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20" yWindow="135" windowWidth="15480" windowHeight="11640"/>
  </bookViews>
  <sheets>
    <sheet name="Value List" sheetId="5" r:id="rId1"/>
    <sheet name="Pokemon Details" sheetId="11" r:id="rId2"/>
    <sheet name="Type Modifiers" sheetId="4" r:id="rId3"/>
    <sheet name="Move List" sheetId="8" r:id="rId4"/>
    <sheet name="Abilities" sheetId="10" r:id="rId5"/>
    <sheet name="Equations" sheetId="9" r:id="rId6"/>
    <sheet name="Averages" sheetId="7" r:id="rId7"/>
  </sheets>
  <calcPr calcId="124519"/>
</workbook>
</file>

<file path=xl/calcChain.xml><?xml version="1.0" encoding="utf-8"?>
<calcChain xmlns="http://schemas.openxmlformats.org/spreadsheetml/2006/main">
  <c r="J2" i="4"/>
  <c r="N2"/>
  <c r="B13"/>
  <c r="B76" l="1"/>
  <c r="B4"/>
  <c r="B3"/>
  <c r="B5"/>
  <c r="B34"/>
  <c r="B30"/>
  <c r="C2"/>
  <c r="L2"/>
  <c r="B67"/>
  <c r="B41"/>
  <c r="B33"/>
  <c r="B7"/>
  <c r="B10" l="1"/>
  <c r="B56"/>
  <c r="B31"/>
  <c r="B16"/>
  <c r="B28"/>
  <c r="B85"/>
  <c r="B9"/>
  <c r="CB2"/>
  <c r="BH2"/>
  <c r="B62"/>
  <c r="BJ2"/>
  <c r="CH2"/>
  <c r="CK2"/>
  <c r="BR2"/>
  <c r="AX2"/>
  <c r="BC2"/>
  <c r="B84"/>
  <c r="CF2"/>
  <c r="B6"/>
  <c r="BP2"/>
  <c r="B27"/>
  <c r="BI2"/>
  <c r="B79"/>
  <c r="CA2"/>
  <c r="B64"/>
  <c r="CE2"/>
  <c r="AU2"/>
  <c r="CL2"/>
  <c r="B90"/>
  <c r="BZ2"/>
  <c r="BU2"/>
  <c r="BW2"/>
  <c r="BL2"/>
  <c r="BY2"/>
  <c r="K2" i="7"/>
  <c r="E2"/>
  <c r="AT2" i="4"/>
  <c r="K1" i="7"/>
  <c r="E1"/>
  <c r="B91" i="4"/>
  <c r="B89"/>
  <c r="B88"/>
  <c r="B87"/>
  <c r="B86"/>
  <c r="B83"/>
  <c r="B82"/>
  <c r="B81"/>
  <c r="B80"/>
  <c r="B78"/>
  <c r="B77"/>
  <c r="B75"/>
  <c r="B74"/>
  <c r="B73"/>
  <c r="B72"/>
  <c r="B71"/>
  <c r="B70"/>
  <c r="B69"/>
  <c r="B68"/>
  <c r="B66"/>
  <c r="B65"/>
  <c r="B63"/>
  <c r="B61"/>
  <c r="B60"/>
  <c r="B59"/>
  <c r="B58"/>
  <c r="B57"/>
  <c r="B55"/>
  <c r="B54"/>
  <c r="B53"/>
  <c r="B52"/>
  <c r="B51"/>
  <c r="B50"/>
  <c r="B49"/>
  <c r="B48"/>
  <c r="B47"/>
  <c r="B46"/>
  <c r="B45"/>
  <c r="B44"/>
  <c r="B43"/>
  <c r="B42"/>
  <c r="B40"/>
  <c r="B39"/>
  <c r="B38"/>
  <c r="B37"/>
  <c r="B36"/>
  <c r="B35"/>
  <c r="B32"/>
  <c r="B29"/>
  <c r="B26"/>
  <c r="B25"/>
  <c r="B24"/>
  <c r="B23"/>
  <c r="B22"/>
  <c r="B21"/>
  <c r="B20"/>
  <c r="B19"/>
  <c r="B18"/>
  <c r="B17"/>
  <c r="B15"/>
  <c r="B14"/>
  <c r="B12"/>
  <c r="B11"/>
  <c r="B8"/>
  <c r="AW2"/>
  <c r="AS2"/>
  <c r="AR2"/>
  <c r="AQ2"/>
  <c r="AP2"/>
  <c r="AO2"/>
  <c r="AN2"/>
  <c r="AM2"/>
  <c r="AL2"/>
  <c r="AK2"/>
  <c r="AJ2"/>
  <c r="AI2"/>
  <c r="AH2"/>
  <c r="AG2"/>
  <c r="AF2"/>
  <c r="AE2"/>
  <c r="AD2"/>
  <c r="AC2"/>
  <c r="AB2"/>
  <c r="AA2"/>
  <c r="Z2"/>
  <c r="Y2"/>
  <c r="X2"/>
  <c r="W2"/>
  <c r="V2"/>
  <c r="U2"/>
  <c r="T2"/>
  <c r="S2"/>
  <c r="R2"/>
  <c r="Q2"/>
  <c r="P2"/>
  <c r="O2"/>
  <c r="M2"/>
  <c r="K2"/>
  <c r="I2"/>
  <c r="H2"/>
  <c r="G2"/>
  <c r="F2"/>
  <c r="E2"/>
  <c r="D2"/>
</calcChain>
</file>

<file path=xl/comments1.xml><?xml version="1.0" encoding="utf-8"?>
<comments xmlns="http://schemas.openxmlformats.org/spreadsheetml/2006/main">
  <authors>
    <author>IT</author>
  </authors>
  <commentList>
    <comment ref="D153" authorId="0">
      <text>
        <r>
          <rPr>
            <b/>
            <sz val="8"/>
            <color indexed="81"/>
            <rFont val="Tahoma"/>
            <family val="2"/>
          </rPr>
          <t>IT:</t>
        </r>
        <r>
          <rPr>
            <sz val="8"/>
            <color indexed="81"/>
            <rFont val="Tahoma"/>
            <family val="2"/>
          </rPr>
          <t xml:space="preserve">
DO not modify for Technician ability.</t>
        </r>
      </text>
    </comment>
    <comment ref="E441" authorId="0">
      <text>
        <r>
          <rPr>
            <b/>
            <sz val="8"/>
            <color indexed="81"/>
            <rFont val="Tahoma"/>
            <family val="2"/>
          </rPr>
          <t>Add to Damage STAT value if in movepool even if U-turn is not the highest damaging Bug attack.</t>
        </r>
        <r>
          <rPr>
            <sz val="8"/>
            <color indexed="81"/>
            <rFont val="Tahoma"/>
            <family val="2"/>
          </rPr>
          <t xml:space="preserve">
</t>
        </r>
      </text>
    </comment>
  </commentList>
</comments>
</file>

<file path=xl/sharedStrings.xml><?xml version="1.0" encoding="utf-8"?>
<sst xmlns="http://schemas.openxmlformats.org/spreadsheetml/2006/main" count="46809" uniqueCount="2249">
  <si>
    <t>Bug</t>
  </si>
  <si>
    <t>Dark</t>
  </si>
  <si>
    <t>Dragon</t>
  </si>
  <si>
    <t>Electric</t>
  </si>
  <si>
    <t>Fighting</t>
  </si>
  <si>
    <t>Fire</t>
  </si>
  <si>
    <t>Flying</t>
  </si>
  <si>
    <t>Ghost</t>
  </si>
  <si>
    <t>Grass</t>
  </si>
  <si>
    <t>Ground</t>
  </si>
  <si>
    <t>Ice</t>
  </si>
  <si>
    <t>Normal</t>
  </si>
  <si>
    <t>Poison</t>
  </si>
  <si>
    <t>Psychic</t>
  </si>
  <si>
    <t>Rock</t>
  </si>
  <si>
    <t>Steel</t>
  </si>
  <si>
    <t>Water</t>
  </si>
  <si>
    <t>Normal/Water</t>
  </si>
  <si>
    <t>Normal/Flying</t>
  </si>
  <si>
    <t>Normal/Psychic</t>
  </si>
  <si>
    <t>Fire/Ground</t>
  </si>
  <si>
    <t>Fire/Fighting</t>
  </si>
  <si>
    <t>Fire/Flying</t>
  </si>
  <si>
    <t>Fire/Rock</t>
  </si>
  <si>
    <t>Fire/Steel</t>
  </si>
  <si>
    <t>Water/Electric</t>
  </si>
  <si>
    <t>Water/Grass</t>
  </si>
  <si>
    <t>Water/Ice</t>
  </si>
  <si>
    <t>Water/Fighting</t>
  </si>
  <si>
    <t>Water/Poison</t>
  </si>
  <si>
    <t>Water/Ground</t>
  </si>
  <si>
    <t>Water/Flying</t>
  </si>
  <si>
    <t>Water/Psychic</t>
  </si>
  <si>
    <t>Bug/Water</t>
  </si>
  <si>
    <t>Water/Rock</t>
  </si>
  <si>
    <t>Water/Dragon</t>
  </si>
  <si>
    <t>Water/Steel</t>
  </si>
  <si>
    <t>Water/Dark</t>
  </si>
  <si>
    <t>Electric/Flying</t>
  </si>
  <si>
    <t>Electric/Ghost</t>
  </si>
  <si>
    <t>Electric/Steel</t>
  </si>
  <si>
    <t>Grass/Fighting</t>
  </si>
  <si>
    <t>Grass/Poison</t>
  </si>
  <si>
    <t>Grass/Ground</t>
  </si>
  <si>
    <t>Grass/Flying</t>
  </si>
  <si>
    <t>Grass/Psychic</t>
  </si>
  <si>
    <t>Grass/Dark</t>
  </si>
  <si>
    <t>Ice/Ground</t>
  </si>
  <si>
    <t>Ice/Flying</t>
  </si>
  <si>
    <t>Ice/Psychic</t>
  </si>
  <si>
    <t>Ice/Ghost</t>
  </si>
  <si>
    <t>Poison/Fighting</t>
  </si>
  <si>
    <t>Fighting/Psychic</t>
  </si>
  <si>
    <t>Bug/Fighting</t>
  </si>
  <si>
    <t>Fighting/Steel</t>
  </si>
  <si>
    <t>Poison/Ground</t>
  </si>
  <si>
    <t>Poison/Bug</t>
  </si>
  <si>
    <t>Ghost/Poison</t>
  </si>
  <si>
    <t>Poison/Dark</t>
  </si>
  <si>
    <t>Ground/Flying</t>
  </si>
  <si>
    <t>Ground/Psychic</t>
  </si>
  <si>
    <t>Bug/Ground</t>
  </si>
  <si>
    <t>Ground/Rock</t>
  </si>
  <si>
    <t>Ground/Dragon</t>
  </si>
  <si>
    <t>Steel/Ground</t>
  </si>
  <si>
    <t>Psychic/Flying</t>
  </si>
  <si>
    <t>Bug/Flying</t>
  </si>
  <si>
    <t>Rock/Flying</t>
  </si>
  <si>
    <t>Ghost/Flying</t>
  </si>
  <si>
    <t>Rock/Psychic</t>
  </si>
  <si>
    <t>Dragon/Psychic</t>
  </si>
  <si>
    <t>Steel/Psychic</t>
  </si>
  <si>
    <t>Bug/Rock</t>
  </si>
  <si>
    <t>Bug/Ghost</t>
  </si>
  <si>
    <t>Bug/Steel</t>
  </si>
  <si>
    <t>Rock/Steel</t>
  </si>
  <si>
    <t>Rock/Dark</t>
  </si>
  <si>
    <t>Ghost/Dragon</t>
  </si>
  <si>
    <t>Ghost/Dark</t>
  </si>
  <si>
    <t>Steel/Dragon</t>
  </si>
  <si>
    <t>Poison/Flying</t>
  </si>
  <si>
    <t>ATTACK MOD &gt;
DEFENSE MOD v</t>
  </si>
  <si>
    <t>ATTACK TYPE</t>
  </si>
  <si>
    <t>DEFENSE TYPE</t>
  </si>
  <si>
    <t>Ice/Grass</t>
  </si>
  <si>
    <t>Bug/Grass</t>
  </si>
  <si>
    <t>Rock/Grass</t>
  </si>
  <si>
    <t>Dragon/Flying</t>
  </si>
  <si>
    <t>Dark/Fire</t>
  </si>
  <si>
    <t>Dark/Ice</t>
  </si>
  <si>
    <t>Dark/Flying</t>
  </si>
  <si>
    <t>Steel/Flying</t>
  </si>
  <si>
    <t>Pokemon</t>
  </si>
  <si>
    <t>Pokedex</t>
  </si>
  <si>
    <t>Value Rank</t>
  </si>
  <si>
    <t>Smogon Tier</t>
  </si>
  <si>
    <t>HP Modifier</t>
  </si>
  <si>
    <t>Speed Modifier</t>
  </si>
  <si>
    <t>Abomasnow</t>
  </si>
  <si>
    <t>Abra</t>
  </si>
  <si>
    <t>Absol</t>
  </si>
  <si>
    <t>Aerodactyl</t>
  </si>
  <si>
    <t>Aggron</t>
  </si>
  <si>
    <t>Aipom</t>
  </si>
  <si>
    <t>Alakazam</t>
  </si>
  <si>
    <t>Altaria</t>
  </si>
  <si>
    <t>Ambipom</t>
  </si>
  <si>
    <t>Ampharos</t>
  </si>
  <si>
    <t>Anorith</t>
  </si>
  <si>
    <t>Arbok</t>
  </si>
  <si>
    <t>Arcanine</t>
  </si>
  <si>
    <t>Ariados</t>
  </si>
  <si>
    <t>Armaldo</t>
  </si>
  <si>
    <t>Aron</t>
  </si>
  <si>
    <t>Articuno</t>
  </si>
  <si>
    <t>Azelf</t>
  </si>
  <si>
    <t>Azumarill</t>
  </si>
  <si>
    <t>Azurill</t>
  </si>
  <si>
    <t>Bagon</t>
  </si>
  <si>
    <t>Baltoy</t>
  </si>
  <si>
    <t>Banette</t>
  </si>
  <si>
    <t>Barboach</t>
  </si>
  <si>
    <t>Bastiodon</t>
  </si>
  <si>
    <t>Bayleef</t>
  </si>
  <si>
    <t>Beautifly</t>
  </si>
  <si>
    <t>Beedrill</t>
  </si>
  <si>
    <t>Beldum</t>
  </si>
  <si>
    <t>Bellossom</t>
  </si>
  <si>
    <t>Bellsprout</t>
  </si>
  <si>
    <t>Bibarel</t>
  </si>
  <si>
    <t>Bidoof</t>
  </si>
  <si>
    <t>Blastoise</t>
  </si>
  <si>
    <t>Blaziken</t>
  </si>
  <si>
    <t>Blissey</t>
  </si>
  <si>
    <t>Bonsly</t>
  </si>
  <si>
    <t>Breloom</t>
  </si>
  <si>
    <t>Bronzong</t>
  </si>
  <si>
    <t>Bronzor</t>
  </si>
  <si>
    <t>Budew</t>
  </si>
  <si>
    <t>Buizel</t>
  </si>
  <si>
    <t>Bulbasaur</t>
  </si>
  <si>
    <t>Buneary</t>
  </si>
  <si>
    <t>Burmy</t>
  </si>
  <si>
    <t>Butterfree</t>
  </si>
  <si>
    <t>Cacnea</t>
  </si>
  <si>
    <t>Cacturne</t>
  </si>
  <si>
    <t>Camerupt</t>
  </si>
  <si>
    <t>Carnivine</t>
  </si>
  <si>
    <t>Carvanha</t>
  </si>
  <si>
    <t>Cascoon</t>
  </si>
  <si>
    <t>Castform</t>
  </si>
  <si>
    <t>Caterpie</t>
  </si>
  <si>
    <t>Chansey</t>
  </si>
  <si>
    <t>Charizard</t>
  </si>
  <si>
    <t>Charmander</t>
  </si>
  <si>
    <t>Charmeleon</t>
  </si>
  <si>
    <t>Chatot</t>
  </si>
  <si>
    <t>Cherrim</t>
  </si>
  <si>
    <t>Cherubi</t>
  </si>
  <si>
    <t>Chikorita</t>
  </si>
  <si>
    <t>Chimchar</t>
  </si>
  <si>
    <t>Chimecho</t>
  </si>
  <si>
    <t>Chinchou</t>
  </si>
  <si>
    <t>Chingling</t>
  </si>
  <si>
    <t>Clamperl</t>
  </si>
  <si>
    <t>Claydol</t>
  </si>
  <si>
    <t>Clefable</t>
  </si>
  <si>
    <t>Clefairy</t>
  </si>
  <si>
    <t>Cleffa</t>
  </si>
  <si>
    <t>Cloyster</t>
  </si>
  <si>
    <t>Combee</t>
  </si>
  <si>
    <t>Combusken</t>
  </si>
  <si>
    <t>Corphish</t>
  </si>
  <si>
    <t>Corsola</t>
  </si>
  <si>
    <t>Cradily</t>
  </si>
  <si>
    <t>Cranidos</t>
  </si>
  <si>
    <t>Crawdaunt</t>
  </si>
  <si>
    <t>Cresselia</t>
  </si>
  <si>
    <t>Croagunk</t>
  </si>
  <si>
    <t>Crobat</t>
  </si>
  <si>
    <t>Croconaw</t>
  </si>
  <si>
    <t>Cubone</t>
  </si>
  <si>
    <t>Cyndaquil</t>
  </si>
  <si>
    <t>Darkrai†</t>
  </si>
  <si>
    <t>Delcatty</t>
  </si>
  <si>
    <t>Delibird</t>
  </si>
  <si>
    <t>Deoxys†</t>
  </si>
  <si>
    <t>Dewgong</t>
  </si>
  <si>
    <t>Dialga</t>
  </si>
  <si>
    <t>Diglett</t>
  </si>
  <si>
    <t>Ditto</t>
  </si>
  <si>
    <t>Dodrio</t>
  </si>
  <si>
    <t>Doduo</t>
  </si>
  <si>
    <t>Donphan</t>
  </si>
  <si>
    <t>Dragonair</t>
  </si>
  <si>
    <t>Dragonite</t>
  </si>
  <si>
    <t>Drapion</t>
  </si>
  <si>
    <t>Dratini</t>
  </si>
  <si>
    <t>Drifblim</t>
  </si>
  <si>
    <t>Drifloon</t>
  </si>
  <si>
    <t>Drowzee</t>
  </si>
  <si>
    <t>Dugtrio</t>
  </si>
  <si>
    <t>Dunsparce</t>
  </si>
  <si>
    <t>Dusclops</t>
  </si>
  <si>
    <t>Dusknoir</t>
  </si>
  <si>
    <t>Duskull</t>
  </si>
  <si>
    <t>Dustox</t>
  </si>
  <si>
    <t>Eevee</t>
  </si>
  <si>
    <t>Ekans</t>
  </si>
  <si>
    <t>Electabuzz</t>
  </si>
  <si>
    <t>Electivire</t>
  </si>
  <si>
    <t>Electrike</t>
  </si>
  <si>
    <t>Electrode</t>
  </si>
  <si>
    <t>Elekid</t>
  </si>
  <si>
    <t>Empoleon</t>
  </si>
  <si>
    <t>Entei</t>
  </si>
  <si>
    <t>Espeon</t>
  </si>
  <si>
    <t>Exeggcute</t>
  </si>
  <si>
    <t>Exeggutor</t>
  </si>
  <si>
    <t>Exploud</t>
  </si>
  <si>
    <t>Farfetch'd</t>
  </si>
  <si>
    <t>Fearow</t>
  </si>
  <si>
    <t>Feebas</t>
  </si>
  <si>
    <t>Feraligatr</t>
  </si>
  <si>
    <t>Finneon</t>
  </si>
  <si>
    <t>Flaaffy</t>
  </si>
  <si>
    <t>Flareon</t>
  </si>
  <si>
    <t>Floatzel</t>
  </si>
  <si>
    <t>Flygon</t>
  </si>
  <si>
    <t>Forretress</t>
  </si>
  <si>
    <t>Froslass</t>
  </si>
  <si>
    <t>Furret</t>
  </si>
  <si>
    <t>Gabite</t>
  </si>
  <si>
    <t>Gallade</t>
  </si>
  <si>
    <t>Garchomp</t>
  </si>
  <si>
    <t>Gardevoir</t>
  </si>
  <si>
    <t>Gastly</t>
  </si>
  <si>
    <t>Gastrodon</t>
  </si>
  <si>
    <t>Gengar</t>
  </si>
  <si>
    <t>Geodude</t>
  </si>
  <si>
    <t>Gible</t>
  </si>
  <si>
    <t>Girafarig</t>
  </si>
  <si>
    <t>Giratina</t>
  </si>
  <si>
    <t>Glaceon</t>
  </si>
  <si>
    <t>Glalie</t>
  </si>
  <si>
    <t>Glameow</t>
  </si>
  <si>
    <t>Gligar</t>
  </si>
  <si>
    <t>Gliscor</t>
  </si>
  <si>
    <t>Gloom</t>
  </si>
  <si>
    <t>Golbat</t>
  </si>
  <si>
    <t>Goldeen</t>
  </si>
  <si>
    <t>Golduck</t>
  </si>
  <si>
    <t>Golem</t>
  </si>
  <si>
    <t>Gorebyss</t>
  </si>
  <si>
    <t>Granbull</t>
  </si>
  <si>
    <t>Graveler</t>
  </si>
  <si>
    <t>Grimer</t>
  </si>
  <si>
    <t>Grotle</t>
  </si>
  <si>
    <t>Groudon</t>
  </si>
  <si>
    <t>Grovyle</t>
  </si>
  <si>
    <t>Growlithe</t>
  </si>
  <si>
    <t>Grumpig</t>
  </si>
  <si>
    <t>Gulpin</t>
  </si>
  <si>
    <t>Gyarados</t>
  </si>
  <si>
    <t>Happiny</t>
  </si>
  <si>
    <t>Hariyama</t>
  </si>
  <si>
    <t>Haunter</t>
  </si>
  <si>
    <t>Heatran</t>
  </si>
  <si>
    <t>Heracross</t>
  </si>
  <si>
    <t>Hippopotas</t>
  </si>
  <si>
    <t>Hippowdon</t>
  </si>
  <si>
    <t>Hitmonchan</t>
  </si>
  <si>
    <t>Hitmonlee</t>
  </si>
  <si>
    <t>Hitmontop</t>
  </si>
  <si>
    <t>Ho-Oh</t>
  </si>
  <si>
    <t>Honchkrow</t>
  </si>
  <si>
    <t>Hoothoot</t>
  </si>
  <si>
    <t>Hoppip</t>
  </si>
  <si>
    <t>Horsea</t>
  </si>
  <si>
    <t>Houndoom</t>
  </si>
  <si>
    <t>Houndour</t>
  </si>
  <si>
    <t>Huntail</t>
  </si>
  <si>
    <t>Hypno</t>
  </si>
  <si>
    <t>Igglybuff</t>
  </si>
  <si>
    <t>Illumise</t>
  </si>
  <si>
    <t>Infernape</t>
  </si>
  <si>
    <t>Ivysaur</t>
  </si>
  <si>
    <t>Jigglypuff</t>
  </si>
  <si>
    <t>Jolteon</t>
  </si>
  <si>
    <t>Jumpluff</t>
  </si>
  <si>
    <t>Jynx</t>
  </si>
  <si>
    <t>Kabuto</t>
  </si>
  <si>
    <t>Kabutops</t>
  </si>
  <si>
    <t>Kadabra</t>
  </si>
  <si>
    <t>Kakuna</t>
  </si>
  <si>
    <t>Kangaskhan</t>
  </si>
  <si>
    <t>Kecleon</t>
  </si>
  <si>
    <t>Kingdra</t>
  </si>
  <si>
    <t>Kingler</t>
  </si>
  <si>
    <t>Kirlia</t>
  </si>
  <si>
    <t>Koffing</t>
  </si>
  <si>
    <t>Krabby</t>
  </si>
  <si>
    <t>Kricketot</t>
  </si>
  <si>
    <t>Kricketune</t>
  </si>
  <si>
    <t>Kyogre</t>
  </si>
  <si>
    <t>Lairon</t>
  </si>
  <si>
    <t>Lanturn</t>
  </si>
  <si>
    <t>Lapras</t>
  </si>
  <si>
    <t>Larvitar</t>
  </si>
  <si>
    <t>Latias</t>
  </si>
  <si>
    <t>Latios</t>
  </si>
  <si>
    <t>Leafeon</t>
  </si>
  <si>
    <t>Ledian</t>
  </si>
  <si>
    <t>Ledyba</t>
  </si>
  <si>
    <t>Lickilicky</t>
  </si>
  <si>
    <t>Lickitung</t>
  </si>
  <si>
    <t>Lileep</t>
  </si>
  <si>
    <t>Linoone</t>
  </si>
  <si>
    <t>Lombre</t>
  </si>
  <si>
    <t>Lopunny</t>
  </si>
  <si>
    <t>Lotad</t>
  </si>
  <si>
    <t>Loudred</t>
  </si>
  <si>
    <t>Lucario</t>
  </si>
  <si>
    <t>Ludicolo</t>
  </si>
  <si>
    <t>Lugia</t>
  </si>
  <si>
    <t>Lumineon</t>
  </si>
  <si>
    <t>Lunatone</t>
  </si>
  <si>
    <t>Luvdisc</t>
  </si>
  <si>
    <t>Luxio</t>
  </si>
  <si>
    <t>Luxray</t>
  </si>
  <si>
    <t>Machamp</t>
  </si>
  <si>
    <t>Machoke</t>
  </si>
  <si>
    <t>Machop</t>
  </si>
  <si>
    <t>Magby</t>
  </si>
  <si>
    <t>Magcargo</t>
  </si>
  <si>
    <t>Magikarp</t>
  </si>
  <si>
    <t>Magmar</t>
  </si>
  <si>
    <t>Magmortar</t>
  </si>
  <si>
    <t>Magnemite</t>
  </si>
  <si>
    <t>Magneton</t>
  </si>
  <si>
    <t>Magnezone</t>
  </si>
  <si>
    <t>Makuhita</t>
  </si>
  <si>
    <t>Mamoswine</t>
  </si>
  <si>
    <t>Manaphy†</t>
  </si>
  <si>
    <t>Manectric</t>
  </si>
  <si>
    <t>Mankey</t>
  </si>
  <si>
    <t>Mantine</t>
  </si>
  <si>
    <t>Mantyke</t>
  </si>
  <si>
    <t>Mareep</t>
  </si>
  <si>
    <t>Marill</t>
  </si>
  <si>
    <t>Marowak</t>
  </si>
  <si>
    <t>Marshtomp</t>
  </si>
  <si>
    <t>Masquerain</t>
  </si>
  <si>
    <t>Mawile</t>
  </si>
  <si>
    <t>Medicham</t>
  </si>
  <si>
    <t>Meditite</t>
  </si>
  <si>
    <t>Meganium</t>
  </si>
  <si>
    <t>Meowth</t>
  </si>
  <si>
    <t>Mesprit</t>
  </si>
  <si>
    <t>Metagross</t>
  </si>
  <si>
    <t>Metang</t>
  </si>
  <si>
    <t>Metapod</t>
  </si>
  <si>
    <t>Mewtwo</t>
  </si>
  <si>
    <t>Mew†</t>
  </si>
  <si>
    <t>Mightyena</t>
  </si>
  <si>
    <t>Milotic</t>
  </si>
  <si>
    <t>Miltank</t>
  </si>
  <si>
    <t>Mime Jr.</t>
  </si>
  <si>
    <t>Minun</t>
  </si>
  <si>
    <t>Misdreavus</t>
  </si>
  <si>
    <t>Mismagius</t>
  </si>
  <si>
    <t>Moltres</t>
  </si>
  <si>
    <t>Monferno</t>
  </si>
  <si>
    <t>Mothim</t>
  </si>
  <si>
    <t>Mr. Mime</t>
  </si>
  <si>
    <t>Mudkip</t>
  </si>
  <si>
    <t>Muk</t>
  </si>
  <si>
    <t>Munchlax</t>
  </si>
  <si>
    <t>Murkrow</t>
  </si>
  <si>
    <t>Natu</t>
  </si>
  <si>
    <t>Nidoking</t>
  </si>
  <si>
    <t>Nidoqueen</t>
  </si>
  <si>
    <t>Nidoran♀</t>
  </si>
  <si>
    <t>Nidoran♂</t>
  </si>
  <si>
    <t>Nidorina</t>
  </si>
  <si>
    <t>Nidorino</t>
  </si>
  <si>
    <t>Nincada</t>
  </si>
  <si>
    <t>Ninetales</t>
  </si>
  <si>
    <t>Ninjask</t>
  </si>
  <si>
    <t>Noctowl</t>
  </si>
  <si>
    <t>Nosepass</t>
  </si>
  <si>
    <t>Numel</t>
  </si>
  <si>
    <t>Nuzleaf</t>
  </si>
  <si>
    <t>Octillery</t>
  </si>
  <si>
    <t>Oddish</t>
  </si>
  <si>
    <t>Omanyte</t>
  </si>
  <si>
    <t>Omastar</t>
  </si>
  <si>
    <t>Onix</t>
  </si>
  <si>
    <t>Pachirisu</t>
  </si>
  <si>
    <t>Palkia</t>
  </si>
  <si>
    <t>Paras</t>
  </si>
  <si>
    <t>Parasect</t>
  </si>
  <si>
    <t>Pelipper</t>
  </si>
  <si>
    <t>Persian</t>
  </si>
  <si>
    <t>Phanpy</t>
  </si>
  <si>
    <t>Pichu</t>
  </si>
  <si>
    <t>Pidgeot</t>
  </si>
  <si>
    <t>Pidgeotto</t>
  </si>
  <si>
    <t>Pidgey</t>
  </si>
  <si>
    <t>Pikachu</t>
  </si>
  <si>
    <t>Piloswine</t>
  </si>
  <si>
    <t>Pineco</t>
  </si>
  <si>
    <t>Pinsir</t>
  </si>
  <si>
    <t>Piplup</t>
  </si>
  <si>
    <t>Plusle</t>
  </si>
  <si>
    <t>Politoed</t>
  </si>
  <si>
    <t>Poliwag</t>
  </si>
  <si>
    <t>Poliwhirl</t>
  </si>
  <si>
    <t>Poliwrath</t>
  </si>
  <si>
    <t>Ponyta</t>
  </si>
  <si>
    <t>Poochyena</t>
  </si>
  <si>
    <t>Porygon</t>
  </si>
  <si>
    <t>Porygon-Z</t>
  </si>
  <si>
    <t>Porygon2</t>
  </si>
  <si>
    <t>Primeape</t>
  </si>
  <si>
    <t>Prinplup</t>
  </si>
  <si>
    <t>Probopass</t>
  </si>
  <si>
    <t>Psyduck</t>
  </si>
  <si>
    <t>Pupitar</t>
  </si>
  <si>
    <t>Purugly</t>
  </si>
  <si>
    <t>Quagsire</t>
  </si>
  <si>
    <t>Quilava</t>
  </si>
  <si>
    <t>Qwilfish</t>
  </si>
  <si>
    <t>Raichu</t>
  </si>
  <si>
    <t>Raikou</t>
  </si>
  <si>
    <t>Ralts</t>
  </si>
  <si>
    <t>Rampardos</t>
  </si>
  <si>
    <t>Rapidash</t>
  </si>
  <si>
    <t>Raticate</t>
  </si>
  <si>
    <t>Rattata</t>
  </si>
  <si>
    <t>Rayquaza</t>
  </si>
  <si>
    <t>Regice</t>
  </si>
  <si>
    <t>Regigigas</t>
  </si>
  <si>
    <t>Regirock</t>
  </si>
  <si>
    <t>Registeel</t>
  </si>
  <si>
    <t>Relicanth</t>
  </si>
  <si>
    <t>Remoraid</t>
  </si>
  <si>
    <t>Rhydon</t>
  </si>
  <si>
    <t>Rhyhorn</t>
  </si>
  <si>
    <t>Rhyperior</t>
  </si>
  <si>
    <t>Riolu</t>
  </si>
  <si>
    <t>Roselia</t>
  </si>
  <si>
    <t>Roserade</t>
  </si>
  <si>
    <t>Rotom</t>
  </si>
  <si>
    <t>Sableye</t>
  </si>
  <si>
    <t>Salamence</t>
  </si>
  <si>
    <t>Sandshrew</t>
  </si>
  <si>
    <t>Sandslash</t>
  </si>
  <si>
    <t>Sceptile</t>
  </si>
  <si>
    <t>Scizor</t>
  </si>
  <si>
    <t>Scyther</t>
  </si>
  <si>
    <t>Seadra</t>
  </si>
  <si>
    <t>Seaking</t>
  </si>
  <si>
    <t>Sealeo</t>
  </si>
  <si>
    <t>Seedot</t>
  </si>
  <si>
    <t>Seel</t>
  </si>
  <si>
    <t>Sentret</t>
  </si>
  <si>
    <t>Seviper</t>
  </si>
  <si>
    <t>Sharpedo</t>
  </si>
  <si>
    <t>Shedinja</t>
  </si>
  <si>
    <t>Shelgon</t>
  </si>
  <si>
    <t>Shellder</t>
  </si>
  <si>
    <t>Shellos</t>
  </si>
  <si>
    <t>Shieldon</t>
  </si>
  <si>
    <t>Shiftry</t>
  </si>
  <si>
    <t>Shinx</t>
  </si>
  <si>
    <t>Shroomish</t>
  </si>
  <si>
    <t>Shuckle</t>
  </si>
  <si>
    <t>Shuppet</t>
  </si>
  <si>
    <t>Silcoon</t>
  </si>
  <si>
    <t>Skarmory</t>
  </si>
  <si>
    <t>Skiploom</t>
  </si>
  <si>
    <t>Skitty</t>
  </si>
  <si>
    <t>Skorupi</t>
  </si>
  <si>
    <t>Skuntank</t>
  </si>
  <si>
    <t>Slaking</t>
  </si>
  <si>
    <t>Slakoth</t>
  </si>
  <si>
    <t>Slowbro</t>
  </si>
  <si>
    <t>Slowking</t>
  </si>
  <si>
    <t>Slowpoke</t>
  </si>
  <si>
    <t>Slugma</t>
  </si>
  <si>
    <t>Smeargle</t>
  </si>
  <si>
    <t>Smoochum</t>
  </si>
  <si>
    <t>Sneasel</t>
  </si>
  <si>
    <t>Snorlax</t>
  </si>
  <si>
    <t>Snorunt</t>
  </si>
  <si>
    <t>Snover</t>
  </si>
  <si>
    <t>Snubbull</t>
  </si>
  <si>
    <t>Solrock</t>
  </si>
  <si>
    <t>Spearow</t>
  </si>
  <si>
    <t>Spheal</t>
  </si>
  <si>
    <t>Spinarak</t>
  </si>
  <si>
    <t>Spinda</t>
  </si>
  <si>
    <t>Spiritomb</t>
  </si>
  <si>
    <t>Spoink</t>
  </si>
  <si>
    <t>Squirtle</t>
  </si>
  <si>
    <t>Stantler</t>
  </si>
  <si>
    <t>Staraptor</t>
  </si>
  <si>
    <t>Staravia</t>
  </si>
  <si>
    <t>Starly</t>
  </si>
  <si>
    <t>Starmie</t>
  </si>
  <si>
    <t>Staryu</t>
  </si>
  <si>
    <t>Steelix</t>
  </si>
  <si>
    <t>Stunky</t>
  </si>
  <si>
    <t>Sudowoodo</t>
  </si>
  <si>
    <t>Suicune</t>
  </si>
  <si>
    <t>Sunflora</t>
  </si>
  <si>
    <t>Sunkern</t>
  </si>
  <si>
    <t>Surskit</t>
  </si>
  <si>
    <t>Swablu</t>
  </si>
  <si>
    <t>Swalot</t>
  </si>
  <si>
    <t>Swampert</t>
  </si>
  <si>
    <t>Swellow</t>
  </si>
  <si>
    <t>Swinub</t>
  </si>
  <si>
    <t>Taillow</t>
  </si>
  <si>
    <t>Tangela</t>
  </si>
  <si>
    <t>Tangrowth</t>
  </si>
  <si>
    <t>Tauros</t>
  </si>
  <si>
    <t>Teddiursa</t>
  </si>
  <si>
    <t>Tentacool</t>
  </si>
  <si>
    <t>Tentacruel</t>
  </si>
  <si>
    <t>Togekiss</t>
  </si>
  <si>
    <t>Togepi</t>
  </si>
  <si>
    <t>Togetic</t>
  </si>
  <si>
    <t>Torchic</t>
  </si>
  <si>
    <t>Torkoal</t>
  </si>
  <si>
    <t>Torterra</t>
  </si>
  <si>
    <t>Totodile</t>
  </si>
  <si>
    <t>Toxicroak</t>
  </si>
  <si>
    <t>Trapinch</t>
  </si>
  <si>
    <t>Treecko</t>
  </si>
  <si>
    <t>Tropius</t>
  </si>
  <si>
    <t>Turtwig</t>
  </si>
  <si>
    <t>Typhlosion</t>
  </si>
  <si>
    <t>Tyranitar</t>
  </si>
  <si>
    <t>Tyrogue</t>
  </si>
  <si>
    <t>Umbreon</t>
  </si>
  <si>
    <t>Unown</t>
  </si>
  <si>
    <t>Ursaring</t>
  </si>
  <si>
    <t>Uxie</t>
  </si>
  <si>
    <t>Vaporeon</t>
  </si>
  <si>
    <t>Venomoth</t>
  </si>
  <si>
    <t>Venonat</t>
  </si>
  <si>
    <t>Venusaur</t>
  </si>
  <si>
    <t>Vespiquen</t>
  </si>
  <si>
    <t>Vibrava</t>
  </si>
  <si>
    <t>Victreebel</t>
  </si>
  <si>
    <t>Vigoroth</t>
  </si>
  <si>
    <t>Vileplume</t>
  </si>
  <si>
    <t>Volbeat</t>
  </si>
  <si>
    <t>Voltorb</t>
  </si>
  <si>
    <t>Vulpix</t>
  </si>
  <si>
    <t>Wailmer</t>
  </si>
  <si>
    <t>Wailord</t>
  </si>
  <si>
    <t>Walrein</t>
  </si>
  <si>
    <t>Wartortle</t>
  </si>
  <si>
    <t>Weavile</t>
  </si>
  <si>
    <t>Weedle</t>
  </si>
  <si>
    <t>Weepinbell</t>
  </si>
  <si>
    <t>Weezing</t>
  </si>
  <si>
    <t>Whiscash</t>
  </si>
  <si>
    <t>Whismur</t>
  </si>
  <si>
    <t>Wigglytuff</t>
  </si>
  <si>
    <t>Wingull</t>
  </si>
  <si>
    <t>Wobbuffet</t>
  </si>
  <si>
    <t>Wooper</t>
  </si>
  <si>
    <t>Wormadam</t>
  </si>
  <si>
    <t>Wurmple</t>
  </si>
  <si>
    <t>Wynaut</t>
  </si>
  <si>
    <t>Xatu</t>
  </si>
  <si>
    <t>Yanma</t>
  </si>
  <si>
    <t>Yanmega</t>
  </si>
  <si>
    <t>Zangoose</t>
  </si>
  <si>
    <t>Zapdos</t>
  </si>
  <si>
    <t>Zigzagoon</t>
  </si>
  <si>
    <t>Zubat</t>
  </si>
  <si>
    <t>BL</t>
  </si>
  <si>
    <t>Giratina (Origin)</t>
  </si>
  <si>
    <t>Arceus</t>
  </si>
  <si>
    <t>Ho-oh</t>
  </si>
  <si>
    <t>Celebi</t>
  </si>
  <si>
    <t>Jirachi</t>
  </si>
  <si>
    <t>Manaphy</t>
  </si>
  <si>
    <t>Mew</t>
  </si>
  <si>
    <t>Shaymin</t>
  </si>
  <si>
    <t>Shaymin (Sky)</t>
  </si>
  <si>
    <t>Phione</t>
  </si>
  <si>
    <t>Darkrai</t>
  </si>
  <si>
    <t>Wormadam (Ground)</t>
  </si>
  <si>
    <t>Wormadam (Steel)</t>
  </si>
  <si>
    <t>Nidoran F</t>
  </si>
  <si>
    <t>Deoxys</t>
  </si>
  <si>
    <t>Deoxys (Attack)</t>
  </si>
  <si>
    <t>Deoxys (Defense)</t>
  </si>
  <si>
    <t>Deoxys (Speed)</t>
  </si>
  <si>
    <t>Rotom (Fan)</t>
  </si>
  <si>
    <t>Rotom (Frost)</t>
  </si>
  <si>
    <t>Rotom (Heat)</t>
  </si>
  <si>
    <t>Rotom (Mow)</t>
  </si>
  <si>
    <t>Rotom (Wash)</t>
  </si>
  <si>
    <t>Nidoran M</t>
  </si>
  <si>
    <t>AVG HP</t>
  </si>
  <si>
    <t>AVG Speed</t>
  </si>
  <si>
    <t>Movepool Value</t>
  </si>
  <si>
    <t>Absorb</t>
  </si>
  <si>
    <t>Single non-user</t>
  </si>
  <si>
    <t>Leeches 50% of the damage dealt.</t>
  </si>
  <si>
    <t>Acid</t>
  </si>
  <si>
    <t>All enemies</t>
  </si>
  <si>
    <t>10% chance to lower SpD 1 stage.</t>
  </si>
  <si>
    <t>Acid Armor</t>
  </si>
  <si>
    <t>-</t>
  </si>
  <si>
    <t>User</t>
  </si>
  <si>
    <t>Boosts Def 2 stages.</t>
  </si>
  <si>
    <t>Acupressure</t>
  </si>
  <si>
    <t>User or partner</t>
  </si>
  <si>
    <t>Boosts a random stat 2 stages.</t>
  </si>
  <si>
    <t>Aerial Ace</t>
  </si>
  <si>
    <t>Ignores accuracy modifiers.</t>
  </si>
  <si>
    <t>Aeroblast</t>
  </si>
  <si>
    <t>High critical hit rate.</t>
  </si>
  <si>
    <t>Agility</t>
  </si>
  <si>
    <t>Boosts Spe 2 stages.</t>
  </si>
  <si>
    <t>Air Cutter</t>
  </si>
  <si>
    <t>Air Slash</t>
  </si>
  <si>
    <t>30% chance to flinch.</t>
  </si>
  <si>
    <t>Amnesia</t>
  </si>
  <si>
    <t>Boosts SpD 2 stages.</t>
  </si>
  <si>
    <t>AncientPower</t>
  </si>
  <si>
    <t>10% chance to boost all stats 1 stage.</t>
  </si>
  <si>
    <t>Aqua Jet</t>
  </si>
  <si>
    <t>The user always attacks first.</t>
  </si>
  <si>
    <t>Aqua Ring</t>
  </si>
  <si>
    <t>User recovers 1/16th max HP each turn.</t>
  </si>
  <si>
    <t>Aqua Tail</t>
  </si>
  <si>
    <t>No additional effect.</t>
  </si>
  <si>
    <t>Arm Thrust</t>
  </si>
  <si>
    <t>Hits 2-5 times in one turn.</t>
  </si>
  <si>
    <t>Aromatherapy</t>
  </si>
  <si>
    <t>User party</t>
  </si>
  <si>
    <t>Cures status on the user's team.</t>
  </si>
  <si>
    <t>Assist</t>
  </si>
  <si>
    <t>None</t>
  </si>
  <si>
    <t>Uses a random move from the user's team.</t>
  </si>
  <si>
    <t>Assurance</t>
  </si>
  <si>
    <t>Base Power doubles if the foe takes damage already.</t>
  </si>
  <si>
    <t>Astonish</t>
  </si>
  <si>
    <t>Attack Order</t>
  </si>
  <si>
    <t>Attract</t>
  </si>
  <si>
    <t>Targets of the opposite gender are infatuated and have a 50% chance to do nothing.</t>
  </si>
  <si>
    <t>Aura Sphere</t>
  </si>
  <si>
    <t>Aurora Beam</t>
  </si>
  <si>
    <t>10% chance to lower Atk.</t>
  </si>
  <si>
    <t>Avalanche</t>
  </si>
  <si>
    <t>Doubles in power if damaged.</t>
  </si>
  <si>
    <t>Barrage</t>
  </si>
  <si>
    <t>Barrier</t>
  </si>
  <si>
    <t>Baton Pass</t>
  </si>
  <si>
    <t>User switches, but passes on all stat changes and some special conditions.</t>
  </si>
  <si>
    <t>Beat Up</t>
  </si>
  <si>
    <t>All healthy Pokémon aid in damaging the target.</t>
  </si>
  <si>
    <t>Belly Drum</t>
  </si>
  <si>
    <t>User loses 50% max HP. Maximizes Atk.</t>
  </si>
  <si>
    <t>Bide</t>
  </si>
  <si>
    <t>Charges for 2 turns; returns double the damage received in those turns.</t>
  </si>
  <si>
    <t>Bind</t>
  </si>
  <si>
    <t>Traps and damages over multiple turns.</t>
  </si>
  <si>
    <t>Bite</t>
  </si>
  <si>
    <t>Blast Burn</t>
  </si>
  <si>
    <t>User cannot move next turn.</t>
  </si>
  <si>
    <t>Blaze Kick</t>
  </si>
  <si>
    <t>High critical hit rate. 10% chance to burn the target.</t>
  </si>
  <si>
    <t>Blizzard</t>
  </si>
  <si>
    <t>10% chance to freeze.</t>
  </si>
  <si>
    <t>Block</t>
  </si>
  <si>
    <t>The target cannot switch out.</t>
  </si>
  <si>
    <t>Body Slam</t>
  </si>
  <si>
    <t>30% chance to paralyze.</t>
  </si>
  <si>
    <t>Bone Club</t>
  </si>
  <si>
    <t>10% chance to flinch.</t>
  </si>
  <si>
    <t>Bone Rush</t>
  </si>
  <si>
    <t>Bonemerang</t>
  </si>
  <si>
    <t>Hits twice in one turn.</t>
  </si>
  <si>
    <t>Bounce</t>
  </si>
  <si>
    <t>User is made invulnerable for one turn, then hits the next turn. 30% chance to paralyze.</t>
  </si>
  <si>
    <t>Brave Bird</t>
  </si>
  <si>
    <t>User receives 1/3rd recoil damage.</t>
  </si>
  <si>
    <t>Brick Break</t>
  </si>
  <si>
    <t>Destroys Light Screen and Reflect, then hits.</t>
  </si>
  <si>
    <t>Brine</t>
  </si>
  <si>
    <t>Base power doubles if foe's HP is 50% or less.</t>
  </si>
  <si>
    <t>Bubble</t>
  </si>
  <si>
    <t>10% chance to lower Spe.</t>
  </si>
  <si>
    <t>BubbleBeam</t>
  </si>
  <si>
    <t>Bug Bite</t>
  </si>
  <si>
    <t>Uses foe's berry.</t>
  </si>
  <si>
    <t>Bug Buzz</t>
  </si>
  <si>
    <t>Bulk Up</t>
  </si>
  <si>
    <t>Boosts Atk and Def 1 stage.</t>
  </si>
  <si>
    <t>Bullet Punch</t>
  </si>
  <si>
    <t>Bullet Seed</t>
  </si>
  <si>
    <t>Calm Mind</t>
  </si>
  <si>
    <t>Boosts SpA and SpD 1 stage.</t>
  </si>
  <si>
    <t>Camouflage</t>
  </si>
  <si>
    <t>Changes user's type based on terrain.</t>
  </si>
  <si>
    <t>Captivate</t>
  </si>
  <si>
    <t>Lowers an opposite gender foe's SpA 2 stages.</t>
  </si>
  <si>
    <t>Charge</t>
  </si>
  <si>
    <t>Doubles power of an Electric-type move used next turn. Boosts SpD 1 stage.</t>
  </si>
  <si>
    <t>Charge Beam</t>
  </si>
  <si>
    <t>70% chance to boost SpA 1 stage.</t>
  </si>
  <si>
    <t>Charm</t>
  </si>
  <si>
    <t>Lowers foe's Atk 2 stages.</t>
  </si>
  <si>
    <t>Chatter</t>
  </si>
  <si>
    <t>Confuses the foe.</t>
  </si>
  <si>
    <t>Clamp</t>
  </si>
  <si>
    <t>Close Combat</t>
  </si>
  <si>
    <t>Lowers user's Def and SpD 1 stage.</t>
  </si>
  <si>
    <t>Comet Punch</t>
  </si>
  <si>
    <t>Confuse Ray</t>
  </si>
  <si>
    <t>Confuses the target.</t>
  </si>
  <si>
    <t>Confusion</t>
  </si>
  <si>
    <t>10% chance to confuse.</t>
  </si>
  <si>
    <t>Constrict</t>
  </si>
  <si>
    <t>Conversion</t>
  </si>
  <si>
    <t>Changes user into a new type based on the user's moves.</t>
  </si>
  <si>
    <t>Conversion2</t>
  </si>
  <si>
    <t>Changes user into a new type that resists the last attack to hit the user.</t>
  </si>
  <si>
    <t>Copycat</t>
  </si>
  <si>
    <t>Uses the last move used in the battle.</t>
  </si>
  <si>
    <t>Cosmic Power</t>
  </si>
  <si>
    <t>Boosts Def and SpD 1 stage.</t>
  </si>
  <si>
    <t>Cotton Spore</t>
  </si>
  <si>
    <t>Lowers foe's Spe 2 stages.</t>
  </si>
  <si>
    <t>Counter</t>
  </si>
  <si>
    <t>If hit by a physical attack, returns double the damage.</t>
  </si>
  <si>
    <t>Covet</t>
  </si>
  <si>
    <t>Steals target's item.</t>
  </si>
  <si>
    <t>Crabhammer</t>
  </si>
  <si>
    <t>Cross Chop</t>
  </si>
  <si>
    <t>Cross Poison</t>
  </si>
  <si>
    <t>High critical hit rate. 10% chance to poison foe.</t>
  </si>
  <si>
    <t>Crunch</t>
  </si>
  <si>
    <t>20% chance to lower Def 1 stage.</t>
  </si>
  <si>
    <t>Crush Claw</t>
  </si>
  <si>
    <t>50% chance to lower Def 1 stage.</t>
  </si>
  <si>
    <t>Crush Grip</t>
  </si>
  <si>
    <t>Base power depends on the foe's remaining HP.</t>
  </si>
  <si>
    <t>Curse</t>
  </si>
  <si>
    <t>Does 1/4 damage per turn at the cost of half the user's max HP if the user is a Ghost. Boosts Atk and Def and lowers Spe 1 stage otherwise.</t>
  </si>
  <si>
    <t>Cut</t>
  </si>
  <si>
    <t>Dark Pulse</t>
  </si>
  <si>
    <t>20% chance to flinch.</t>
  </si>
  <si>
    <t>Dark Void</t>
  </si>
  <si>
    <t>Induces sleep.</t>
  </si>
  <si>
    <t>Defend Order</t>
  </si>
  <si>
    <t>Defense Curl</t>
  </si>
  <si>
    <t>Boosts Def 1 stage.</t>
  </si>
  <si>
    <t>Defog</t>
  </si>
  <si>
    <t>Lowers foe's evasion 1 stage. Removes various field effects.</t>
  </si>
  <si>
    <t>Destiny Bond</t>
  </si>
  <si>
    <t>If the user faints, the foe faints.</t>
  </si>
  <si>
    <t>Detect</t>
  </si>
  <si>
    <t>Prevents most moves from working on the user that turn.</t>
  </si>
  <si>
    <t>Dig</t>
  </si>
  <si>
    <t>User is made invulnerable for one turn, then hits the next turn.</t>
  </si>
  <si>
    <t>Disable</t>
  </si>
  <si>
    <t>Prevents the last move used from being used again for 4-7 turns.</t>
  </si>
  <si>
    <t>Discharge</t>
  </si>
  <si>
    <t>All others</t>
  </si>
  <si>
    <t>Dive</t>
  </si>
  <si>
    <t>Dizzy Punch</t>
  </si>
  <si>
    <t>20% chance to confuse.</t>
  </si>
  <si>
    <t>Doom Desire</t>
  </si>
  <si>
    <t>Deals damage at the end of the turn after three turns.</t>
  </si>
  <si>
    <t>Double Hit</t>
  </si>
  <si>
    <t>Hits twice in 1 turn.</t>
  </si>
  <si>
    <t>Double Kick</t>
  </si>
  <si>
    <t>Double Team</t>
  </si>
  <si>
    <t>Boosts evasion 1 stage.</t>
  </si>
  <si>
    <t>Double-Edge</t>
  </si>
  <si>
    <t>Has 1/3 recoil.</t>
  </si>
  <si>
    <t>DoubleSlap</t>
  </si>
  <si>
    <t>Hits 2-5 times in 1 turn.</t>
  </si>
  <si>
    <t>Draco Meteor</t>
  </si>
  <si>
    <t>Lowers user's SpA 2 stages.</t>
  </si>
  <si>
    <t>Dragon Claw</t>
  </si>
  <si>
    <t>Dragon Dance</t>
  </si>
  <si>
    <t>Boosts Atk and Spe 1 stage.</t>
  </si>
  <si>
    <t>Dragon Pulse</t>
  </si>
  <si>
    <t>Dragon Rage</t>
  </si>
  <si>
    <t>Does 40 damage.</t>
  </si>
  <si>
    <t>Dragon Rush</t>
  </si>
  <si>
    <t>DragonBreath</t>
  </si>
  <si>
    <t>Drain Punch</t>
  </si>
  <si>
    <t>Leeches 50% damage.</t>
  </si>
  <si>
    <t>Dream Eater</t>
  </si>
  <si>
    <t>Leeches 50% damage. Only works on a sleeping Pokémon.</t>
  </si>
  <si>
    <t>Drill Peck</t>
  </si>
  <si>
    <t>DynamicPunch</t>
  </si>
  <si>
    <t>Earth Power</t>
  </si>
  <si>
    <t>Earthquake</t>
  </si>
  <si>
    <t>Hits Pokémon using Dig with double base power.</t>
  </si>
  <si>
    <t>Egg Bomb</t>
  </si>
  <si>
    <t>Embargo</t>
  </si>
  <si>
    <t>Item use is prevented for five turns.</t>
  </si>
  <si>
    <t>Ember</t>
  </si>
  <si>
    <t>10% chance to burn.</t>
  </si>
  <si>
    <t>Encore</t>
  </si>
  <si>
    <t>Causes the target to repeat its last move for 4-8 turns.</t>
  </si>
  <si>
    <t>Endeavor</t>
  </si>
  <si>
    <t>Lowers the target's HP to the user's HP.</t>
  </si>
  <si>
    <t>Endure</t>
  </si>
  <si>
    <t>The user always survives with at least 1 HP.</t>
  </si>
  <si>
    <t>Energy Ball</t>
  </si>
  <si>
    <t>Eruption</t>
  </si>
  <si>
    <t>Does less damage as the user's HP decreases.</t>
  </si>
  <si>
    <t>Explosion</t>
  </si>
  <si>
    <t>Faints the user.</t>
  </si>
  <si>
    <t>Extrasensory</t>
  </si>
  <si>
    <t>ExtremeSpeed</t>
  </si>
  <si>
    <t>Facade</t>
  </si>
  <si>
    <t>Has 140 power when burned, paralyzed, or poisoned.</t>
  </si>
  <si>
    <t>Faint Attack</t>
  </si>
  <si>
    <t>Fake Out</t>
  </si>
  <si>
    <t>The user always attacks first, and flinches the foe. Can only be used on the first turn out.</t>
  </si>
  <si>
    <t>Fake Tears</t>
  </si>
  <si>
    <t>Lowers SpD 2 stages.</t>
  </si>
  <si>
    <t>False Swipe</t>
  </si>
  <si>
    <t>Always leaves the foe with at least 1 HP.</t>
  </si>
  <si>
    <t>FeatherDance</t>
  </si>
  <si>
    <t>Lowers Atk 2 stages.</t>
  </si>
  <si>
    <t>Feint</t>
  </si>
  <si>
    <t>Only works if the foe uses Detect or Protect; nullifies effects of those moves.</t>
  </si>
  <si>
    <t>Fire Blast</t>
  </si>
  <si>
    <t>Fire Fang</t>
  </si>
  <si>
    <t>10% chance to flinch. 10% chance to burn.</t>
  </si>
  <si>
    <t>Fire Punch</t>
  </si>
  <si>
    <t>Fire Spin</t>
  </si>
  <si>
    <t>Fissure</t>
  </si>
  <si>
    <t>Will OHKO the target.</t>
  </si>
  <si>
    <t>Flail</t>
  </si>
  <si>
    <t>Does more damage as HP decreases.</t>
  </si>
  <si>
    <t>Flame Wheel</t>
  </si>
  <si>
    <t>10% chance to burn. Thaws the user.</t>
  </si>
  <si>
    <t>Flamethrower</t>
  </si>
  <si>
    <t>Flare Blitz</t>
  </si>
  <si>
    <t>Has 1/3 recoil. 10% chance to burn.</t>
  </si>
  <si>
    <t>Flash</t>
  </si>
  <si>
    <t>Lowers foe's accuracy 1 stage.</t>
  </si>
  <si>
    <t>Flash Cannon</t>
  </si>
  <si>
    <t>Flatter</t>
  </si>
  <si>
    <t>Confuses the foe. Boosts the foe's SpA 1 stage.</t>
  </si>
  <si>
    <t>Fling</t>
  </si>
  <si>
    <t>Throws the user's hold item at the foe; effect depends on the item.</t>
  </si>
  <si>
    <t>Fly</t>
  </si>
  <si>
    <t>Focus Blast</t>
  </si>
  <si>
    <t>Focus Energy</t>
  </si>
  <si>
    <t>Boosts critical hit rate 2 stages.</t>
  </si>
  <si>
    <t>Focus Punch</t>
  </si>
  <si>
    <t>Fails if the user takes damage before it hits.</t>
  </si>
  <si>
    <t>Follow Me</t>
  </si>
  <si>
    <t>All moves target the user.</t>
  </si>
  <si>
    <t>Force Palm</t>
  </si>
  <si>
    <t>Foresight</t>
  </si>
  <si>
    <t>Blocks evasion modifiers. Allows Fighting- and Normal-type moves to hit Ghosts.</t>
  </si>
  <si>
    <t>Frenzy Plant</t>
  </si>
  <si>
    <t>Frustration</t>
  </si>
  <si>
    <t>Fury Attack</t>
  </si>
  <si>
    <t>Fury Cutter</t>
  </si>
  <si>
    <t>Power doubles with each hit.</t>
  </si>
  <si>
    <t>Fury Swipes</t>
  </si>
  <si>
    <t>Future Sight</t>
  </si>
  <si>
    <t>Gastro Acid</t>
  </si>
  <si>
    <t>Nullifies the foe's ability.</t>
  </si>
  <si>
    <t>Giga Drain</t>
  </si>
  <si>
    <t>Giga Impact</t>
  </si>
  <si>
    <t>Glare</t>
  </si>
  <si>
    <t>Paralyzes the target.</t>
  </si>
  <si>
    <t>Grass Knot</t>
  </si>
  <si>
    <t>Deals damage based on the foe's weight.</t>
  </si>
  <si>
    <t>GrassWhistle</t>
  </si>
  <si>
    <t>Puts the foe to sleep.</t>
  </si>
  <si>
    <t>Gravity</t>
  </si>
  <si>
    <t>All</t>
  </si>
  <si>
    <t>For 5 turns, prevents flying or jumping; also disables Ground immunities.</t>
  </si>
  <si>
    <t>Growl</t>
  </si>
  <si>
    <t>Lowers foe's Atk 1 stage.</t>
  </si>
  <si>
    <t>Growth</t>
  </si>
  <si>
    <t>Boosts SpA 1 stage.</t>
  </si>
  <si>
    <t>Grudge</t>
  </si>
  <si>
    <t>If the user faints, the foe's attack loses all of its PP.</t>
  </si>
  <si>
    <t>Guard Swap</t>
  </si>
  <si>
    <t>Swaps Def and SpD boosts and drops.</t>
  </si>
  <si>
    <t>Guillotine</t>
  </si>
  <si>
    <t>Gunk Shot</t>
  </si>
  <si>
    <t>30% chance to poison.</t>
  </si>
  <si>
    <t>Gust</t>
  </si>
  <si>
    <t>Hits Bouncers and Fliers for twice base power.</t>
  </si>
  <si>
    <t>Gyro Ball</t>
  </si>
  <si>
    <t>Does damage based on the foe's Speed and the user's Speed.</t>
  </si>
  <si>
    <t>Hail</t>
  </si>
  <si>
    <t>Summons hail for 5 turns.</t>
  </si>
  <si>
    <t>Hammer Arm</t>
  </si>
  <si>
    <t>Lowers the user's Spe 1 stage.</t>
  </si>
  <si>
    <t>Harden</t>
  </si>
  <si>
    <t>Haze</t>
  </si>
  <si>
    <t>Eliminates all stat changes.</t>
  </si>
  <si>
    <t>Head Smash</t>
  </si>
  <si>
    <t>Has 1/2 recoil.</t>
  </si>
  <si>
    <t>Headbutt</t>
  </si>
  <si>
    <t>Heal Bell</t>
  </si>
  <si>
    <t>Heal Block</t>
  </si>
  <si>
    <t>Prevents the foes from using healing moves for 5 turns.</t>
  </si>
  <si>
    <t>Heal Order</t>
  </si>
  <si>
    <t>Heals 50% max HP.</t>
  </si>
  <si>
    <t>Healing Wish</t>
  </si>
  <si>
    <t>KOs the user and heals the next Pokémon in.</t>
  </si>
  <si>
    <t>Heart Swap</t>
  </si>
  <si>
    <t>Swaps stat boosts and drops.</t>
  </si>
  <si>
    <t>Heat Wave</t>
  </si>
  <si>
    <t>Helping Hand</t>
  </si>
  <si>
    <t>Partner</t>
  </si>
  <si>
    <t>Increases power of ally's moves 50%.</t>
  </si>
  <si>
    <t>Hi Jump Kick</t>
  </si>
  <si>
    <t>If it misses, user loses HP equal to 1/2 the damage that would have been dealt.</t>
  </si>
  <si>
    <t>Hidden Power</t>
  </si>
  <si>
    <t>Has 30-70 power and can be any type but Normal, based on the user's IVs.</t>
  </si>
  <si>
    <t>Horn Attack</t>
  </si>
  <si>
    <t>Horn Drill</t>
  </si>
  <si>
    <t>Howl</t>
  </si>
  <si>
    <t>Boosts Atk 1 stage.</t>
  </si>
  <si>
    <t>Hydro Cannon</t>
  </si>
  <si>
    <t>Hydro Pump</t>
  </si>
  <si>
    <t>Hyper Beam</t>
  </si>
  <si>
    <t>Hyper Fang</t>
  </si>
  <si>
    <t>Hyper Voice</t>
  </si>
  <si>
    <t>Hypnosis</t>
  </si>
  <si>
    <t>Ice Ball</t>
  </si>
  <si>
    <t>Doubles in power with each hit. Repeats for 5 turns.</t>
  </si>
  <si>
    <t>Ice Beam</t>
  </si>
  <si>
    <t>Ice Fang</t>
  </si>
  <si>
    <t>10% chance to flinch. 10% chance to freeze.</t>
  </si>
  <si>
    <t>Ice Punch</t>
  </si>
  <si>
    <t>Ice Shard</t>
  </si>
  <si>
    <t>Icicle Spear</t>
  </si>
  <si>
    <t>Icy Wind</t>
  </si>
  <si>
    <t>Lowers foe's Spe 1 stage.</t>
  </si>
  <si>
    <t>Imprison</t>
  </si>
  <si>
    <t>No foe can use any of the user's moves.</t>
  </si>
  <si>
    <t>Ingrain</t>
  </si>
  <si>
    <t>Heals the user 1/16 its max HP each turn. Prevents the user from switching.</t>
  </si>
  <si>
    <t>Iron Defense</t>
  </si>
  <si>
    <t>Iron Head</t>
  </si>
  <si>
    <t>Iron Tail</t>
  </si>
  <si>
    <t>30% chance to lower Def 1 stage.</t>
  </si>
  <si>
    <t>Judgment</t>
  </si>
  <si>
    <t>Type is dependent on the user's held plate item.</t>
  </si>
  <si>
    <t>Jump Kick</t>
  </si>
  <si>
    <t>Karate Chop</t>
  </si>
  <si>
    <t>Kinesis</t>
  </si>
  <si>
    <t>Lowers accuracy 1 stage.</t>
  </si>
  <si>
    <t>Knock Off</t>
  </si>
  <si>
    <t>Removes the target's item.</t>
  </si>
  <si>
    <t>Last Resort</t>
  </si>
  <si>
    <t>Can only be used if all other moves have been used once.</t>
  </si>
  <si>
    <t>Lava Plume</t>
  </si>
  <si>
    <t>30% chance to burn.</t>
  </si>
  <si>
    <t>Leaf Blade</t>
  </si>
  <si>
    <t>Leaf Storm</t>
  </si>
  <si>
    <t>Lowers SpA 2 stages.</t>
  </si>
  <si>
    <t>Leech Life</t>
  </si>
  <si>
    <t>Leech Seed</t>
  </si>
  <si>
    <t>Leeches 1/8 of the target's HP each turn.</t>
  </si>
  <si>
    <t>Leer</t>
  </si>
  <si>
    <t>Lowers foe's Def 1 stage.</t>
  </si>
  <si>
    <t>Lick</t>
  </si>
  <si>
    <t>Light Screen</t>
  </si>
  <si>
    <t>Lowers damage from special attacks for 5 turns.</t>
  </si>
  <si>
    <t>Lock-On</t>
  </si>
  <si>
    <t>The next move used will always hit.</t>
  </si>
  <si>
    <t>Lovely Kiss</t>
  </si>
  <si>
    <t>Low Kick</t>
  </si>
  <si>
    <t>Lucky Chant</t>
  </si>
  <si>
    <t>Blocks critical hits for 5 turns.</t>
  </si>
  <si>
    <t>Lunar Dance</t>
  </si>
  <si>
    <t>KOs the user, then heals the next Pokémon in.</t>
  </si>
  <si>
    <t>Luster Purge</t>
  </si>
  <si>
    <t>50% chance to lower SpD 1 stage.</t>
  </si>
  <si>
    <t>Mach Punch</t>
  </si>
  <si>
    <t>Magic Coat</t>
  </si>
  <si>
    <t>Bounces back certain non-damaging moves.</t>
  </si>
  <si>
    <t>Magical Leaf</t>
  </si>
  <si>
    <t>Magma Storm</t>
  </si>
  <si>
    <t>Magnet Bomb</t>
  </si>
  <si>
    <t>Magnet Rise</t>
  </si>
  <si>
    <t>User becomes immune to Ground moves for 5 turns.</t>
  </si>
  <si>
    <t>Magnitude</t>
  </si>
  <si>
    <t>Has variable damage.</t>
  </si>
  <si>
    <t>Me First</t>
  </si>
  <si>
    <t>Single enemy</t>
  </si>
  <si>
    <t>Uses the foe's attack at 1.5x power. Must be faster to work.</t>
  </si>
  <si>
    <t>Mean Look</t>
  </si>
  <si>
    <t>Meditate</t>
  </si>
  <si>
    <t>Mega Drain</t>
  </si>
  <si>
    <t>Mega Kick</t>
  </si>
  <si>
    <t>Mega Punch</t>
  </si>
  <si>
    <t>Megahorn</t>
  </si>
  <si>
    <t>Memento</t>
  </si>
  <si>
    <t>User faints. Lowers foe's Atk and SpA 2 stages.</t>
  </si>
  <si>
    <t>Metal Burst</t>
  </si>
  <si>
    <t>Counters foe's attack with 1.5x damage, but must go last.</t>
  </si>
  <si>
    <t>Metal Claw</t>
  </si>
  <si>
    <t>10% chance to boost Atk 1 stage.</t>
  </si>
  <si>
    <t>Metal Sound</t>
  </si>
  <si>
    <t>Lower's SpD 2 stages.</t>
  </si>
  <si>
    <t>Meteor Mash</t>
  </si>
  <si>
    <t>20% chance to raise Atk 1 stage.</t>
  </si>
  <si>
    <t>Metronome</t>
  </si>
  <si>
    <t>Picks a random move.</t>
  </si>
  <si>
    <t>Milk Drink</t>
  </si>
  <si>
    <t>Mimic</t>
  </si>
  <si>
    <t>Copies the last move used by the target.</t>
  </si>
  <si>
    <t>Mind Reader</t>
  </si>
  <si>
    <t>Minimize</t>
  </si>
  <si>
    <t>Miracle Eye</t>
  </si>
  <si>
    <t>Nullifies evasion. Allows Psychic-type moves to hit Darks.</t>
  </si>
  <si>
    <t>Mirror Coat</t>
  </si>
  <si>
    <t>If hit by a special attack, returns double the damage.</t>
  </si>
  <si>
    <t>Mirror Move</t>
  </si>
  <si>
    <t>Uses the last move targeted at the user.</t>
  </si>
  <si>
    <t>Mirror Shot</t>
  </si>
  <si>
    <t>30% chance to lower accuracy 1 stage.</t>
  </si>
  <si>
    <t>Mist</t>
  </si>
  <si>
    <t>Prevents moves that lower stats from working for 5 turns.</t>
  </si>
  <si>
    <t>Mist Ball</t>
  </si>
  <si>
    <t>50% chance to lower SpA 1 stage.</t>
  </si>
  <si>
    <t>Moonlight</t>
  </si>
  <si>
    <t>Heals variably depending on the weather.</t>
  </si>
  <si>
    <t>Morning Sun</t>
  </si>
  <si>
    <t>Mud Bomb</t>
  </si>
  <si>
    <t>Mud Shot</t>
  </si>
  <si>
    <t>Lowers Spe 1 stage.</t>
  </si>
  <si>
    <t>Mud Sport</t>
  </si>
  <si>
    <t>Electric-type attacks do 50% less damage.</t>
  </si>
  <si>
    <t>Mud-Slap</t>
  </si>
  <si>
    <t>Muddy Water</t>
  </si>
  <si>
    <t>Nasty Plot</t>
  </si>
  <si>
    <t>Boosts SpA 2 stages.</t>
  </si>
  <si>
    <t>Natural Gift</t>
  </si>
  <si>
    <t>Power and type depends on the user's held berry.</t>
  </si>
  <si>
    <t>Nature Power</t>
  </si>
  <si>
    <t>Attack changes based on terrain.</t>
  </si>
  <si>
    <t>Needle Arm</t>
  </si>
  <si>
    <t>Night Shade</t>
  </si>
  <si>
    <t>Does damage equal to the user's level.</t>
  </si>
  <si>
    <t>Night Slash</t>
  </si>
  <si>
    <t>Has a high critical hit rate.</t>
  </si>
  <si>
    <t>Nightmare</t>
  </si>
  <si>
    <t>Does 1/4 of the target's max HP per turn to a sleeping target.</t>
  </si>
  <si>
    <t>Octazooka</t>
  </si>
  <si>
    <t>50% chance to lower accuracy 1 stage.</t>
  </si>
  <si>
    <t>Odor Sleuth</t>
  </si>
  <si>
    <t>Ominous Wind</t>
  </si>
  <si>
    <t>Outrage</t>
  </si>
  <si>
    <t>Random enemy</t>
  </si>
  <si>
    <t>Repeats for 2-3 turns. Confuses at the end.</t>
  </si>
  <si>
    <t>Overheat</t>
  </si>
  <si>
    <t>Pain Split</t>
  </si>
  <si>
    <t>Averages both Pokémon's HP.</t>
  </si>
  <si>
    <t>Pay Day</t>
  </si>
  <si>
    <t>Payback</t>
  </si>
  <si>
    <t>Base power doubles if the foe has taken its turn.</t>
  </si>
  <si>
    <t>Peck</t>
  </si>
  <si>
    <t>Perish Song</t>
  </si>
  <si>
    <t>All active Pokémon faint after 3 turns.</t>
  </si>
  <si>
    <t>Petal Dance</t>
  </si>
  <si>
    <t>Repeats for 2-3 turns. Confuses the user at the end.</t>
  </si>
  <si>
    <t>Pin Missile</t>
  </si>
  <si>
    <t>Pluck</t>
  </si>
  <si>
    <t>Uses foe's Berry.</t>
  </si>
  <si>
    <t>Poison Fang</t>
  </si>
  <si>
    <t>30% chance to inflict toxic poison.</t>
  </si>
  <si>
    <t>Poison Gas</t>
  </si>
  <si>
    <t>Poisons the foe.</t>
  </si>
  <si>
    <t>Poison Jab</t>
  </si>
  <si>
    <t>Poison Sting</t>
  </si>
  <si>
    <t>Poison Tail</t>
  </si>
  <si>
    <t>Has a high critical hit rate. 10% chance to poison.</t>
  </si>
  <si>
    <t>PoisonPowder</t>
  </si>
  <si>
    <t>Pound</t>
  </si>
  <si>
    <t>Powder Snow</t>
  </si>
  <si>
    <t>Power Gem</t>
  </si>
  <si>
    <t>Power Swap</t>
  </si>
  <si>
    <t>Swaps Atk and SpAtk boosts and drops with the foe.</t>
  </si>
  <si>
    <t>Power Trick</t>
  </si>
  <si>
    <t>Swaps user's Atk and Def stats.</t>
  </si>
  <si>
    <t>Power Whip</t>
  </si>
  <si>
    <t>Present</t>
  </si>
  <si>
    <t>Has random power and a chance to heal the target.</t>
  </si>
  <si>
    <t>Protect</t>
  </si>
  <si>
    <t>Psybeam</t>
  </si>
  <si>
    <t>Psych Up</t>
  </si>
  <si>
    <t>Copies the foe's stat changes.</t>
  </si>
  <si>
    <t>Psycho Boost</t>
  </si>
  <si>
    <t>Psycho Cut</t>
  </si>
  <si>
    <t>Psycho Shift</t>
  </si>
  <si>
    <t>Shifts the user's status effect to the foe.</t>
  </si>
  <si>
    <t>Psywave</t>
  </si>
  <si>
    <t>Damage is .5x to 1.5x the user's level.</t>
  </si>
  <si>
    <t>Punishment</t>
  </si>
  <si>
    <t>Does more damage to foes with stat boosts.</t>
  </si>
  <si>
    <t>Pursuit</t>
  </si>
  <si>
    <t>Doubles in power if the target switches, and hits them before they can escape.</t>
  </si>
  <si>
    <t>Quick Attack</t>
  </si>
  <si>
    <t>Users attacks first.</t>
  </si>
  <si>
    <t>Rage</t>
  </si>
  <si>
    <t>Boosts Atk 1 stage if hit.</t>
  </si>
  <si>
    <t>Rain Dance</t>
  </si>
  <si>
    <t>Summons rain for 5 turns.</t>
  </si>
  <si>
    <t>Rapid Spin</t>
  </si>
  <si>
    <t>Removes Leech Seed, Spikes, Stealth Rock, and Toxic Spikes.</t>
  </si>
  <si>
    <t>Razor Leaf</t>
  </si>
  <si>
    <t>Razor Wind</t>
  </si>
  <si>
    <t>Charges up the first turn; attacks on the second turn. Has a high critical hit rate.</t>
  </si>
  <si>
    <t>Recover</t>
  </si>
  <si>
    <t>Recycle</t>
  </si>
  <si>
    <t>Restores a used item.</t>
  </si>
  <si>
    <t>Reflect</t>
  </si>
  <si>
    <t>Lowers damage from physical attacks for 5 turns.</t>
  </si>
  <si>
    <t>Refresh</t>
  </si>
  <si>
    <t>Removes status.</t>
  </si>
  <si>
    <t>Rest</t>
  </si>
  <si>
    <t>The user goes to sleep for two turns and restores all HP.</t>
  </si>
  <si>
    <t>Return</t>
  </si>
  <si>
    <t>Revenge</t>
  </si>
  <si>
    <t>Doubles in power if damaged by the target.</t>
  </si>
  <si>
    <t>Reversal</t>
  </si>
  <si>
    <t>Roar</t>
  </si>
  <si>
    <t>Forces a switch to a random Pokémon.</t>
  </si>
  <si>
    <t>Roar Of Time</t>
  </si>
  <si>
    <t>Rock Blast</t>
  </si>
  <si>
    <t>Rock Climb</t>
  </si>
  <si>
    <t>Rock Polish</t>
  </si>
  <si>
    <t>Rock Slide</t>
  </si>
  <si>
    <t>Rock Smash</t>
  </si>
  <si>
    <t>Rock Throw</t>
  </si>
  <si>
    <t>Rock Tomb</t>
  </si>
  <si>
    <t>Rock Wrecker</t>
  </si>
  <si>
    <t>Role Play</t>
  </si>
  <si>
    <t>Copies the foe's ability and overwrites the user's ability.</t>
  </si>
  <si>
    <t>Rolling Kick</t>
  </si>
  <si>
    <t>Rollout</t>
  </si>
  <si>
    <t>Roost</t>
  </si>
  <si>
    <t>Heals 50% HP. Temporarily removes the user's Flying-type.</t>
  </si>
  <si>
    <t>Sacred Fire</t>
  </si>
  <si>
    <t>50% chance to burn. Thaws the user.</t>
  </si>
  <si>
    <t>Safeguard</t>
  </si>
  <si>
    <t>Blocks status conditions for 5 turns.</t>
  </si>
  <si>
    <t>Sand Tomb</t>
  </si>
  <si>
    <t>Sand-Attack</t>
  </si>
  <si>
    <t>Sandstorm</t>
  </si>
  <si>
    <t>Summons a sandstorm for 5 turns.</t>
  </si>
  <si>
    <t>Scary Face</t>
  </si>
  <si>
    <t>Lowers Spe 2 stages.</t>
  </si>
  <si>
    <t>Scratch</t>
  </si>
  <si>
    <t>Screech</t>
  </si>
  <si>
    <t>Lowers Def two stages.</t>
  </si>
  <si>
    <t>Secret Power</t>
  </si>
  <si>
    <t>Effects vary with terrain.</t>
  </si>
  <si>
    <t>Seed Bomb</t>
  </si>
  <si>
    <t>Seed Flare</t>
  </si>
  <si>
    <t>40% chance to lower SpD 2 stages.</t>
  </si>
  <si>
    <t>Seismic Toss</t>
  </si>
  <si>
    <t>Selfdestruct</t>
  </si>
  <si>
    <t>Shadow Ball</t>
  </si>
  <si>
    <t>20% chance to lower SpD 1 stage.</t>
  </si>
  <si>
    <t>Shadow Claw</t>
  </si>
  <si>
    <t>Shadow Force</t>
  </si>
  <si>
    <t>User becomes invulnerable, then attacks the next turn. Cannot be stopped by Detect or Protect.</t>
  </si>
  <si>
    <t>Shadow Punch</t>
  </si>
  <si>
    <t>Shadow Sneak</t>
  </si>
  <si>
    <t>Sharpen</t>
  </si>
  <si>
    <t>Sheer Cold</t>
  </si>
  <si>
    <t>Shock Wave</t>
  </si>
  <si>
    <t>Signal Beam</t>
  </si>
  <si>
    <t>Silver Wind</t>
  </si>
  <si>
    <t>Sing</t>
  </si>
  <si>
    <t>Puts the target to sleep.</t>
  </si>
  <si>
    <t>Sketch</t>
  </si>
  <si>
    <t>Permanently copies the last move used by the target.</t>
  </si>
  <si>
    <t>Skill Swap</t>
  </si>
  <si>
    <t>The user and the target trade abilities.</t>
  </si>
  <si>
    <t>Skull Bash</t>
  </si>
  <si>
    <t>Charges up turn one; attacks turn two. Boosts Def 1 stage.</t>
  </si>
  <si>
    <t>Sky Attack</t>
  </si>
  <si>
    <t>Hits the turn after being used. 30% chance to flinch.</t>
  </si>
  <si>
    <t>Sky Uppercut</t>
  </si>
  <si>
    <t>Hits a Bouncing or Flying target.</t>
  </si>
  <si>
    <t>Slack Off</t>
  </si>
  <si>
    <t>Slam</t>
  </si>
  <si>
    <t>Slash</t>
  </si>
  <si>
    <t>Sleep Powder</t>
  </si>
  <si>
    <t>Sleep Talk</t>
  </si>
  <si>
    <t>Picks one of the user's moves at random. Can only be used while sleeping.</t>
  </si>
  <si>
    <t>Sludge</t>
  </si>
  <si>
    <t>Sludge Bomb</t>
  </si>
  <si>
    <t>SmellingSalt</t>
  </si>
  <si>
    <t>Has 120 power on a paralyzed target, but cures it of paralysis.</t>
  </si>
  <si>
    <t>Smog</t>
  </si>
  <si>
    <t>40% chance to poison.</t>
  </si>
  <si>
    <t>SmokeScreen</t>
  </si>
  <si>
    <t>Snatch</t>
  </si>
  <si>
    <t>If certain moves are used, the user of Snatch uses the moves instead.</t>
  </si>
  <si>
    <t>Snore</t>
  </si>
  <si>
    <t>Can only be used while sleeping. 30% chance to flinch.</t>
  </si>
  <si>
    <t>Softboiled</t>
  </si>
  <si>
    <t>SolarBeam</t>
  </si>
  <si>
    <t>Charges up turn 1; attacks on turn 2.</t>
  </si>
  <si>
    <t>SonicBoom</t>
  </si>
  <si>
    <t>Does 20 damage. Ghosts are immune.</t>
  </si>
  <si>
    <t>Spacial Rend</t>
  </si>
  <si>
    <t>Spark</t>
  </si>
  <si>
    <t>Spider Web</t>
  </si>
  <si>
    <t>Spike Cannon</t>
  </si>
  <si>
    <t>Spikes</t>
  </si>
  <si>
    <t>Enemy field</t>
  </si>
  <si>
    <t>Causes damage to the enemy whenever they switch.</t>
  </si>
  <si>
    <t>Spit Up</t>
  </si>
  <si>
    <t>Varies in power depending on the number of uses of Stockpile.</t>
  </si>
  <si>
    <t>Spite</t>
  </si>
  <si>
    <t>Lowers the PP of the move used last by 4.</t>
  </si>
  <si>
    <t>Splash</t>
  </si>
  <si>
    <t>No effect whatsoever.</t>
  </si>
  <si>
    <t>Spore</t>
  </si>
  <si>
    <t>Stealth Rock</t>
  </si>
  <si>
    <t>Damages foe's switch-ins.</t>
  </si>
  <si>
    <t>Steel Wing</t>
  </si>
  <si>
    <t>10% chance to raise the user's Def 1 stage.</t>
  </si>
  <si>
    <t>Stockpile</t>
  </si>
  <si>
    <t>Boosts the user's Def and SpD 1 stage. Sets the user up to use Spit Up and Swallow.</t>
  </si>
  <si>
    <t>Stomp</t>
  </si>
  <si>
    <t>Stone Edge</t>
  </si>
  <si>
    <t>Strength</t>
  </si>
  <si>
    <t>String Shot</t>
  </si>
  <si>
    <t>Struggle</t>
  </si>
  <si>
    <t>User loses 25% of its max HP as recoil.</t>
  </si>
  <si>
    <t>Stun Spore</t>
  </si>
  <si>
    <t>Submission</t>
  </si>
  <si>
    <t>Has 1/4 recoil.</t>
  </si>
  <si>
    <t>Substitute</t>
  </si>
  <si>
    <t>Takes 1/4 the user's max HP to create a Substitute that takes damage for the user.</t>
  </si>
  <si>
    <t>Sucker Punch</t>
  </si>
  <si>
    <t>The user always moves first. Will only work if the foe attacked.</t>
  </si>
  <si>
    <t>Sunny Day</t>
  </si>
  <si>
    <t>Summons sunlight for 5 turns.</t>
  </si>
  <si>
    <t>Super Fang</t>
  </si>
  <si>
    <t>Does damage equal to half the foe's current HP.</t>
  </si>
  <si>
    <t>Superpower</t>
  </si>
  <si>
    <t>Lowers the user's Atk and Def 1 stage.</t>
  </si>
  <si>
    <t>Supersonic</t>
  </si>
  <si>
    <t>Surf</t>
  </si>
  <si>
    <t>Hits Pokémon using Dive with double base power.</t>
  </si>
  <si>
    <t>Swagger</t>
  </si>
  <si>
    <t>Confuses the target. Boosts its Atk 2 stages.</t>
  </si>
  <si>
    <t>Swallow</t>
  </si>
  <si>
    <t>Healing varies based on the number of uses of Stockpile.</t>
  </si>
  <si>
    <t>Sweet Kiss</t>
  </si>
  <si>
    <t>Sweet Scent</t>
  </si>
  <si>
    <t>Lowers evasion 1 stage.</t>
  </si>
  <si>
    <t>Swift</t>
  </si>
  <si>
    <t>Switcheroo</t>
  </si>
  <si>
    <t>Switches items with the foe.</t>
  </si>
  <si>
    <t>Swords Dance</t>
  </si>
  <si>
    <t>Boosts Atk 2 stages.</t>
  </si>
  <si>
    <t>Synthesis</t>
  </si>
  <si>
    <t>Tackle</t>
  </si>
  <si>
    <t>Tail Glow</t>
  </si>
  <si>
    <t>Tail Whip</t>
  </si>
  <si>
    <t>Lowers Def 1 stage.</t>
  </si>
  <si>
    <t>Tailwind</t>
  </si>
  <si>
    <t>Doubles Spe for 3 turns.</t>
  </si>
  <si>
    <t>Take Down</t>
  </si>
  <si>
    <t>Taunt</t>
  </si>
  <si>
    <t>Forces the foe to use damaging moves for 3-5 turns.</t>
  </si>
  <si>
    <t>Teeter Dance</t>
  </si>
  <si>
    <t>Confuses all other active Pokémon.</t>
  </si>
  <si>
    <t>Teleport</t>
  </si>
  <si>
    <t>Has no effect.</t>
  </si>
  <si>
    <t>Thief</t>
  </si>
  <si>
    <t>Thrash</t>
  </si>
  <si>
    <t>Repeats for 2-3 turns. Confuses the user.</t>
  </si>
  <si>
    <t>Thunder</t>
  </si>
  <si>
    <t>Thunder Fang</t>
  </si>
  <si>
    <t>10% chance to flinch. 10% chance to paralyze.</t>
  </si>
  <si>
    <t>Thunder Wave</t>
  </si>
  <si>
    <t>Paralyzes the foe.</t>
  </si>
  <si>
    <t>Thunderbolt</t>
  </si>
  <si>
    <t>10% chance to paralyze.</t>
  </si>
  <si>
    <t>ThunderPunch</t>
  </si>
  <si>
    <t>ThunderShock</t>
  </si>
  <si>
    <t>Tickle</t>
  </si>
  <si>
    <t>Lowers Atk and Def 1 stage.</t>
  </si>
  <si>
    <t>Torment</t>
  </si>
  <si>
    <t>Prevents the target from using the same move twice in a row.</t>
  </si>
  <si>
    <t>Toxic</t>
  </si>
  <si>
    <t>Inflicts intensifying poison on the target.</t>
  </si>
  <si>
    <t>Toxic Spikes</t>
  </si>
  <si>
    <t>Poisons switch-ins.</t>
  </si>
  <si>
    <t>Transform</t>
  </si>
  <si>
    <t>Transforms into the foe.</t>
  </si>
  <si>
    <t>Tri Attack</t>
  </si>
  <si>
    <t>20% chance to burn, freeze, or paralyze.</t>
  </si>
  <si>
    <t>Trick</t>
  </si>
  <si>
    <t>Trick Room</t>
  </si>
  <si>
    <t>Slower Pokémon move first for 5 turns.</t>
  </si>
  <si>
    <t>Triple Kick</t>
  </si>
  <si>
    <t>Attacks up to 3 times in 1 turn.</t>
  </si>
  <si>
    <t>Trump Card</t>
  </si>
  <si>
    <t>Power increases as PP decreases.</t>
  </si>
  <si>
    <t>Twineedle</t>
  </si>
  <si>
    <t>Hits twice in one turn. Each hit has a 20% chance to poison.</t>
  </si>
  <si>
    <t>Twister</t>
  </si>
  <si>
    <t>U-turn</t>
  </si>
  <si>
    <t>Attacks, then switches.</t>
  </si>
  <si>
    <t>Uproar</t>
  </si>
  <si>
    <t>Repeats for 2-5 turns. No Pokémon can sleep during these turns.</t>
  </si>
  <si>
    <t>Vacuum Wave</t>
  </si>
  <si>
    <t>ViceGrip</t>
  </si>
  <si>
    <t>Vine Whip</t>
  </si>
  <si>
    <t>Vital Throw</t>
  </si>
  <si>
    <t>Volt Tackle</t>
  </si>
  <si>
    <t>10% chance to paralyze. Has 1/3 recoil.</t>
  </si>
  <si>
    <t>Wake-Up Slap</t>
  </si>
  <si>
    <t>Double power if used on a sleeping foe.</t>
  </si>
  <si>
    <t>Water Gun</t>
  </si>
  <si>
    <t>Water Pulse</t>
  </si>
  <si>
    <t>20% chance to Confuse.</t>
  </si>
  <si>
    <t>Water Sport</t>
  </si>
  <si>
    <t>Fire-type attacks do 50% less damage.</t>
  </si>
  <si>
    <t>Water Spout</t>
  </si>
  <si>
    <t>Waterfall</t>
  </si>
  <si>
    <t>Weather Ball</t>
  </si>
  <si>
    <t>Doubles in power and changes type if there is weather.</t>
  </si>
  <si>
    <t>Whirlpool</t>
  </si>
  <si>
    <t>Whirlwind</t>
  </si>
  <si>
    <t>Forces the target to switch to a random Pokémon.</t>
  </si>
  <si>
    <t>Will-O-Wisp</t>
  </si>
  <si>
    <t>Burns the foe.</t>
  </si>
  <si>
    <t>Wing Attack</t>
  </si>
  <si>
    <t>Wish</t>
  </si>
  <si>
    <t>Heals 50% max HP after 2 turns.</t>
  </si>
  <si>
    <t>Withdraw</t>
  </si>
  <si>
    <t>Wood Hammer</t>
  </si>
  <si>
    <t>Worry Seed</t>
  </si>
  <si>
    <t>Changes the foe's ability to Insomnia.</t>
  </si>
  <si>
    <t>Wrap</t>
  </si>
  <si>
    <t>Wring Out</t>
  </si>
  <si>
    <t>X-Scissor</t>
  </si>
  <si>
    <t>Yawn</t>
  </si>
  <si>
    <t>Puts the target to sleep after 2 turns.</t>
  </si>
  <si>
    <t>Zap Cannon</t>
  </si>
  <si>
    <t>Zen Headbutt</t>
  </si>
  <si>
    <t>MOVE</t>
  </si>
  <si>
    <t>TYPE</t>
  </si>
  <si>
    <t>POWER</t>
  </si>
  <si>
    <t>ACCURACY</t>
  </si>
  <si>
    <t>PP</t>
  </si>
  <si>
    <t>TARGET</t>
  </si>
  <si>
    <t>DESCRIPTION</t>
  </si>
  <si>
    <t>STATUS VALUE</t>
  </si>
  <si>
    <t>PRIORITY</t>
  </si>
  <si>
    <t>DAMAGE</t>
  </si>
  <si>
    <t>Physical</t>
  </si>
  <si>
    <t>Special</t>
  </si>
  <si>
    <t>STATUS</t>
  </si>
  <si>
    <t>STAT</t>
  </si>
  <si>
    <t>MAIN EQUATION:</t>
  </si>
  <si>
    <t>OFFENSIVE VALUE EQUATION</t>
  </si>
  <si>
    <t>ATTACK VALUE EQUATION</t>
  </si>
  <si>
    <t>POWER VALUE</t>
  </si>
  <si>
    <t>SPECIAL ATTACK VALUE</t>
  </si>
  <si>
    <t>TYPE = Attack Type Modifier</t>
  </si>
  <si>
    <t>SPEED VALUE</t>
  </si>
  <si>
    <t>Movepool Value = [(Base Attack Stat + Physical Movepool) x (Physical Movepool Type Modifier)] + [(Base Special Attack Stat + Special Movepool) x (Special Movepool Type Modifier)]</t>
  </si>
  <si>
    <t>Physical Movepool Type Modifier = # of Types of non-STAB Physical attacks / maximum # of non-STAB types (maximum is 16 for monotype Pokemon and 15 for dual type Pokemon)</t>
  </si>
  <si>
    <t>Special Movepool Type Modifer = # of Types of non-STAB Special attacks / maximum # of non-STAB types (maximum is 16 for monotype Pokemon and 15 for dual type Pokemon)</t>
  </si>
  <si>
    <t>DEFENSIVE VALUE EQUATION</t>
  </si>
  <si>
    <t>DEFENSE VALUE</t>
  </si>
  <si>
    <t>Defense Value = Base Defense Stat x TYPE</t>
  </si>
  <si>
    <t>TYPE = Defense Type Modifier</t>
  </si>
  <si>
    <t>SPECIAL DEFENSE VALUE</t>
  </si>
  <si>
    <t>Special Defense Value = Base Special Defense Stat x TYPE</t>
  </si>
  <si>
    <t>HP VALUE</t>
  </si>
  <si>
    <t>Adaptability</t>
  </si>
  <si>
    <t>User's STAB modifier becomes x2.</t>
  </si>
  <si>
    <t>Aftermath</t>
  </si>
  <si>
    <t>Deals 25% damage when KOed by contact damage.</t>
  </si>
  <si>
    <t>Air Lock</t>
  </si>
  <si>
    <t>Blocks the effects of weather.</t>
  </si>
  <si>
    <t>Anger Point</t>
  </si>
  <si>
    <t>Raises Atk to +6 if struck by a critical hit.</t>
  </si>
  <si>
    <t>Anticipation</t>
  </si>
  <si>
    <t>Alerts the Pokémon of certain dangerous moves.</t>
  </si>
  <si>
    <t>Arena Trap</t>
  </si>
  <si>
    <t>Prevents switching and increases encounter rate.</t>
  </si>
  <si>
    <t>Bad Dreams</t>
  </si>
  <si>
    <t>Deals 12.5% damage to sleeping opponents per turn.</t>
  </si>
  <si>
    <t>Battle Armor</t>
  </si>
  <si>
    <t>Prevents critical hits.</t>
  </si>
  <si>
    <t>Blaze</t>
  </si>
  <si>
    <t>Boosts power of Fire-type moves 50% when at 1/3 HP or less.</t>
  </si>
  <si>
    <t>Chlorophyll</t>
  </si>
  <si>
    <t>Speed doubles in sun.</t>
  </si>
  <si>
    <t>Clear Body</t>
  </si>
  <si>
    <t>Prevents the enemy from lowering this Pokémon's stats.</t>
  </si>
  <si>
    <t>Cloud Nine</t>
  </si>
  <si>
    <t>Color Change</t>
  </si>
  <si>
    <t>Changes users type to type of last attack that hit this Pokémon.</t>
  </si>
  <si>
    <t>Compoundeyes</t>
  </si>
  <si>
    <t>Increases this Pokémon's accuracy by 30% and increases the chance of finding items on wild Pokémon.</t>
  </si>
  <si>
    <t>Cute Charm</t>
  </si>
  <si>
    <t>Can infatuate Pokémon of opposite gender when struck. Higher chance of encountering Pokémon of the opposite gender.</t>
  </si>
  <si>
    <t>Damp</t>
  </si>
  <si>
    <t>Prevents the use of Selfdestruct or Explosion.</t>
  </si>
  <si>
    <t>Download</t>
  </si>
  <si>
    <t>User gets a stat boost depending on its opponent's stats.</t>
  </si>
  <si>
    <t>Drizzle</t>
  </si>
  <si>
    <t>Summons permanent rain.</t>
  </si>
  <si>
    <t>Drought</t>
  </si>
  <si>
    <t>Summons permanent sun.</t>
  </si>
  <si>
    <t>Dry Skin</t>
  </si>
  <si>
    <t>User absorbs Water-type attacks and has a weakness to Fire-type moves. Heals in rain and is damaged by sun.</t>
  </si>
  <si>
    <t>Early Bird</t>
  </si>
  <si>
    <t>Reduces sleep time by 50%.</t>
  </si>
  <si>
    <t>Effect Spore</t>
  </si>
  <si>
    <t>Induces paralysis, poison, or sleep when struck.</t>
  </si>
  <si>
    <t>Filter</t>
  </si>
  <si>
    <t>Reduces damage from super effective hits by 1/4.</t>
  </si>
  <si>
    <t>Flame Body</t>
  </si>
  <si>
    <t>Enemies' contact moves have a 30% chance to burn them. Halves the amount of steps required to hatch eggs.</t>
  </si>
  <si>
    <t>Flash Fire</t>
  </si>
  <si>
    <t>Grants immunity to Fire-type moves and increases Fire-type move's power 50% when hit by a Fire-type move.</t>
  </si>
  <si>
    <t>Flower Gift</t>
  </si>
  <si>
    <t>Raises stats of this Pokémon and its partner in sun.</t>
  </si>
  <si>
    <t>Forecast</t>
  </si>
  <si>
    <t>Changes type according to weather.</t>
  </si>
  <si>
    <t>Forewarn</t>
  </si>
  <si>
    <t>Tells which of the opponent's moves has the highest base power.</t>
  </si>
  <si>
    <t>Frisk</t>
  </si>
  <si>
    <t>Reveals the foe's item.</t>
  </si>
  <si>
    <t>Gluttony</t>
  </si>
  <si>
    <t>Consumes pinch Berries at 50% HP or less.</t>
  </si>
  <si>
    <t>Guts</t>
  </si>
  <si>
    <t>Attack is increased 50% when statused.</t>
  </si>
  <si>
    <t>Heatproof</t>
  </si>
  <si>
    <t>Reduces Fire damage 50%.</t>
  </si>
  <si>
    <t>Honey Gather</t>
  </si>
  <si>
    <t>Adds a chance of finding Honey after each in-game battle.</t>
  </si>
  <si>
    <t>Huge Power</t>
  </si>
  <si>
    <t>Doubles Attack stat.</t>
  </si>
  <si>
    <t>Hustle</t>
  </si>
  <si>
    <t>Physical moves do 50% more damage at the cost of 20% accuracy. Increases wild encounter rate with higher level Pokémon.</t>
  </si>
  <si>
    <t>Hydration</t>
  </si>
  <si>
    <t>Heals status effects in rain.</t>
  </si>
  <si>
    <t>Hyper Cutter</t>
  </si>
  <si>
    <t>Prevents the enemy from lowering this Pokémon's Attack.</t>
  </si>
  <si>
    <t>Ice Body</t>
  </si>
  <si>
    <t>Heals 1/16 max HP in hail.</t>
  </si>
  <si>
    <t>Illuminate</t>
  </si>
  <si>
    <t>Increases wild encounter rate (no effect in battles).</t>
  </si>
  <si>
    <t>Immunity</t>
  </si>
  <si>
    <t>This Pokémon cannot be poisoned.</t>
  </si>
  <si>
    <t>Inner Focus</t>
  </si>
  <si>
    <t>Prevents flinching.</t>
  </si>
  <si>
    <t>Insomnia</t>
  </si>
  <si>
    <t>Prevents sleep.</t>
  </si>
  <si>
    <t>Intimidate</t>
  </si>
  <si>
    <t>Lowers the foe's Attack one stage. Decreases wild encounter rate.</t>
  </si>
  <si>
    <t>Iron Fist</t>
  </si>
  <si>
    <t>Increases the power of punching moves.</t>
  </si>
  <si>
    <t>Keen Eye</t>
  </si>
  <si>
    <t>Pokémon's accuracy cannot be lowered.</t>
  </si>
  <si>
    <t>Klutz</t>
  </si>
  <si>
    <t>This Pokémon both is unaffected by and will not utilize held items.</t>
  </si>
  <si>
    <t>Leaf Guard</t>
  </si>
  <si>
    <t>Prevents status effects in sun.</t>
  </si>
  <si>
    <t>Levitate</t>
  </si>
  <si>
    <t>This Pokémon is immune to Ground-type moves.</t>
  </si>
  <si>
    <t>Lightningrod</t>
  </si>
  <si>
    <t>All Electric-type attacks hit this Pokémon.</t>
  </si>
  <si>
    <t>Limber</t>
  </si>
  <si>
    <t>Blocks paralysis.</t>
  </si>
  <si>
    <t>Liquid Ooze</t>
  </si>
  <si>
    <t>Leeching moves cause the enemy to lose HP instead.</t>
  </si>
  <si>
    <t>Magic Guard</t>
  </si>
  <si>
    <t>Prevents indirect damage.</t>
  </si>
  <si>
    <t>Magma Armor</t>
  </si>
  <si>
    <t>Cannot be frozen. Halves the amount of steps required to hatch eggs.</t>
  </si>
  <si>
    <t>Magnet Pull</t>
  </si>
  <si>
    <t>Prevents Steel-type Pokémon from switching. Increases the chance of encountering a Steel-type Pokémon in the wild.</t>
  </si>
  <si>
    <t>Marvel Scale</t>
  </si>
  <si>
    <t>Boosts Defense 50% when hit by a status move.</t>
  </si>
  <si>
    <t>Minus</t>
  </si>
  <si>
    <t>If allied with a Pokémon with Plus, its Special Attack increases 50%.</t>
  </si>
  <si>
    <t>Mold Breaker</t>
  </si>
  <si>
    <t>Abilities that hinder attacks are nullified.</t>
  </si>
  <si>
    <t>Motor Drive</t>
  </si>
  <si>
    <t>When hit with an Electric-type move, Speed is boosted 1 stage.</t>
  </si>
  <si>
    <t>Multitype</t>
  </si>
  <si>
    <t>Type changes depending on the held plate. Prevents item loss.</t>
  </si>
  <si>
    <t>Natural Cure</t>
  </si>
  <si>
    <t>Cures status on switching out.</t>
  </si>
  <si>
    <t>No Guard</t>
  </si>
  <si>
    <t>All attacks used by and used on this Pokémon will never miss.</t>
  </si>
  <si>
    <t>Normalize</t>
  </si>
  <si>
    <t>All moves used by this Pokémon are Normal-type.</t>
  </si>
  <si>
    <t>Oblivious</t>
  </si>
  <si>
    <t>Grants immunity to infatuation and Captivate.</t>
  </si>
  <si>
    <t>Overgrow</t>
  </si>
  <si>
    <t>Raises the power of Grass-type moves 50% when at 1/3 HP or less.</t>
  </si>
  <si>
    <t>Own Tempo</t>
  </si>
  <si>
    <t>Prevents confusion.</t>
  </si>
  <si>
    <t>Pickup</t>
  </si>
  <si>
    <t>Adds a chance of finding an item after each in-game battle.</t>
  </si>
  <si>
    <t>Plus</t>
  </si>
  <si>
    <t>If allied with a Pokémon with Minus, its Special Attack increases 50%.</t>
  </si>
  <si>
    <t>Poison Heal</t>
  </si>
  <si>
    <t>Heals 1/8 HP per turn when poisoned.</t>
  </si>
  <si>
    <t>Poison Point</t>
  </si>
  <si>
    <t>Enemies' contact moves have a 30% chance of poisoning them.</t>
  </si>
  <si>
    <t>Pressure</t>
  </si>
  <si>
    <t>Enemy attacks lose one extra PP. Increases wild encounter rate.</t>
  </si>
  <si>
    <t>Pure Power</t>
  </si>
  <si>
    <t>Quick Feet</t>
  </si>
  <si>
    <t>Increases Speed by 50% when afflicted with a status condition.</t>
  </si>
  <si>
    <t>Rain Dish</t>
  </si>
  <si>
    <t>Heals 1/16 max HP in rain.</t>
  </si>
  <si>
    <t>Reckless</t>
  </si>
  <si>
    <t>Increases the power of recoil moves by 20%.</t>
  </si>
  <si>
    <t>Rivalry</t>
  </si>
  <si>
    <t>Move power depends on gender of the opponent.</t>
  </si>
  <si>
    <t>Rock Head</t>
  </si>
  <si>
    <t>Recoil moves deal no recoil damage.</t>
  </si>
  <si>
    <t>Rough Skin</t>
  </si>
  <si>
    <t>Deals 12.5% damage when the opponent makes contact.</t>
  </si>
  <si>
    <t>Run Away</t>
  </si>
  <si>
    <t>Increases chances of successfully escaping a random battle.</t>
  </si>
  <si>
    <t>Sand Stream</t>
  </si>
  <si>
    <t>Summons permanent sandstorm. Decreases wild encounter rate when in a sandstorm.</t>
  </si>
  <si>
    <t>Sand Veil</t>
  </si>
  <si>
    <t>Evasion increases by 20% in a sandstorm.</t>
  </si>
  <si>
    <t>Scrappy</t>
  </si>
  <si>
    <t>Can hit Ghost-types with Normal- and Fighting-type moves.</t>
  </si>
  <si>
    <t>Serene Grace</t>
  </si>
  <si>
    <t>This Pokémon's secondary effect chances are doubled.</t>
  </si>
  <si>
    <t>Shadow Tag</t>
  </si>
  <si>
    <t>Prevents switching.</t>
  </si>
  <si>
    <t>Shed Skin</t>
  </si>
  <si>
    <t>30% chance to heal status every turn.</t>
  </si>
  <si>
    <t>Shell Armor</t>
  </si>
  <si>
    <t>Shield Dust</t>
  </si>
  <si>
    <t>Secondary effects won't occur.</t>
  </si>
  <si>
    <t>Simple</t>
  </si>
  <si>
    <t>Doubles the effect of status boosts and drops.</t>
  </si>
  <si>
    <t>Skill Link</t>
  </si>
  <si>
    <t>Multi-hit moves will always hit the maximum number of times.</t>
  </si>
  <si>
    <t>Slow Start</t>
  </si>
  <si>
    <t>Attack and Speed are halved for 5 turns.</t>
  </si>
  <si>
    <t>Sniper</t>
  </si>
  <si>
    <t>Critical hits do 3x damage instead of 2x.</t>
  </si>
  <si>
    <t>Snow Cloak</t>
  </si>
  <si>
    <t>Evasion increases 20% in hail.</t>
  </si>
  <si>
    <t>Snow Warning</t>
  </si>
  <si>
    <t>Summons permanent hail.</t>
  </si>
  <si>
    <t>Solar Power</t>
  </si>
  <si>
    <t>Loses HP in sun. Special Attack increases 50%.</t>
  </si>
  <si>
    <t>Solid Rock</t>
  </si>
  <si>
    <t>Soundproof</t>
  </si>
  <si>
    <t>Unaffected by sound moves.</t>
  </si>
  <si>
    <t>Speed Boost</t>
  </si>
  <si>
    <t>Speed increases at end of the turn.</t>
  </si>
  <si>
    <t>Stall</t>
  </si>
  <si>
    <t>This Pokémon moves last.</t>
  </si>
  <si>
    <t>Static</t>
  </si>
  <si>
    <t>Enemies' contact moves can paralyze them.</t>
  </si>
  <si>
    <t>Steadfast</t>
  </si>
  <si>
    <t>Speed is boosted one stage when flinched.</t>
  </si>
  <si>
    <t>Stench</t>
  </si>
  <si>
    <t>Decreases wild encounter rate (no effect in battle).</t>
  </si>
  <si>
    <t>Sticky Hold</t>
  </si>
  <si>
    <t>This Pokémon's item cannot be removed. Increases chance of encountering Pokémon while fishing.</t>
  </si>
  <si>
    <t>Storm Drain</t>
  </si>
  <si>
    <t>All Water-type attacks hit this Pokémon.</t>
  </si>
  <si>
    <t>Sturdy</t>
  </si>
  <si>
    <t>OHKO moves will fail.</t>
  </si>
  <si>
    <t>Suction Cups</t>
  </si>
  <si>
    <t>Cannot be forced to switch. Increases chance of encountering Pokémon while fishing.</t>
  </si>
  <si>
    <t>Super Luck</t>
  </si>
  <si>
    <t>Critical hit rate increases one stage.</t>
  </si>
  <si>
    <t>Swarm</t>
  </si>
  <si>
    <t>Boosts power of Bug-type moves 50% when at 1/3 HP or less.</t>
  </si>
  <si>
    <t>Swift Swim</t>
  </si>
  <si>
    <t>Speed doubles in rain.</t>
  </si>
  <si>
    <t>Synchronize</t>
  </si>
  <si>
    <t>When statused, the enemy is also statused. Can pass nature to wild Pokémon.</t>
  </si>
  <si>
    <t>Tangled Feet</t>
  </si>
  <si>
    <t>Evasion increases when confused.</t>
  </si>
  <si>
    <t>Technician</t>
  </si>
  <si>
    <t>Moves with 60 Base Power or less do 50% more damage.</t>
  </si>
  <si>
    <t>Thick Fat</t>
  </si>
  <si>
    <t>Halves Ice- and Fire-type damage.</t>
  </si>
  <si>
    <t>Tinted Lens</t>
  </si>
  <si>
    <t>Doubles damage on resisted hits.</t>
  </si>
  <si>
    <t>Torrent</t>
  </si>
  <si>
    <t>Boosts power of Water-type moves 50% when at 1/3 HP or less.</t>
  </si>
  <si>
    <t>Trace</t>
  </si>
  <si>
    <t>Copies foe's Ability.</t>
  </si>
  <si>
    <t>Truant</t>
  </si>
  <si>
    <t>This Pokémon does nothing every other turn.</t>
  </si>
  <si>
    <t>Unaware</t>
  </si>
  <si>
    <t>Ignores stat boosts on other Pokémon.</t>
  </si>
  <si>
    <t>Unburden</t>
  </si>
  <si>
    <t>Speed increases when an item is used or lost.</t>
  </si>
  <si>
    <t>Vital Spirit</t>
  </si>
  <si>
    <t>Prevents sleep. Increases wild encounters with higher level Pokémon.</t>
  </si>
  <si>
    <t>Volt Absorb</t>
  </si>
  <si>
    <t>Heals 25% HP when hit by an Electric-type attack.</t>
  </si>
  <si>
    <t>Water Absorb</t>
  </si>
  <si>
    <t>Heals 25% HP when hit by a Water-type attack.</t>
  </si>
  <si>
    <t>Water Veil</t>
  </si>
  <si>
    <t>Prevents burn.</t>
  </si>
  <si>
    <t>White Smoke</t>
  </si>
  <si>
    <t>Prevents the enemy from lowering this Pokémon's stats. Decreases wild encounter rate.</t>
  </si>
  <si>
    <t>Wonder Guard</t>
  </si>
  <si>
    <t>Only super effective attacks harm this Pokémon.</t>
  </si>
  <si>
    <t>ABILITY</t>
  </si>
  <si>
    <t>EFFECT</t>
  </si>
  <si>
    <t>Status Value = Stat Value + Status Value + Healing Value + Entry Hazard Value</t>
  </si>
  <si>
    <t>Entry Hazard Value = Spikes Value + Toxic Spikes Value + Stealth Rock Value</t>
  </si>
  <si>
    <t>Where Spikes Value = 30, Toxic Spikes Value = 50, and Stealth Rock Value = 100</t>
  </si>
  <si>
    <t>POKEMON NAME</t>
  </si>
  <si>
    <t>HP</t>
  </si>
  <si>
    <t>Attack</t>
  </si>
  <si>
    <t>Defense</t>
  </si>
  <si>
    <t>SP Def</t>
  </si>
  <si>
    <t>Sp Att</t>
  </si>
  <si>
    <t>Speed</t>
  </si>
  <si>
    <t>Base Stats</t>
  </si>
  <si>
    <t>Off Val:</t>
  </si>
  <si>
    <t>Def Val:</t>
  </si>
  <si>
    <t>TYPE 1</t>
  </si>
  <si>
    <t>TYPE 2</t>
  </si>
  <si>
    <t>Move:</t>
  </si>
  <si>
    <t>Pow Val:</t>
  </si>
  <si>
    <t>Type 1:</t>
  </si>
  <si>
    <t>Type 2:</t>
  </si>
  <si>
    <t>VALUE:</t>
  </si>
  <si>
    <t>STAB Special Attack</t>
  </si>
  <si>
    <t>STAB Physical Attack</t>
  </si>
  <si>
    <t>Ability:</t>
  </si>
  <si>
    <t>Physical Movepool</t>
  </si>
  <si>
    <t>Special Movepool</t>
  </si>
  <si>
    <t>Status Movepool</t>
  </si>
  <si>
    <t>Type</t>
  </si>
  <si>
    <t>Move</t>
  </si>
  <si>
    <t>Pow Val</t>
  </si>
  <si>
    <t>Dark:</t>
  </si>
  <si>
    <t>Normal:</t>
  </si>
  <si>
    <t>Fire:</t>
  </si>
  <si>
    <t>Water:</t>
  </si>
  <si>
    <t>Electric:</t>
  </si>
  <si>
    <t>Grass:</t>
  </si>
  <si>
    <t>Ice:</t>
  </si>
  <si>
    <t>Fighting:</t>
  </si>
  <si>
    <t>Poison:</t>
  </si>
  <si>
    <t>Ground:</t>
  </si>
  <si>
    <t>Flying:</t>
  </si>
  <si>
    <t>Psychic:</t>
  </si>
  <si>
    <t>Bug:</t>
  </si>
  <si>
    <t>Rock:</t>
  </si>
  <si>
    <t>Ghost:</t>
  </si>
  <si>
    <t>Dragon:</t>
  </si>
  <si>
    <t>Steel:</t>
  </si>
  <si>
    <t>Status</t>
  </si>
  <si>
    <t>Burn:</t>
  </si>
  <si>
    <t>Confuse:</t>
  </si>
  <si>
    <t>Flinch:</t>
  </si>
  <si>
    <t>Freeze:</t>
  </si>
  <si>
    <t>Paralyze:</t>
  </si>
  <si>
    <t>Sleep:</t>
  </si>
  <si>
    <t>Healing Movepool</t>
  </si>
  <si>
    <t>Heal Type</t>
  </si>
  <si>
    <t>Heal Val</t>
  </si>
  <si>
    <t>Damage:</t>
  </si>
  <si>
    <t>Non Dmg:</t>
  </si>
  <si>
    <t>Status:</t>
  </si>
  <si>
    <t>Entry Hazards</t>
  </si>
  <si>
    <t>Spikes:</t>
  </si>
  <si>
    <t>Toxic Spikes:</t>
  </si>
  <si>
    <t>Stealth Rock:</t>
  </si>
  <si>
    <t>Dmg:</t>
  </si>
  <si>
    <t>Stat Value:</t>
  </si>
  <si>
    <t>HP Val:</t>
  </si>
  <si>
    <t>Spe Val:</t>
  </si>
  <si>
    <t>ABOMASNOW</t>
  </si>
  <si>
    <t>Male</t>
  </si>
  <si>
    <t>Female</t>
  </si>
  <si>
    <t>Shiny</t>
  </si>
  <si>
    <t>MEDIAN</t>
  </si>
  <si>
    <t>Speed Value = Base Speed Stat / 65</t>
  </si>
  <si>
    <t>HP Value = Base HP Stat / 65</t>
  </si>
  <si>
    <t>NONE</t>
  </si>
  <si>
    <t>N/A</t>
  </si>
  <si>
    <t>Infatuate:</t>
  </si>
  <si>
    <t>Where the types of Status Effects are Burn, Freeze, Paralyze, Poison, Confuse, Sleep, Infatuate, and Flinch</t>
  </si>
  <si>
    <t>Physical Movepool = Average of all highest non-STAB physical attack Power Values / 2</t>
  </si>
  <si>
    <t>Special Movepool = Average of all highest non-STAB special attack Power Values / 2</t>
  </si>
  <si>
    <t>Mvpool:</t>
  </si>
  <si>
    <t>AVERAGE PHYSICAL:</t>
  </si>
  <si>
    <t>AVERAGE SPECIAL:</t>
  </si>
  <si>
    <t>By Move</t>
  </si>
  <si>
    <t>By Attack</t>
  </si>
  <si>
    <t>90 (Status)
-20 (Stat)</t>
  </si>
  <si>
    <t>HEAL</t>
  </si>
  <si>
    <t>Non Damage:</t>
  </si>
  <si>
    <t>Offensive Value</t>
  </si>
  <si>
    <t>Defensive Value</t>
  </si>
  <si>
    <t>ABRA</t>
  </si>
  <si>
    <t>FIghting</t>
  </si>
  <si>
    <t>Ability</t>
  </si>
  <si>
    <t>NFE</t>
  </si>
  <si>
    <t>TYRANITAR</t>
  </si>
  <si>
    <t>Ancient Power</t>
  </si>
  <si>
    <t>???</t>
  </si>
  <si>
    <t>OU</t>
  </si>
  <si>
    <t>ARCEUS (NORMAL)</t>
  </si>
  <si>
    <t>Extreme Speed</t>
  </si>
  <si>
    <t>Judgement</t>
  </si>
  <si>
    <t>X-scissor</t>
  </si>
  <si>
    <t>HEALING</t>
  </si>
  <si>
    <t>NOT TAKEN INTO ACCOUNT</t>
  </si>
  <si>
    <t>Arceus (NRM)</t>
  </si>
  <si>
    <t>Uber</t>
  </si>
  <si>
    <t>Offensive Value = (Attack Value + Special Attack Value) x Speed Value</t>
  </si>
  <si>
    <t>Defensive Value = (Defense Value + Special Defense Value) x HP Value</t>
  </si>
  <si>
    <t>MOVEPOOL VALUE EQUATION</t>
  </si>
  <si>
    <t>Tier:</t>
  </si>
  <si>
    <t>Add 20 to the Movepool Value.</t>
  </si>
  <si>
    <t>Stat Value = (Sum of the Status Values of all attacks used in the Offensive Value Equation that involves stat boost or reduction) + (Sum of the Status Values of all non-damaging moves in movepool that boosts or reduces a stat by at least two stages / 4)</t>
  </si>
  <si>
    <t>Add 50 to the Movepool Value.</t>
  </si>
  <si>
    <t>ABSOL</t>
  </si>
  <si>
    <t>UU</t>
  </si>
  <si>
    <t>Multiply Defensive Value by 1.2.</t>
  </si>
  <si>
    <t>Multiply Offensive Value by 1.2.</t>
  </si>
  <si>
    <t>GARCHOMP</t>
  </si>
  <si>
    <t>Add 30 to the Defensive Value.</t>
  </si>
  <si>
    <t>AERODACTYL</t>
  </si>
  <si>
    <t>10 (Burn)
10 (Flinch)</t>
  </si>
  <si>
    <t>10 (Paralyze)
10 (Flinch)</t>
  </si>
  <si>
    <t>10 (Freeze)
10 (Flinch)</t>
  </si>
  <si>
    <t>Status Value = (Average of the Status Values of the highest accuracy status effect moves of each status type / 7) + Sum of the Status Values of all attacks used in the Offensive Value Equation that involes status effects</t>
  </si>
  <si>
    <t>Calculate Value differently depending on Type/Plate.  For Normal Type, add 2 points to the Value.</t>
  </si>
  <si>
    <t>Calculate Offensive Value using moves with recoil if their Power Values are higher than other applicable moves.  Do not apply Stat Value for those moves.</t>
  </si>
  <si>
    <t>SCIZOR</t>
  </si>
  <si>
    <t>BLISSEY</t>
  </si>
  <si>
    <t>Thunder Punch</t>
  </si>
  <si>
    <t>Calculate attacks based upon new Base Power.</t>
  </si>
  <si>
    <t>Multiply Defensive Vale by 1.2.</t>
  </si>
  <si>
    <t>AGGRON</t>
  </si>
  <si>
    <t>Double Edge</t>
  </si>
  <si>
    <t>Solar Beam</t>
  </si>
  <si>
    <t>AZELF</t>
  </si>
  <si>
    <t>Recalculate Type Modifier for defense accounting for Ground immunity.  Add 25 to the Movepool Value.</t>
  </si>
  <si>
    <t>Thunderpunch</t>
  </si>
  <si>
    <t>BRELOOM</t>
  </si>
  <si>
    <t>Healing Value = Sum of non-damaging healing move Status Value + Highest potential damaging healing move Status Value of each Type + Sum of status healing move Status Value</t>
  </si>
  <si>
    <t>Multiply Movepool Value by 1.4.</t>
  </si>
  <si>
    <t>BRONZONG</t>
  </si>
  <si>
    <t>EMPOLEON</t>
  </si>
  <si>
    <t>Add 20 to the Offensive Value.</t>
  </si>
  <si>
    <t>WALREIN</t>
  </si>
  <si>
    <t>NU</t>
  </si>
  <si>
    <t>Reutrn</t>
  </si>
  <si>
    <t>WURMPLE</t>
  </si>
  <si>
    <t>Multiply Movepool Value by 1.2.</t>
  </si>
  <si>
    <t>KYOGRE</t>
  </si>
  <si>
    <t>Multiply STAB Water attack Power Values by 1.5.  Thunder has a Power Value of 120.  Multiply Value by 1.5.</t>
  </si>
  <si>
    <t>GROUDON</t>
  </si>
  <si>
    <t>Multiply Fire attack Power Values by 1.5.  Solar Beam has a Power Value of 120.  Multiply Value by 1.5.</t>
  </si>
  <si>
    <t>Genderless</t>
  </si>
  <si>
    <t>CELEBI</t>
  </si>
  <si>
    <t>Shockwave</t>
  </si>
  <si>
    <t>CRESSELIA</t>
  </si>
  <si>
    <t>DRAGONITE</t>
  </si>
  <si>
    <t>Aeiral Ace</t>
  </si>
  <si>
    <t>DUSKNOIR</t>
  </si>
  <si>
    <t>ELECTIVIRE</t>
  </si>
  <si>
    <t>Recalculate Type Modifier for defense accounting for Electric immunity.  Multiply Movepool Value by 1.2.</t>
  </si>
  <si>
    <t>FLYGON</t>
  </si>
  <si>
    <t>FORRETRESS</t>
  </si>
  <si>
    <t>No effect.</t>
  </si>
  <si>
    <t>GENGAR</t>
  </si>
  <si>
    <t>GLISCOR</t>
  </si>
  <si>
    <t>GYRADOS</t>
  </si>
  <si>
    <t>HEATRAN</t>
  </si>
  <si>
    <t>Recalculate Type Modifier for defense accounting for Fire immunity.</t>
  </si>
  <si>
    <t>Physical and STAT</t>
  </si>
  <si>
    <t>HERACROSS</t>
  </si>
  <si>
    <t>HIPPOWDON</t>
  </si>
  <si>
    <t>INFERNAPE</t>
  </si>
  <si>
    <t>JIRACHI</t>
  </si>
  <si>
    <t>Double all Status Movepool by Attack values.</t>
  </si>
  <si>
    <t>JOLTEON</t>
  </si>
  <si>
    <t>Recalculate Type Modifier for defense accounting for Electric immunity.  Add 25 to the Movepool Value.</t>
  </si>
  <si>
    <t>KINGDRA</t>
  </si>
  <si>
    <t>LATIAS</t>
  </si>
  <si>
    <t>LUCARIO</t>
  </si>
  <si>
    <t>MACHAMP</t>
  </si>
  <si>
    <t>MAGNEZONE</t>
  </si>
  <si>
    <t>7 (Burn)
7 (Feeze)
7 (Paralyze)</t>
  </si>
  <si>
    <t>Add 30 to the Movepool Value.</t>
  </si>
  <si>
    <t>MAMOSWINE</t>
  </si>
  <si>
    <t>METAGROSS</t>
  </si>
  <si>
    <t xml:space="preserve">Fury Cutter </t>
  </si>
  <si>
    <t>NINJASK</t>
  </si>
  <si>
    <t>ROSERADE</t>
  </si>
  <si>
    <t>ROTOM</t>
  </si>
  <si>
    <t>ROTOM (FAN)</t>
  </si>
  <si>
    <t>ROTOM (FROST)</t>
  </si>
  <si>
    <t>ROTOM (HEAT)</t>
  </si>
  <si>
    <t>ROTOM (MOW)</t>
  </si>
  <si>
    <t>ROTOM (WASH)</t>
  </si>
  <si>
    <t>SALAMENCE</t>
  </si>
  <si>
    <t>SKARMORY</t>
  </si>
  <si>
    <t>SMEARGLE</t>
  </si>
  <si>
    <t>SNORLAX</t>
  </si>
  <si>
    <t>Recalculate Type Modifier for defense accounting for Fire and Ice type resistances one stage better than normal.</t>
  </si>
  <si>
    <t>STARMIE</t>
  </si>
  <si>
    <t>SUICUNE</t>
  </si>
  <si>
    <t>SWAMPERT</t>
  </si>
  <si>
    <t>Ancientpower</t>
  </si>
  <si>
    <t>TENTACRUEL</t>
  </si>
  <si>
    <t>TOGEKISS</t>
  </si>
  <si>
    <t>Extremespeed</t>
  </si>
  <si>
    <t>VAPOREON</t>
  </si>
  <si>
    <t>WEAVILE</t>
  </si>
  <si>
    <t>Recalculate Type Modifier for defense accounting for Water immunity.  Add 25 to the Movepool Value.</t>
  </si>
  <si>
    <t>ZAPDOS</t>
  </si>
  <si>
    <t>Add 50 to the Offensive Value.  If Rock Type, also add 25 to the Defensive Value.  Multiply Value by 1.2.</t>
  </si>
  <si>
    <t>Blizzard has a Power Value of 120.  Add 50 to the Offensive Value.  Synthesis has a Heal Value of 13.  Multiply Value by 1.2.</t>
  </si>
  <si>
    <t>ALAKAZAM</t>
  </si>
  <si>
    <t>Syncronize</t>
  </si>
  <si>
    <t>ALTARIA</t>
  </si>
  <si>
    <t>AMBIPOM</t>
  </si>
  <si>
    <t>ARCANINE</t>
  </si>
  <si>
    <t>AZUMARILL</t>
  </si>
  <si>
    <t>Double Attack Base Stat during calculations.</t>
  </si>
  <si>
    <t>BLASTOISE</t>
  </si>
  <si>
    <t>BLAZIKEN</t>
  </si>
  <si>
    <t>CHANSEY</t>
  </si>
  <si>
    <t>CLAYDOL</t>
  </si>
  <si>
    <t>CLEFABLE</t>
  </si>
  <si>
    <t>CLOYSTER</t>
  </si>
  <si>
    <t>Add 20 to the Defensive Value.</t>
  </si>
  <si>
    <t>DONPHAN</t>
  </si>
  <si>
    <t>DRAPION</t>
  </si>
  <si>
    <t>Add 30 to the Offensive Value.</t>
  </si>
  <si>
    <t>DRIFBLIM</t>
  </si>
  <si>
    <t>DUGTRIO</t>
  </si>
  <si>
    <t>FERALIGATR</t>
  </si>
  <si>
    <t>Attack Value = [(Base Attack Stat + STAB1) x TYPE] + [(Base Attack Stat + STAB2) x TYPE]</t>
  </si>
  <si>
    <t>Where STAB1 = Power Value of highest powered physical STAB attack of first type</t>
  </si>
  <si>
    <t>Where STAB2 = Power Value of highest powered physical STAB attack of second type (if applicable)</t>
  </si>
  <si>
    <t>Special Attack Value = [(Base Attack Stat + STAB1) x TYPE] + [(Base Attack Stat + STAB2) x TYPE]</t>
  </si>
  <si>
    <t>Where STAB1 = Power Value of highest powered special STAB attack of first type</t>
  </si>
  <si>
    <t>Where STAB2 = Power Value of highest powered special STAB attack of second type (if applicable)</t>
  </si>
  <si>
    <t>FROSLASS</t>
  </si>
  <si>
    <t>Wake-up Slap</t>
  </si>
  <si>
    <t>HARIYAMA</t>
  </si>
  <si>
    <t>HITMONLEE</t>
  </si>
  <si>
    <t>HITMONTOP</t>
  </si>
  <si>
    <t>HOUNDOOM</t>
  </si>
  <si>
    <t>KABUTOPS</t>
  </si>
  <si>
    <t>LANTURN</t>
  </si>
  <si>
    <t>LEAFEON</t>
  </si>
  <si>
    <t>LUDICOLO</t>
  </si>
  <si>
    <t>MESPRIT</t>
  </si>
  <si>
    <t>MILOTIC</t>
  </si>
  <si>
    <t>MISMAGIUS</t>
  </si>
  <si>
    <t>MOLTRES</t>
  </si>
  <si>
    <t>NIDOKING</t>
  </si>
  <si>
    <t>Iron tail</t>
  </si>
  <si>
    <t>NIDOQUEEN</t>
  </si>
  <si>
    <t>OMASTAR</t>
  </si>
  <si>
    <t>POLIWRATH</t>
  </si>
  <si>
    <t>PORYGON-Z</t>
  </si>
  <si>
    <t>Multiply Offensive Value by 1.5.</t>
  </si>
  <si>
    <t>Solarbeam</t>
  </si>
  <si>
    <t>QWILFISH</t>
  </si>
  <si>
    <t>RAIKOU</t>
  </si>
  <si>
    <t>REGIROCK</t>
  </si>
  <si>
    <t>REGISTEEL</t>
  </si>
  <si>
    <t>RHYPERIOR</t>
  </si>
  <si>
    <t>SCEPTILE</t>
  </si>
  <si>
    <t>SCYTHER</t>
  </si>
  <si>
    <t>SLOWBRO</t>
  </si>
  <si>
    <t>SPIRITOMB</t>
  </si>
  <si>
    <t>STEELIX</t>
  </si>
  <si>
    <t>Double-edge</t>
  </si>
  <si>
    <t>SWELLOW</t>
  </si>
  <si>
    <t>TANGROWTH</t>
  </si>
  <si>
    <t>TORTERRA</t>
  </si>
  <si>
    <t>TOXICROAK</t>
  </si>
  <si>
    <t>Recalculate Type Modifier for defense accounting for Water immunity and Fire weakness.</t>
  </si>
  <si>
    <t>UMBREON</t>
  </si>
  <si>
    <t>UXIE</t>
  </si>
  <si>
    <t>VENUSAUR</t>
  </si>
  <si>
    <t>WEEZING</t>
  </si>
  <si>
    <t>CROBAT</t>
  </si>
  <si>
    <t>GALLADE</t>
  </si>
  <si>
    <t>Focus Bunch</t>
  </si>
  <si>
    <t>HONCHKROW</t>
  </si>
  <si>
    <t>SHAYMIN (LAND)</t>
  </si>
  <si>
    <t>Shaymin (Land)</t>
  </si>
  <si>
    <t>STARAPTOR</t>
  </si>
  <si>
    <t>YANMEGA</t>
  </si>
  <si>
    <t>AMPHAROS</t>
  </si>
  <si>
    <t>ARBOK</t>
  </si>
  <si>
    <t>ARIADOS</t>
  </si>
  <si>
    <t>ARMALDO</t>
  </si>
  <si>
    <t>ARTICUNO</t>
  </si>
  <si>
    <t>BANETTE</t>
  </si>
  <si>
    <t>BASTIODON</t>
  </si>
  <si>
    <t>BEAUTIFLY</t>
  </si>
  <si>
    <t>BEEDRILL</t>
  </si>
  <si>
    <t>BELLOSSOM</t>
  </si>
  <si>
    <t>Add 30 to the Movepool Value.  Do not take into account penalties for moves used by the Pokemon that boost the stats of an opponent.</t>
  </si>
  <si>
    <t>BIBAREL</t>
  </si>
  <si>
    <t>BUTTERFREE</t>
  </si>
  <si>
    <t>Twiser</t>
  </si>
  <si>
    <t>CACTURNE</t>
  </si>
  <si>
    <t>Recalculate attack Power Values and Status Values for a 30% increase in accuracy.</t>
  </si>
  <si>
    <t>CAMERUPT</t>
  </si>
  <si>
    <t>CARNIVINE</t>
  </si>
  <si>
    <t>CASTFORM</t>
  </si>
  <si>
    <t>CHARIZARD</t>
  </si>
  <si>
    <t>GASTRODON</t>
  </si>
  <si>
    <t>QUAGSIRE</t>
  </si>
  <si>
    <t>WHISCASH</t>
  </si>
  <si>
    <t>GLALIE</t>
  </si>
  <si>
    <t>CHATOT</t>
  </si>
  <si>
    <t>CHERRIM</t>
  </si>
  <si>
    <t>Add 20 to the Offensive Value and add 20 to the Defensive Value.</t>
  </si>
  <si>
    <t>CHIMECHO</t>
  </si>
  <si>
    <t>CORSOLA</t>
  </si>
  <si>
    <t>PROBOPASS</t>
  </si>
  <si>
    <t>STANTLER</t>
  </si>
  <si>
    <t>URSARING</t>
  </si>
  <si>
    <t>WAILORD</t>
  </si>
  <si>
    <t>XATU</t>
  </si>
  <si>
    <t>ELECTABUZZ</t>
  </si>
  <si>
    <t>ESPEON</t>
  </si>
  <si>
    <t>FARFETCH'D</t>
  </si>
  <si>
    <t>FLAREON</t>
  </si>
  <si>
    <t>FURRET</t>
  </si>
  <si>
    <t>GLACEON</t>
  </si>
  <si>
    <t xml:space="preserve">Bite </t>
  </si>
  <si>
    <t>GLIGAR</t>
  </si>
  <si>
    <t>GOREBYSS</t>
  </si>
  <si>
    <t>HUNTAIL</t>
  </si>
  <si>
    <t>IVYSAUR</t>
  </si>
  <si>
    <t>LOPUNNY</t>
  </si>
  <si>
    <t>LUXRAY</t>
  </si>
  <si>
    <t>MAWILE</t>
  </si>
  <si>
    <t>MEGANIUM</t>
  </si>
  <si>
    <t>MINUN</t>
  </si>
  <si>
    <t>MOTHIM</t>
  </si>
  <si>
    <t>NINETALES</t>
  </si>
  <si>
    <t>PICHU</t>
  </si>
  <si>
    <t>PIDGEOT</t>
  </si>
  <si>
    <t>PIKACHU</t>
  </si>
  <si>
    <t>55 (110)*</t>
  </si>
  <si>
    <t>50 (100)*</t>
  </si>
  <si>
    <t>Base Stats (*With Light Ball)</t>
  </si>
  <si>
    <t>PLUSLE</t>
  </si>
  <si>
    <t>CRADILY</t>
  </si>
  <si>
    <t>CRAWDAUNT</t>
  </si>
  <si>
    <t>VALUE (10)</t>
  </si>
  <si>
    <t>VALUE (100)</t>
  </si>
  <si>
    <t>Value = (Offensive Value + Defensive Value + Movepool Value) x SR / 100</t>
  </si>
  <si>
    <t>STEALTH ROCK WEAKNESS MODIFIER</t>
  </si>
  <si>
    <t>12 (121)</t>
  </si>
  <si>
    <t>Stealth Rock Weak:</t>
  </si>
  <si>
    <t>2x</t>
  </si>
  <si>
    <t>11 (106)</t>
  </si>
  <si>
    <t>4x</t>
  </si>
  <si>
    <t>8 (78)</t>
  </si>
  <si>
    <t>10 (103)</t>
  </si>
  <si>
    <t>14 (142)</t>
  </si>
  <si>
    <t>4X</t>
  </si>
  <si>
    <t>6 (60)</t>
  </si>
  <si>
    <t>Use Weather Ball at 100 Power where applicable for Fire, Water, and Ice Special Attacks in the Special Attack Movepool.  Add 1 (10) to the Value.</t>
  </si>
  <si>
    <t>10 (97)</t>
  </si>
  <si>
    <t>7 (65)</t>
  </si>
  <si>
    <t>9 (87)</t>
  </si>
  <si>
    <t>11 (107)</t>
  </si>
  <si>
    <t>14 (145)</t>
  </si>
  <si>
    <t>12 (116)</t>
  </si>
  <si>
    <t>14 (143)</t>
  </si>
  <si>
    <t>9 (91)</t>
  </si>
  <si>
    <t>6 (61)</t>
  </si>
  <si>
    <t>11 (108)</t>
  </si>
  <si>
    <t>15 (146)</t>
  </si>
  <si>
    <t>7 (75)</t>
  </si>
  <si>
    <t>7 (72)</t>
  </si>
  <si>
    <t>10 (98)</t>
  </si>
  <si>
    <t>7 (66)</t>
  </si>
  <si>
    <t>9 (88)</t>
  </si>
  <si>
    <t>8 (80)</t>
  </si>
  <si>
    <t>23 (228)</t>
  </si>
  <si>
    <t>7 (67)</t>
  </si>
  <si>
    <t>10 (101)</t>
  </si>
  <si>
    <t>11 (112)</t>
  </si>
  <si>
    <t>15 (155)</t>
  </si>
  <si>
    <t>10 (102)</t>
  </si>
  <si>
    <t>8 (85)</t>
  </si>
  <si>
    <t>6 (59)</t>
  </si>
  <si>
    <t>19 (191)</t>
  </si>
  <si>
    <t>19 (194)</t>
  </si>
  <si>
    <t>9 (90)</t>
  </si>
  <si>
    <t>12 (120)</t>
  </si>
  <si>
    <t>13 (130)</t>
  </si>
  <si>
    <t>7 (73)</t>
  </si>
  <si>
    <t>13 (126)</t>
  </si>
  <si>
    <t>15 (150)</t>
  </si>
  <si>
    <t>8 (77)</t>
  </si>
  <si>
    <t>8 (79)</t>
  </si>
  <si>
    <t>11 (115)</t>
  </si>
  <si>
    <t>19 (189)</t>
  </si>
  <si>
    <t>20 (203)</t>
  </si>
  <si>
    <t>11 (110)</t>
  </si>
  <si>
    <t>18 (179)</t>
  </si>
  <si>
    <t>14 (136)</t>
  </si>
  <si>
    <t>17 (165)</t>
  </si>
  <si>
    <t>7 (71)</t>
  </si>
  <si>
    <t>13 (128)</t>
  </si>
  <si>
    <t>17 (168)</t>
  </si>
  <si>
    <t>Recalcualte Power Values for attacks using 100% accuracy for all.  If the Pokemon has access to Dynamic Punch, use 100 for Confuse under Status Movepool By Attack.</t>
  </si>
  <si>
    <t>24 (244)</t>
  </si>
  <si>
    <t>12 (125)</t>
  </si>
  <si>
    <t>7 (74)</t>
  </si>
  <si>
    <t>11 (114)</t>
  </si>
  <si>
    <t>7 (70)</t>
  </si>
  <si>
    <t>21 (209)</t>
  </si>
  <si>
    <t>26 (265)</t>
  </si>
  <si>
    <t>15 (148)</t>
  </si>
  <si>
    <t>15 (152)</t>
  </si>
  <si>
    <t>21 (207)</t>
  </si>
  <si>
    <t>9 (92)</t>
  </si>
  <si>
    <t>18 (183)</t>
  </si>
  <si>
    <t>12 (118)</t>
  </si>
  <si>
    <t>8 (83)</t>
  </si>
  <si>
    <t>15 (151)</t>
  </si>
  <si>
    <t>19 (187)</t>
  </si>
  <si>
    <t>7 (68)</t>
  </si>
  <si>
    <t>9 (89)</t>
  </si>
  <si>
    <t>12 (124)</t>
  </si>
  <si>
    <t>12 (123)</t>
  </si>
  <si>
    <t>3 (33)</t>
  </si>
  <si>
    <t>14 (138)</t>
  </si>
  <si>
    <t>10 (104)</t>
  </si>
  <si>
    <t>18 (184)</t>
  </si>
  <si>
    <t>11 (109)</t>
  </si>
  <si>
    <t>11 (111)</t>
  </si>
  <si>
    <t>16 (162)</t>
  </si>
  <si>
    <t>16 (160)</t>
  </si>
  <si>
    <t>9 (93)</t>
  </si>
  <si>
    <t>10 (95)</t>
  </si>
  <si>
    <t>14 (144)</t>
  </si>
  <si>
    <t>13 (125)</t>
  </si>
  <si>
    <t>14 (139)</t>
  </si>
  <si>
    <t>12 (122)</t>
  </si>
  <si>
    <t>14 (141)</t>
  </si>
  <si>
    <t>12 (117)</t>
  </si>
  <si>
    <t>14 (137)</t>
  </si>
  <si>
    <t>10 (96)</t>
  </si>
  <si>
    <t>1 (7)</t>
  </si>
  <si>
    <t xml:space="preserve">Multiply Movepool Value by 1.2.  </t>
  </si>
  <si>
    <t>MILTANK</t>
  </si>
  <si>
    <t>If Normal or Fighting Type, recalculate Offensive Type modifier accounting for neutral damage against Ghost types amd add 20 to the Movepool Value.  For all others, add 40 to the Movepool Value.</t>
  </si>
  <si>
    <t>PARASECT</t>
  </si>
  <si>
    <t>SR = 0.875 if the Pokemon has a 2x weakness to Stealth Rock</t>
  </si>
  <si>
    <t>SR = 0.625 if the Pokemon has a 4x weakness to Stealth Rock</t>
  </si>
  <si>
    <t>19 (192)</t>
  </si>
  <si>
    <t>5 (53)</t>
  </si>
  <si>
    <t>6 (62)</t>
  </si>
  <si>
    <t>11 (105)</t>
  </si>
  <si>
    <t>17 (175)</t>
  </si>
  <si>
    <t>17 (167)</t>
  </si>
  <si>
    <t>9 (85)</t>
  </si>
  <si>
    <t>13 (127)</t>
  </si>
  <si>
    <t>13 (133)</t>
  </si>
  <si>
    <t>15 (145)</t>
  </si>
  <si>
    <t>16 (156)</t>
  </si>
  <si>
    <t>4 (41)</t>
  </si>
  <si>
    <t>17 (173)</t>
  </si>
  <si>
    <t>17 (169)</t>
  </si>
  <si>
    <t>WIGGLYTUFF</t>
  </si>
  <si>
    <t>DELCATTY</t>
  </si>
  <si>
    <t>7 (69)</t>
  </si>
  <si>
    <t>DELIBIRD</t>
  </si>
  <si>
    <t>5 (52)</t>
  </si>
  <si>
    <t>DEWGONG</t>
  </si>
  <si>
    <t>DODRIO</t>
  </si>
  <si>
    <t>DUNSPARCE</t>
  </si>
  <si>
    <t>DUSTOX</t>
  </si>
  <si>
    <t>ELECTRODE</t>
  </si>
  <si>
    <t>ENTEI</t>
  </si>
  <si>
    <t>EXEGGUTOR</t>
  </si>
  <si>
    <t>10 (100)</t>
  </si>
  <si>
    <t>EXPLOUD</t>
  </si>
  <si>
    <t>FEAROW</t>
  </si>
  <si>
    <t>FLOATZEL</t>
  </si>
  <si>
    <t>GARDEVOIR</t>
  </si>
  <si>
    <t>GIRAFARIG</t>
  </si>
  <si>
    <t>GOLDUCK</t>
  </si>
  <si>
    <t>GOLEM</t>
  </si>
  <si>
    <t>GRANBULL</t>
  </si>
  <si>
    <t>GRUMPIG</t>
  </si>
  <si>
    <t>HITMONCHAN</t>
  </si>
  <si>
    <t>Multiply punching attack power values by 1.2 (except for Sucker Punch) when calculating.</t>
  </si>
  <si>
    <t>HYPNO</t>
  </si>
  <si>
    <t>ILLUMISE</t>
  </si>
  <si>
    <t>JUMPLUFF</t>
  </si>
  <si>
    <t>Recalculate Type Modifers for offense accounting for resistances one stage better than normal.</t>
  </si>
  <si>
    <t>JYNX</t>
  </si>
  <si>
    <t>13 (132)</t>
  </si>
  <si>
    <t>KANGASKHAN</t>
  </si>
  <si>
    <t>KECLEON</t>
  </si>
  <si>
    <t>KINGLER</t>
  </si>
  <si>
    <t>8 (76)</t>
  </si>
  <si>
    <t>KRICKETUNE</t>
  </si>
  <si>
    <t>4 (40)</t>
  </si>
  <si>
    <t>LAPRAS</t>
  </si>
  <si>
    <t>13 (129)</t>
  </si>
  <si>
    <t>LEDIAN</t>
  </si>
  <si>
    <t>LICKILICKY</t>
  </si>
  <si>
    <t>LINOONE</t>
  </si>
  <si>
    <t>Pick Up</t>
  </si>
  <si>
    <t>LUMINEON</t>
  </si>
  <si>
    <t>LUNATONE</t>
  </si>
  <si>
    <t>LUVDISC</t>
  </si>
  <si>
    <t>6 (64)</t>
  </si>
  <si>
    <t>MAGCARGO</t>
  </si>
  <si>
    <t>MAGMORTAR</t>
  </si>
  <si>
    <t>MAGNETON</t>
  </si>
  <si>
    <t>MANECTRIC</t>
  </si>
  <si>
    <t>8 (84)</t>
  </si>
  <si>
    <t>MANTINE</t>
  </si>
  <si>
    <t>MAROWAK</t>
  </si>
  <si>
    <t>Base Stats (*With Thick Club)</t>
  </si>
  <si>
    <t>80 (160)</t>
  </si>
  <si>
    <t>MASQUERAIN</t>
  </si>
  <si>
    <t>MEDICHAM</t>
  </si>
  <si>
    <t>MIGHTYENA</t>
  </si>
  <si>
    <t>8 (81)</t>
  </si>
  <si>
    <t>MR. MIME</t>
  </si>
  <si>
    <t>MUK</t>
  </si>
  <si>
    <t>NOCTOWL</t>
  </si>
  <si>
    <t>OCTILLERY</t>
  </si>
  <si>
    <t>PACHIRISU</t>
  </si>
  <si>
    <t>PELIPPER</t>
  </si>
  <si>
    <t>PERSIAN</t>
  </si>
  <si>
    <t>PHIONE</t>
  </si>
  <si>
    <t>PINSIR</t>
  </si>
  <si>
    <t>6 (55)</t>
  </si>
  <si>
    <t>POLITOED</t>
  </si>
  <si>
    <t>10 (105)</t>
  </si>
  <si>
    <t>PORYGON2</t>
  </si>
  <si>
    <t>PRIMEAPE</t>
  </si>
  <si>
    <t>PURUGLY</t>
  </si>
  <si>
    <t>9 (86)</t>
  </si>
  <si>
    <t>RAICHU</t>
  </si>
  <si>
    <t>RAMPARDOS</t>
  </si>
  <si>
    <t>RAPIDASH</t>
  </si>
  <si>
    <t>RATICATE</t>
  </si>
  <si>
    <t>REGICE</t>
  </si>
  <si>
    <t>REGIGIGAS</t>
  </si>
  <si>
    <t>Halve Speed and Attack stats when calculating.</t>
  </si>
  <si>
    <t>RELICANTH</t>
  </si>
  <si>
    <t>SABLEYE</t>
  </si>
  <si>
    <t>SANDSLASH</t>
  </si>
  <si>
    <t>SEAKING</t>
  </si>
  <si>
    <t>8 (82)</t>
  </si>
  <si>
    <t>SEVIPER</t>
  </si>
  <si>
    <t>SHARPEDO</t>
  </si>
  <si>
    <t>SHEDINJA</t>
  </si>
  <si>
    <t>6 (58)</t>
  </si>
  <si>
    <t>SHIFTRY</t>
  </si>
  <si>
    <t>Add 300 to the Movepool Value.  Recalculate Defensive Type Modifier with all non-super effective attacks being treated as immunities.  Do not take HP Modifier into account when calculating Movepool Value.</t>
  </si>
  <si>
    <t>SHUCKLE</t>
  </si>
  <si>
    <t>2 (21)</t>
  </si>
  <si>
    <t>SKUNTANK</t>
  </si>
  <si>
    <t>SLAKING</t>
  </si>
  <si>
    <t>10 (99)</t>
  </si>
  <si>
    <t>Multiply Offensive Value and Movepool Value by 0.5.</t>
  </si>
  <si>
    <t>SOLROCK</t>
  </si>
  <si>
    <t>SPINDA</t>
  </si>
  <si>
    <t>SUDOWOODO</t>
  </si>
  <si>
    <t>Uprorar</t>
  </si>
  <si>
    <t>5 (48)</t>
  </si>
  <si>
    <t>SUNFLORA</t>
  </si>
  <si>
    <t>4 (44)</t>
  </si>
  <si>
    <t>SWALOT</t>
  </si>
  <si>
    <t>TAUROS</t>
  </si>
  <si>
    <t>TORKOAL</t>
  </si>
  <si>
    <t>TROPIUS</t>
  </si>
  <si>
    <t>TYPHLOSION</t>
  </si>
  <si>
    <t>UNOWN</t>
  </si>
  <si>
    <t>2 (17)</t>
  </si>
  <si>
    <t>VENOMOTH</t>
  </si>
  <si>
    <t>VESPIQUEN</t>
  </si>
  <si>
    <t>VICTREEBEL</t>
  </si>
  <si>
    <t>VILEPLUME</t>
  </si>
  <si>
    <t>8 (75)</t>
  </si>
  <si>
    <t>VOLBEAT</t>
  </si>
  <si>
    <t>ZANGOOSE</t>
  </si>
  <si>
    <t>Wormadam (P)</t>
  </si>
  <si>
    <t>Wormadam (S)</t>
  </si>
  <si>
    <t>Wormadam (T)</t>
  </si>
  <si>
    <t>WORMADAM (P)</t>
  </si>
  <si>
    <t>WORMADAM (S)</t>
  </si>
  <si>
    <t>WORMADAM (T)</t>
  </si>
  <si>
    <t>SLOWKING</t>
  </si>
  <si>
    <t>9 (94)</t>
  </si>
  <si>
    <t>OFFENSIVE MOVEPOOL</t>
  </si>
  <si>
    <t>STATUS MOVEPOOL</t>
  </si>
  <si>
    <t>Movepool Value = (Offensive Movepool x Speed Value) + [Status Movepool x (Speed Value + HP Value) / 2]</t>
  </si>
</sst>
</file>

<file path=xl/styles.xml><?xml version="1.0" encoding="utf-8"?>
<styleSheet xmlns="http://schemas.openxmlformats.org/spreadsheetml/2006/main">
  <fonts count="16">
    <font>
      <sz val="11"/>
      <color theme="1"/>
      <name val="Calibri"/>
      <family val="2"/>
      <scheme val="minor"/>
    </font>
    <font>
      <b/>
      <sz val="11"/>
      <color theme="1"/>
      <name val="Calibri"/>
      <family val="2"/>
      <scheme val="minor"/>
    </font>
    <font>
      <sz val="11"/>
      <color rgb="FF92D050"/>
      <name val="Calibri"/>
      <family val="2"/>
      <scheme val="minor"/>
    </font>
    <font>
      <sz val="11"/>
      <name val="Calibri"/>
      <family val="2"/>
      <scheme val="minor"/>
    </font>
    <font>
      <u/>
      <sz val="11"/>
      <color theme="10"/>
      <name val="Calibri"/>
      <family val="2"/>
    </font>
    <font>
      <sz val="11"/>
      <name val="Calibri"/>
      <family val="2"/>
    </font>
    <font>
      <sz val="10"/>
      <color theme="1"/>
      <name val="Calibri"/>
      <family val="2"/>
      <scheme val="minor"/>
    </font>
    <font>
      <sz val="9"/>
      <color theme="1"/>
      <name val="Calibri"/>
      <family val="2"/>
      <scheme val="minor"/>
    </font>
    <font>
      <sz val="8"/>
      <color theme="1"/>
      <name val="Calibri"/>
      <family val="2"/>
      <scheme val="minor"/>
    </font>
    <font>
      <sz val="7"/>
      <color theme="1"/>
      <name val="Calibri"/>
      <family val="2"/>
      <scheme val="minor"/>
    </font>
    <font>
      <b/>
      <sz val="11"/>
      <name val="Calibri"/>
      <family val="2"/>
      <scheme val="minor"/>
    </font>
    <font>
      <sz val="11"/>
      <color rgb="FF00B0F0"/>
      <name val="Calibri"/>
      <family val="2"/>
      <scheme val="minor"/>
    </font>
    <font>
      <sz val="8"/>
      <color indexed="81"/>
      <name val="Tahoma"/>
      <family val="2"/>
    </font>
    <font>
      <b/>
      <sz val="8"/>
      <color indexed="81"/>
      <name val="Tahoma"/>
      <family val="2"/>
    </font>
    <font>
      <sz val="6"/>
      <color theme="1"/>
      <name val="Calibri"/>
      <family val="2"/>
      <scheme val="minor"/>
    </font>
    <font>
      <sz val="10"/>
      <name val="Calibri"/>
      <family val="2"/>
    </font>
  </fonts>
  <fills count="105">
    <fill>
      <patternFill patternType="none"/>
    </fill>
    <fill>
      <patternFill patternType="gray125"/>
    </fill>
    <fill>
      <patternFill patternType="solid">
        <fgColor rgb="FFFFC000"/>
        <bgColor indexed="64"/>
      </patternFill>
    </fill>
    <fill>
      <patternFill patternType="solid">
        <fgColor rgb="FFFF0000"/>
        <bgColor indexed="64"/>
      </patternFill>
    </fill>
    <fill>
      <patternFill patternType="solid">
        <fgColor rgb="FF92D050"/>
        <bgColor indexed="64"/>
      </patternFill>
    </fill>
    <fill>
      <patternFill patternType="solid">
        <fgColor rgb="FF7030A0"/>
        <bgColor indexed="64"/>
      </patternFill>
    </fill>
    <fill>
      <patternFill patternType="solid">
        <fgColor rgb="FF00B0F0"/>
        <bgColor indexed="64"/>
      </patternFill>
    </fill>
    <fill>
      <patternFill patternType="solid">
        <fgColor rgb="FFF8FCFF"/>
        <bgColor indexed="64"/>
      </patternFill>
    </fill>
    <fill>
      <patternFill patternType="solid">
        <fgColor rgb="FFFFFF00"/>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50"/>
        <bgColor indexed="64"/>
      </patternFill>
    </fill>
    <fill>
      <patternFill patternType="solid">
        <fgColor rgb="FFFF66FF"/>
        <bgColor indexed="64"/>
      </patternFill>
    </fill>
    <fill>
      <patternFill patternType="solid">
        <fgColor theme="1"/>
        <bgColor indexed="64"/>
      </patternFill>
    </fill>
    <fill>
      <patternFill patternType="solid">
        <fgColor theme="2" tint="-0.749992370372631"/>
        <bgColor indexed="64"/>
      </patternFill>
    </fill>
    <fill>
      <gradientFill degree="270">
        <stop position="0">
          <color theme="1"/>
        </stop>
        <stop position="1">
          <color theme="2" tint="-0.74901577806939912"/>
        </stop>
      </gradientFill>
    </fill>
    <fill>
      <patternFill patternType="solid">
        <fgColor theme="0" tint="-0.499984740745262"/>
        <bgColor indexed="64"/>
      </patternFill>
    </fill>
    <fill>
      <patternFill patternType="solid">
        <fgColor theme="3" tint="-0.249977111117893"/>
        <bgColor indexed="64"/>
      </patternFill>
    </fill>
    <fill>
      <patternFill patternType="solid">
        <fgColor theme="2" tint="-9.9978637043366805E-2"/>
        <bgColor indexed="64"/>
      </patternFill>
    </fill>
    <fill>
      <gradientFill degree="90">
        <stop position="0">
          <color theme="3" tint="-0.25098422193060094"/>
        </stop>
        <stop position="1">
          <color theme="2" tint="-9.8025452436902985E-2"/>
        </stop>
      </gradientFill>
    </fill>
    <fill>
      <patternFill patternType="solid">
        <fgColor theme="4" tint="0.59999389629810485"/>
        <bgColor indexed="64"/>
      </patternFill>
    </fill>
    <fill>
      <gradientFill degree="270">
        <stop position="0">
          <color rgb="FF00B0F0"/>
        </stop>
        <stop position="1">
          <color rgb="FF00B050"/>
        </stop>
      </gradientFill>
    </fill>
    <fill>
      <gradientFill degree="90">
        <stop position="0">
          <color theme="2" tint="-0.74901577806939912"/>
        </stop>
        <stop position="1">
          <color theme="4" tint="0.59999389629810485"/>
        </stop>
      </gradientFill>
    </fill>
    <fill>
      <patternFill patternType="solid">
        <fgColor theme="6" tint="-0.249977111117893"/>
        <bgColor indexed="64"/>
      </patternFill>
    </fill>
    <fill>
      <patternFill patternType="solid">
        <fgColor theme="0" tint="-0.14999847407452621"/>
        <bgColor indexed="64"/>
      </patternFill>
    </fill>
    <fill>
      <gradientFill degree="90">
        <stop position="0">
          <color theme="6" tint="-0.25098422193060094"/>
        </stop>
        <stop position="1">
          <color theme="0" tint="-0.1490218817712943"/>
        </stop>
      </gradientFill>
    </fill>
    <fill>
      <patternFill patternType="solid">
        <fgColor rgb="FFC00000"/>
        <bgColor indexed="64"/>
      </patternFill>
    </fill>
    <fill>
      <gradientFill degree="90">
        <stop position="0">
          <color rgb="FF00B050"/>
        </stop>
        <stop position="1">
          <color rgb="FFC00000"/>
        </stop>
      </gradientFill>
    </fill>
    <fill>
      <gradientFill degree="90">
        <stop position="0">
          <color theme="0" tint="-0.1490218817712943"/>
        </stop>
        <stop position="1">
          <color rgb="FFFF66FF"/>
        </stop>
      </gradientFill>
    </fill>
    <fill>
      <gradientFill degree="90">
        <stop position="0">
          <color theme="0" tint="-0.1490218817712943"/>
        </stop>
        <stop position="1">
          <color theme="2" tint="-0.74901577806939912"/>
        </stop>
      </gradientFill>
    </fill>
    <fill>
      <patternFill patternType="solid">
        <fgColor rgb="FF0070C0"/>
        <bgColor indexed="64"/>
      </patternFill>
    </fill>
    <fill>
      <gradientFill degree="90">
        <stop position="0">
          <color rgb="FF0070C0"/>
        </stop>
        <stop position="1">
          <color theme="0" tint="-0.1490218817712943"/>
        </stop>
      </gradientFill>
    </fill>
    <fill>
      <gradientFill degree="90">
        <stop position="0">
          <color rgb="FF0070C0"/>
        </stop>
        <stop position="1">
          <color rgb="FF00B0F0"/>
        </stop>
      </gradientFill>
    </fill>
    <fill>
      <gradientFill degree="90">
        <stop position="0">
          <color rgb="FFFF66FF"/>
        </stop>
        <stop position="1">
          <color rgb="FF00B050"/>
        </stop>
      </gradientFill>
    </fill>
    <fill>
      <gradientFill degree="90">
        <stop position="0">
          <color theme="3" tint="-0.25098422193060094"/>
        </stop>
        <stop position="1">
          <color theme="4" tint="0.59999389629810485"/>
        </stop>
      </gradientFill>
    </fill>
    <fill>
      <gradientFill degree="90">
        <stop position="0">
          <color theme="2" tint="-9.8025452436902985E-2"/>
        </stop>
        <stop position="1">
          <color theme="3" tint="-0.25098422193060094"/>
        </stop>
      </gradientFill>
    </fill>
    <fill>
      <patternFill patternType="solid">
        <fgColor theme="7"/>
        <bgColor indexed="64"/>
      </patternFill>
    </fill>
    <fill>
      <patternFill patternType="solid">
        <fgColor rgb="FFB71999"/>
        <bgColor indexed="64"/>
      </patternFill>
    </fill>
    <fill>
      <gradientFill degree="90">
        <stop position="0">
          <color theme="7"/>
        </stop>
        <stop position="1">
          <color rgb="FFB71999"/>
        </stop>
      </gradientFill>
    </fill>
    <fill>
      <gradientFill degree="90">
        <stop position="0">
          <color theme="2" tint="-9.8025452436902985E-2"/>
        </stop>
        <stop position="1">
          <color theme="4" tint="0.59999389629810485"/>
        </stop>
      </gradientFill>
    </fill>
    <fill>
      <gradientFill degree="90">
        <stop position="0">
          <color rgb="FF0070C0"/>
        </stop>
        <stop position="1">
          <color theme="4" tint="0.59999389629810485"/>
        </stop>
      </gradientFill>
    </fill>
    <fill>
      <gradientFill degree="90">
        <stop position="0">
          <color rgb="FFFF0000"/>
        </stop>
        <stop position="1">
          <color theme="0" tint="-0.1490218817712943"/>
        </stop>
      </gradientFill>
    </fill>
    <fill>
      <gradientFill degree="90">
        <stop position="0">
          <color theme="6" tint="-0.25098422193060094"/>
        </stop>
        <stop position="1">
          <color rgb="FFC00000"/>
        </stop>
      </gradientFill>
    </fill>
    <fill>
      <gradientFill degree="90">
        <stop position="0">
          <color rgb="FFFF0000"/>
        </stop>
        <stop position="1">
          <color rgb="FFC00000"/>
        </stop>
      </gradientFill>
    </fill>
    <fill>
      <gradientFill degree="90">
        <stop position="0">
          <color rgb="FF0070C0"/>
        </stop>
        <stop position="1">
          <color theme="3" tint="-0.25098422193060094"/>
        </stop>
      </gradientFill>
    </fill>
    <fill>
      <gradientFill degree="90">
        <stop position="0">
          <color theme="3" tint="-0.25098422193060094"/>
        </stop>
        <stop position="1">
          <color rgb="FFFF66FF"/>
        </stop>
      </gradientFill>
    </fill>
    <fill>
      <gradientFill degree="90">
        <stop position="0">
          <color rgb="FFC00000"/>
        </stop>
        <stop position="1">
          <color theme="0" tint="-0.1490218817712943"/>
        </stop>
      </gradientFill>
    </fill>
    <fill>
      <gradientFill degree="90">
        <stop position="0">
          <color rgb="FFFFFF00"/>
        </stop>
        <stop position="1">
          <color theme="0" tint="-0.1490218817712943"/>
        </stop>
      </gradientFill>
    </fill>
    <fill>
      <gradientFill degree="90">
        <stop position="0">
          <color rgb="FF00B0F0"/>
        </stop>
        <stop position="1">
          <color theme="2" tint="-9.8025452436902985E-2"/>
        </stop>
      </gradientFill>
    </fill>
    <fill>
      <gradientFill degree="90">
        <stop position="0">
          <color theme="6" tint="-0.25098422193060094"/>
        </stop>
        <stop position="1">
          <color theme="4" tint="0.59999389629810485"/>
        </stop>
      </gradientFill>
    </fill>
    <fill>
      <gradientFill degree="90">
        <stop position="0">
          <color rgb="FF00B050"/>
        </stop>
        <stop position="1">
          <color rgb="FFB71999"/>
        </stop>
      </gradientFill>
    </fill>
    <fill>
      <gradientFill degree="90">
        <stop position="0">
          <color rgb="FFFFFF00"/>
        </stop>
        <stop position="1">
          <color theme="7"/>
        </stop>
      </gradientFill>
    </fill>
    <fill>
      <gradientFill degree="90">
        <stop position="0">
          <color theme="0" tint="-0.1490218817712943"/>
        </stop>
        <stop position="1">
          <color theme="4" tint="0.59999389629810485"/>
        </stop>
      </gradientFill>
    </fill>
    <fill>
      <gradientFill degree="90">
        <stop position="0">
          <color rgb="FF0070C0"/>
        </stop>
        <stop position="1">
          <color rgb="FFFF66FF"/>
        </stop>
      </gradientFill>
    </fill>
    <fill>
      <gradientFill degree="90">
        <stop position="0">
          <color rgb="FF0070C0"/>
        </stop>
        <stop position="1">
          <color theme="2" tint="-9.8025452436902985E-2"/>
        </stop>
      </gradientFill>
    </fill>
    <fill>
      <gradientFill degree="90">
        <stop position="0">
          <color rgb="FF0070C0"/>
        </stop>
        <stop position="1">
          <color rgb="FFB71999"/>
        </stop>
      </gradientFill>
    </fill>
    <fill>
      <gradientFill degree="90">
        <stop position="0">
          <color theme="0" tint="-0.49803155613879818"/>
        </stop>
        <stop position="1">
          <color theme="4" tint="0.59999389629810485"/>
        </stop>
      </gradientFill>
    </fill>
    <fill>
      <gradientFill degree="90">
        <stop position="0">
          <color theme="1"/>
        </stop>
        <stop position="1">
          <color rgb="FF00B0F0"/>
        </stop>
      </gradientFill>
    </fill>
    <fill>
      <gradientFill degree="90">
        <stop position="0">
          <color rgb="FFFFFF00"/>
        </stop>
        <stop position="1">
          <color theme="4" tint="0.59999389629810485"/>
        </stop>
      </gradientFill>
    </fill>
    <fill>
      <gradientFill degree="90">
        <stop position="0">
          <color theme="2" tint="-9.8025452436902985E-2"/>
        </stop>
        <stop position="1">
          <color rgb="FFFF66FF"/>
        </stop>
      </gradientFill>
    </fill>
    <fill>
      <gradientFill degree="90">
        <stop position="0">
          <color rgb="FFB71999"/>
        </stop>
        <stop position="1">
          <color theme="1"/>
        </stop>
      </gradientFill>
    </fill>
    <fill>
      <gradientFill degree="90">
        <stop position="0">
          <color theme="7"/>
        </stop>
        <stop position="1">
          <color theme="4" tint="0.59999389629810485"/>
        </stop>
      </gradientFill>
    </fill>
    <fill>
      <gradientFill degree="90">
        <stop position="0">
          <color rgb="FF00B0F0"/>
        </stop>
        <stop position="1">
          <color theme="7"/>
        </stop>
      </gradientFill>
    </fill>
    <fill>
      <gradientFill degree="90">
        <stop position="0">
          <color theme="1"/>
        </stop>
        <stop position="1">
          <color rgb="FFFF0000"/>
        </stop>
      </gradientFill>
    </fill>
    <fill>
      <gradientFill degree="90">
        <stop position="0">
          <color theme="2" tint="-0.74901577806939912"/>
        </stop>
        <stop position="1">
          <color rgb="FF0070C0"/>
        </stop>
      </gradientFill>
    </fill>
    <fill>
      <gradientFill degree="90">
        <stop position="0">
          <color rgb="FF0070C0"/>
        </stop>
        <stop position="1">
          <color rgb="FFFFFF00"/>
        </stop>
      </gradientFill>
    </fill>
    <fill>
      <gradientFill degree="90">
        <stop position="0">
          <color rgb="FF0070C0"/>
        </stop>
        <stop position="1">
          <color rgb="FF00B050"/>
        </stop>
      </gradientFill>
    </fill>
    <fill>
      <gradientFill degree="90">
        <stop position="0">
          <color rgb="FFFF0000"/>
        </stop>
        <stop position="1">
          <color theme="4" tint="0.59999389629810485"/>
        </stop>
      </gradientFill>
    </fill>
    <fill>
      <gradientFill degree="90">
        <stop position="0">
          <color rgb="FFB71999"/>
        </stop>
        <stop position="1">
          <color theme="2" tint="-9.8025452436902985E-2"/>
        </stop>
      </gradientFill>
    </fill>
    <fill>
      <gradientFill degree="90">
        <stop position="0">
          <color rgb="FF0070C0"/>
        </stop>
        <stop position="1">
          <color rgb="FFC00000"/>
        </stop>
      </gradientFill>
    </fill>
    <fill>
      <gradientFill degree="90">
        <stop position="0">
          <color theme="2" tint="-9.8025452436902985E-2"/>
        </stop>
        <stop position="1">
          <color theme="2" tint="-0.74901577806939912"/>
        </stop>
      </gradientFill>
    </fill>
    <fill>
      <gradientFill degree="90">
        <stop position="0">
          <color theme="7"/>
        </stop>
        <stop position="1">
          <color theme="1"/>
        </stop>
      </gradientFill>
    </fill>
    <fill>
      <gradientFill degree="90">
        <stop position="0">
          <color theme="0" tint="-0.1490218817712943"/>
        </stop>
        <stop position="1">
          <color theme="2" tint="-9.8025452436902985E-2"/>
        </stop>
      </gradientFill>
    </fill>
    <fill>
      <gradientFill degree="90">
        <stop position="0">
          <color rgb="FF00B050"/>
        </stop>
        <stop position="1">
          <color theme="2" tint="-9.8025452436902985E-2"/>
        </stop>
      </gradientFill>
    </fill>
    <fill>
      <gradientFill degree="90">
        <stop position="0">
          <color rgb="FFB71999"/>
        </stop>
        <stop position="1">
          <color rgb="FFC00000"/>
        </stop>
      </gradientFill>
    </fill>
    <fill>
      <gradientFill degree="90">
        <stop position="0">
          <color rgb="FFB71999"/>
        </stop>
        <stop position="1">
          <color theme="4" tint="0.59999389629810485"/>
        </stop>
      </gradientFill>
    </fill>
    <fill>
      <gradientFill degree="90">
        <stop position="0">
          <color rgb="FFFF66FF"/>
        </stop>
        <stop position="1">
          <color rgb="FFC00000"/>
        </stop>
      </gradientFill>
    </fill>
    <fill>
      <gradientFill degree="90">
        <stop position="0">
          <color theme="1"/>
        </stop>
        <stop position="1">
          <color theme="4" tint="0.59999389629810485"/>
        </stop>
      </gradientFill>
    </fill>
    <fill>
      <gradientFill degree="90">
        <stop position="0">
          <color theme="6" tint="-0.25098422193060094"/>
        </stop>
        <stop position="1">
          <color rgb="FFB71999"/>
        </stop>
      </gradientFill>
    </fill>
    <fill>
      <gradientFill degree="90">
        <stop position="0">
          <color theme="2" tint="-0.74901577806939912"/>
        </stop>
        <stop position="1">
          <color theme="6" tint="-0.25098422193060094"/>
        </stop>
      </gradientFill>
    </fill>
    <fill>
      <gradientFill degree="90">
        <stop position="0">
          <color rgb="FF00B0F0"/>
        </stop>
        <stop position="1">
          <color theme="4" tint="0.59999389629810485"/>
        </stop>
      </gradientFill>
    </fill>
    <fill>
      <gradientFill degree="90">
        <stop position="0">
          <color theme="2" tint="-0.74901577806939912"/>
        </stop>
        <stop position="1">
          <color theme="0" tint="-0.1490218817712943"/>
        </stop>
      </gradientFill>
    </fill>
    <fill>
      <gradientFill degree="90">
        <stop position="0">
          <color theme="0" tint="-0.49803155613879818"/>
        </stop>
        <stop position="1">
          <color rgb="FF0070C0"/>
        </stop>
      </gradientFill>
    </fill>
    <fill>
      <gradientFill degree="90">
        <stop position="0">
          <color rgb="FF00B050"/>
        </stop>
        <stop position="1">
          <color theme="1"/>
        </stop>
      </gradientFill>
    </fill>
    <fill>
      <gradientFill degree="90">
        <stop position="0">
          <color rgb="FFFF0000"/>
        </stop>
        <stop position="1">
          <color theme="2" tint="-9.8025452436902985E-2"/>
        </stop>
      </gradientFill>
    </fill>
    <fill>
      <patternFill patternType="solid">
        <fgColor theme="1" tint="0.499984740745262"/>
        <bgColor indexed="64"/>
      </patternFill>
    </fill>
    <fill>
      <gradientFill degree="90">
        <stop position="0">
          <color rgb="FF0070C0"/>
        </stop>
        <stop position="1">
          <color theme="2" tint="-0.74901577806939912"/>
        </stop>
      </gradientFill>
    </fill>
    <fill>
      <gradientFill degree="90">
        <stop position="0">
          <color rgb="FFFF66FF"/>
        </stop>
        <stop position="1">
          <color theme="4" tint="0.59999389629810485"/>
        </stop>
      </gradientFill>
    </fill>
    <fill>
      <gradientFill degree="90">
        <stop position="0">
          <color theme="2" tint="-0.74901577806939912"/>
        </stop>
        <stop position="1">
          <color rgb="FF00B050"/>
        </stop>
      </gradientFill>
    </fill>
    <fill>
      <gradientFill degree="90">
        <stop position="0">
          <color rgb="FF0070C0"/>
        </stop>
        <stop position="1">
          <color theme="1"/>
        </stop>
      </gradientFill>
    </fill>
    <fill>
      <patternFill patternType="solid">
        <fgColor theme="7" tint="0.39997558519241921"/>
        <bgColor indexed="64"/>
      </patternFill>
    </fill>
    <fill>
      <gradientFill degree="90">
        <stop position="0">
          <color theme="6" tint="-0.25098422193060094"/>
        </stop>
        <stop position="1">
          <color rgb="FF00B050"/>
        </stop>
      </gradientFill>
    </fill>
    <fill>
      <gradientFill degree="90">
        <stop position="0">
          <color rgb="FF00B050"/>
        </stop>
        <stop position="1">
          <color rgb="FFFF66FF"/>
        </stop>
      </gradientFill>
    </fill>
    <fill>
      <gradientFill degree="90">
        <stop position="0">
          <color theme="1" tint="0.49803155613879818"/>
        </stop>
        <stop position="1">
          <color rgb="FFFF66FF"/>
        </stop>
      </gradientFill>
    </fill>
    <fill>
      <gradientFill degree="90">
        <stop position="0">
          <color theme="2" tint="-0.74901577806939912"/>
        </stop>
        <stop position="1">
          <color theme="2" tint="-9.8025452436902985E-2"/>
        </stop>
      </gradientFill>
    </fill>
    <fill>
      <gradientFill degree="90">
        <stop position="0">
          <color rgb="FF00B050"/>
        </stop>
        <stop position="1">
          <color theme="4" tint="0.59999389629810485"/>
        </stop>
      </gradientFill>
    </fill>
    <fill>
      <gradientFill degree="90">
        <stop position="0">
          <color rgb="FF00B0F0"/>
        </stop>
        <stop position="1">
          <color rgb="FFFF66FF"/>
        </stop>
      </gradientFill>
    </fill>
    <fill>
      <gradientFill degree="90">
        <stop position="0">
          <color theme="2" tint="-0.74901577806939912"/>
        </stop>
        <stop position="1">
          <color rgb="FFFF66FF"/>
        </stop>
      </gradientFill>
    </fill>
    <fill>
      <gradientFill degree="90">
        <stop position="0">
          <color rgb="FFFF0000"/>
        </stop>
        <stop position="1">
          <color theme="2" tint="-0.74901577806939912"/>
        </stop>
      </gradientFill>
    </fill>
    <fill>
      <patternFill patternType="solid">
        <fgColor theme="2" tint="-0.249977111117893"/>
        <bgColor indexed="64"/>
      </patternFill>
    </fill>
    <fill>
      <gradientFill degree="90">
        <stop position="0">
          <color rgb="FFC00000"/>
        </stop>
        <stop position="1">
          <color rgb="FFFF66FF"/>
        </stop>
      </gradientFill>
    </fill>
    <fill>
      <gradientFill degree="90">
        <stop position="0">
          <color theme="1"/>
        </stop>
        <stop position="1">
          <color theme="7"/>
        </stop>
      </gradientFill>
    </fill>
    <fill>
      <gradientFill degree="90">
        <stop position="0">
          <color theme="6" tint="-0.25098422193060094"/>
        </stop>
        <stop position="1">
          <color theme="7"/>
        </stop>
      </gradientFill>
    </fill>
    <fill>
      <gradientFill degree="90">
        <stop position="0">
          <color theme="6" tint="-0.25098422193060094"/>
        </stop>
        <stop position="1">
          <color theme="2" tint="-0.74901577806939912"/>
        </stop>
      </gradientFill>
    </fill>
    <fill>
      <gradientFill degree="90">
        <stop position="0">
          <color theme="6" tint="-0.25098422193060094"/>
        </stop>
        <stop position="1">
          <color theme="2" tint="-0.25098422193060094"/>
        </stop>
      </gradientFill>
    </fill>
  </fills>
  <borders count="43">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dashed">
        <color auto="1"/>
      </bottom>
      <diagonal/>
    </border>
    <border>
      <left/>
      <right/>
      <top style="thin">
        <color auto="1"/>
      </top>
      <bottom style="dashed">
        <color auto="1"/>
      </bottom>
      <diagonal/>
    </border>
    <border>
      <left/>
      <right style="thin">
        <color auto="1"/>
      </right>
      <top style="thin">
        <color auto="1"/>
      </top>
      <bottom style="dashed">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dashed">
        <color auto="1"/>
      </right>
      <top style="thin">
        <color auto="1"/>
      </top>
      <bottom style="thin">
        <color auto="1"/>
      </bottom>
      <diagonal/>
    </border>
    <border>
      <left/>
      <right/>
      <top style="thick">
        <color auto="1"/>
      </top>
      <bottom/>
      <diagonal/>
    </border>
    <border>
      <left/>
      <right/>
      <top style="thick">
        <color auto="1"/>
      </top>
      <bottom style="dashed">
        <color auto="1"/>
      </bottom>
      <diagonal/>
    </border>
    <border>
      <left/>
      <right style="thin">
        <color auto="1"/>
      </right>
      <top style="thick">
        <color auto="1"/>
      </top>
      <bottom style="dashed">
        <color auto="1"/>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style="thin">
        <color auto="1"/>
      </top>
      <bottom style="dashed">
        <color auto="1"/>
      </bottom>
      <diagonal/>
    </border>
    <border>
      <left/>
      <right style="thick">
        <color auto="1"/>
      </right>
      <top style="thin">
        <color auto="1"/>
      </top>
      <bottom style="dashed">
        <color auto="1"/>
      </bottom>
      <diagonal/>
    </border>
    <border>
      <left/>
      <right style="thick">
        <color auto="1"/>
      </right>
      <top/>
      <bottom style="thin">
        <color auto="1"/>
      </bottom>
      <diagonal/>
    </border>
    <border>
      <left/>
      <right style="thick">
        <color auto="1"/>
      </right>
      <top style="thin">
        <color auto="1"/>
      </top>
      <bottom style="thin">
        <color auto="1"/>
      </bottom>
      <diagonal/>
    </border>
    <border>
      <left style="thick">
        <color auto="1"/>
      </left>
      <right/>
      <top/>
      <bottom style="thick">
        <color auto="1"/>
      </bottom>
      <diagonal/>
    </border>
    <border>
      <left/>
      <right/>
      <top/>
      <bottom style="thick">
        <color auto="1"/>
      </bottom>
      <diagonal/>
    </border>
    <border>
      <left/>
      <right style="thin">
        <color auto="1"/>
      </right>
      <top/>
      <bottom style="thick">
        <color auto="1"/>
      </bottom>
      <diagonal/>
    </border>
    <border>
      <left style="thin">
        <color auto="1"/>
      </left>
      <right/>
      <top/>
      <bottom style="thick">
        <color auto="1"/>
      </bottom>
      <diagonal/>
    </border>
    <border>
      <left/>
      <right style="thick">
        <color auto="1"/>
      </right>
      <top/>
      <bottom style="thick">
        <color auto="1"/>
      </bottom>
      <diagonal/>
    </border>
    <border>
      <left/>
      <right/>
      <top style="dashed">
        <color auto="1"/>
      </top>
      <bottom/>
      <diagonal/>
    </border>
    <border>
      <left/>
      <right style="thin">
        <color auto="1"/>
      </right>
      <top style="dashed">
        <color auto="1"/>
      </top>
      <bottom/>
      <diagonal/>
    </border>
    <border>
      <left style="thin">
        <color auto="1"/>
      </left>
      <right/>
      <top style="dashed">
        <color auto="1"/>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right style="thin">
        <color auto="1"/>
      </right>
      <top style="thin">
        <color auto="1"/>
      </top>
      <bottom style="thin">
        <color auto="1"/>
      </bottom>
      <diagonal/>
    </border>
    <border>
      <left style="thick">
        <color auto="1"/>
      </left>
      <right/>
      <top style="thick">
        <color auto="1"/>
      </top>
      <bottom style="dashed">
        <color auto="1"/>
      </bottom>
      <diagonal/>
    </border>
  </borders>
  <cellStyleXfs count="2">
    <xf numFmtId="0" fontId="0" fillId="0" borderId="0"/>
    <xf numFmtId="0" fontId="4" fillId="0" borderId="0" applyNumberFormat="0" applyFill="0" applyBorder="0" applyAlignment="0" applyProtection="0">
      <alignment vertical="top"/>
      <protection locked="0"/>
    </xf>
  </cellStyleXfs>
  <cellXfs count="871">
    <xf numFmtId="0" fontId="0" fillId="0" borderId="0" xfId="0"/>
    <xf numFmtId="0" fontId="1" fillId="0" borderId="1" xfId="0" applyFont="1" applyBorder="1"/>
    <xf numFmtId="0" fontId="0" fillId="2" borderId="1" xfId="0" applyFill="1" applyBorder="1"/>
    <xf numFmtId="0" fontId="0" fillId="0" borderId="1" xfId="0" applyBorder="1"/>
    <xf numFmtId="2" fontId="0" fillId="0" borderId="1" xfId="0" applyNumberFormat="1" applyBorder="1"/>
    <xf numFmtId="0" fontId="1" fillId="0" borderId="1" xfId="0" applyFont="1" applyBorder="1" applyAlignment="1">
      <alignment wrapText="1"/>
    </xf>
    <xf numFmtId="0" fontId="0" fillId="0" borderId="1" xfId="0" applyFont="1" applyBorder="1"/>
    <xf numFmtId="0" fontId="0" fillId="0" borderId="1" xfId="0" applyFont="1" applyFill="1" applyBorder="1"/>
    <xf numFmtId="0" fontId="0" fillId="3" borderId="1" xfId="0" applyFont="1" applyFill="1" applyBorder="1"/>
    <xf numFmtId="0" fontId="0" fillId="5" borderId="1" xfId="0" applyFont="1" applyFill="1" applyBorder="1"/>
    <xf numFmtId="0" fontId="0" fillId="6" borderId="1" xfId="0" applyFont="1" applyFill="1" applyBorder="1"/>
    <xf numFmtId="2" fontId="0" fillId="4" borderId="1" xfId="0" applyNumberFormat="1" applyFill="1" applyBorder="1"/>
    <xf numFmtId="2" fontId="2" fillId="4" borderId="1" xfId="0" applyNumberFormat="1" applyFont="1" applyFill="1" applyBorder="1"/>
    <xf numFmtId="0" fontId="3" fillId="6" borderId="1" xfId="0" applyFont="1" applyFill="1" applyBorder="1"/>
    <xf numFmtId="0" fontId="1" fillId="0" borderId="0" xfId="0" applyFont="1"/>
    <xf numFmtId="0" fontId="0" fillId="7" borderId="1" xfId="0" applyFill="1" applyBorder="1" applyAlignment="1">
      <alignment wrapText="1"/>
    </xf>
    <xf numFmtId="0" fontId="0" fillId="0" borderId="0" xfId="0" applyAlignment="1">
      <alignment wrapText="1"/>
    </xf>
    <xf numFmtId="0" fontId="4" fillId="0" borderId="0" xfId="1" applyAlignment="1" applyProtection="1">
      <alignment wrapText="1"/>
    </xf>
    <xf numFmtId="1" fontId="0" fillId="0" borderId="1" xfId="0" applyNumberFormat="1" applyBorder="1"/>
    <xf numFmtId="0" fontId="4" fillId="9" borderId="2" xfId="1" applyFill="1" applyBorder="1" applyAlignment="1" applyProtection="1">
      <alignment vertical="top" wrapText="1"/>
    </xf>
    <xf numFmtId="0" fontId="0" fillId="0" borderId="0" xfId="0" applyFont="1"/>
    <xf numFmtId="0" fontId="5" fillId="9" borderId="2" xfId="1" applyFont="1" applyFill="1" applyBorder="1" applyAlignment="1" applyProtection="1">
      <alignment horizontal="center" vertical="top" wrapText="1"/>
    </xf>
    <xf numFmtId="0" fontId="4" fillId="8" borderId="2" xfId="1" applyFill="1" applyBorder="1" applyAlignment="1" applyProtection="1">
      <alignment vertical="top" wrapText="1"/>
    </xf>
    <xf numFmtId="0" fontId="5" fillId="8" borderId="2" xfId="1" applyFont="1" applyFill="1" applyBorder="1" applyAlignment="1" applyProtection="1">
      <alignment horizontal="center" vertical="top" wrapText="1"/>
    </xf>
    <xf numFmtId="0" fontId="0" fillId="8" borderId="0" xfId="0" applyFill="1"/>
    <xf numFmtId="0" fontId="4" fillId="3" borderId="2" xfId="1" applyFill="1" applyBorder="1" applyAlignment="1" applyProtection="1">
      <alignment vertical="top" wrapText="1"/>
    </xf>
    <xf numFmtId="0" fontId="5" fillId="3" borderId="2" xfId="1" applyFont="1" applyFill="1" applyBorder="1" applyAlignment="1" applyProtection="1">
      <alignment horizontal="center" vertical="top" wrapText="1"/>
    </xf>
    <xf numFmtId="0" fontId="0" fillId="3" borderId="0" xfId="0" applyFill="1"/>
    <xf numFmtId="0" fontId="0" fillId="0" borderId="0" xfId="0" applyFont="1" applyAlignment="1">
      <alignment horizontal="center"/>
    </xf>
    <xf numFmtId="0" fontId="0" fillId="9" borderId="2" xfId="0" applyFont="1" applyFill="1" applyBorder="1" applyAlignment="1">
      <alignment vertical="top" wrapText="1"/>
    </xf>
    <xf numFmtId="0" fontId="0" fillId="8" borderId="2" xfId="0" applyFont="1" applyFill="1" applyBorder="1" applyAlignment="1">
      <alignment vertical="top" wrapText="1"/>
    </xf>
    <xf numFmtId="0" fontId="0" fillId="3" borderId="2" xfId="0" applyFont="1" applyFill="1" applyBorder="1" applyAlignment="1">
      <alignment vertical="top" wrapText="1"/>
    </xf>
    <xf numFmtId="0" fontId="0" fillId="9" borderId="2" xfId="0" applyFont="1" applyFill="1" applyBorder="1" applyAlignment="1">
      <alignment horizontal="center" vertical="top" wrapText="1"/>
    </xf>
    <xf numFmtId="9" fontId="0" fillId="9" borderId="2" xfId="0" applyNumberFormat="1" applyFont="1" applyFill="1" applyBorder="1" applyAlignment="1">
      <alignment horizontal="center" vertical="top" wrapText="1"/>
    </xf>
    <xf numFmtId="0" fontId="0" fillId="8" borderId="2" xfId="0" applyFont="1" applyFill="1" applyBorder="1" applyAlignment="1">
      <alignment horizontal="center" vertical="top" wrapText="1"/>
    </xf>
    <xf numFmtId="9" fontId="0" fillId="8" borderId="2" xfId="0" applyNumberFormat="1" applyFont="1" applyFill="1" applyBorder="1" applyAlignment="1">
      <alignment horizontal="center" vertical="top" wrapText="1"/>
    </xf>
    <xf numFmtId="0" fontId="0" fillId="3" borderId="2" xfId="0" applyFont="1" applyFill="1" applyBorder="1" applyAlignment="1">
      <alignment horizontal="center" vertical="top" wrapText="1"/>
    </xf>
    <xf numFmtId="9" fontId="0" fillId="3" borderId="2" xfId="0" applyNumberFormat="1" applyFont="1" applyFill="1" applyBorder="1" applyAlignment="1">
      <alignment horizontal="center" vertical="top" wrapText="1"/>
    </xf>
    <xf numFmtId="0" fontId="4" fillId="9" borderId="4" xfId="1" applyFill="1" applyBorder="1" applyAlignment="1" applyProtection="1">
      <alignment vertical="top" wrapText="1"/>
    </xf>
    <xf numFmtId="0" fontId="5" fillId="9" borderId="4" xfId="1" applyFont="1" applyFill="1" applyBorder="1" applyAlignment="1" applyProtection="1">
      <alignment horizontal="center" vertical="top" wrapText="1"/>
    </xf>
    <xf numFmtId="0" fontId="0" fillId="9" borderId="4" xfId="0" applyFont="1" applyFill="1" applyBorder="1" applyAlignment="1">
      <alignment horizontal="center" vertical="top" wrapText="1"/>
    </xf>
    <xf numFmtId="9" fontId="0" fillId="9" borderId="4" xfId="0" applyNumberFormat="1" applyFont="1" applyFill="1" applyBorder="1" applyAlignment="1">
      <alignment horizontal="center" vertical="top" wrapText="1"/>
    </xf>
    <xf numFmtId="0" fontId="0" fillId="9" borderId="4" xfId="0" applyFont="1" applyFill="1" applyBorder="1" applyAlignment="1">
      <alignment vertical="top" wrapText="1"/>
    </xf>
    <xf numFmtId="0" fontId="1" fillId="0" borderId="3" xfId="0" applyFont="1" applyBorder="1" applyAlignment="1">
      <alignment horizontal="center"/>
    </xf>
    <xf numFmtId="0" fontId="5" fillId="4" borderId="2" xfId="1" applyFont="1" applyFill="1" applyBorder="1" applyAlignment="1" applyProtection="1">
      <alignment horizontal="center" vertical="top" wrapText="1"/>
    </xf>
    <xf numFmtId="0" fontId="0" fillId="4" borderId="0" xfId="0" applyFill="1"/>
    <xf numFmtId="0" fontId="5" fillId="6" borderId="2" xfId="1" applyFont="1" applyFill="1" applyBorder="1" applyAlignment="1" applyProtection="1">
      <alignment horizontal="center" vertical="top" wrapText="1"/>
    </xf>
    <xf numFmtId="0" fontId="5" fillId="2" borderId="2" xfId="1" applyFont="1" applyFill="1" applyBorder="1" applyAlignment="1" applyProtection="1">
      <alignment horizontal="center" vertical="top" wrapText="1"/>
    </xf>
    <xf numFmtId="0" fontId="0" fillId="6" borderId="0" xfId="0" applyFill="1"/>
    <xf numFmtId="0" fontId="4" fillId="0" borderId="2" xfId="1" applyFill="1" applyBorder="1" applyAlignment="1" applyProtection="1">
      <alignment vertical="top" wrapText="1"/>
    </xf>
    <xf numFmtId="0" fontId="5" fillId="0" borderId="2" xfId="1" applyFont="1" applyFill="1" applyBorder="1" applyAlignment="1" applyProtection="1">
      <alignment horizontal="center" vertical="top" wrapText="1"/>
    </xf>
    <xf numFmtId="0" fontId="0" fillId="0" borderId="2" xfId="0" applyFont="1" applyFill="1" applyBorder="1" applyAlignment="1">
      <alignment horizontal="center" vertical="top" wrapText="1"/>
    </xf>
    <xf numFmtId="9" fontId="0" fillId="0" borderId="2" xfId="0" applyNumberFormat="1" applyFont="1" applyFill="1" applyBorder="1" applyAlignment="1">
      <alignment horizontal="center" vertical="top" wrapText="1"/>
    </xf>
    <xf numFmtId="0" fontId="0" fillId="0" borderId="2" xfId="0" applyFont="1" applyFill="1" applyBorder="1" applyAlignment="1">
      <alignment vertical="top" wrapText="1"/>
    </xf>
    <xf numFmtId="0" fontId="0" fillId="0" borderId="0" xfId="0" applyFill="1"/>
    <xf numFmtId="0" fontId="5" fillId="4" borderId="4" xfId="1" applyFont="1" applyFill="1" applyBorder="1" applyAlignment="1" applyProtection="1">
      <alignment horizontal="center" vertical="top" wrapText="1"/>
    </xf>
    <xf numFmtId="0" fontId="1" fillId="6" borderId="0" xfId="0" applyFont="1" applyFill="1"/>
    <xf numFmtId="0" fontId="1" fillId="4" borderId="0" xfId="0" applyFont="1" applyFill="1"/>
    <xf numFmtId="0" fontId="0" fillId="0" borderId="0" xfId="0" applyFill="1" applyBorder="1"/>
    <xf numFmtId="0" fontId="0" fillId="10" borderId="18" xfId="0" applyFill="1" applyBorder="1"/>
    <xf numFmtId="0" fontId="0" fillId="10" borderId="21" xfId="0" applyFill="1" applyBorder="1"/>
    <xf numFmtId="0" fontId="0" fillId="10" borderId="22" xfId="0" applyFill="1" applyBorder="1"/>
    <xf numFmtId="0" fontId="0" fillId="10" borderId="0" xfId="0" applyFill="1" applyBorder="1"/>
    <xf numFmtId="0" fontId="1" fillId="10" borderId="7" xfId="0" applyFont="1" applyFill="1" applyBorder="1"/>
    <xf numFmtId="0" fontId="1" fillId="10" borderId="0" xfId="0" applyFont="1" applyFill="1" applyBorder="1"/>
    <xf numFmtId="0" fontId="0" fillId="10" borderId="23" xfId="0" applyFill="1" applyBorder="1"/>
    <xf numFmtId="0" fontId="1" fillId="10" borderId="22" xfId="0" applyFont="1" applyFill="1" applyBorder="1"/>
    <xf numFmtId="0" fontId="0" fillId="10" borderId="9" xfId="0" applyFill="1" applyBorder="1"/>
    <xf numFmtId="0" fontId="0" fillId="10" borderId="10" xfId="0" applyFill="1" applyBorder="1"/>
    <xf numFmtId="0" fontId="0" fillId="10" borderId="11" xfId="0" applyFill="1" applyBorder="1"/>
    <xf numFmtId="0" fontId="0" fillId="10" borderId="8" xfId="0" applyFill="1" applyBorder="1"/>
    <xf numFmtId="0" fontId="1" fillId="10" borderId="9" xfId="0" applyFont="1" applyFill="1" applyBorder="1"/>
    <xf numFmtId="0" fontId="1" fillId="10" borderId="10" xfId="0" applyFont="1" applyFill="1" applyBorder="1"/>
    <xf numFmtId="0" fontId="1" fillId="10" borderId="22"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1" fillId="10" borderId="7" xfId="0" applyFont="1" applyFill="1" applyBorder="1" applyAlignment="1">
      <alignment horizontal="center"/>
    </xf>
    <xf numFmtId="0" fontId="1" fillId="10" borderId="23" xfId="0" applyFont="1" applyFill="1" applyBorder="1" applyAlignment="1">
      <alignment horizontal="center"/>
    </xf>
    <xf numFmtId="0" fontId="0" fillId="10" borderId="7" xfId="0" applyFill="1" applyBorder="1"/>
    <xf numFmtId="0" fontId="0" fillId="10" borderId="7" xfId="0" applyFill="1" applyBorder="1"/>
    <xf numFmtId="0" fontId="0" fillId="10" borderId="0" xfId="0" applyFill="1" applyBorder="1"/>
    <xf numFmtId="0" fontId="0" fillId="10" borderId="16" xfId="0" applyFont="1" applyFill="1" applyBorder="1"/>
    <xf numFmtId="0" fontId="0" fillId="10" borderId="16" xfId="0" applyFont="1" applyFill="1" applyBorder="1" applyAlignment="1">
      <alignment horizontal="center"/>
    </xf>
    <xf numFmtId="0" fontId="0" fillId="10" borderId="29" xfId="0" applyFill="1" applyBorder="1"/>
    <xf numFmtId="0" fontId="0" fillId="10" borderId="32" xfId="0" applyFill="1" applyBorder="1"/>
    <xf numFmtId="0" fontId="0" fillId="10" borderId="0" xfId="0" applyFill="1" applyBorder="1" applyAlignment="1">
      <alignment horizontal="right"/>
    </xf>
    <xf numFmtId="0" fontId="0" fillId="10" borderId="0" xfId="0" applyFill="1" applyBorder="1" applyAlignment="1">
      <alignment horizontal="center"/>
    </xf>
    <xf numFmtId="0" fontId="0" fillId="10" borderId="9" xfId="0" applyFill="1" applyBorder="1" applyAlignment="1">
      <alignment horizontal="center"/>
    </xf>
    <xf numFmtId="0" fontId="0" fillId="10" borderId="10" xfId="0" applyFill="1" applyBorder="1" applyAlignment="1">
      <alignment horizontal="center"/>
    </xf>
    <xf numFmtId="0" fontId="0" fillId="10" borderId="11" xfId="0" applyFill="1" applyBorder="1" applyAlignment="1">
      <alignment horizontal="center"/>
    </xf>
    <xf numFmtId="0" fontId="0" fillId="10" borderId="10" xfId="0" applyFill="1" applyBorder="1" applyAlignment="1">
      <alignment horizontal="left"/>
    </xf>
    <xf numFmtId="0" fontId="0" fillId="10" borderId="0" xfId="0" applyFill="1" applyBorder="1" applyAlignment="1">
      <alignment horizontal="left"/>
    </xf>
    <xf numFmtId="0" fontId="0" fillId="10" borderId="8" xfId="0" applyFill="1" applyBorder="1" applyAlignment="1">
      <alignment horizontal="center"/>
    </xf>
    <xf numFmtId="0" fontId="0" fillId="10" borderId="29" xfId="0" applyFill="1" applyBorder="1" applyAlignment="1">
      <alignment horizontal="center"/>
    </xf>
    <xf numFmtId="0" fontId="6" fillId="10" borderId="0" xfId="0" applyFont="1" applyFill="1" applyBorder="1" applyAlignment="1">
      <alignment horizontal="center"/>
    </xf>
    <xf numFmtId="0" fontId="7" fillId="10" borderId="0" xfId="0" applyFont="1" applyFill="1" applyBorder="1" applyAlignment="1">
      <alignment horizontal="center"/>
    </xf>
    <xf numFmtId="0" fontId="8" fillId="10" borderId="0" xfId="0" applyFont="1" applyFill="1" applyBorder="1" applyAlignment="1">
      <alignment horizontal="center"/>
    </xf>
    <xf numFmtId="0" fontId="0" fillId="10" borderId="16" xfId="0" applyFill="1" applyBorder="1" applyAlignment="1">
      <alignment horizontal="center"/>
    </xf>
    <xf numFmtId="0" fontId="0" fillId="10" borderId="27" xfId="0" applyFill="1" applyBorder="1" applyAlignment="1">
      <alignment horizontal="center"/>
    </xf>
    <xf numFmtId="0" fontId="0" fillId="10" borderId="0" xfId="0" applyFont="1" applyFill="1" applyBorder="1" applyAlignment="1">
      <alignment horizontal="center"/>
    </xf>
    <xf numFmtId="0" fontId="0" fillId="10" borderId="10" xfId="0" applyFont="1" applyFill="1" applyBorder="1" applyAlignment="1">
      <alignment horizontal="center"/>
    </xf>
    <xf numFmtId="0" fontId="0" fillId="10" borderId="26" xfId="0" applyFill="1" applyBorder="1" applyAlignment="1">
      <alignment horizontal="center"/>
    </xf>
    <xf numFmtId="0" fontId="1" fillId="10" borderId="28" xfId="0" applyFont="1" applyFill="1" applyBorder="1"/>
    <xf numFmtId="0" fontId="1" fillId="10" borderId="31" xfId="0" applyFont="1" applyFill="1" applyBorder="1"/>
    <xf numFmtId="0" fontId="1" fillId="0" borderId="0" xfId="0" applyFont="1" applyFill="1" applyBorder="1"/>
    <xf numFmtId="0" fontId="0" fillId="0" borderId="0" xfId="0" applyFill="1" applyBorder="1" applyAlignment="1">
      <alignment horizontal="center"/>
    </xf>
    <xf numFmtId="0" fontId="0" fillId="10" borderId="11" xfId="0" applyFont="1" applyFill="1" applyBorder="1" applyAlignment="1">
      <alignment horizontal="center"/>
    </xf>
    <xf numFmtId="0" fontId="0" fillId="10" borderId="23" xfId="0" applyFill="1" applyBorder="1" applyAlignment="1">
      <alignment horizontal="center"/>
    </xf>
    <xf numFmtId="0" fontId="1" fillId="10" borderId="30" xfId="0" applyFont="1" applyFill="1" applyBorder="1" applyAlignment="1">
      <alignment horizontal="center"/>
    </xf>
    <xf numFmtId="0" fontId="9" fillId="10" borderId="0" xfId="0" applyFont="1" applyFill="1" applyBorder="1" applyAlignment="1">
      <alignment horizontal="center"/>
    </xf>
    <xf numFmtId="4" fontId="0" fillId="10" borderId="0" xfId="0" applyNumberFormat="1" applyFill="1" applyBorder="1" applyAlignment="1">
      <alignment horizontal="center"/>
    </xf>
    <xf numFmtId="0" fontId="1" fillId="0" borderId="1" xfId="0" applyFont="1" applyBorder="1" applyAlignment="1">
      <alignment horizontal="center"/>
    </xf>
    <xf numFmtId="0" fontId="0" fillId="11" borderId="18" xfId="0" applyFill="1" applyBorder="1"/>
    <xf numFmtId="0" fontId="0" fillId="11"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2" borderId="18" xfId="0" applyFill="1" applyBorder="1"/>
    <xf numFmtId="0" fontId="0" fillId="12"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3" fillId="0" borderId="0" xfId="0" applyFont="1"/>
    <xf numFmtId="0" fontId="0" fillId="13" borderId="0" xfId="0" applyFill="1" applyBorder="1"/>
    <xf numFmtId="0" fontId="0" fillId="14" borderId="0" xfId="0" applyFill="1" applyBorder="1"/>
    <xf numFmtId="0" fontId="0" fillId="15" borderId="0" xfId="0" applyFill="1" applyBorder="1"/>
    <xf numFmtId="0" fontId="0" fillId="14" borderId="18" xfId="0" applyFill="1" applyBorder="1"/>
    <xf numFmtId="0" fontId="0" fillId="16" borderId="18" xfId="0" applyFill="1" applyBorder="1"/>
    <xf numFmtId="0" fontId="0" fillId="16"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1" fillId="2" borderId="0" xfId="0" applyFont="1" applyFill="1"/>
    <xf numFmtId="0" fontId="0" fillId="2" borderId="0" xfId="0" applyFill="1"/>
    <xf numFmtId="2" fontId="0" fillId="10" borderId="0" xfId="0" applyNumberFormat="1" applyFill="1" applyBorder="1" applyAlignment="1">
      <alignment horizontal="center"/>
    </xf>
    <xf numFmtId="0" fontId="0" fillId="13" borderId="18" xfId="0" applyFill="1" applyBorder="1"/>
    <xf numFmtId="0" fontId="1" fillId="0" borderId="0" xfId="0" applyFont="1" applyFill="1" applyBorder="1" applyAlignment="1">
      <alignment horizontal="center"/>
    </xf>
    <xf numFmtId="0" fontId="0" fillId="17" borderId="18" xfId="0" applyFill="1" applyBorder="1"/>
    <xf numFmtId="0" fontId="0" fillId="17" borderId="0" xfId="0" applyFill="1" applyBorder="1"/>
    <xf numFmtId="0" fontId="0" fillId="18" borderId="0" xfId="0" applyFill="1" applyBorder="1"/>
    <xf numFmtId="0" fontId="0" fillId="19"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20" borderId="0" xfId="0" applyFill="1" applyBorder="1"/>
    <xf numFmtId="0" fontId="0" fillId="6" borderId="0" xfId="0" applyFill="1" applyBorder="1"/>
    <xf numFmtId="0" fontId="0" fillId="21" borderId="0" xfId="0" applyFill="1" applyBorder="1"/>
    <xf numFmtId="0" fontId="0" fillId="22" borderId="0" xfId="0" applyFill="1" applyBorder="1"/>
    <xf numFmtId="0" fontId="0" fillId="0" borderId="0" xfId="0" applyFont="1" applyFill="1" applyBorder="1"/>
    <xf numFmtId="0" fontId="0" fillId="0" borderId="0" xfId="0" applyFont="1" applyFill="1" applyBorder="1" applyAlignment="1">
      <alignment horizontal="center"/>
    </xf>
    <xf numFmtId="0" fontId="0" fillId="23" borderId="18" xfId="0" applyFill="1" applyBorder="1"/>
    <xf numFmtId="0" fontId="0" fillId="23" borderId="0" xfId="0" applyFill="1" applyBorder="1"/>
    <xf numFmtId="0" fontId="0" fillId="24" borderId="0" xfId="0" applyFill="1" applyBorder="1"/>
    <xf numFmtId="0" fontId="0" fillId="25"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0" borderId="41" xfId="0" applyBorder="1"/>
    <xf numFmtId="2" fontId="3" fillId="4" borderId="1" xfId="0" applyNumberFormat="1" applyFont="1"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26" borderId="0" xfId="0" applyFill="1" applyBorder="1"/>
    <xf numFmtId="0" fontId="0" fillId="27" borderId="0" xfId="0" applyFill="1" applyBorder="1"/>
    <xf numFmtId="0" fontId="0" fillId="12" borderId="7" xfId="0" applyFill="1" applyBorder="1"/>
    <xf numFmtId="0" fontId="0" fillId="28" borderId="0" xfId="0" applyFill="1" applyBorder="1"/>
    <xf numFmtId="0" fontId="0" fillId="14" borderId="7" xfId="0" applyFill="1" applyBorder="1"/>
    <xf numFmtId="0" fontId="0" fillId="29" borderId="0" xfId="0" applyFill="1" applyBorder="1"/>
    <xf numFmtId="0" fontId="0" fillId="30" borderId="18" xfId="0" applyFill="1" applyBorder="1"/>
    <xf numFmtId="0" fontId="0" fillId="30" borderId="0" xfId="0" applyFill="1" applyBorder="1"/>
    <xf numFmtId="0" fontId="0" fillId="31" borderId="0" xfId="0" applyFill="1" applyBorder="1"/>
    <xf numFmtId="0" fontId="0" fillId="18" borderId="18" xfId="0" applyFill="1" applyBorder="1"/>
    <xf numFmtId="0" fontId="0" fillId="32"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33"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34" borderId="0" xfId="0" applyFill="1" applyBorder="1"/>
    <xf numFmtId="0" fontId="0" fillId="8" borderId="18" xfId="0" applyFill="1" applyBorder="1"/>
    <xf numFmtId="0" fontId="0" fillId="8" borderId="0" xfId="0" applyFill="1" applyBorder="1"/>
    <xf numFmtId="0" fontId="0" fillId="35"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36" borderId="0" xfId="0" applyFill="1" applyBorder="1"/>
    <xf numFmtId="0" fontId="0" fillId="36" borderId="18" xfId="0" applyFill="1" applyBorder="1"/>
    <xf numFmtId="0" fontId="0" fillId="37" borderId="0" xfId="0" applyFill="1" applyBorder="1"/>
    <xf numFmtId="0" fontId="0" fillId="38" borderId="0" xfId="0" applyFill="1" applyBorder="1"/>
    <xf numFmtId="0" fontId="0" fillId="39" borderId="0" xfId="0" applyFill="1" applyBorder="1"/>
    <xf numFmtId="0" fontId="0" fillId="40" borderId="0" xfId="0" applyFill="1" applyBorder="1"/>
    <xf numFmtId="0" fontId="11" fillId="30" borderId="18" xfId="0" applyFont="1" applyFill="1" applyBorder="1"/>
    <xf numFmtId="0" fontId="11" fillId="30" borderId="0" xfId="0" applyFont="1"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3" borderId="18" xfId="0" applyFill="1" applyBorder="1"/>
    <xf numFmtId="0" fontId="0" fillId="3" borderId="0" xfId="0" applyFill="1" applyBorder="1"/>
    <xf numFmtId="0" fontId="0" fillId="41" borderId="0" xfId="0" applyFill="1" applyBorder="1"/>
    <xf numFmtId="0" fontId="0" fillId="42"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43"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44" borderId="0" xfId="0" applyFill="1" applyBorder="1"/>
    <xf numFmtId="0" fontId="0" fillId="45" borderId="0" xfId="0" applyFill="1" applyBorder="1"/>
    <xf numFmtId="0" fontId="0" fillId="26" borderId="18" xfId="0" applyFill="1" applyBorder="1"/>
    <xf numFmtId="0" fontId="0" fillId="46"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47"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6" borderId="18" xfId="0" applyFill="1" applyBorder="1"/>
    <xf numFmtId="0" fontId="0" fillId="48"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49" borderId="0" xfId="0" applyFill="1" applyBorder="1"/>
    <xf numFmtId="0" fontId="0" fillId="10" borderId="0" xfId="0" applyFill="1" applyBorder="1"/>
    <xf numFmtId="0" fontId="0" fillId="50" borderId="0" xfId="0" applyFill="1" applyBorder="1"/>
    <xf numFmtId="0" fontId="3" fillId="8" borderId="18" xfId="0" applyFont="1" applyFill="1" applyBorder="1"/>
    <xf numFmtId="0" fontId="3" fillId="8" borderId="0" xfId="0" applyFont="1" applyFill="1" applyBorder="1"/>
    <xf numFmtId="0" fontId="0" fillId="51" borderId="0" xfId="0" applyFill="1" applyBorder="1"/>
    <xf numFmtId="0" fontId="0" fillId="52"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3" fontId="0" fillId="10" borderId="27" xfId="0" applyNumberForma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53" borderId="0" xfId="0" applyFill="1" applyBorder="1"/>
    <xf numFmtId="0" fontId="0" fillId="54"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55" borderId="0" xfId="0" applyFill="1" applyBorder="1"/>
    <xf numFmtId="0" fontId="0" fillId="56" borderId="0" xfId="0" applyFill="1" applyBorder="1"/>
    <xf numFmtId="0" fontId="0" fillId="57" borderId="0" xfId="0" applyFill="1" applyBorder="1"/>
    <xf numFmtId="0" fontId="0" fillId="58"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0" fillId="0" borderId="41" xfId="0" applyFont="1" applyBorder="1" applyAlignment="1">
      <alignment horizontal="center"/>
    </xf>
    <xf numFmtId="0" fontId="3" fillId="0" borderId="41" xfId="0" applyFont="1" applyBorder="1"/>
    <xf numFmtId="0" fontId="5" fillId="7" borderId="41" xfId="1" applyFont="1" applyFill="1" applyBorder="1" applyAlignment="1" applyProtection="1">
      <alignment wrapText="1"/>
    </xf>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59"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37" borderId="18" xfId="0" applyFill="1" applyBorder="1"/>
    <xf numFmtId="0" fontId="0" fillId="6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61"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62" borderId="0" xfId="0" applyFill="1" applyBorder="1"/>
    <xf numFmtId="0" fontId="0" fillId="63" borderId="0" xfId="0" applyFill="1" applyBorder="1"/>
    <xf numFmtId="0" fontId="0" fillId="64"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65" borderId="0" xfId="0" applyFill="1" applyBorder="1"/>
    <xf numFmtId="0" fontId="0" fillId="66"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67"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68"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69"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70"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71" borderId="0" xfId="0" applyFill="1" applyBorder="1"/>
    <xf numFmtId="0" fontId="0" fillId="72"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73" borderId="0" xfId="0" applyFill="1" applyBorder="1"/>
    <xf numFmtId="0" fontId="0" fillId="74"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75" borderId="0" xfId="0" applyFill="1" applyBorder="1"/>
    <xf numFmtId="0" fontId="0" fillId="76" borderId="0" xfId="0" applyFill="1" applyBorder="1"/>
    <xf numFmtId="0" fontId="0" fillId="77"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78"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79"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80"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81"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82"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14" fillId="10" borderId="0" xfId="0" applyFont="1" applyFill="1" applyBorder="1" applyAlignment="1">
      <alignment horizontal="center"/>
    </xf>
    <xf numFmtId="0" fontId="15" fillId="7" borderId="41" xfId="1" applyFont="1" applyFill="1" applyBorder="1" applyAlignment="1" applyProtection="1">
      <alignment wrapText="1"/>
    </xf>
    <xf numFmtId="0" fontId="0" fillId="83" borderId="0" xfId="0" applyFill="1" applyBorder="1"/>
    <xf numFmtId="0" fontId="0" fillId="84" borderId="0" xfId="0" applyFill="1" applyBorder="1"/>
    <xf numFmtId="0" fontId="0" fillId="10" borderId="7" xfId="0" applyFill="1" applyBorder="1"/>
    <xf numFmtId="0" fontId="0" fillId="10" borderId="0" xfId="0" applyFill="1" applyBorder="1"/>
    <xf numFmtId="0" fontId="1" fillId="10" borderId="0" xfId="0" applyFont="1" applyFill="1" applyBorder="1" applyAlignment="1">
      <alignment horizontal="center"/>
    </xf>
    <xf numFmtId="0" fontId="1" fillId="10" borderId="8" xfId="0" applyFont="1" applyFill="1" applyBorder="1" applyAlignment="1">
      <alignment horizontal="center"/>
    </xf>
    <xf numFmtId="0" fontId="1" fillId="10" borderId="7" xfId="0" applyFont="1" applyFill="1" applyBorder="1" applyAlignment="1">
      <alignment horizontal="center"/>
    </xf>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85" borderId="18" xfId="0" applyFill="1" applyBorder="1"/>
    <xf numFmtId="0" fontId="0" fillId="85" borderId="0"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86"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87"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88" borderId="0" xfId="0" applyFill="1" applyBorder="1"/>
    <xf numFmtId="0" fontId="1" fillId="10" borderId="0" xfId="0" applyFont="1" applyFill="1" applyBorder="1" applyAlignment="1">
      <alignment horizontal="center"/>
    </xf>
    <xf numFmtId="0" fontId="0" fillId="89" borderId="0" xfId="0" applyFill="1" applyBorder="1"/>
    <xf numFmtId="0" fontId="1" fillId="10" borderId="0" xfId="0" applyFont="1" applyFill="1" applyBorder="1" applyAlignment="1">
      <alignment horizontal="center"/>
    </xf>
    <xf numFmtId="0" fontId="1" fillId="90" borderId="0" xfId="0" applyFont="1" applyFill="1"/>
    <xf numFmtId="0" fontId="0" fillId="90" borderId="0" xfId="0" applyFill="1"/>
    <xf numFmtId="0" fontId="0" fillId="10" borderId="9" xfId="0" applyFill="1" applyBorder="1" applyAlignment="1">
      <alignment horizontal="left"/>
    </xf>
    <xf numFmtId="0" fontId="1" fillId="10" borderId="0" xfId="0" applyFont="1" applyFill="1" applyBorder="1" applyAlignment="1">
      <alignment horizontal="center"/>
    </xf>
    <xf numFmtId="0" fontId="1" fillId="10" borderId="0" xfId="0" applyFont="1" applyFill="1" applyBorder="1" applyAlignment="1">
      <alignment horizontal="center"/>
    </xf>
    <xf numFmtId="0" fontId="1" fillId="10" borderId="0" xfId="0" applyFont="1" applyFill="1" applyBorder="1" applyAlignment="1">
      <alignment horizontal="center"/>
    </xf>
    <xf numFmtId="4" fontId="0" fillId="0" borderId="0" xfId="0" applyNumberFormat="1"/>
    <xf numFmtId="0" fontId="1" fillId="10" borderId="0" xfId="0" applyFont="1" applyFill="1" applyBorder="1" applyAlignment="1">
      <alignment horizontal="center"/>
    </xf>
    <xf numFmtId="0" fontId="1" fillId="10" borderId="0" xfId="0" applyFont="1" applyFill="1" applyBorder="1" applyAlignment="1">
      <alignment horizontal="center"/>
    </xf>
    <xf numFmtId="0" fontId="1" fillId="10" borderId="0" xfId="0" applyFont="1" applyFill="1" applyBorder="1" applyAlignment="1">
      <alignment horizontal="center"/>
    </xf>
    <xf numFmtId="0" fontId="1" fillId="10" borderId="0" xfId="0" applyFont="1" applyFill="1" applyBorder="1" applyAlignment="1">
      <alignment horizontal="center"/>
    </xf>
    <xf numFmtId="0" fontId="0" fillId="10" borderId="9" xfId="0" applyFont="1" applyFill="1" applyBorder="1" applyAlignment="1">
      <alignment horizontal="left"/>
    </xf>
    <xf numFmtId="0" fontId="1" fillId="10" borderId="0" xfId="0" applyFont="1" applyFill="1" applyBorder="1" applyAlignment="1">
      <alignment horizontal="center"/>
    </xf>
    <xf numFmtId="0" fontId="1" fillId="10" borderId="0" xfId="0" applyFont="1" applyFill="1" applyBorder="1" applyAlignment="1">
      <alignment horizontal="center"/>
    </xf>
    <xf numFmtId="0" fontId="1" fillId="10" borderId="0" xfId="0" applyFont="1" applyFill="1" applyBorder="1" applyAlignment="1">
      <alignment horizontal="center"/>
    </xf>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91"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0" xfId="0" applyFont="1" applyFill="1" applyBorder="1" applyAlignment="1">
      <alignment horizontal="center"/>
    </xf>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92"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1" fillId="10" borderId="7"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93"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94" borderId="0" xfId="0" applyFill="1" applyBorder="1"/>
    <xf numFmtId="0" fontId="1" fillId="0" borderId="1" xfId="0" applyFont="1" applyFill="1" applyBorder="1" applyAlignment="1">
      <alignment horizontal="center"/>
    </xf>
    <xf numFmtId="0" fontId="0" fillId="0" borderId="1" xfId="0" applyFill="1" applyBorder="1"/>
    <xf numFmtId="0" fontId="4" fillId="0" borderId="1" xfId="1" applyFill="1" applyBorder="1" applyAlignment="1" applyProtection="1">
      <alignment wrapText="1"/>
    </xf>
    <xf numFmtId="0" fontId="0" fillId="0" borderId="41" xfId="0" applyFill="1" applyBorder="1"/>
    <xf numFmtId="0" fontId="4" fillId="0" borderId="41" xfId="1" applyFill="1" applyBorder="1" applyAlignment="1" applyProtection="1">
      <alignment wrapText="1"/>
    </xf>
    <xf numFmtId="2" fontId="0" fillId="0" borderId="41" xfId="0" applyNumberFormat="1"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95" borderId="0" xfId="0" applyFill="1" applyBorder="1"/>
    <xf numFmtId="0" fontId="0" fillId="96" borderId="0" xfId="0" applyFill="1" applyBorder="1"/>
    <xf numFmtId="0" fontId="1" fillId="10" borderId="0"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97"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98" borderId="0" xfId="0" applyFill="1" applyBorder="1"/>
    <xf numFmtId="0" fontId="1" fillId="0" borderId="5" xfId="0" applyFont="1" applyBorder="1" applyAlignment="1">
      <alignment horizontal="center" vertical="center"/>
    </xf>
    <xf numFmtId="0" fontId="1" fillId="0" borderId="5" xfId="0" applyFont="1" applyBorder="1" applyAlignment="1">
      <alignment horizontal="center" vertical="center" wrapText="1"/>
    </xf>
    <xf numFmtId="0" fontId="4" fillId="9" borderId="6" xfId="1" applyFill="1" applyBorder="1" applyAlignment="1" applyProtection="1">
      <alignment vertical="center" wrapText="1"/>
    </xf>
    <xf numFmtId="0" fontId="0" fillId="9" borderId="6" xfId="0" applyFont="1" applyFill="1" applyBorder="1" applyAlignment="1">
      <alignment vertical="center" wrapText="1"/>
    </xf>
    <xf numFmtId="0" fontId="0" fillId="0" borderId="6" xfId="0" applyBorder="1" applyAlignment="1">
      <alignment vertical="center" wrapText="1"/>
    </xf>
    <xf numFmtId="0" fontId="4" fillId="9" borderId="1" xfId="1" applyFill="1" applyBorder="1" applyAlignment="1" applyProtection="1">
      <alignment vertical="center" wrapText="1"/>
    </xf>
    <xf numFmtId="0" fontId="0" fillId="9" borderId="1" xfId="0" applyFont="1" applyFill="1" applyBorder="1" applyAlignment="1">
      <alignment vertical="center" wrapText="1"/>
    </xf>
    <xf numFmtId="0" fontId="0" fillId="0" borderId="1" xfId="0" applyBorder="1" applyAlignment="1">
      <alignment vertical="center" wrapText="1"/>
    </xf>
    <xf numFmtId="0" fontId="4" fillId="8" borderId="1" xfId="1" applyFill="1" applyBorder="1" applyAlignment="1" applyProtection="1">
      <alignment vertical="center" wrapText="1"/>
    </xf>
    <xf numFmtId="0" fontId="0" fillId="8" borderId="1" xfId="0" applyFont="1" applyFill="1" applyBorder="1" applyAlignment="1">
      <alignment vertical="center" wrapText="1"/>
    </xf>
    <xf numFmtId="0" fontId="0" fillId="8" borderId="1" xfId="0" applyFill="1" applyBorder="1" applyAlignment="1">
      <alignment vertical="center" wrapText="1"/>
    </xf>
    <xf numFmtId="0" fontId="0" fillId="0" borderId="0" xfId="0" applyAlignment="1">
      <alignment vertical="center" wrapText="1"/>
    </xf>
    <xf numFmtId="0" fontId="0" fillId="0" borderId="0" xfId="0" applyAlignment="1">
      <alignment vertical="center"/>
    </xf>
    <xf numFmtId="0" fontId="0" fillId="0" borderId="0" xfId="0" applyFont="1" applyAlignment="1">
      <alignment vertical="center"/>
    </xf>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99" borderId="0" xfId="0" applyFill="1" applyBorder="1"/>
    <xf numFmtId="0" fontId="0" fillId="99" borderId="18" xfId="0" applyFill="1" applyBorder="1"/>
    <xf numFmtId="0" fontId="0" fillId="100"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1"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102"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3"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0" xfId="0" applyFont="1" applyFill="1" applyBorder="1" applyAlignment="1">
      <alignment horizontal="center"/>
    </xf>
    <xf numFmtId="0" fontId="1" fillId="10" borderId="8" xfId="0" applyFont="1" applyFill="1" applyBorder="1" applyAlignment="1">
      <alignment horizontal="center"/>
    </xf>
    <xf numFmtId="0" fontId="1" fillId="10" borderId="7"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0" fillId="104" borderId="0" xfId="0" applyFill="1" applyBorder="1"/>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0" fillId="10" borderId="7" xfId="0" applyFill="1" applyBorder="1"/>
    <xf numFmtId="0" fontId="0" fillId="10" borderId="0" xfId="0" applyFill="1" applyBorder="1"/>
    <xf numFmtId="0" fontId="1" fillId="10" borderId="39" xfId="0" applyFont="1" applyFill="1" applyBorder="1" applyAlignment="1">
      <alignment horizontal="center"/>
    </xf>
    <xf numFmtId="0" fontId="1" fillId="10" borderId="40" xfId="0" applyFont="1" applyFill="1" applyBorder="1" applyAlignment="1">
      <alignment horizontal="center"/>
    </xf>
    <xf numFmtId="0" fontId="1" fillId="10" borderId="19" xfId="0" applyFont="1" applyFill="1" applyBorder="1" applyAlignment="1">
      <alignment horizontal="center"/>
    </xf>
    <xf numFmtId="0" fontId="0" fillId="10" borderId="19" xfId="0" applyFill="1" applyBorder="1" applyAlignment="1">
      <alignment horizontal="center"/>
    </xf>
    <xf numFmtId="0" fontId="0" fillId="10" borderId="20" xfId="0" applyFill="1" applyBorder="1" applyAlignment="1">
      <alignment horizontal="center"/>
    </xf>
    <xf numFmtId="0" fontId="1" fillId="10" borderId="12" xfId="0" applyFont="1" applyFill="1" applyBorder="1" applyAlignment="1">
      <alignment horizontal="center"/>
    </xf>
    <xf numFmtId="0" fontId="1" fillId="10" borderId="13" xfId="0" applyFont="1" applyFill="1" applyBorder="1" applyAlignment="1">
      <alignment horizontal="center"/>
    </xf>
    <xf numFmtId="0" fontId="1" fillId="10" borderId="14" xfId="0" applyFont="1" applyFill="1" applyBorder="1" applyAlignment="1">
      <alignment horizontal="center"/>
    </xf>
    <xf numFmtId="0" fontId="1" fillId="10" borderId="7" xfId="0" applyFont="1" applyFill="1" applyBorder="1" applyAlignment="1">
      <alignment horizontal="center"/>
    </xf>
    <xf numFmtId="0" fontId="1" fillId="10" borderId="0" xfId="0" applyFont="1" applyFill="1" applyBorder="1" applyAlignment="1">
      <alignment horizontal="center"/>
    </xf>
    <xf numFmtId="0" fontId="1" fillId="10" borderId="8" xfId="0" applyFont="1" applyFill="1" applyBorder="1" applyAlignment="1">
      <alignment horizontal="center"/>
    </xf>
    <xf numFmtId="0" fontId="1" fillId="10" borderId="24" xfId="0" applyFont="1" applyFill="1" applyBorder="1" applyAlignment="1">
      <alignment horizontal="center"/>
    </xf>
    <xf numFmtId="0" fontId="1" fillId="10" borderId="25" xfId="0" applyFont="1" applyFill="1" applyBorder="1" applyAlignment="1">
      <alignment horizontal="center"/>
    </xf>
    <xf numFmtId="0" fontId="0" fillId="10" borderId="7" xfId="0" applyFill="1" applyBorder="1"/>
    <xf numFmtId="0" fontId="0" fillId="10" borderId="0" xfId="0" applyFill="1" applyBorder="1"/>
    <xf numFmtId="0" fontId="1" fillId="10" borderId="15" xfId="0" applyFont="1" applyFill="1" applyBorder="1"/>
    <xf numFmtId="0" fontId="1" fillId="10" borderId="17" xfId="0" applyFont="1" applyFill="1" applyBorder="1"/>
    <xf numFmtId="0" fontId="1" fillId="10" borderId="42" xfId="0" applyFont="1" applyFill="1" applyBorder="1" applyAlignment="1">
      <alignment horizontal="center"/>
    </xf>
    <xf numFmtId="0" fontId="1" fillId="10" borderId="20" xfId="0" applyFont="1" applyFill="1" applyBorder="1" applyAlignment="1">
      <alignment horizontal="center"/>
    </xf>
    <xf numFmtId="0" fontId="0" fillId="10" borderId="35" xfId="0" applyFill="1" applyBorder="1"/>
    <xf numFmtId="0" fontId="0" fillId="10" borderId="33" xfId="0" applyFill="1" applyBorder="1"/>
    <xf numFmtId="0" fontId="1" fillId="10" borderId="35" xfId="0" applyFont="1" applyFill="1" applyBorder="1" applyAlignment="1">
      <alignment horizontal="center"/>
    </xf>
    <xf numFmtId="0" fontId="1" fillId="10" borderId="33" xfId="0" applyFont="1" applyFill="1" applyBorder="1" applyAlignment="1">
      <alignment horizontal="center"/>
    </xf>
    <xf numFmtId="0" fontId="1" fillId="10" borderId="34" xfId="0" applyFont="1" applyFill="1" applyBorder="1" applyAlignment="1">
      <alignment horizontal="center"/>
    </xf>
    <xf numFmtId="0" fontId="5" fillId="9" borderId="36" xfId="1" applyFont="1" applyFill="1" applyBorder="1" applyAlignment="1" applyProtection="1">
      <alignment horizontal="center" vertical="top" wrapText="1"/>
    </xf>
    <xf numFmtId="0" fontId="5" fillId="9" borderId="37" xfId="1" applyFont="1" applyFill="1" applyBorder="1" applyAlignment="1" applyProtection="1">
      <alignment horizontal="center" vertical="top" wrapText="1"/>
    </xf>
    <xf numFmtId="0" fontId="5" fillId="9" borderId="38" xfId="1" applyFont="1" applyFill="1" applyBorder="1" applyAlignment="1" applyProtection="1">
      <alignment horizontal="center" vertical="top" wrapText="1"/>
    </xf>
    <xf numFmtId="0" fontId="5" fillId="0" borderId="36" xfId="1" applyFont="1" applyFill="1" applyBorder="1" applyAlignment="1" applyProtection="1">
      <alignment horizontal="center" vertical="top" wrapText="1"/>
    </xf>
    <xf numFmtId="0" fontId="5" fillId="0" borderId="37" xfId="1" applyFont="1" applyFill="1" applyBorder="1" applyAlignment="1" applyProtection="1">
      <alignment horizontal="center" vertical="top" wrapText="1"/>
    </xf>
    <xf numFmtId="0" fontId="5" fillId="0" borderId="38" xfId="1" applyFont="1" applyFill="1" applyBorder="1" applyAlignment="1" applyProtection="1">
      <alignment horizontal="center" vertical="top" wrapText="1"/>
    </xf>
    <xf numFmtId="0" fontId="0" fillId="0" borderId="0" xfId="0" applyBorder="1"/>
    <xf numFmtId="0" fontId="0" fillId="0" borderId="0" xfId="0" applyBorder="1" applyAlignment="1">
      <alignment vertical="center"/>
    </xf>
    <xf numFmtId="0" fontId="0" fillId="3" borderId="1" xfId="0" applyFill="1" applyBorder="1"/>
    <xf numFmtId="0" fontId="3" fillId="3" borderId="41" xfId="0" applyFont="1" applyFill="1" applyBorder="1"/>
    <xf numFmtId="0" fontId="0" fillId="3" borderId="1" xfId="0" applyFill="1" applyBorder="1" applyAlignment="1">
      <alignment wrapText="1"/>
    </xf>
    <xf numFmtId="1" fontId="0" fillId="3" borderId="1" xfId="0" applyNumberFormat="1" applyFill="1" applyBorder="1"/>
    <xf numFmtId="2" fontId="0" fillId="3" borderId="1" xfId="0" applyNumberFormat="1" applyFill="1" applyBorder="1"/>
    <xf numFmtId="0" fontId="5" fillId="3" borderId="41" xfId="1" applyFont="1" applyFill="1" applyBorder="1" applyAlignment="1" applyProtection="1">
      <alignment wrapText="1"/>
    </xf>
  </cellXfs>
  <cellStyles count="2">
    <cellStyle name="Hyperlink" xfId="1" builtinId="8"/>
    <cellStyle name="Normal" xfId="0" builtinId="0"/>
  </cellStyles>
  <dxfs count="0"/>
  <tableStyles count="0" defaultTableStyle="TableStyleMedium9" defaultPivotStyle="PivotStyleLight16"/>
  <colors>
    <mruColors>
      <color rgb="FFFF66FF"/>
      <color rgb="FFB71999"/>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png"/><Relationship Id="rId769" Type="http://schemas.openxmlformats.org/officeDocument/2006/relationships/image" Target="../media/image769.png"/><Relationship Id="rId976" Type="http://schemas.openxmlformats.org/officeDocument/2006/relationships/image" Target="../media/image976.png"/><Relationship Id="rId1399" Type="http://schemas.openxmlformats.org/officeDocument/2006/relationships/image" Target="../media/image1399.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161" Type="http://schemas.openxmlformats.org/officeDocument/2006/relationships/image" Target="../media/image1161.png"/><Relationship Id="rId1259" Type="http://schemas.openxmlformats.org/officeDocument/2006/relationships/image" Target="../media/image1259.png"/><Relationship Id="rId170" Type="http://schemas.openxmlformats.org/officeDocument/2006/relationships/image" Target="../media/image170.jpeg"/><Relationship Id="rId836" Type="http://schemas.openxmlformats.org/officeDocument/2006/relationships/image" Target="../media/image836.png"/><Relationship Id="rId1021" Type="http://schemas.openxmlformats.org/officeDocument/2006/relationships/image" Target="../media/image1021.png"/><Relationship Id="rId1119" Type="http://schemas.openxmlformats.org/officeDocument/2006/relationships/image" Target="../media/image1119.pn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903" Type="http://schemas.openxmlformats.org/officeDocument/2006/relationships/image" Target="../media/image903.png"/><Relationship Id="rId1326" Type="http://schemas.openxmlformats.org/officeDocument/2006/relationships/image" Target="../media/image1326.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jpeg"/><Relationship Id="rId987" Type="http://schemas.openxmlformats.org/officeDocument/2006/relationships/image" Target="../media/image987.png"/><Relationship Id="rId1172" Type="http://schemas.openxmlformats.org/officeDocument/2006/relationships/image" Target="../media/image1172.png"/><Relationship Id="rId181" Type="http://schemas.openxmlformats.org/officeDocument/2006/relationships/image" Target="../media/image181.png"/><Relationship Id="rId402" Type="http://schemas.openxmlformats.org/officeDocument/2006/relationships/image" Target="../media/image402.png"/><Relationship Id="rId847" Type="http://schemas.openxmlformats.org/officeDocument/2006/relationships/image" Target="../media/image847.png"/><Relationship Id="rId1032" Type="http://schemas.openxmlformats.org/officeDocument/2006/relationships/image" Target="../media/image1032.png"/><Relationship Id="rId279" Type="http://schemas.openxmlformats.org/officeDocument/2006/relationships/image" Target="../media/image279.png"/><Relationship Id="rId486" Type="http://schemas.openxmlformats.org/officeDocument/2006/relationships/image" Target="../media/image486.png"/><Relationship Id="rId693" Type="http://schemas.openxmlformats.org/officeDocument/2006/relationships/image" Target="../media/image693.png"/><Relationship Id="rId707" Type="http://schemas.openxmlformats.org/officeDocument/2006/relationships/image" Target="../media/image707.png"/><Relationship Id="rId914" Type="http://schemas.openxmlformats.org/officeDocument/2006/relationships/image" Target="../media/image914.png"/><Relationship Id="rId1337" Type="http://schemas.openxmlformats.org/officeDocument/2006/relationships/image" Target="../media/image1337.png"/><Relationship Id="rId43" Type="http://schemas.openxmlformats.org/officeDocument/2006/relationships/image" Target="../media/image43.png"/><Relationship Id="rId139" Type="http://schemas.openxmlformats.org/officeDocument/2006/relationships/image" Target="../media/image139.jpeg"/><Relationship Id="rId346" Type="http://schemas.openxmlformats.org/officeDocument/2006/relationships/image" Target="../media/image346.png"/><Relationship Id="rId553" Type="http://schemas.openxmlformats.org/officeDocument/2006/relationships/image" Target="../media/image553.png"/><Relationship Id="rId760" Type="http://schemas.openxmlformats.org/officeDocument/2006/relationships/image" Target="../media/image760.jpeg"/><Relationship Id="rId998" Type="http://schemas.openxmlformats.org/officeDocument/2006/relationships/image" Target="../media/image998.jpeg"/><Relationship Id="rId1183" Type="http://schemas.openxmlformats.org/officeDocument/2006/relationships/image" Target="../media/image1183.png"/><Relationship Id="rId1390" Type="http://schemas.openxmlformats.org/officeDocument/2006/relationships/image" Target="../media/image1390.png"/><Relationship Id="rId1404" Type="http://schemas.openxmlformats.org/officeDocument/2006/relationships/image" Target="../media/image1404.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858" Type="http://schemas.openxmlformats.org/officeDocument/2006/relationships/image" Target="../media/image858.png"/><Relationship Id="rId1043" Type="http://schemas.openxmlformats.org/officeDocument/2006/relationships/image" Target="../media/image1043.png"/><Relationship Id="rId497" Type="http://schemas.openxmlformats.org/officeDocument/2006/relationships/image" Target="../media/image497.png"/><Relationship Id="rId620" Type="http://schemas.openxmlformats.org/officeDocument/2006/relationships/image" Target="../media/image620.png"/><Relationship Id="rId718" Type="http://schemas.openxmlformats.org/officeDocument/2006/relationships/image" Target="../media/image718.jpeg"/><Relationship Id="rId925" Type="http://schemas.openxmlformats.org/officeDocument/2006/relationships/image" Target="../media/image925.png"/><Relationship Id="rId1250" Type="http://schemas.openxmlformats.org/officeDocument/2006/relationships/image" Target="../media/image1250.png"/><Relationship Id="rId1348" Type="http://schemas.openxmlformats.org/officeDocument/2006/relationships/image" Target="../media/image1348.png"/><Relationship Id="rId357" Type="http://schemas.openxmlformats.org/officeDocument/2006/relationships/image" Target="../media/image357.png"/><Relationship Id="rId1110" Type="http://schemas.openxmlformats.org/officeDocument/2006/relationships/image" Target="../media/image1110.png"/><Relationship Id="rId1194" Type="http://schemas.openxmlformats.org/officeDocument/2006/relationships/image" Target="../media/image1194.png"/><Relationship Id="rId1208" Type="http://schemas.openxmlformats.org/officeDocument/2006/relationships/image" Target="../media/image1208.jpeg"/><Relationship Id="rId1415" Type="http://schemas.openxmlformats.org/officeDocument/2006/relationships/image" Target="../media/image1415.png"/><Relationship Id="rId54" Type="http://schemas.openxmlformats.org/officeDocument/2006/relationships/image" Target="../media/image54.jpeg"/><Relationship Id="rId217" Type="http://schemas.openxmlformats.org/officeDocument/2006/relationships/image" Target="../media/image217.png"/><Relationship Id="rId564" Type="http://schemas.openxmlformats.org/officeDocument/2006/relationships/image" Target="../media/image564.png"/><Relationship Id="rId771" Type="http://schemas.openxmlformats.org/officeDocument/2006/relationships/image" Target="../media/image771.png"/><Relationship Id="rId869" Type="http://schemas.openxmlformats.org/officeDocument/2006/relationships/image" Target="../media/image869.jpeg"/><Relationship Id="rId424" Type="http://schemas.openxmlformats.org/officeDocument/2006/relationships/image" Target="../media/image424.png"/><Relationship Id="rId631" Type="http://schemas.openxmlformats.org/officeDocument/2006/relationships/image" Target="../media/image631.png"/><Relationship Id="rId729" Type="http://schemas.openxmlformats.org/officeDocument/2006/relationships/image" Target="../media/image729.png"/><Relationship Id="rId1054" Type="http://schemas.openxmlformats.org/officeDocument/2006/relationships/image" Target="../media/image1054.png"/><Relationship Id="rId1261" Type="http://schemas.openxmlformats.org/officeDocument/2006/relationships/image" Target="../media/image1261.png"/><Relationship Id="rId1359" Type="http://schemas.openxmlformats.org/officeDocument/2006/relationships/image" Target="../media/image1359.png"/><Relationship Id="rId270" Type="http://schemas.openxmlformats.org/officeDocument/2006/relationships/image" Target="../media/image270.png"/><Relationship Id="rId936" Type="http://schemas.openxmlformats.org/officeDocument/2006/relationships/image" Target="../media/image936.png"/><Relationship Id="rId1121" Type="http://schemas.openxmlformats.org/officeDocument/2006/relationships/image" Target="../media/image1121.png"/><Relationship Id="rId1219" Type="http://schemas.openxmlformats.org/officeDocument/2006/relationships/image" Target="../media/image1219.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82" Type="http://schemas.openxmlformats.org/officeDocument/2006/relationships/image" Target="../media/image782.jpeg"/><Relationship Id="rId1426" Type="http://schemas.openxmlformats.org/officeDocument/2006/relationships/image" Target="../media/image1426.png"/><Relationship Id="rId228" Type="http://schemas.openxmlformats.org/officeDocument/2006/relationships/image" Target="../media/image228.jpeg"/><Relationship Id="rId435" Type="http://schemas.openxmlformats.org/officeDocument/2006/relationships/image" Target="../media/image435.png"/><Relationship Id="rId642" Type="http://schemas.openxmlformats.org/officeDocument/2006/relationships/image" Target="../media/image642.png"/><Relationship Id="rId1065" Type="http://schemas.openxmlformats.org/officeDocument/2006/relationships/image" Target="../media/image1065.png"/><Relationship Id="rId1272" Type="http://schemas.openxmlformats.org/officeDocument/2006/relationships/image" Target="../media/image1272.png"/><Relationship Id="rId281" Type="http://schemas.openxmlformats.org/officeDocument/2006/relationships/image" Target="../media/image281.png"/><Relationship Id="rId502" Type="http://schemas.openxmlformats.org/officeDocument/2006/relationships/image" Target="../media/image502.png"/><Relationship Id="rId947" Type="http://schemas.openxmlformats.org/officeDocument/2006/relationships/image" Target="../media/image947.png"/><Relationship Id="rId1132" Type="http://schemas.openxmlformats.org/officeDocument/2006/relationships/image" Target="../media/image1132.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jpeg"/><Relationship Id="rId586" Type="http://schemas.openxmlformats.org/officeDocument/2006/relationships/image" Target="../media/image586.png"/><Relationship Id="rId793" Type="http://schemas.openxmlformats.org/officeDocument/2006/relationships/image" Target="../media/image793.jpeg"/><Relationship Id="rId807" Type="http://schemas.openxmlformats.org/officeDocument/2006/relationships/image" Target="../media/image807.png"/><Relationship Id="rId7" Type="http://schemas.openxmlformats.org/officeDocument/2006/relationships/image" Target="../media/image7.jpeg"/><Relationship Id="rId239" Type="http://schemas.openxmlformats.org/officeDocument/2006/relationships/image" Target="../media/image239.png"/><Relationship Id="rId446" Type="http://schemas.openxmlformats.org/officeDocument/2006/relationships/image" Target="../media/image446.png"/><Relationship Id="rId653" Type="http://schemas.openxmlformats.org/officeDocument/2006/relationships/image" Target="../media/image653.png"/><Relationship Id="rId1076" Type="http://schemas.openxmlformats.org/officeDocument/2006/relationships/image" Target="../media/image1076.png"/><Relationship Id="rId1283" Type="http://schemas.openxmlformats.org/officeDocument/2006/relationships/image" Target="../media/image1283.png"/><Relationship Id="rId292" Type="http://schemas.openxmlformats.org/officeDocument/2006/relationships/image" Target="../media/image292.png"/><Relationship Id="rId306" Type="http://schemas.openxmlformats.org/officeDocument/2006/relationships/image" Target="../media/image306.png"/><Relationship Id="rId860" Type="http://schemas.openxmlformats.org/officeDocument/2006/relationships/image" Target="../media/image860.png"/><Relationship Id="rId958" Type="http://schemas.openxmlformats.org/officeDocument/2006/relationships/image" Target="../media/image958.png"/><Relationship Id="rId1143" Type="http://schemas.openxmlformats.org/officeDocument/2006/relationships/image" Target="../media/image1143.jpeg"/><Relationship Id="rId87" Type="http://schemas.openxmlformats.org/officeDocument/2006/relationships/image" Target="../media/image87.png"/><Relationship Id="rId513" Type="http://schemas.openxmlformats.org/officeDocument/2006/relationships/image" Target="../media/image513.png"/><Relationship Id="rId597" Type="http://schemas.openxmlformats.org/officeDocument/2006/relationships/image" Target="../media/image597.png"/><Relationship Id="rId720" Type="http://schemas.openxmlformats.org/officeDocument/2006/relationships/image" Target="../media/image720.png"/><Relationship Id="rId818" Type="http://schemas.openxmlformats.org/officeDocument/2006/relationships/image" Target="../media/image818.jpeg"/><Relationship Id="rId1350" Type="http://schemas.openxmlformats.org/officeDocument/2006/relationships/image" Target="../media/image1350.png"/><Relationship Id="rId152" Type="http://schemas.openxmlformats.org/officeDocument/2006/relationships/image" Target="../media/image152.png"/><Relationship Id="rId457" Type="http://schemas.openxmlformats.org/officeDocument/2006/relationships/image" Target="../media/image457.png"/><Relationship Id="rId1003" Type="http://schemas.openxmlformats.org/officeDocument/2006/relationships/image" Target="../media/image1003.png"/><Relationship Id="rId1087" Type="http://schemas.openxmlformats.org/officeDocument/2006/relationships/image" Target="../media/image1087.png"/><Relationship Id="rId1210" Type="http://schemas.openxmlformats.org/officeDocument/2006/relationships/image" Target="../media/image1210.png"/><Relationship Id="rId1294" Type="http://schemas.openxmlformats.org/officeDocument/2006/relationships/image" Target="../media/image1294.png"/><Relationship Id="rId1308" Type="http://schemas.openxmlformats.org/officeDocument/2006/relationships/image" Target="../media/image1308.png"/><Relationship Id="rId664" Type="http://schemas.openxmlformats.org/officeDocument/2006/relationships/image" Target="../media/image664.png"/><Relationship Id="rId871" Type="http://schemas.openxmlformats.org/officeDocument/2006/relationships/image" Target="../media/image871.png"/><Relationship Id="rId969" Type="http://schemas.openxmlformats.org/officeDocument/2006/relationships/image" Target="../media/image969.png"/><Relationship Id="rId14" Type="http://schemas.openxmlformats.org/officeDocument/2006/relationships/image" Target="../media/image14.png"/><Relationship Id="rId317" Type="http://schemas.openxmlformats.org/officeDocument/2006/relationships/image" Target="../media/image317.png"/><Relationship Id="rId524" Type="http://schemas.openxmlformats.org/officeDocument/2006/relationships/image" Target="../media/image524.png"/><Relationship Id="rId731" Type="http://schemas.openxmlformats.org/officeDocument/2006/relationships/image" Target="../media/image731.png"/><Relationship Id="rId1154" Type="http://schemas.openxmlformats.org/officeDocument/2006/relationships/image" Target="../media/image1154.png"/><Relationship Id="rId1361" Type="http://schemas.openxmlformats.org/officeDocument/2006/relationships/image" Target="../media/image1361.jpeg"/><Relationship Id="rId98" Type="http://schemas.openxmlformats.org/officeDocument/2006/relationships/image" Target="../media/image98.png"/><Relationship Id="rId163" Type="http://schemas.openxmlformats.org/officeDocument/2006/relationships/image" Target="../media/image163.png"/><Relationship Id="rId370" Type="http://schemas.openxmlformats.org/officeDocument/2006/relationships/image" Target="../media/image370.png"/><Relationship Id="rId829" Type="http://schemas.openxmlformats.org/officeDocument/2006/relationships/image" Target="../media/image829.png"/><Relationship Id="rId1014" Type="http://schemas.openxmlformats.org/officeDocument/2006/relationships/image" Target="../media/image1014.png"/><Relationship Id="rId1221" Type="http://schemas.openxmlformats.org/officeDocument/2006/relationships/image" Target="../media/image1221.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882" Type="http://schemas.openxmlformats.org/officeDocument/2006/relationships/image" Target="../media/image882.png"/><Relationship Id="rId1098" Type="http://schemas.openxmlformats.org/officeDocument/2006/relationships/image" Target="../media/image1098.png"/><Relationship Id="rId1319" Type="http://schemas.openxmlformats.org/officeDocument/2006/relationships/image" Target="../media/image1319.jpeg"/><Relationship Id="rId25" Type="http://schemas.openxmlformats.org/officeDocument/2006/relationships/image" Target="../media/image25.jpeg"/><Relationship Id="rId328" Type="http://schemas.openxmlformats.org/officeDocument/2006/relationships/image" Target="../media/image328.png"/><Relationship Id="rId535" Type="http://schemas.openxmlformats.org/officeDocument/2006/relationships/image" Target="../media/image535.png"/><Relationship Id="rId742" Type="http://schemas.openxmlformats.org/officeDocument/2006/relationships/image" Target="../media/image742.png"/><Relationship Id="rId1165" Type="http://schemas.openxmlformats.org/officeDocument/2006/relationships/image" Target="../media/image1165.jpeg"/><Relationship Id="rId1372" Type="http://schemas.openxmlformats.org/officeDocument/2006/relationships/image" Target="../media/image1372.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1025" Type="http://schemas.openxmlformats.org/officeDocument/2006/relationships/image" Target="../media/image1025.jpeg"/><Relationship Id="rId1232" Type="http://schemas.openxmlformats.org/officeDocument/2006/relationships/image" Target="../media/image1232.png"/><Relationship Id="rId241" Type="http://schemas.openxmlformats.org/officeDocument/2006/relationships/image" Target="../media/image241.png"/><Relationship Id="rId479" Type="http://schemas.openxmlformats.org/officeDocument/2006/relationships/image" Target="../media/image479.png"/><Relationship Id="rId686" Type="http://schemas.openxmlformats.org/officeDocument/2006/relationships/image" Target="../media/image686.png"/><Relationship Id="rId893" Type="http://schemas.openxmlformats.org/officeDocument/2006/relationships/image" Target="../media/image893.png"/><Relationship Id="rId907" Type="http://schemas.openxmlformats.org/officeDocument/2006/relationships/image" Target="../media/image907.pn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png"/><Relationship Id="rId753" Type="http://schemas.openxmlformats.org/officeDocument/2006/relationships/image" Target="../media/image753.png"/><Relationship Id="rId1176" Type="http://schemas.openxmlformats.org/officeDocument/2006/relationships/image" Target="../media/image1176.png"/><Relationship Id="rId1383" Type="http://schemas.openxmlformats.org/officeDocument/2006/relationships/image" Target="../media/image1383.png"/><Relationship Id="rId101" Type="http://schemas.openxmlformats.org/officeDocument/2006/relationships/image" Target="../media/image101.png"/><Relationship Id="rId185" Type="http://schemas.openxmlformats.org/officeDocument/2006/relationships/image" Target="../media/image185.jpeg"/><Relationship Id="rId406" Type="http://schemas.openxmlformats.org/officeDocument/2006/relationships/image" Target="../media/image406.jpeg"/><Relationship Id="rId960" Type="http://schemas.openxmlformats.org/officeDocument/2006/relationships/image" Target="../media/image960.png"/><Relationship Id="rId1036" Type="http://schemas.openxmlformats.org/officeDocument/2006/relationships/image" Target="../media/image1036.png"/><Relationship Id="rId1243" Type="http://schemas.openxmlformats.org/officeDocument/2006/relationships/image" Target="../media/image1243.png"/><Relationship Id="rId392" Type="http://schemas.openxmlformats.org/officeDocument/2006/relationships/image" Target="../media/image392.jpeg"/><Relationship Id="rId613" Type="http://schemas.openxmlformats.org/officeDocument/2006/relationships/image" Target="../media/image613.png"/><Relationship Id="rId697" Type="http://schemas.openxmlformats.org/officeDocument/2006/relationships/image" Target="../media/image697.png"/><Relationship Id="rId820" Type="http://schemas.openxmlformats.org/officeDocument/2006/relationships/image" Target="../media/image820.png"/><Relationship Id="rId918" Type="http://schemas.openxmlformats.org/officeDocument/2006/relationships/image" Target="../media/image918.png"/><Relationship Id="rId252" Type="http://schemas.openxmlformats.org/officeDocument/2006/relationships/image" Target="../media/image252.png"/><Relationship Id="rId1103" Type="http://schemas.openxmlformats.org/officeDocument/2006/relationships/image" Target="../media/image1103.jpeg"/><Relationship Id="rId1187" Type="http://schemas.openxmlformats.org/officeDocument/2006/relationships/image" Target="../media/image1187.png"/><Relationship Id="rId1310" Type="http://schemas.openxmlformats.org/officeDocument/2006/relationships/image" Target="../media/image1310.png"/><Relationship Id="rId1408" Type="http://schemas.openxmlformats.org/officeDocument/2006/relationships/image" Target="../media/image1408.jpeg"/><Relationship Id="rId47" Type="http://schemas.openxmlformats.org/officeDocument/2006/relationships/image" Target="../media/image47.jpeg"/><Relationship Id="rId112" Type="http://schemas.openxmlformats.org/officeDocument/2006/relationships/image" Target="../media/image112.png"/><Relationship Id="rId557" Type="http://schemas.openxmlformats.org/officeDocument/2006/relationships/image" Target="../media/image557.png"/><Relationship Id="rId764" Type="http://schemas.openxmlformats.org/officeDocument/2006/relationships/image" Target="../media/image764.png"/><Relationship Id="rId971" Type="http://schemas.openxmlformats.org/officeDocument/2006/relationships/image" Target="../media/image971.png"/><Relationship Id="rId1394" Type="http://schemas.openxmlformats.org/officeDocument/2006/relationships/image" Target="../media/image1394.png"/><Relationship Id="rId196" Type="http://schemas.openxmlformats.org/officeDocument/2006/relationships/image" Target="../media/image196.png"/><Relationship Id="rId417" Type="http://schemas.openxmlformats.org/officeDocument/2006/relationships/image" Target="../media/image417.png"/><Relationship Id="rId624" Type="http://schemas.openxmlformats.org/officeDocument/2006/relationships/image" Target="../media/image624.png"/><Relationship Id="rId831" Type="http://schemas.openxmlformats.org/officeDocument/2006/relationships/image" Target="../media/image831.png"/><Relationship Id="rId1047" Type="http://schemas.openxmlformats.org/officeDocument/2006/relationships/image" Target="../media/image1047.jpeg"/><Relationship Id="rId1254" Type="http://schemas.openxmlformats.org/officeDocument/2006/relationships/image" Target="../media/image1254.png"/><Relationship Id="rId263" Type="http://schemas.openxmlformats.org/officeDocument/2006/relationships/image" Target="../media/image263.jpeg"/><Relationship Id="rId470" Type="http://schemas.openxmlformats.org/officeDocument/2006/relationships/image" Target="../media/image470.jpeg"/><Relationship Id="rId929" Type="http://schemas.openxmlformats.org/officeDocument/2006/relationships/image" Target="../media/image929.jpeg"/><Relationship Id="rId1114" Type="http://schemas.openxmlformats.org/officeDocument/2006/relationships/image" Target="../media/image1114.png"/><Relationship Id="rId1321" Type="http://schemas.openxmlformats.org/officeDocument/2006/relationships/image" Target="../media/image1321.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775" Type="http://schemas.openxmlformats.org/officeDocument/2006/relationships/image" Target="../media/image775.jpeg"/><Relationship Id="rId982" Type="http://schemas.openxmlformats.org/officeDocument/2006/relationships/image" Target="../media/image982.png"/><Relationship Id="rId1198" Type="http://schemas.openxmlformats.org/officeDocument/2006/relationships/image" Target="../media/image1198.jpeg"/><Relationship Id="rId1419" Type="http://schemas.openxmlformats.org/officeDocument/2006/relationships/image" Target="../media/image1419.png"/><Relationship Id="rId428" Type="http://schemas.openxmlformats.org/officeDocument/2006/relationships/image" Target="../media/image428.png"/><Relationship Id="rId635" Type="http://schemas.openxmlformats.org/officeDocument/2006/relationships/image" Target="../media/image635.jpeg"/><Relationship Id="rId842" Type="http://schemas.openxmlformats.org/officeDocument/2006/relationships/image" Target="../media/image842.png"/><Relationship Id="rId1058" Type="http://schemas.openxmlformats.org/officeDocument/2006/relationships/image" Target="../media/image1058.png"/><Relationship Id="rId1265" Type="http://schemas.openxmlformats.org/officeDocument/2006/relationships/image" Target="../media/image1265.png"/><Relationship Id="rId274" Type="http://schemas.openxmlformats.org/officeDocument/2006/relationships/image" Target="../media/image274.png"/><Relationship Id="rId481" Type="http://schemas.openxmlformats.org/officeDocument/2006/relationships/image" Target="../media/image481.png"/><Relationship Id="rId702" Type="http://schemas.openxmlformats.org/officeDocument/2006/relationships/image" Target="../media/image702.png"/><Relationship Id="rId1125" Type="http://schemas.openxmlformats.org/officeDocument/2006/relationships/image" Target="../media/image1125.png"/><Relationship Id="rId1332" Type="http://schemas.openxmlformats.org/officeDocument/2006/relationships/image" Target="../media/image1332.png"/><Relationship Id="rId69" Type="http://schemas.openxmlformats.org/officeDocument/2006/relationships/image" Target="../media/image69.jpeg"/><Relationship Id="rId134" Type="http://schemas.openxmlformats.org/officeDocument/2006/relationships/image" Target="../media/image134.jpeg"/><Relationship Id="rId579" Type="http://schemas.openxmlformats.org/officeDocument/2006/relationships/image" Target="../media/image579.png"/><Relationship Id="rId786" Type="http://schemas.openxmlformats.org/officeDocument/2006/relationships/image" Target="../media/image786.png"/><Relationship Id="rId993" Type="http://schemas.openxmlformats.org/officeDocument/2006/relationships/image" Target="../media/image993.jpeg"/><Relationship Id="rId341" Type="http://schemas.openxmlformats.org/officeDocument/2006/relationships/image" Target="../media/image341.png"/><Relationship Id="rId439" Type="http://schemas.openxmlformats.org/officeDocument/2006/relationships/image" Target="../media/image439.png"/><Relationship Id="rId646" Type="http://schemas.openxmlformats.org/officeDocument/2006/relationships/image" Target="../media/image646.png"/><Relationship Id="rId1069" Type="http://schemas.openxmlformats.org/officeDocument/2006/relationships/image" Target="../media/image1069.png"/><Relationship Id="rId1276" Type="http://schemas.openxmlformats.org/officeDocument/2006/relationships/image" Target="../media/image1276.png"/><Relationship Id="rId201" Type="http://schemas.openxmlformats.org/officeDocument/2006/relationships/image" Target="../media/image201.png"/><Relationship Id="rId285" Type="http://schemas.openxmlformats.org/officeDocument/2006/relationships/image" Target="../media/image285.png"/><Relationship Id="rId506" Type="http://schemas.openxmlformats.org/officeDocument/2006/relationships/image" Target="../media/image506.png"/><Relationship Id="rId853" Type="http://schemas.openxmlformats.org/officeDocument/2006/relationships/image" Target="../media/image853.png"/><Relationship Id="rId1136" Type="http://schemas.openxmlformats.org/officeDocument/2006/relationships/image" Target="../media/image1136.png"/><Relationship Id="rId492" Type="http://schemas.openxmlformats.org/officeDocument/2006/relationships/image" Target="../media/image492.png"/><Relationship Id="rId713" Type="http://schemas.openxmlformats.org/officeDocument/2006/relationships/image" Target="../media/image713.jpeg"/><Relationship Id="rId797" Type="http://schemas.openxmlformats.org/officeDocument/2006/relationships/image" Target="../media/image797.png"/><Relationship Id="rId920" Type="http://schemas.openxmlformats.org/officeDocument/2006/relationships/image" Target="../media/image920.png"/><Relationship Id="rId1343" Type="http://schemas.openxmlformats.org/officeDocument/2006/relationships/image" Target="../media/image1343.png"/><Relationship Id="rId145" Type="http://schemas.openxmlformats.org/officeDocument/2006/relationships/image" Target="../media/image145.png"/><Relationship Id="rId352" Type="http://schemas.openxmlformats.org/officeDocument/2006/relationships/image" Target="../media/image352.png"/><Relationship Id="rId1203" Type="http://schemas.openxmlformats.org/officeDocument/2006/relationships/image" Target="../media/image1203.jpeg"/><Relationship Id="rId1287" Type="http://schemas.openxmlformats.org/officeDocument/2006/relationships/image" Target="../media/image1287.jpeg"/><Relationship Id="rId1410" Type="http://schemas.openxmlformats.org/officeDocument/2006/relationships/image" Target="../media/image1410.png"/><Relationship Id="rId212" Type="http://schemas.openxmlformats.org/officeDocument/2006/relationships/image" Target="../media/image212.png"/><Relationship Id="rId657" Type="http://schemas.openxmlformats.org/officeDocument/2006/relationships/image" Target="../media/image657.png"/><Relationship Id="rId864" Type="http://schemas.openxmlformats.org/officeDocument/2006/relationships/image" Target="../media/image864.png"/><Relationship Id="rId296" Type="http://schemas.openxmlformats.org/officeDocument/2006/relationships/image" Target="../media/image296.png"/><Relationship Id="rId517" Type="http://schemas.openxmlformats.org/officeDocument/2006/relationships/image" Target="../media/image517.png"/><Relationship Id="rId724" Type="http://schemas.openxmlformats.org/officeDocument/2006/relationships/image" Target="../media/image724.png"/><Relationship Id="rId931" Type="http://schemas.openxmlformats.org/officeDocument/2006/relationships/image" Target="../media/image931.png"/><Relationship Id="rId1147" Type="http://schemas.openxmlformats.org/officeDocument/2006/relationships/image" Target="../media/image1147.png"/><Relationship Id="rId1354" Type="http://schemas.openxmlformats.org/officeDocument/2006/relationships/image" Target="../media/image1354.png"/><Relationship Id="rId60" Type="http://schemas.openxmlformats.org/officeDocument/2006/relationships/image" Target="../media/image60.jpeg"/><Relationship Id="rId156" Type="http://schemas.openxmlformats.org/officeDocument/2006/relationships/image" Target="../media/image156.png"/><Relationship Id="rId363" Type="http://schemas.openxmlformats.org/officeDocument/2006/relationships/image" Target="../media/image363.png"/><Relationship Id="rId570" Type="http://schemas.openxmlformats.org/officeDocument/2006/relationships/image" Target="../media/image570.jpeg"/><Relationship Id="rId1007" Type="http://schemas.openxmlformats.org/officeDocument/2006/relationships/image" Target="../media/image1007.png"/><Relationship Id="rId1214" Type="http://schemas.openxmlformats.org/officeDocument/2006/relationships/image" Target="../media/image1214.png"/><Relationship Id="rId1421" Type="http://schemas.openxmlformats.org/officeDocument/2006/relationships/image" Target="../media/image1421.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875" Type="http://schemas.openxmlformats.org/officeDocument/2006/relationships/image" Target="../media/image875.png"/><Relationship Id="rId1060" Type="http://schemas.openxmlformats.org/officeDocument/2006/relationships/image" Target="../media/image1060.png"/><Relationship Id="rId1298" Type="http://schemas.openxmlformats.org/officeDocument/2006/relationships/image" Target="../media/image1298.png"/><Relationship Id="rId18" Type="http://schemas.openxmlformats.org/officeDocument/2006/relationships/image" Target="../media/image18.png"/><Relationship Id="rId528" Type="http://schemas.openxmlformats.org/officeDocument/2006/relationships/image" Target="../media/image528.png"/><Relationship Id="rId735" Type="http://schemas.openxmlformats.org/officeDocument/2006/relationships/image" Target="../media/image735.jpeg"/><Relationship Id="rId942" Type="http://schemas.openxmlformats.org/officeDocument/2006/relationships/image" Target="../media/image942.png"/><Relationship Id="rId1158" Type="http://schemas.openxmlformats.org/officeDocument/2006/relationships/image" Target="../media/image1158.png"/><Relationship Id="rId1365" Type="http://schemas.openxmlformats.org/officeDocument/2006/relationships/image" Target="../media/image1365.png"/><Relationship Id="rId167" Type="http://schemas.openxmlformats.org/officeDocument/2006/relationships/image" Target="../media/image167.png"/><Relationship Id="rId374" Type="http://schemas.openxmlformats.org/officeDocument/2006/relationships/image" Target="../media/image374.jpeg"/><Relationship Id="rId581" Type="http://schemas.openxmlformats.org/officeDocument/2006/relationships/image" Target="../media/image581.png"/><Relationship Id="rId1018" Type="http://schemas.openxmlformats.org/officeDocument/2006/relationships/image" Target="../media/image1018.png"/><Relationship Id="rId1225" Type="http://schemas.openxmlformats.org/officeDocument/2006/relationships/image" Target="../media/image1225.jpeg"/><Relationship Id="rId71" Type="http://schemas.openxmlformats.org/officeDocument/2006/relationships/image" Target="../media/image71.png"/><Relationship Id="rId234" Type="http://schemas.openxmlformats.org/officeDocument/2006/relationships/image" Target="../media/image234.png"/><Relationship Id="rId679" Type="http://schemas.openxmlformats.org/officeDocument/2006/relationships/image" Target="../media/image679.png"/><Relationship Id="rId802" Type="http://schemas.openxmlformats.org/officeDocument/2006/relationships/image" Target="../media/image802.png"/><Relationship Id="rId886" Type="http://schemas.openxmlformats.org/officeDocument/2006/relationships/image" Target="../media/image886.png"/><Relationship Id="rId2" Type="http://schemas.openxmlformats.org/officeDocument/2006/relationships/image" Target="../media/image2.png"/><Relationship Id="rId29" Type="http://schemas.openxmlformats.org/officeDocument/2006/relationships/image" Target="../media/image29.png"/><Relationship Id="rId441" Type="http://schemas.openxmlformats.org/officeDocument/2006/relationships/image" Target="../media/image441.png"/><Relationship Id="rId539" Type="http://schemas.openxmlformats.org/officeDocument/2006/relationships/image" Target="../media/image539.png"/><Relationship Id="rId746" Type="http://schemas.openxmlformats.org/officeDocument/2006/relationships/image" Target="../media/image746.png"/><Relationship Id="rId1071" Type="http://schemas.openxmlformats.org/officeDocument/2006/relationships/image" Target="../media/image1071.png"/><Relationship Id="rId1169" Type="http://schemas.openxmlformats.org/officeDocument/2006/relationships/image" Target="../media/image1169.png"/><Relationship Id="rId1376" Type="http://schemas.openxmlformats.org/officeDocument/2006/relationships/image" Target="../media/image1376.jpeg"/><Relationship Id="rId178" Type="http://schemas.openxmlformats.org/officeDocument/2006/relationships/image" Target="../media/image178.png"/><Relationship Id="rId301" Type="http://schemas.openxmlformats.org/officeDocument/2006/relationships/image" Target="../media/image301.png"/><Relationship Id="rId953" Type="http://schemas.openxmlformats.org/officeDocument/2006/relationships/image" Target="../media/image953.png"/><Relationship Id="rId1029" Type="http://schemas.openxmlformats.org/officeDocument/2006/relationships/image" Target="../media/image1029.png"/><Relationship Id="rId1236" Type="http://schemas.openxmlformats.org/officeDocument/2006/relationships/image" Target="../media/image1236.jpeg"/><Relationship Id="rId82" Type="http://schemas.openxmlformats.org/officeDocument/2006/relationships/image" Target="../media/image82.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813" Type="http://schemas.openxmlformats.org/officeDocument/2006/relationships/image" Target="../media/image813.jpeg"/><Relationship Id="rId245" Type="http://schemas.openxmlformats.org/officeDocument/2006/relationships/image" Target="../media/image245.png"/><Relationship Id="rId452" Type="http://schemas.openxmlformats.org/officeDocument/2006/relationships/image" Target="../media/image452.png"/><Relationship Id="rId897" Type="http://schemas.openxmlformats.org/officeDocument/2006/relationships/image" Target="../media/image897.png"/><Relationship Id="rId1082" Type="http://schemas.openxmlformats.org/officeDocument/2006/relationships/image" Target="../media/image1082.png"/><Relationship Id="rId1303" Type="http://schemas.openxmlformats.org/officeDocument/2006/relationships/image" Target="../media/image1303.png"/><Relationship Id="rId105" Type="http://schemas.openxmlformats.org/officeDocument/2006/relationships/image" Target="../media/image105.png"/><Relationship Id="rId312" Type="http://schemas.openxmlformats.org/officeDocument/2006/relationships/image" Target="../media/image312.png"/><Relationship Id="rId757" Type="http://schemas.openxmlformats.org/officeDocument/2006/relationships/image" Target="../media/image757.png"/><Relationship Id="rId964" Type="http://schemas.openxmlformats.org/officeDocument/2006/relationships/image" Target="../media/image964.png"/><Relationship Id="rId1387" Type="http://schemas.openxmlformats.org/officeDocument/2006/relationships/image" Target="../media/image1387.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jpeg"/><Relationship Id="rId617" Type="http://schemas.openxmlformats.org/officeDocument/2006/relationships/image" Target="../media/image617.png"/><Relationship Id="rId824" Type="http://schemas.openxmlformats.org/officeDocument/2006/relationships/image" Target="../media/image824.png"/><Relationship Id="rId1247" Type="http://schemas.openxmlformats.org/officeDocument/2006/relationships/image" Target="../media/image1247.png"/><Relationship Id="rId256" Type="http://schemas.openxmlformats.org/officeDocument/2006/relationships/image" Target="../media/image256.png"/><Relationship Id="rId463" Type="http://schemas.openxmlformats.org/officeDocument/2006/relationships/image" Target="../media/image463.png"/><Relationship Id="rId670" Type="http://schemas.openxmlformats.org/officeDocument/2006/relationships/image" Target="../media/image670.png"/><Relationship Id="rId1093" Type="http://schemas.openxmlformats.org/officeDocument/2006/relationships/image" Target="../media/image1093.png"/><Relationship Id="rId1107" Type="http://schemas.openxmlformats.org/officeDocument/2006/relationships/image" Target="../media/image1107.png"/><Relationship Id="rId1314" Type="http://schemas.openxmlformats.org/officeDocument/2006/relationships/image" Target="../media/image1314.jpeg"/><Relationship Id="rId116" Type="http://schemas.openxmlformats.org/officeDocument/2006/relationships/image" Target="../media/image116.png"/><Relationship Id="rId323" Type="http://schemas.openxmlformats.org/officeDocument/2006/relationships/image" Target="../media/image323.png"/><Relationship Id="rId530" Type="http://schemas.openxmlformats.org/officeDocument/2006/relationships/image" Target="../media/image530.png"/><Relationship Id="rId768" Type="http://schemas.openxmlformats.org/officeDocument/2006/relationships/image" Target="../media/image768.png"/><Relationship Id="rId975" Type="http://schemas.openxmlformats.org/officeDocument/2006/relationships/image" Target="../media/image975.png"/><Relationship Id="rId1160" Type="http://schemas.openxmlformats.org/officeDocument/2006/relationships/image" Target="../media/image1160.jpeg"/><Relationship Id="rId1398" Type="http://schemas.openxmlformats.org/officeDocument/2006/relationships/image" Target="../media/image1398.jpeg"/><Relationship Id="rId20" Type="http://schemas.openxmlformats.org/officeDocument/2006/relationships/image" Target="../media/image20.jpeg"/><Relationship Id="rId628" Type="http://schemas.openxmlformats.org/officeDocument/2006/relationships/image" Target="../media/image628.png"/><Relationship Id="rId835" Type="http://schemas.openxmlformats.org/officeDocument/2006/relationships/image" Target="../media/image835.jpeg"/><Relationship Id="rId1258" Type="http://schemas.openxmlformats.org/officeDocument/2006/relationships/image" Target="../media/image1258.jpeg"/><Relationship Id="rId267" Type="http://schemas.openxmlformats.org/officeDocument/2006/relationships/image" Target="../media/image267.png"/><Relationship Id="rId474" Type="http://schemas.openxmlformats.org/officeDocument/2006/relationships/image" Target="../media/image474.png"/><Relationship Id="rId1020" Type="http://schemas.openxmlformats.org/officeDocument/2006/relationships/image" Target="../media/image1020.jpeg"/><Relationship Id="rId1118" Type="http://schemas.openxmlformats.org/officeDocument/2006/relationships/image" Target="../media/image1118.jpeg"/><Relationship Id="rId1325" Type="http://schemas.openxmlformats.org/officeDocument/2006/relationships/image" Target="../media/image1325.png"/><Relationship Id="rId127" Type="http://schemas.openxmlformats.org/officeDocument/2006/relationships/image" Target="../media/image127.png"/><Relationship Id="rId681" Type="http://schemas.openxmlformats.org/officeDocument/2006/relationships/image" Target="../media/image681.png"/><Relationship Id="rId779" Type="http://schemas.openxmlformats.org/officeDocument/2006/relationships/image" Target="../media/image779.png"/><Relationship Id="rId902" Type="http://schemas.openxmlformats.org/officeDocument/2006/relationships/image" Target="../media/image902.png"/><Relationship Id="rId986" Type="http://schemas.openxmlformats.org/officeDocument/2006/relationships/image" Target="../media/image986.png"/><Relationship Id="rId31" Type="http://schemas.openxmlformats.org/officeDocument/2006/relationships/image" Target="../media/image31.jpeg"/><Relationship Id="rId334" Type="http://schemas.openxmlformats.org/officeDocument/2006/relationships/image" Target="../media/image334.png"/><Relationship Id="rId541" Type="http://schemas.openxmlformats.org/officeDocument/2006/relationships/image" Target="../media/image541.png"/><Relationship Id="rId639" Type="http://schemas.openxmlformats.org/officeDocument/2006/relationships/image" Target="../media/image639.png"/><Relationship Id="rId1171" Type="http://schemas.openxmlformats.org/officeDocument/2006/relationships/image" Target="../media/image1171.png"/><Relationship Id="rId1269" Type="http://schemas.openxmlformats.org/officeDocument/2006/relationships/image" Target="../media/image1269.png"/><Relationship Id="rId180" Type="http://schemas.openxmlformats.org/officeDocument/2006/relationships/image" Target="../media/image180.jpeg"/><Relationship Id="rId278" Type="http://schemas.openxmlformats.org/officeDocument/2006/relationships/image" Target="../media/image278.jpeg"/><Relationship Id="rId401" Type="http://schemas.openxmlformats.org/officeDocument/2006/relationships/image" Target="../media/image401.jpeg"/><Relationship Id="rId846" Type="http://schemas.openxmlformats.org/officeDocument/2006/relationships/image" Target="../media/image846.png"/><Relationship Id="rId1031" Type="http://schemas.openxmlformats.org/officeDocument/2006/relationships/image" Target="../media/image1031.png"/><Relationship Id="rId1129" Type="http://schemas.openxmlformats.org/officeDocument/2006/relationships/image" Target="../media/image1129.png"/><Relationship Id="rId485" Type="http://schemas.openxmlformats.org/officeDocument/2006/relationships/image" Target="../media/image485.jpeg"/><Relationship Id="rId692" Type="http://schemas.openxmlformats.org/officeDocument/2006/relationships/image" Target="../media/image692.png"/><Relationship Id="rId706" Type="http://schemas.openxmlformats.org/officeDocument/2006/relationships/image" Target="../media/image706.png"/><Relationship Id="rId913" Type="http://schemas.openxmlformats.org/officeDocument/2006/relationships/image" Target="../media/image913.png"/><Relationship Id="rId1336" Type="http://schemas.openxmlformats.org/officeDocument/2006/relationships/image" Target="../media/image1336.png"/><Relationship Id="rId42" Type="http://schemas.openxmlformats.org/officeDocument/2006/relationships/image" Target="../media/image42.jpeg"/><Relationship Id="rId138" Type="http://schemas.openxmlformats.org/officeDocument/2006/relationships/image" Target="../media/image138.png"/><Relationship Id="rId345" Type="http://schemas.openxmlformats.org/officeDocument/2006/relationships/image" Target="../media/image345.jpeg"/><Relationship Id="rId552" Type="http://schemas.openxmlformats.org/officeDocument/2006/relationships/image" Target="../media/image552.png"/><Relationship Id="rId997" Type="http://schemas.openxmlformats.org/officeDocument/2006/relationships/image" Target="../media/image997.png"/><Relationship Id="rId1182" Type="http://schemas.openxmlformats.org/officeDocument/2006/relationships/image" Target="../media/image1182.jpeg"/><Relationship Id="rId1403" Type="http://schemas.openxmlformats.org/officeDocument/2006/relationships/image" Target="../media/image1403.jpeg"/><Relationship Id="rId191" Type="http://schemas.openxmlformats.org/officeDocument/2006/relationships/image" Target="../media/image191.png"/><Relationship Id="rId205" Type="http://schemas.openxmlformats.org/officeDocument/2006/relationships/image" Target="../media/image205.jpeg"/><Relationship Id="rId412" Type="http://schemas.openxmlformats.org/officeDocument/2006/relationships/image" Target="../media/image412.png"/><Relationship Id="rId857" Type="http://schemas.openxmlformats.org/officeDocument/2006/relationships/image" Target="../media/image857.jpeg"/><Relationship Id="rId1042" Type="http://schemas.openxmlformats.org/officeDocument/2006/relationships/image" Target="../media/image1042.jpeg"/><Relationship Id="rId289" Type="http://schemas.openxmlformats.org/officeDocument/2006/relationships/image" Target="../media/image289.png"/><Relationship Id="rId496" Type="http://schemas.openxmlformats.org/officeDocument/2006/relationships/image" Target="../media/image496.png"/><Relationship Id="rId717" Type="http://schemas.openxmlformats.org/officeDocument/2006/relationships/image" Target="../media/image717.png"/><Relationship Id="rId924" Type="http://schemas.openxmlformats.org/officeDocument/2006/relationships/image" Target="../media/image924.png"/><Relationship Id="rId1347" Type="http://schemas.openxmlformats.org/officeDocument/2006/relationships/image" Target="../media/image1347.png"/><Relationship Id="rId53" Type="http://schemas.openxmlformats.org/officeDocument/2006/relationships/image" Target="../media/image53.png"/><Relationship Id="rId149" Type="http://schemas.openxmlformats.org/officeDocument/2006/relationships/image" Target="../media/image149.png"/><Relationship Id="rId356" Type="http://schemas.openxmlformats.org/officeDocument/2006/relationships/image" Target="../media/image356.png"/><Relationship Id="rId563" Type="http://schemas.openxmlformats.org/officeDocument/2006/relationships/image" Target="../media/image563.png"/><Relationship Id="rId770" Type="http://schemas.openxmlformats.org/officeDocument/2006/relationships/image" Target="../media/image770.jpeg"/><Relationship Id="rId1193" Type="http://schemas.openxmlformats.org/officeDocument/2006/relationships/image" Target="../media/image1193.jpeg"/><Relationship Id="rId1207" Type="http://schemas.openxmlformats.org/officeDocument/2006/relationships/image" Target="../media/image1207.png"/><Relationship Id="rId1414" Type="http://schemas.openxmlformats.org/officeDocument/2006/relationships/image" Target="../media/image1414.png"/><Relationship Id="rId216" Type="http://schemas.openxmlformats.org/officeDocument/2006/relationships/image" Target="../media/image216.jpeg"/><Relationship Id="rId423" Type="http://schemas.openxmlformats.org/officeDocument/2006/relationships/image" Target="../media/image423.png"/><Relationship Id="rId868" Type="http://schemas.openxmlformats.org/officeDocument/2006/relationships/image" Target="../media/image868.png"/><Relationship Id="rId1053" Type="http://schemas.openxmlformats.org/officeDocument/2006/relationships/image" Target="../media/image1053.png"/><Relationship Id="rId1260" Type="http://schemas.openxmlformats.org/officeDocument/2006/relationships/image" Target="../media/image1260.png"/><Relationship Id="rId630" Type="http://schemas.openxmlformats.org/officeDocument/2006/relationships/image" Target="../media/image630.jpeg"/><Relationship Id="rId728" Type="http://schemas.openxmlformats.org/officeDocument/2006/relationships/image" Target="../media/image728.jpeg"/><Relationship Id="rId935" Type="http://schemas.openxmlformats.org/officeDocument/2006/relationships/image" Target="../media/image935.png"/><Relationship Id="rId1358" Type="http://schemas.openxmlformats.org/officeDocument/2006/relationships/image" Target="../media/image1358.png"/><Relationship Id="rId64" Type="http://schemas.openxmlformats.org/officeDocument/2006/relationships/image" Target="../media/image64.png"/><Relationship Id="rId367" Type="http://schemas.openxmlformats.org/officeDocument/2006/relationships/image" Target="../media/image367.png"/><Relationship Id="rId574" Type="http://schemas.openxmlformats.org/officeDocument/2006/relationships/image" Target="../media/image574.png"/><Relationship Id="rId1120" Type="http://schemas.openxmlformats.org/officeDocument/2006/relationships/image" Target="../media/image1120.png"/><Relationship Id="rId1218" Type="http://schemas.openxmlformats.org/officeDocument/2006/relationships/image" Target="../media/image1218.png"/><Relationship Id="rId1425" Type="http://schemas.openxmlformats.org/officeDocument/2006/relationships/image" Target="../media/image1425.png"/><Relationship Id="rId227" Type="http://schemas.openxmlformats.org/officeDocument/2006/relationships/image" Target="../media/image227.png"/><Relationship Id="rId781" Type="http://schemas.openxmlformats.org/officeDocument/2006/relationships/image" Target="../media/image781.png"/><Relationship Id="rId879" Type="http://schemas.openxmlformats.org/officeDocument/2006/relationships/image" Target="../media/image879.jpeg"/><Relationship Id="rId434" Type="http://schemas.openxmlformats.org/officeDocument/2006/relationships/image" Target="../media/image434.png"/><Relationship Id="rId641" Type="http://schemas.openxmlformats.org/officeDocument/2006/relationships/image" Target="../media/image641.png"/><Relationship Id="rId739" Type="http://schemas.openxmlformats.org/officeDocument/2006/relationships/image" Target="../media/image739.png"/><Relationship Id="rId1064" Type="http://schemas.openxmlformats.org/officeDocument/2006/relationships/image" Target="../media/image1064.png"/><Relationship Id="rId1271" Type="http://schemas.openxmlformats.org/officeDocument/2006/relationships/image" Target="../media/image1271.png"/><Relationship Id="rId1369" Type="http://schemas.openxmlformats.org/officeDocument/2006/relationships/image" Target="../media/image1369.png"/><Relationship Id="rId280" Type="http://schemas.openxmlformats.org/officeDocument/2006/relationships/image" Target="../media/image280.png"/><Relationship Id="rId501" Type="http://schemas.openxmlformats.org/officeDocument/2006/relationships/image" Target="../media/image501.png"/><Relationship Id="rId946" Type="http://schemas.openxmlformats.org/officeDocument/2006/relationships/image" Target="../media/image946.png"/><Relationship Id="rId1131" Type="http://schemas.openxmlformats.org/officeDocument/2006/relationships/image" Target="../media/image1131.png"/><Relationship Id="rId1229" Type="http://schemas.openxmlformats.org/officeDocument/2006/relationships/image" Target="../media/image1229.png"/><Relationship Id="rId75" Type="http://schemas.openxmlformats.org/officeDocument/2006/relationships/image" Target="../media/image75.png"/><Relationship Id="rId140" Type="http://schemas.openxmlformats.org/officeDocument/2006/relationships/image" Target="../media/image140.png"/><Relationship Id="rId378" Type="http://schemas.openxmlformats.org/officeDocument/2006/relationships/image" Target="../media/image378.png"/><Relationship Id="rId585" Type="http://schemas.openxmlformats.org/officeDocument/2006/relationships/image" Target="../media/image585.png"/><Relationship Id="rId792" Type="http://schemas.openxmlformats.org/officeDocument/2006/relationships/image" Target="../media/image792.png"/><Relationship Id="rId806" Type="http://schemas.openxmlformats.org/officeDocument/2006/relationships/image" Target="../media/image806.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652" Type="http://schemas.openxmlformats.org/officeDocument/2006/relationships/image" Target="../media/image652.png"/><Relationship Id="rId1075" Type="http://schemas.openxmlformats.org/officeDocument/2006/relationships/image" Target="../media/image1075.png"/><Relationship Id="rId1282" Type="http://schemas.openxmlformats.org/officeDocument/2006/relationships/image" Target="../media/image1282.png"/><Relationship Id="rId291" Type="http://schemas.openxmlformats.org/officeDocument/2006/relationships/image" Target="../media/image291.png"/><Relationship Id="rId305" Type="http://schemas.openxmlformats.org/officeDocument/2006/relationships/image" Target="../media/image305.png"/><Relationship Id="rId512" Type="http://schemas.openxmlformats.org/officeDocument/2006/relationships/image" Target="../media/image512.png"/><Relationship Id="rId957" Type="http://schemas.openxmlformats.org/officeDocument/2006/relationships/image" Target="../media/image957.png"/><Relationship Id="rId1142" Type="http://schemas.openxmlformats.org/officeDocument/2006/relationships/image" Target="../media/image1142.png"/><Relationship Id="rId86" Type="http://schemas.openxmlformats.org/officeDocument/2006/relationships/image" Target="../media/image86.png"/><Relationship Id="rId151" Type="http://schemas.openxmlformats.org/officeDocument/2006/relationships/image" Target="../media/image151.jpeg"/><Relationship Id="rId389" Type="http://schemas.openxmlformats.org/officeDocument/2006/relationships/image" Target="../media/image389.png"/><Relationship Id="rId596" Type="http://schemas.openxmlformats.org/officeDocument/2006/relationships/image" Target="../media/image596.png"/><Relationship Id="rId817" Type="http://schemas.openxmlformats.org/officeDocument/2006/relationships/image" Target="../media/image817.png"/><Relationship Id="rId1002" Type="http://schemas.openxmlformats.org/officeDocument/2006/relationships/image" Target="../media/image1002.png"/><Relationship Id="rId249" Type="http://schemas.openxmlformats.org/officeDocument/2006/relationships/image" Target="../media/image249.png"/><Relationship Id="rId456" Type="http://schemas.openxmlformats.org/officeDocument/2006/relationships/image" Target="../media/image456.png"/><Relationship Id="rId663" Type="http://schemas.openxmlformats.org/officeDocument/2006/relationships/image" Target="../media/image663.png"/><Relationship Id="rId870" Type="http://schemas.openxmlformats.org/officeDocument/2006/relationships/image" Target="../media/image870.png"/><Relationship Id="rId1086" Type="http://schemas.openxmlformats.org/officeDocument/2006/relationships/image" Target="../media/image1086.jpeg"/><Relationship Id="rId1293" Type="http://schemas.openxmlformats.org/officeDocument/2006/relationships/image" Target="../media/image1293.png"/><Relationship Id="rId1307" Type="http://schemas.openxmlformats.org/officeDocument/2006/relationships/image" Target="../media/image1307.png"/><Relationship Id="rId13" Type="http://schemas.openxmlformats.org/officeDocument/2006/relationships/image" Target="../media/image13.png"/><Relationship Id="rId109" Type="http://schemas.openxmlformats.org/officeDocument/2006/relationships/image" Target="../media/image109.jpeg"/><Relationship Id="rId316" Type="http://schemas.openxmlformats.org/officeDocument/2006/relationships/image" Target="../media/image316.png"/><Relationship Id="rId523" Type="http://schemas.openxmlformats.org/officeDocument/2006/relationships/image" Target="../media/image523.png"/><Relationship Id="rId968" Type="http://schemas.openxmlformats.org/officeDocument/2006/relationships/image" Target="../media/image968.png"/><Relationship Id="rId1153" Type="http://schemas.openxmlformats.org/officeDocument/2006/relationships/image" Target="../media/image1153.png"/><Relationship Id="rId97" Type="http://schemas.openxmlformats.org/officeDocument/2006/relationships/image" Target="../media/image97.png"/><Relationship Id="rId730" Type="http://schemas.openxmlformats.org/officeDocument/2006/relationships/image" Target="../media/image730.png"/><Relationship Id="rId828" Type="http://schemas.openxmlformats.org/officeDocument/2006/relationships/image" Target="../media/image828.png"/><Relationship Id="rId1013" Type="http://schemas.openxmlformats.org/officeDocument/2006/relationships/image" Target="../media/image1013.png"/><Relationship Id="rId1360" Type="http://schemas.openxmlformats.org/officeDocument/2006/relationships/image" Target="../media/image1360.png"/><Relationship Id="rId162" Type="http://schemas.openxmlformats.org/officeDocument/2006/relationships/image" Target="../media/image162.png"/><Relationship Id="rId467" Type="http://schemas.openxmlformats.org/officeDocument/2006/relationships/image" Target="../media/image467.png"/><Relationship Id="rId1097" Type="http://schemas.openxmlformats.org/officeDocument/2006/relationships/image" Target="../media/image1097.png"/><Relationship Id="rId1220" Type="http://schemas.openxmlformats.org/officeDocument/2006/relationships/image" Target="../media/image1220.jpeg"/><Relationship Id="rId1318" Type="http://schemas.openxmlformats.org/officeDocument/2006/relationships/image" Target="../media/image1318.png"/><Relationship Id="rId674" Type="http://schemas.openxmlformats.org/officeDocument/2006/relationships/image" Target="../media/image674.png"/><Relationship Id="rId881" Type="http://schemas.openxmlformats.org/officeDocument/2006/relationships/image" Target="../media/image881.png"/><Relationship Id="rId979" Type="http://schemas.openxmlformats.org/officeDocument/2006/relationships/image" Target="../media/image979.png"/><Relationship Id="rId24" Type="http://schemas.openxmlformats.org/officeDocument/2006/relationships/image" Target="../media/image24.png"/><Relationship Id="rId327" Type="http://schemas.openxmlformats.org/officeDocument/2006/relationships/image" Target="../media/image327.jpeg"/><Relationship Id="rId534" Type="http://schemas.openxmlformats.org/officeDocument/2006/relationships/image" Target="../media/image534.png"/><Relationship Id="rId741" Type="http://schemas.openxmlformats.org/officeDocument/2006/relationships/image" Target="../media/image741.png"/><Relationship Id="rId839" Type="http://schemas.openxmlformats.org/officeDocument/2006/relationships/image" Target="../media/image839.png"/><Relationship Id="rId1164" Type="http://schemas.openxmlformats.org/officeDocument/2006/relationships/image" Target="../media/image1164.png"/><Relationship Id="rId1371" Type="http://schemas.openxmlformats.org/officeDocument/2006/relationships/image" Target="../media/image1371.jpeg"/><Relationship Id="rId173" Type="http://schemas.openxmlformats.org/officeDocument/2006/relationships/image" Target="../media/image173.png"/><Relationship Id="rId380" Type="http://schemas.openxmlformats.org/officeDocument/2006/relationships/image" Target="../media/image380.png"/><Relationship Id="rId601" Type="http://schemas.openxmlformats.org/officeDocument/2006/relationships/image" Target="../media/image601.png"/><Relationship Id="rId1024" Type="http://schemas.openxmlformats.org/officeDocument/2006/relationships/image" Target="../media/image1024.png"/><Relationship Id="rId1231" Type="http://schemas.openxmlformats.org/officeDocument/2006/relationships/image" Target="../media/image1231.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892" Type="http://schemas.openxmlformats.org/officeDocument/2006/relationships/image" Target="../media/image892.png"/><Relationship Id="rId906" Type="http://schemas.openxmlformats.org/officeDocument/2006/relationships/image" Target="../media/image906.jpeg"/><Relationship Id="rId1329" Type="http://schemas.openxmlformats.org/officeDocument/2006/relationships/image" Target="../media/image1329.jpeg"/><Relationship Id="rId35" Type="http://schemas.openxmlformats.org/officeDocument/2006/relationships/image" Target="../media/image35.png"/><Relationship Id="rId100" Type="http://schemas.openxmlformats.org/officeDocument/2006/relationships/image" Target="../media/image100.png"/><Relationship Id="rId338" Type="http://schemas.openxmlformats.org/officeDocument/2006/relationships/image" Target="../media/image338.png"/><Relationship Id="rId545" Type="http://schemas.openxmlformats.org/officeDocument/2006/relationships/image" Target="../media/image545.png"/><Relationship Id="rId752" Type="http://schemas.openxmlformats.org/officeDocument/2006/relationships/image" Target="../media/image752.png"/><Relationship Id="rId1175" Type="http://schemas.openxmlformats.org/officeDocument/2006/relationships/image" Target="../media/image1175.jpeg"/><Relationship Id="rId1382" Type="http://schemas.openxmlformats.org/officeDocument/2006/relationships/image" Target="../media/image138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612" Type="http://schemas.openxmlformats.org/officeDocument/2006/relationships/image" Target="../media/image612.png"/><Relationship Id="rId1035" Type="http://schemas.openxmlformats.org/officeDocument/2006/relationships/image" Target="../media/image1035.png"/><Relationship Id="rId1242" Type="http://schemas.openxmlformats.org/officeDocument/2006/relationships/image" Target="../media/image1242.png"/><Relationship Id="rId251" Type="http://schemas.openxmlformats.org/officeDocument/2006/relationships/image" Target="../media/image251.png"/><Relationship Id="rId489" Type="http://schemas.openxmlformats.org/officeDocument/2006/relationships/image" Target="../media/image489.png"/><Relationship Id="rId696" Type="http://schemas.openxmlformats.org/officeDocument/2006/relationships/image" Target="../media/image696.png"/><Relationship Id="rId917" Type="http://schemas.openxmlformats.org/officeDocument/2006/relationships/image" Target="../media/image917.png"/><Relationship Id="rId1102" Type="http://schemas.openxmlformats.org/officeDocument/2006/relationships/image" Target="../media/image1102.png"/><Relationship Id="rId46" Type="http://schemas.openxmlformats.org/officeDocument/2006/relationships/image" Target="../media/image46.png"/><Relationship Id="rId349" Type="http://schemas.openxmlformats.org/officeDocument/2006/relationships/image" Target="../media/image349.jpeg"/><Relationship Id="rId556" Type="http://schemas.openxmlformats.org/officeDocument/2006/relationships/image" Target="../media/image556.png"/><Relationship Id="rId763" Type="http://schemas.openxmlformats.org/officeDocument/2006/relationships/image" Target="../media/image763.png"/><Relationship Id="rId1186" Type="http://schemas.openxmlformats.org/officeDocument/2006/relationships/image" Target="../media/image1186.png"/><Relationship Id="rId1393" Type="http://schemas.openxmlformats.org/officeDocument/2006/relationships/image" Target="../media/image1393.png"/><Relationship Id="rId1407" Type="http://schemas.openxmlformats.org/officeDocument/2006/relationships/image" Target="../media/image1407.png"/><Relationship Id="rId111" Type="http://schemas.openxmlformats.org/officeDocument/2006/relationships/image" Target="../media/image111.png"/><Relationship Id="rId195" Type="http://schemas.openxmlformats.org/officeDocument/2006/relationships/image" Target="../media/image195.jpeg"/><Relationship Id="rId209" Type="http://schemas.openxmlformats.org/officeDocument/2006/relationships/image" Target="../media/image209.png"/><Relationship Id="rId416" Type="http://schemas.openxmlformats.org/officeDocument/2006/relationships/image" Target="../media/image416.jpeg"/><Relationship Id="rId970" Type="http://schemas.openxmlformats.org/officeDocument/2006/relationships/image" Target="../media/image970.png"/><Relationship Id="rId1046" Type="http://schemas.openxmlformats.org/officeDocument/2006/relationships/image" Target="../media/image1046.png"/><Relationship Id="rId1253" Type="http://schemas.openxmlformats.org/officeDocument/2006/relationships/image" Target="../media/image1253.jpeg"/><Relationship Id="rId623" Type="http://schemas.openxmlformats.org/officeDocument/2006/relationships/image" Target="../media/image623.png"/><Relationship Id="rId830" Type="http://schemas.openxmlformats.org/officeDocument/2006/relationships/image" Target="../media/image830.jpeg"/><Relationship Id="rId928" Type="http://schemas.openxmlformats.org/officeDocument/2006/relationships/image" Target="../media/image928.png"/><Relationship Id="rId57" Type="http://schemas.openxmlformats.org/officeDocument/2006/relationships/image" Target="../media/image57.png"/><Relationship Id="rId262" Type="http://schemas.openxmlformats.org/officeDocument/2006/relationships/image" Target="../media/image262.png"/><Relationship Id="rId567" Type="http://schemas.openxmlformats.org/officeDocument/2006/relationships/image" Target="../media/image567.png"/><Relationship Id="rId1113" Type="http://schemas.openxmlformats.org/officeDocument/2006/relationships/image" Target="../media/image1113.jpeg"/><Relationship Id="rId1197" Type="http://schemas.openxmlformats.org/officeDocument/2006/relationships/image" Target="../media/image1197.png"/><Relationship Id="rId1320" Type="http://schemas.openxmlformats.org/officeDocument/2006/relationships/image" Target="../media/image1320.png"/><Relationship Id="rId1418" Type="http://schemas.openxmlformats.org/officeDocument/2006/relationships/image" Target="../media/image1418.png"/><Relationship Id="rId122" Type="http://schemas.openxmlformats.org/officeDocument/2006/relationships/image" Target="../media/image122.png"/><Relationship Id="rId774" Type="http://schemas.openxmlformats.org/officeDocument/2006/relationships/image" Target="../media/image774.png"/><Relationship Id="rId981" Type="http://schemas.openxmlformats.org/officeDocument/2006/relationships/image" Target="../media/image981.png"/><Relationship Id="rId1057" Type="http://schemas.openxmlformats.org/officeDocument/2006/relationships/image" Target="../media/image1057.jpeg"/><Relationship Id="rId427" Type="http://schemas.openxmlformats.org/officeDocument/2006/relationships/image" Target="../media/image427.png"/><Relationship Id="rId634" Type="http://schemas.openxmlformats.org/officeDocument/2006/relationships/image" Target="../media/image634.png"/><Relationship Id="rId841" Type="http://schemas.openxmlformats.org/officeDocument/2006/relationships/image" Target="../media/image841.png"/><Relationship Id="rId1264" Type="http://schemas.openxmlformats.org/officeDocument/2006/relationships/image" Target="../media/image1264.png"/><Relationship Id="rId273" Type="http://schemas.openxmlformats.org/officeDocument/2006/relationships/image" Target="../media/image273.jpeg"/><Relationship Id="rId480" Type="http://schemas.openxmlformats.org/officeDocument/2006/relationships/image" Target="../media/image480.jpeg"/><Relationship Id="rId701" Type="http://schemas.openxmlformats.org/officeDocument/2006/relationships/image" Target="../media/image701.jpeg"/><Relationship Id="rId939" Type="http://schemas.openxmlformats.org/officeDocument/2006/relationships/image" Target="../media/image939.jpeg"/><Relationship Id="rId1124" Type="http://schemas.openxmlformats.org/officeDocument/2006/relationships/image" Target="../media/image1124.png"/><Relationship Id="rId1331" Type="http://schemas.openxmlformats.org/officeDocument/2006/relationships/image" Target="../media/image1331.png"/><Relationship Id="rId68" Type="http://schemas.openxmlformats.org/officeDocument/2006/relationships/image" Target="../media/image68.png"/><Relationship Id="rId133" Type="http://schemas.openxmlformats.org/officeDocument/2006/relationships/image" Target="../media/image133.png"/><Relationship Id="rId340" Type="http://schemas.openxmlformats.org/officeDocument/2006/relationships/image" Target="../media/image340.png"/><Relationship Id="rId578" Type="http://schemas.openxmlformats.org/officeDocument/2006/relationships/image" Target="../media/image578.png"/><Relationship Id="rId785" Type="http://schemas.openxmlformats.org/officeDocument/2006/relationships/image" Target="../media/image785.png"/><Relationship Id="rId992" Type="http://schemas.openxmlformats.org/officeDocument/2006/relationships/image" Target="../media/image992.png"/><Relationship Id="rId200" Type="http://schemas.openxmlformats.org/officeDocument/2006/relationships/image" Target="../media/image200.jpeg"/><Relationship Id="rId438" Type="http://schemas.openxmlformats.org/officeDocument/2006/relationships/image" Target="../media/image438.jpeg"/><Relationship Id="rId645" Type="http://schemas.openxmlformats.org/officeDocument/2006/relationships/image" Target="../media/image645.jpeg"/><Relationship Id="rId852" Type="http://schemas.openxmlformats.org/officeDocument/2006/relationships/image" Target="../media/image852.png"/><Relationship Id="rId1068" Type="http://schemas.openxmlformats.org/officeDocument/2006/relationships/image" Target="../media/image1068.png"/><Relationship Id="rId1275" Type="http://schemas.openxmlformats.org/officeDocument/2006/relationships/image" Target="../media/image1275.jpe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jpeg"/><Relationship Id="rId712" Type="http://schemas.openxmlformats.org/officeDocument/2006/relationships/image" Target="../media/image712.png"/><Relationship Id="rId1135" Type="http://schemas.openxmlformats.org/officeDocument/2006/relationships/image" Target="../media/image1135.png"/><Relationship Id="rId1342" Type="http://schemas.openxmlformats.org/officeDocument/2006/relationships/image" Target="../media/image1342.png"/><Relationship Id="rId79" Type="http://schemas.openxmlformats.org/officeDocument/2006/relationships/image" Target="../media/image79.jpeg"/><Relationship Id="rId144" Type="http://schemas.openxmlformats.org/officeDocument/2006/relationships/image" Target="../media/image144.png"/><Relationship Id="rId589" Type="http://schemas.openxmlformats.org/officeDocument/2006/relationships/image" Target="../media/image589.png"/><Relationship Id="rId796" Type="http://schemas.openxmlformats.org/officeDocument/2006/relationships/image" Target="../media/image796.png"/><Relationship Id="rId1202" Type="http://schemas.openxmlformats.org/officeDocument/2006/relationships/image" Target="../media/image1202.png"/><Relationship Id="rId351" Type="http://schemas.openxmlformats.org/officeDocument/2006/relationships/image" Target="../media/image351.png"/><Relationship Id="rId449" Type="http://schemas.openxmlformats.org/officeDocument/2006/relationships/image" Target="../media/image449.png"/><Relationship Id="rId656" Type="http://schemas.openxmlformats.org/officeDocument/2006/relationships/image" Target="../media/image656.png"/><Relationship Id="rId863" Type="http://schemas.openxmlformats.org/officeDocument/2006/relationships/image" Target="../media/image863.png"/><Relationship Id="rId1079" Type="http://schemas.openxmlformats.org/officeDocument/2006/relationships/image" Target="../media/image1079.jpeg"/><Relationship Id="rId1286" Type="http://schemas.openxmlformats.org/officeDocument/2006/relationships/image" Target="../media/image1286.png"/><Relationship Id="rId211" Type="http://schemas.openxmlformats.org/officeDocument/2006/relationships/image" Target="../media/image211.jpeg"/><Relationship Id="rId295" Type="http://schemas.openxmlformats.org/officeDocument/2006/relationships/image" Target="../media/image295.png"/><Relationship Id="rId309" Type="http://schemas.openxmlformats.org/officeDocument/2006/relationships/image" Target="../media/image309.png"/><Relationship Id="rId516" Type="http://schemas.openxmlformats.org/officeDocument/2006/relationships/image" Target="../media/image516.png"/><Relationship Id="rId1146" Type="http://schemas.openxmlformats.org/officeDocument/2006/relationships/image" Target="../media/image1146.png"/><Relationship Id="rId723" Type="http://schemas.openxmlformats.org/officeDocument/2006/relationships/image" Target="../media/image723.jpeg"/><Relationship Id="rId930" Type="http://schemas.openxmlformats.org/officeDocument/2006/relationships/image" Target="../media/image930.png"/><Relationship Id="rId1006" Type="http://schemas.openxmlformats.org/officeDocument/2006/relationships/image" Target="../media/image1006.png"/><Relationship Id="rId1353" Type="http://schemas.openxmlformats.org/officeDocument/2006/relationships/image" Target="../media/image1353.png"/><Relationship Id="rId155" Type="http://schemas.openxmlformats.org/officeDocument/2006/relationships/image" Target="../media/image155.png"/><Relationship Id="rId362" Type="http://schemas.openxmlformats.org/officeDocument/2006/relationships/image" Target="../media/image362.png"/><Relationship Id="rId1213" Type="http://schemas.openxmlformats.org/officeDocument/2006/relationships/image" Target="../media/image1213.png"/><Relationship Id="rId1297" Type="http://schemas.openxmlformats.org/officeDocument/2006/relationships/image" Target="../media/image1297.jpeg"/><Relationship Id="rId1420" Type="http://schemas.openxmlformats.org/officeDocument/2006/relationships/image" Target="../media/image1420.png"/><Relationship Id="rId222" Type="http://schemas.openxmlformats.org/officeDocument/2006/relationships/image" Target="../media/image222.png"/><Relationship Id="rId667" Type="http://schemas.openxmlformats.org/officeDocument/2006/relationships/image" Target="../media/image667.png"/><Relationship Id="rId874" Type="http://schemas.openxmlformats.org/officeDocument/2006/relationships/image" Target="../media/image874.jpeg"/><Relationship Id="rId17" Type="http://schemas.openxmlformats.org/officeDocument/2006/relationships/image" Target="../media/image17.png"/><Relationship Id="rId527" Type="http://schemas.openxmlformats.org/officeDocument/2006/relationships/image" Target="../media/image527.jpeg"/><Relationship Id="rId734" Type="http://schemas.openxmlformats.org/officeDocument/2006/relationships/image" Target="../media/image734.png"/><Relationship Id="rId941" Type="http://schemas.openxmlformats.org/officeDocument/2006/relationships/image" Target="../media/image941.png"/><Relationship Id="rId1157" Type="http://schemas.openxmlformats.org/officeDocument/2006/relationships/image" Target="../media/image1157.png"/><Relationship Id="rId1364" Type="http://schemas.openxmlformats.org/officeDocument/2006/relationships/image" Target="../media/image1364.png"/><Relationship Id="rId70" Type="http://schemas.openxmlformats.org/officeDocument/2006/relationships/image" Target="../media/image70.png"/><Relationship Id="rId166" Type="http://schemas.openxmlformats.org/officeDocument/2006/relationships/image" Target="../media/image166.png"/><Relationship Id="rId373" Type="http://schemas.openxmlformats.org/officeDocument/2006/relationships/image" Target="../media/image373.png"/><Relationship Id="rId580" Type="http://schemas.openxmlformats.org/officeDocument/2006/relationships/image" Target="../media/image580.png"/><Relationship Id="rId801" Type="http://schemas.openxmlformats.org/officeDocument/2006/relationships/image" Target="../media/image801.png"/><Relationship Id="rId1017" Type="http://schemas.openxmlformats.org/officeDocument/2006/relationships/image" Target="../media/image1017.png"/><Relationship Id="rId1224" Type="http://schemas.openxmlformats.org/officeDocument/2006/relationships/image" Target="../media/image1224.png"/><Relationship Id="rId1" Type="http://schemas.openxmlformats.org/officeDocument/2006/relationships/image" Target="../media/image1.jpe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885" Type="http://schemas.openxmlformats.org/officeDocument/2006/relationships/image" Target="../media/image885.png"/><Relationship Id="rId1070" Type="http://schemas.openxmlformats.org/officeDocument/2006/relationships/image" Target="../media/image1070.png"/><Relationship Id="rId28" Type="http://schemas.openxmlformats.org/officeDocument/2006/relationships/image" Target="../media/image28.png"/><Relationship Id="rId300" Type="http://schemas.openxmlformats.org/officeDocument/2006/relationships/image" Target="../media/image300.png"/><Relationship Id="rId538" Type="http://schemas.openxmlformats.org/officeDocument/2006/relationships/image" Target="../media/image538.png"/><Relationship Id="rId745" Type="http://schemas.openxmlformats.org/officeDocument/2006/relationships/image" Target="../media/image745.jpeg"/><Relationship Id="rId952" Type="http://schemas.openxmlformats.org/officeDocument/2006/relationships/image" Target="../media/image952.png"/><Relationship Id="rId1168" Type="http://schemas.openxmlformats.org/officeDocument/2006/relationships/image" Target="../media/image1168.png"/><Relationship Id="rId1375" Type="http://schemas.openxmlformats.org/officeDocument/2006/relationships/image" Target="../media/image1375.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787" Type="http://schemas.openxmlformats.org/officeDocument/2006/relationships/image" Target="../media/image787.jpeg"/><Relationship Id="rId812" Type="http://schemas.openxmlformats.org/officeDocument/2006/relationships/image" Target="../media/image812.png"/><Relationship Id="rId994" Type="http://schemas.openxmlformats.org/officeDocument/2006/relationships/image" Target="../media/image994.png"/><Relationship Id="rId1028" Type="http://schemas.openxmlformats.org/officeDocument/2006/relationships/image" Target="../media/image1028.png"/><Relationship Id="rId1235" Type="http://schemas.openxmlformats.org/officeDocument/2006/relationships/image" Target="../media/image1235.png"/><Relationship Id="rId1400" Type="http://schemas.openxmlformats.org/officeDocument/2006/relationships/image" Target="../media/image1400.pn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png"/><Relationship Id="rId854" Type="http://schemas.openxmlformats.org/officeDocument/2006/relationships/image" Target="../media/image854.png"/><Relationship Id="rId896" Type="http://schemas.openxmlformats.org/officeDocument/2006/relationships/image" Target="../media/image896.png"/><Relationship Id="rId1081" Type="http://schemas.openxmlformats.org/officeDocument/2006/relationships/image" Target="../media/image1081.png"/><Relationship Id="rId1277" Type="http://schemas.openxmlformats.org/officeDocument/2006/relationships/image" Target="../media/image1277.png"/><Relationship Id="rId1302" Type="http://schemas.openxmlformats.org/officeDocument/2006/relationships/image" Target="../media/image1302.jpe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714" Type="http://schemas.openxmlformats.org/officeDocument/2006/relationships/image" Target="../media/image714.png"/><Relationship Id="rId756" Type="http://schemas.openxmlformats.org/officeDocument/2006/relationships/image" Target="../media/image756.png"/><Relationship Id="rId921" Type="http://schemas.openxmlformats.org/officeDocument/2006/relationships/image" Target="../media/image921.jpeg"/><Relationship Id="rId1137" Type="http://schemas.openxmlformats.org/officeDocument/2006/relationships/image" Target="../media/image1137.png"/><Relationship Id="rId1179" Type="http://schemas.openxmlformats.org/officeDocument/2006/relationships/image" Target="../media/image1179.png"/><Relationship Id="rId1344" Type="http://schemas.openxmlformats.org/officeDocument/2006/relationships/image" Target="../media/image1344.png"/><Relationship Id="rId1386" Type="http://schemas.openxmlformats.org/officeDocument/2006/relationships/image" Target="../media/image1386.jpeg"/><Relationship Id="rId50" Type="http://schemas.openxmlformats.org/officeDocument/2006/relationships/image" Target="../media/image50.pn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798" Type="http://schemas.openxmlformats.org/officeDocument/2006/relationships/image" Target="../media/image798.jpeg"/><Relationship Id="rId963" Type="http://schemas.openxmlformats.org/officeDocument/2006/relationships/image" Target="../media/image963.jpeg"/><Relationship Id="rId1039" Type="http://schemas.openxmlformats.org/officeDocument/2006/relationships/image" Target="../media/image1039.png"/><Relationship Id="rId1190" Type="http://schemas.openxmlformats.org/officeDocument/2006/relationships/image" Target="../media/image1190.png"/><Relationship Id="rId1204" Type="http://schemas.openxmlformats.org/officeDocument/2006/relationships/image" Target="../media/image1204.png"/><Relationship Id="rId1246" Type="http://schemas.openxmlformats.org/officeDocument/2006/relationships/image" Target="../media/image1246.jpeg"/><Relationship Id="rId1411" Type="http://schemas.openxmlformats.org/officeDocument/2006/relationships/image" Target="../media/image1411.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823" Type="http://schemas.openxmlformats.org/officeDocument/2006/relationships/image" Target="../media/image823.jpeg"/><Relationship Id="rId865" Type="http://schemas.openxmlformats.org/officeDocument/2006/relationships/image" Target="../media/image865.png"/><Relationship Id="rId1050" Type="http://schemas.openxmlformats.org/officeDocument/2006/relationships/image" Target="../media/image1050.png"/><Relationship Id="rId1288" Type="http://schemas.openxmlformats.org/officeDocument/2006/relationships/image" Target="../media/image1288.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725" Type="http://schemas.openxmlformats.org/officeDocument/2006/relationships/image" Target="../media/image725.png"/><Relationship Id="rId932" Type="http://schemas.openxmlformats.org/officeDocument/2006/relationships/image" Target="../media/image932.png"/><Relationship Id="rId1092" Type="http://schemas.openxmlformats.org/officeDocument/2006/relationships/image" Target="../media/image1092.png"/><Relationship Id="rId1106" Type="http://schemas.openxmlformats.org/officeDocument/2006/relationships/image" Target="../media/image1106.png"/><Relationship Id="rId1148" Type="http://schemas.openxmlformats.org/officeDocument/2006/relationships/image" Target="../media/image1148.jpeg"/><Relationship Id="rId1313" Type="http://schemas.openxmlformats.org/officeDocument/2006/relationships/image" Target="../media/image1313.png"/><Relationship Id="rId1355" Type="http://schemas.openxmlformats.org/officeDocument/2006/relationships/image" Target="../media/image1355.png"/><Relationship Id="rId1397" Type="http://schemas.openxmlformats.org/officeDocument/2006/relationships/image" Target="../media/image1397.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jpeg"/><Relationship Id="rId767" Type="http://schemas.openxmlformats.org/officeDocument/2006/relationships/image" Target="../media/image767.png"/><Relationship Id="rId974" Type="http://schemas.openxmlformats.org/officeDocument/2006/relationships/image" Target="../media/image974.png"/><Relationship Id="rId1008" Type="http://schemas.openxmlformats.org/officeDocument/2006/relationships/image" Target="../media/image1008.png"/><Relationship Id="rId1215" Type="http://schemas.openxmlformats.org/officeDocument/2006/relationships/image" Target="../media/image1215.jpeg"/><Relationship Id="rId1422" Type="http://schemas.openxmlformats.org/officeDocument/2006/relationships/image" Target="../media/image1422.jpe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834" Type="http://schemas.openxmlformats.org/officeDocument/2006/relationships/image" Target="../media/image834.png"/><Relationship Id="rId876" Type="http://schemas.openxmlformats.org/officeDocument/2006/relationships/image" Target="../media/image876.png"/><Relationship Id="rId1257" Type="http://schemas.openxmlformats.org/officeDocument/2006/relationships/image" Target="../media/image1257.png"/><Relationship Id="rId1299" Type="http://schemas.openxmlformats.org/officeDocument/2006/relationships/image" Target="../media/image1299.png"/><Relationship Id="rId19" Type="http://schemas.openxmlformats.org/officeDocument/2006/relationships/image" Target="../media/image19.jpe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png"/><Relationship Id="rId736" Type="http://schemas.openxmlformats.org/officeDocument/2006/relationships/image" Target="../media/image736.png"/><Relationship Id="rId901" Type="http://schemas.openxmlformats.org/officeDocument/2006/relationships/image" Target="../media/image901.jpeg"/><Relationship Id="rId1061" Type="http://schemas.openxmlformats.org/officeDocument/2006/relationships/image" Target="../media/image1061.png"/><Relationship Id="rId1117" Type="http://schemas.openxmlformats.org/officeDocument/2006/relationships/image" Target="../media/image1117.png"/><Relationship Id="rId1159" Type="http://schemas.openxmlformats.org/officeDocument/2006/relationships/image" Target="../media/image1159.png"/><Relationship Id="rId1324" Type="http://schemas.openxmlformats.org/officeDocument/2006/relationships/image" Target="../media/image1324.jpeg"/><Relationship Id="rId1366" Type="http://schemas.openxmlformats.org/officeDocument/2006/relationships/image" Target="../media/image1366.jpe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78" Type="http://schemas.openxmlformats.org/officeDocument/2006/relationships/image" Target="../media/image778.png"/><Relationship Id="rId943" Type="http://schemas.openxmlformats.org/officeDocument/2006/relationships/image" Target="../media/image943.png"/><Relationship Id="rId985" Type="http://schemas.openxmlformats.org/officeDocument/2006/relationships/image" Target="../media/image985.png"/><Relationship Id="rId1019" Type="http://schemas.openxmlformats.org/officeDocument/2006/relationships/image" Target="../media/image1019.png"/><Relationship Id="rId1170" Type="http://schemas.openxmlformats.org/officeDocument/2006/relationships/image" Target="../media/image1170.jpe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jpeg"/><Relationship Id="rId638" Type="http://schemas.openxmlformats.org/officeDocument/2006/relationships/image" Target="../media/image638.png"/><Relationship Id="rId803" Type="http://schemas.openxmlformats.org/officeDocument/2006/relationships/image" Target="../media/image803.jpeg"/><Relationship Id="rId845" Type="http://schemas.openxmlformats.org/officeDocument/2006/relationships/image" Target="../media/image845.jpeg"/><Relationship Id="rId1030" Type="http://schemas.openxmlformats.org/officeDocument/2006/relationships/image" Target="../media/image1030.jpeg"/><Relationship Id="rId1226" Type="http://schemas.openxmlformats.org/officeDocument/2006/relationships/image" Target="../media/image1226.png"/><Relationship Id="rId1268" Type="http://schemas.openxmlformats.org/officeDocument/2006/relationships/image" Target="../media/image1268.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705" Type="http://schemas.openxmlformats.org/officeDocument/2006/relationships/image" Target="../media/image705.png"/><Relationship Id="rId887" Type="http://schemas.openxmlformats.org/officeDocument/2006/relationships/image" Target="../media/image887.png"/><Relationship Id="rId1072" Type="http://schemas.openxmlformats.org/officeDocument/2006/relationships/image" Target="../media/image1072.png"/><Relationship Id="rId1128" Type="http://schemas.openxmlformats.org/officeDocument/2006/relationships/image" Target="../media/image1128.jpeg"/><Relationship Id="rId1335" Type="http://schemas.openxmlformats.org/officeDocument/2006/relationships/image" Target="../media/image1335.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691" Type="http://schemas.openxmlformats.org/officeDocument/2006/relationships/image" Target="../media/image691.png"/><Relationship Id="rId747" Type="http://schemas.openxmlformats.org/officeDocument/2006/relationships/image" Target="../media/image747.png"/><Relationship Id="rId789" Type="http://schemas.openxmlformats.org/officeDocument/2006/relationships/image" Target="../media/image789.png"/><Relationship Id="rId912" Type="http://schemas.openxmlformats.org/officeDocument/2006/relationships/image" Target="../media/image912.png"/><Relationship Id="rId954" Type="http://schemas.openxmlformats.org/officeDocument/2006/relationships/image" Target="../media/image954.png"/><Relationship Id="rId996" Type="http://schemas.openxmlformats.org/officeDocument/2006/relationships/image" Target="../media/image996.png"/><Relationship Id="rId1377" Type="http://schemas.openxmlformats.org/officeDocument/2006/relationships/image" Target="../media/image1377.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jpe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814" Type="http://schemas.openxmlformats.org/officeDocument/2006/relationships/image" Target="../media/image814.png"/><Relationship Id="rId856" Type="http://schemas.openxmlformats.org/officeDocument/2006/relationships/image" Target="../media/image856.png"/><Relationship Id="rId1181" Type="http://schemas.openxmlformats.org/officeDocument/2006/relationships/image" Target="../media/image1181.png"/><Relationship Id="rId1237" Type="http://schemas.openxmlformats.org/officeDocument/2006/relationships/image" Target="../media/image1237.png"/><Relationship Id="rId1279" Type="http://schemas.openxmlformats.org/officeDocument/2006/relationships/image" Target="../media/image1279.png"/><Relationship Id="rId1402" Type="http://schemas.openxmlformats.org/officeDocument/2006/relationships/image" Target="../media/image1402.png"/><Relationship Id="rId190" Type="http://schemas.openxmlformats.org/officeDocument/2006/relationships/image" Target="../media/image190.jpe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jpeg"/><Relationship Id="rId411" Type="http://schemas.openxmlformats.org/officeDocument/2006/relationships/image" Target="../media/image411.jpeg"/><Relationship Id="rId453" Type="http://schemas.openxmlformats.org/officeDocument/2006/relationships/image" Target="../media/image453.jpeg"/><Relationship Id="rId509" Type="http://schemas.openxmlformats.org/officeDocument/2006/relationships/image" Target="../media/image509.png"/><Relationship Id="rId660" Type="http://schemas.openxmlformats.org/officeDocument/2006/relationships/image" Target="../media/image660.jpeg"/><Relationship Id="rId898" Type="http://schemas.openxmlformats.org/officeDocument/2006/relationships/image" Target="../media/image898.png"/><Relationship Id="rId1041" Type="http://schemas.openxmlformats.org/officeDocument/2006/relationships/image" Target="../media/image1041.png"/><Relationship Id="rId1083" Type="http://schemas.openxmlformats.org/officeDocument/2006/relationships/image" Target="../media/image1083.png"/><Relationship Id="rId1139" Type="http://schemas.openxmlformats.org/officeDocument/2006/relationships/image" Target="../media/image1139.png"/><Relationship Id="rId1290" Type="http://schemas.openxmlformats.org/officeDocument/2006/relationships/image" Target="../media/image1290.png"/><Relationship Id="rId1304" Type="http://schemas.openxmlformats.org/officeDocument/2006/relationships/image" Target="../media/image1304.png"/><Relationship Id="rId1346" Type="http://schemas.openxmlformats.org/officeDocument/2006/relationships/image" Target="../media/image1346.jpe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jpeg"/><Relationship Id="rId716" Type="http://schemas.openxmlformats.org/officeDocument/2006/relationships/image" Target="../media/image716.png"/><Relationship Id="rId758" Type="http://schemas.openxmlformats.org/officeDocument/2006/relationships/image" Target="../media/image758.png"/><Relationship Id="rId923" Type="http://schemas.openxmlformats.org/officeDocument/2006/relationships/image" Target="../media/image923.png"/><Relationship Id="rId965" Type="http://schemas.openxmlformats.org/officeDocument/2006/relationships/image" Target="../media/image965.png"/><Relationship Id="rId1150" Type="http://schemas.openxmlformats.org/officeDocument/2006/relationships/image" Target="../media/image1150.png"/><Relationship Id="rId1388" Type="http://schemas.openxmlformats.org/officeDocument/2006/relationships/image" Target="../media/image1388.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jpe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jpeg"/><Relationship Id="rId562" Type="http://schemas.openxmlformats.org/officeDocument/2006/relationships/image" Target="../media/image562.png"/><Relationship Id="rId618" Type="http://schemas.openxmlformats.org/officeDocument/2006/relationships/image" Target="../media/image618.png"/><Relationship Id="rId825" Type="http://schemas.openxmlformats.org/officeDocument/2006/relationships/image" Target="../media/image825.png"/><Relationship Id="rId1192" Type="http://schemas.openxmlformats.org/officeDocument/2006/relationships/image" Target="../media/image1192.png"/><Relationship Id="rId1206" Type="http://schemas.openxmlformats.org/officeDocument/2006/relationships/image" Target="../media/image1206.png"/><Relationship Id="rId1248" Type="http://schemas.openxmlformats.org/officeDocument/2006/relationships/image" Target="../media/image1248.png"/><Relationship Id="rId1413" Type="http://schemas.openxmlformats.org/officeDocument/2006/relationships/image" Target="../media/image1413.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867" Type="http://schemas.openxmlformats.org/officeDocument/2006/relationships/image" Target="../media/image867.png"/><Relationship Id="rId1010" Type="http://schemas.openxmlformats.org/officeDocument/2006/relationships/image" Target="../media/image1010.jpeg"/><Relationship Id="rId1052" Type="http://schemas.openxmlformats.org/officeDocument/2006/relationships/image" Target="../media/image1052.jpeg"/><Relationship Id="rId1094" Type="http://schemas.openxmlformats.org/officeDocument/2006/relationships/image" Target="../media/image1094.png"/><Relationship Id="rId1108" Type="http://schemas.openxmlformats.org/officeDocument/2006/relationships/image" Target="../media/image1108.jpeg"/><Relationship Id="rId1315" Type="http://schemas.openxmlformats.org/officeDocument/2006/relationships/image" Target="../media/image1315.png"/><Relationship Id="rId299" Type="http://schemas.openxmlformats.org/officeDocument/2006/relationships/image" Target="../media/image299.png"/><Relationship Id="rId727" Type="http://schemas.openxmlformats.org/officeDocument/2006/relationships/image" Target="../media/image727.png"/><Relationship Id="rId934" Type="http://schemas.openxmlformats.org/officeDocument/2006/relationships/image" Target="../media/image934.jpeg"/><Relationship Id="rId1357" Type="http://schemas.openxmlformats.org/officeDocument/2006/relationships/image" Target="../media/image1357.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780" Type="http://schemas.openxmlformats.org/officeDocument/2006/relationships/image" Target="../media/image780.png"/><Relationship Id="rId1217" Type="http://schemas.openxmlformats.org/officeDocument/2006/relationships/image" Target="../media/image1217.png"/><Relationship Id="rId1424" Type="http://schemas.openxmlformats.org/officeDocument/2006/relationships/image" Target="../media/image1424.png"/><Relationship Id="rId226" Type="http://schemas.openxmlformats.org/officeDocument/2006/relationships/image" Target="../media/image226.png"/><Relationship Id="rId433" Type="http://schemas.openxmlformats.org/officeDocument/2006/relationships/image" Target="../media/image433.jpeg"/><Relationship Id="rId878" Type="http://schemas.openxmlformats.org/officeDocument/2006/relationships/image" Target="../media/image878.png"/><Relationship Id="rId1063" Type="http://schemas.openxmlformats.org/officeDocument/2006/relationships/image" Target="../media/image1063.png"/><Relationship Id="rId1270" Type="http://schemas.openxmlformats.org/officeDocument/2006/relationships/image" Target="../media/image1270.jpeg"/><Relationship Id="rId640" Type="http://schemas.openxmlformats.org/officeDocument/2006/relationships/image" Target="../media/image640.jpeg"/><Relationship Id="rId738" Type="http://schemas.openxmlformats.org/officeDocument/2006/relationships/image" Target="../media/image738.png"/><Relationship Id="rId945" Type="http://schemas.openxmlformats.org/officeDocument/2006/relationships/image" Target="../media/image945.png"/><Relationship Id="rId1368" Type="http://schemas.openxmlformats.org/officeDocument/2006/relationships/image" Target="../media/image1368.png"/><Relationship Id="rId74" Type="http://schemas.openxmlformats.org/officeDocument/2006/relationships/image" Target="../media/image74.jpeg"/><Relationship Id="rId377" Type="http://schemas.openxmlformats.org/officeDocument/2006/relationships/image" Target="../media/image377.png"/><Relationship Id="rId500" Type="http://schemas.openxmlformats.org/officeDocument/2006/relationships/image" Target="../media/image500.jpeg"/><Relationship Id="rId584" Type="http://schemas.openxmlformats.org/officeDocument/2006/relationships/image" Target="../media/image584.png"/><Relationship Id="rId805" Type="http://schemas.openxmlformats.org/officeDocument/2006/relationships/image" Target="../media/image805.png"/><Relationship Id="rId1130" Type="http://schemas.openxmlformats.org/officeDocument/2006/relationships/image" Target="../media/image1130.png"/><Relationship Id="rId1228" Type="http://schemas.openxmlformats.org/officeDocument/2006/relationships/image" Target="../media/image1228.png"/><Relationship Id="rId5" Type="http://schemas.openxmlformats.org/officeDocument/2006/relationships/image" Target="../media/image5.png"/><Relationship Id="rId237" Type="http://schemas.openxmlformats.org/officeDocument/2006/relationships/image" Target="../media/image237.png"/><Relationship Id="rId791" Type="http://schemas.openxmlformats.org/officeDocument/2006/relationships/image" Target="../media/image791.png"/><Relationship Id="rId889" Type="http://schemas.openxmlformats.org/officeDocument/2006/relationships/image" Target="../media/image889.jpeg"/><Relationship Id="rId1074" Type="http://schemas.openxmlformats.org/officeDocument/2006/relationships/image" Target="../media/image1074.jpeg"/><Relationship Id="rId444" Type="http://schemas.openxmlformats.org/officeDocument/2006/relationships/image" Target="../media/image444.png"/><Relationship Id="rId651" Type="http://schemas.openxmlformats.org/officeDocument/2006/relationships/image" Target="../media/image651.png"/><Relationship Id="rId749" Type="http://schemas.openxmlformats.org/officeDocument/2006/relationships/image" Target="../media/image749.png"/><Relationship Id="rId1281" Type="http://schemas.openxmlformats.org/officeDocument/2006/relationships/image" Target="../media/image1281.png"/><Relationship Id="rId1379" Type="http://schemas.openxmlformats.org/officeDocument/2006/relationships/image" Target="../media/image1379.png"/><Relationship Id="rId290" Type="http://schemas.openxmlformats.org/officeDocument/2006/relationships/image" Target="../media/image290.png"/><Relationship Id="rId304" Type="http://schemas.openxmlformats.org/officeDocument/2006/relationships/image" Target="../media/image304.png"/><Relationship Id="rId388" Type="http://schemas.openxmlformats.org/officeDocument/2006/relationships/image" Target="../media/image388.png"/><Relationship Id="rId511" Type="http://schemas.openxmlformats.org/officeDocument/2006/relationships/image" Target="../media/image511.png"/><Relationship Id="rId609" Type="http://schemas.openxmlformats.org/officeDocument/2006/relationships/image" Target="../media/image609.jpeg"/><Relationship Id="rId956" Type="http://schemas.openxmlformats.org/officeDocument/2006/relationships/image" Target="../media/image956.jpeg"/><Relationship Id="rId1141" Type="http://schemas.openxmlformats.org/officeDocument/2006/relationships/image" Target="../media/image1141.png"/><Relationship Id="rId1239" Type="http://schemas.openxmlformats.org/officeDocument/2006/relationships/image" Target="../media/image1239.png"/><Relationship Id="rId85" Type="http://schemas.openxmlformats.org/officeDocument/2006/relationships/image" Target="../media/image85.png"/><Relationship Id="rId150" Type="http://schemas.openxmlformats.org/officeDocument/2006/relationships/image" Target="../media/image150.png"/><Relationship Id="rId595" Type="http://schemas.openxmlformats.org/officeDocument/2006/relationships/image" Target="../media/image595.png"/><Relationship Id="rId816" Type="http://schemas.openxmlformats.org/officeDocument/2006/relationships/image" Target="../media/image816.png"/><Relationship Id="rId1001" Type="http://schemas.openxmlformats.org/officeDocument/2006/relationships/image" Target="../media/image1001.png"/><Relationship Id="rId248" Type="http://schemas.openxmlformats.org/officeDocument/2006/relationships/image" Target="../media/image248.png"/><Relationship Id="rId455" Type="http://schemas.openxmlformats.org/officeDocument/2006/relationships/image" Target="../media/image455.png"/><Relationship Id="rId662" Type="http://schemas.openxmlformats.org/officeDocument/2006/relationships/image" Target="../media/image662.png"/><Relationship Id="rId1085" Type="http://schemas.openxmlformats.org/officeDocument/2006/relationships/image" Target="../media/image1085.png"/><Relationship Id="rId1292" Type="http://schemas.openxmlformats.org/officeDocument/2006/relationships/image" Target="../media/image1292.jpeg"/><Relationship Id="rId1306" Type="http://schemas.openxmlformats.org/officeDocument/2006/relationships/image" Target="../media/image1306.png"/><Relationship Id="rId12" Type="http://schemas.openxmlformats.org/officeDocument/2006/relationships/image" Target="../media/image12.jpeg"/><Relationship Id="rId108" Type="http://schemas.openxmlformats.org/officeDocument/2006/relationships/image" Target="../media/image108.png"/><Relationship Id="rId315" Type="http://schemas.openxmlformats.org/officeDocument/2006/relationships/image" Target="../media/image315.jpeg"/><Relationship Id="rId522" Type="http://schemas.openxmlformats.org/officeDocument/2006/relationships/image" Target="../media/image522.png"/><Relationship Id="rId967" Type="http://schemas.openxmlformats.org/officeDocument/2006/relationships/image" Target="../media/image967.jpeg"/><Relationship Id="rId1152" Type="http://schemas.openxmlformats.org/officeDocument/2006/relationships/image" Target="../media/image1152.png"/><Relationship Id="rId96" Type="http://schemas.openxmlformats.org/officeDocument/2006/relationships/image" Target="../media/image96.png"/><Relationship Id="rId161" Type="http://schemas.openxmlformats.org/officeDocument/2006/relationships/image" Target="../media/image161.png"/><Relationship Id="rId399" Type="http://schemas.openxmlformats.org/officeDocument/2006/relationships/image" Target="../media/image399.png"/><Relationship Id="rId827" Type="http://schemas.openxmlformats.org/officeDocument/2006/relationships/image" Target="../media/image827.png"/><Relationship Id="rId1012" Type="http://schemas.openxmlformats.org/officeDocument/2006/relationships/image" Target="../media/image1012.png"/><Relationship Id="rId259" Type="http://schemas.openxmlformats.org/officeDocument/2006/relationships/image" Target="../media/image259.png"/><Relationship Id="rId466" Type="http://schemas.openxmlformats.org/officeDocument/2006/relationships/image" Target="../media/image466.png"/><Relationship Id="rId673" Type="http://schemas.openxmlformats.org/officeDocument/2006/relationships/image" Target="../media/image673.png"/><Relationship Id="rId880" Type="http://schemas.openxmlformats.org/officeDocument/2006/relationships/image" Target="../media/image880.png"/><Relationship Id="rId1096" Type="http://schemas.openxmlformats.org/officeDocument/2006/relationships/image" Target="../media/image1096.jpeg"/><Relationship Id="rId1317" Type="http://schemas.openxmlformats.org/officeDocument/2006/relationships/image" Target="../media/image1317.png"/><Relationship Id="rId23" Type="http://schemas.openxmlformats.org/officeDocument/2006/relationships/image" Target="../media/image23.png"/><Relationship Id="rId119" Type="http://schemas.openxmlformats.org/officeDocument/2006/relationships/image" Target="../media/image119.jpeg"/><Relationship Id="rId326" Type="http://schemas.openxmlformats.org/officeDocument/2006/relationships/image" Target="../media/image326.png"/><Relationship Id="rId533" Type="http://schemas.openxmlformats.org/officeDocument/2006/relationships/image" Target="../media/image533.png"/><Relationship Id="rId978" Type="http://schemas.openxmlformats.org/officeDocument/2006/relationships/image" Target="../media/image978.jpeg"/><Relationship Id="rId1163" Type="http://schemas.openxmlformats.org/officeDocument/2006/relationships/image" Target="../media/image1163.png"/><Relationship Id="rId1370" Type="http://schemas.openxmlformats.org/officeDocument/2006/relationships/image" Target="../media/image1370.png"/><Relationship Id="rId740" Type="http://schemas.openxmlformats.org/officeDocument/2006/relationships/image" Target="../media/image740.jpeg"/><Relationship Id="rId838" Type="http://schemas.openxmlformats.org/officeDocument/2006/relationships/image" Target="../media/image838.png"/><Relationship Id="rId1023" Type="http://schemas.openxmlformats.org/officeDocument/2006/relationships/image" Target="../media/image1023.png"/><Relationship Id="rId172" Type="http://schemas.openxmlformats.org/officeDocument/2006/relationships/image" Target="../media/image172.png"/><Relationship Id="rId477" Type="http://schemas.openxmlformats.org/officeDocument/2006/relationships/image" Target="../media/image477.png"/><Relationship Id="rId600" Type="http://schemas.openxmlformats.org/officeDocument/2006/relationships/image" Target="../media/image600.png"/><Relationship Id="rId684" Type="http://schemas.openxmlformats.org/officeDocument/2006/relationships/image" Target="../media/image684.png"/><Relationship Id="rId1230" Type="http://schemas.openxmlformats.org/officeDocument/2006/relationships/image" Target="../media/image1230.jpeg"/><Relationship Id="rId1328" Type="http://schemas.openxmlformats.org/officeDocument/2006/relationships/image" Target="../media/image1328.png"/><Relationship Id="rId337" Type="http://schemas.openxmlformats.org/officeDocument/2006/relationships/image" Target="../media/image337.png"/><Relationship Id="rId891" Type="http://schemas.openxmlformats.org/officeDocument/2006/relationships/image" Target="../media/image891.png"/><Relationship Id="rId905" Type="http://schemas.openxmlformats.org/officeDocument/2006/relationships/image" Target="../media/image905.png"/><Relationship Id="rId989" Type="http://schemas.openxmlformats.org/officeDocument/2006/relationships/image" Target="../media/image989.png"/><Relationship Id="rId34" Type="http://schemas.openxmlformats.org/officeDocument/2006/relationships/image" Target="../media/image34.png"/><Relationship Id="rId544" Type="http://schemas.openxmlformats.org/officeDocument/2006/relationships/image" Target="../media/image544.png"/><Relationship Id="rId751" Type="http://schemas.openxmlformats.org/officeDocument/2006/relationships/image" Target="../media/image751.png"/><Relationship Id="rId849" Type="http://schemas.openxmlformats.org/officeDocument/2006/relationships/image" Target="../media/image849.png"/><Relationship Id="rId1174" Type="http://schemas.openxmlformats.org/officeDocument/2006/relationships/image" Target="../media/image1174.png"/><Relationship Id="rId1381" Type="http://schemas.openxmlformats.org/officeDocument/2006/relationships/image" Target="../media/image1381.jpeg"/><Relationship Id="rId183" Type="http://schemas.openxmlformats.org/officeDocument/2006/relationships/image" Target="../media/image183.png"/><Relationship Id="rId390" Type="http://schemas.openxmlformats.org/officeDocument/2006/relationships/image" Target="../media/image390.png"/><Relationship Id="rId404" Type="http://schemas.openxmlformats.org/officeDocument/2006/relationships/image" Target="../media/image404.png"/><Relationship Id="rId611" Type="http://schemas.openxmlformats.org/officeDocument/2006/relationships/image" Target="../media/image611.png"/><Relationship Id="rId1034" Type="http://schemas.openxmlformats.org/officeDocument/2006/relationships/image" Target="../media/image1034.png"/><Relationship Id="rId1241" Type="http://schemas.openxmlformats.org/officeDocument/2006/relationships/image" Target="../media/image1241.jpeg"/><Relationship Id="rId1339" Type="http://schemas.openxmlformats.org/officeDocument/2006/relationships/image" Target="../media/image1339.png"/><Relationship Id="rId250" Type="http://schemas.openxmlformats.org/officeDocument/2006/relationships/image" Target="../media/image250.png"/><Relationship Id="rId488" Type="http://schemas.openxmlformats.org/officeDocument/2006/relationships/image" Target="../media/image488.png"/><Relationship Id="rId695" Type="http://schemas.openxmlformats.org/officeDocument/2006/relationships/image" Target="../media/image695.jpeg"/><Relationship Id="rId709" Type="http://schemas.openxmlformats.org/officeDocument/2006/relationships/image" Target="../media/image709.png"/><Relationship Id="rId916" Type="http://schemas.openxmlformats.org/officeDocument/2006/relationships/image" Target="../media/image916.jpeg"/><Relationship Id="rId1101" Type="http://schemas.openxmlformats.org/officeDocument/2006/relationships/image" Target="../media/image1101.png"/><Relationship Id="rId45" Type="http://schemas.openxmlformats.org/officeDocument/2006/relationships/image" Target="../media/image45.png"/><Relationship Id="rId110" Type="http://schemas.openxmlformats.org/officeDocument/2006/relationships/image" Target="../media/image110.png"/><Relationship Id="rId348" Type="http://schemas.openxmlformats.org/officeDocument/2006/relationships/image" Target="../media/image348.png"/><Relationship Id="rId555" Type="http://schemas.openxmlformats.org/officeDocument/2006/relationships/image" Target="../media/image555.png"/><Relationship Id="rId762" Type="http://schemas.openxmlformats.org/officeDocument/2006/relationships/image" Target="../media/image762.png"/><Relationship Id="rId1185" Type="http://schemas.openxmlformats.org/officeDocument/2006/relationships/image" Target="../media/image1185.png"/><Relationship Id="rId1392" Type="http://schemas.openxmlformats.org/officeDocument/2006/relationships/image" Target="../media/image1392.png"/><Relationship Id="rId1406" Type="http://schemas.openxmlformats.org/officeDocument/2006/relationships/image" Target="../media/image1406.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622" Type="http://schemas.openxmlformats.org/officeDocument/2006/relationships/image" Target="../media/image622.png"/><Relationship Id="rId1045" Type="http://schemas.openxmlformats.org/officeDocument/2006/relationships/image" Target="../media/image1045.png"/><Relationship Id="rId1252" Type="http://schemas.openxmlformats.org/officeDocument/2006/relationships/image" Target="../media/image1252.png"/><Relationship Id="rId261" Type="http://schemas.openxmlformats.org/officeDocument/2006/relationships/image" Target="../media/image261.png"/><Relationship Id="rId499" Type="http://schemas.openxmlformats.org/officeDocument/2006/relationships/image" Target="../media/image499.png"/><Relationship Id="rId927" Type="http://schemas.openxmlformats.org/officeDocument/2006/relationships/image" Target="../media/image927.png"/><Relationship Id="rId1112" Type="http://schemas.openxmlformats.org/officeDocument/2006/relationships/image" Target="../media/image1112.png"/><Relationship Id="rId56" Type="http://schemas.openxmlformats.org/officeDocument/2006/relationships/image" Target="../media/image56.png"/><Relationship Id="rId359" Type="http://schemas.openxmlformats.org/officeDocument/2006/relationships/image" Target="../media/image359.jpeg"/><Relationship Id="rId566" Type="http://schemas.openxmlformats.org/officeDocument/2006/relationships/image" Target="../media/image566.png"/><Relationship Id="rId773" Type="http://schemas.openxmlformats.org/officeDocument/2006/relationships/image" Target="../media/image773.png"/><Relationship Id="rId1196" Type="http://schemas.openxmlformats.org/officeDocument/2006/relationships/image" Target="../media/image1196.png"/><Relationship Id="rId1417" Type="http://schemas.openxmlformats.org/officeDocument/2006/relationships/image" Target="../media/image1417.png"/><Relationship Id="rId121" Type="http://schemas.openxmlformats.org/officeDocument/2006/relationships/image" Target="../media/image121.png"/><Relationship Id="rId219" Type="http://schemas.openxmlformats.org/officeDocument/2006/relationships/image" Target="../media/image219.png"/><Relationship Id="rId426" Type="http://schemas.openxmlformats.org/officeDocument/2006/relationships/image" Target="../media/image426.jpeg"/><Relationship Id="rId633" Type="http://schemas.openxmlformats.org/officeDocument/2006/relationships/image" Target="../media/image633.png"/><Relationship Id="rId980" Type="http://schemas.openxmlformats.org/officeDocument/2006/relationships/image" Target="../media/image980.png"/><Relationship Id="rId1056" Type="http://schemas.openxmlformats.org/officeDocument/2006/relationships/image" Target="../media/image1056.png"/><Relationship Id="rId1263" Type="http://schemas.openxmlformats.org/officeDocument/2006/relationships/image" Target="../media/image1263.jpeg"/><Relationship Id="rId840" Type="http://schemas.openxmlformats.org/officeDocument/2006/relationships/image" Target="../media/image840.jpeg"/><Relationship Id="rId938" Type="http://schemas.openxmlformats.org/officeDocument/2006/relationships/image" Target="../media/image938.png"/><Relationship Id="rId67" Type="http://schemas.openxmlformats.org/officeDocument/2006/relationships/image" Target="../media/image67.png"/><Relationship Id="rId272" Type="http://schemas.openxmlformats.org/officeDocument/2006/relationships/image" Target="../media/image272.png"/><Relationship Id="rId577" Type="http://schemas.openxmlformats.org/officeDocument/2006/relationships/image" Target="../media/image577.jpeg"/><Relationship Id="rId700" Type="http://schemas.openxmlformats.org/officeDocument/2006/relationships/image" Target="../media/image700.png"/><Relationship Id="rId1123" Type="http://schemas.openxmlformats.org/officeDocument/2006/relationships/image" Target="../media/image1123.jpeg"/><Relationship Id="rId1330" Type="http://schemas.openxmlformats.org/officeDocument/2006/relationships/image" Target="../media/image1330.png"/><Relationship Id="rId1428" Type="http://schemas.openxmlformats.org/officeDocument/2006/relationships/image" Target="../media/image1428.png"/><Relationship Id="rId132" Type="http://schemas.openxmlformats.org/officeDocument/2006/relationships/image" Target="../media/image132.png"/><Relationship Id="rId784" Type="http://schemas.openxmlformats.org/officeDocument/2006/relationships/image" Target="../media/image784.png"/><Relationship Id="rId991" Type="http://schemas.openxmlformats.org/officeDocument/2006/relationships/image" Target="../media/image991.png"/><Relationship Id="rId1067" Type="http://schemas.openxmlformats.org/officeDocument/2006/relationships/image" Target="../media/image1067.jpeg"/><Relationship Id="rId437" Type="http://schemas.openxmlformats.org/officeDocument/2006/relationships/image" Target="../media/image437.png"/><Relationship Id="rId644" Type="http://schemas.openxmlformats.org/officeDocument/2006/relationships/image" Target="../media/image644.png"/><Relationship Id="rId851" Type="http://schemas.openxmlformats.org/officeDocument/2006/relationships/image" Target="../media/image851.png"/><Relationship Id="rId1274" Type="http://schemas.openxmlformats.org/officeDocument/2006/relationships/image" Target="../media/image1274.pn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png"/><Relationship Id="rId711" Type="http://schemas.openxmlformats.org/officeDocument/2006/relationships/image" Target="../media/image711.png"/><Relationship Id="rId949" Type="http://schemas.openxmlformats.org/officeDocument/2006/relationships/image" Target="../media/image949.png"/><Relationship Id="rId1134" Type="http://schemas.openxmlformats.org/officeDocument/2006/relationships/image" Target="../media/image1134.png"/><Relationship Id="rId1341" Type="http://schemas.openxmlformats.org/officeDocument/2006/relationships/image" Target="../media/image1341.jpeg"/><Relationship Id="rId78" Type="http://schemas.openxmlformats.org/officeDocument/2006/relationships/image" Target="../media/image78.png"/><Relationship Id="rId143" Type="http://schemas.openxmlformats.org/officeDocument/2006/relationships/image" Target="../media/image143.png"/><Relationship Id="rId350" Type="http://schemas.openxmlformats.org/officeDocument/2006/relationships/image" Target="../media/image350.png"/><Relationship Id="rId588" Type="http://schemas.openxmlformats.org/officeDocument/2006/relationships/image" Target="../media/image588.png"/><Relationship Id="rId795" Type="http://schemas.openxmlformats.org/officeDocument/2006/relationships/image" Target="../media/image795.png"/><Relationship Id="rId809" Type="http://schemas.openxmlformats.org/officeDocument/2006/relationships/image" Target="../media/image809.png"/><Relationship Id="rId1201" Type="http://schemas.openxmlformats.org/officeDocument/2006/relationships/image" Target="../media/image1201.png"/><Relationship Id="rId9" Type="http://schemas.openxmlformats.org/officeDocument/2006/relationships/image" Target="../media/image9.png"/><Relationship Id="rId210" Type="http://schemas.openxmlformats.org/officeDocument/2006/relationships/image" Target="../media/image210.png"/><Relationship Id="rId448" Type="http://schemas.openxmlformats.org/officeDocument/2006/relationships/image" Target="../media/image448.jpeg"/><Relationship Id="rId655" Type="http://schemas.openxmlformats.org/officeDocument/2006/relationships/image" Target="../media/image655.jpeg"/><Relationship Id="rId862" Type="http://schemas.openxmlformats.org/officeDocument/2006/relationships/image" Target="../media/image862.jpeg"/><Relationship Id="rId1078" Type="http://schemas.openxmlformats.org/officeDocument/2006/relationships/image" Target="../media/image1078.png"/><Relationship Id="rId1285" Type="http://schemas.openxmlformats.org/officeDocument/2006/relationships/image" Target="../media/image1285.png"/><Relationship Id="rId294" Type="http://schemas.openxmlformats.org/officeDocument/2006/relationships/image" Target="../media/image294.pn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png"/><Relationship Id="rId1145" Type="http://schemas.openxmlformats.org/officeDocument/2006/relationships/image" Target="../media/image1145.png"/><Relationship Id="rId1352" Type="http://schemas.openxmlformats.org/officeDocument/2006/relationships/image" Target="../media/image1352.png"/><Relationship Id="rId89" Type="http://schemas.openxmlformats.org/officeDocument/2006/relationships/image" Target="../media/image89.jpeg"/><Relationship Id="rId154" Type="http://schemas.openxmlformats.org/officeDocument/2006/relationships/image" Target="../media/image154.png"/><Relationship Id="rId361" Type="http://schemas.openxmlformats.org/officeDocument/2006/relationships/image" Target="../media/image361.png"/><Relationship Id="rId599" Type="http://schemas.openxmlformats.org/officeDocument/2006/relationships/image" Target="../media/image599.jpeg"/><Relationship Id="rId1005" Type="http://schemas.openxmlformats.org/officeDocument/2006/relationships/image" Target="../media/image1005.jpeg"/><Relationship Id="rId1212" Type="http://schemas.openxmlformats.org/officeDocument/2006/relationships/image" Target="../media/image1212.png"/><Relationship Id="rId459" Type="http://schemas.openxmlformats.org/officeDocument/2006/relationships/image" Target="../media/image459.png"/><Relationship Id="rId666" Type="http://schemas.openxmlformats.org/officeDocument/2006/relationships/image" Target="../media/image666.png"/><Relationship Id="rId873" Type="http://schemas.openxmlformats.org/officeDocument/2006/relationships/image" Target="../media/image873.png"/><Relationship Id="rId1089" Type="http://schemas.openxmlformats.org/officeDocument/2006/relationships/image" Target="../media/image1089.png"/><Relationship Id="rId1296" Type="http://schemas.openxmlformats.org/officeDocument/2006/relationships/image" Target="../media/image1296.png"/><Relationship Id="rId16" Type="http://schemas.openxmlformats.org/officeDocument/2006/relationships/image" Target="../media/image16.png"/><Relationship Id="rId221" Type="http://schemas.openxmlformats.org/officeDocument/2006/relationships/image" Target="../media/image221.jpeg"/><Relationship Id="rId319" Type="http://schemas.openxmlformats.org/officeDocument/2006/relationships/image" Target="../media/image319.png"/><Relationship Id="rId526" Type="http://schemas.openxmlformats.org/officeDocument/2006/relationships/image" Target="../media/image526.png"/><Relationship Id="rId1156" Type="http://schemas.openxmlformats.org/officeDocument/2006/relationships/image" Target="../media/image1156.png"/><Relationship Id="rId1363" Type="http://schemas.openxmlformats.org/officeDocument/2006/relationships/image" Target="../media/image1363.png"/><Relationship Id="rId733" Type="http://schemas.openxmlformats.org/officeDocument/2006/relationships/image" Target="../media/image733.png"/><Relationship Id="rId940" Type="http://schemas.openxmlformats.org/officeDocument/2006/relationships/image" Target="../media/image940.png"/><Relationship Id="rId1016" Type="http://schemas.openxmlformats.org/officeDocument/2006/relationships/image" Target="../media/image1016.png"/><Relationship Id="rId165" Type="http://schemas.openxmlformats.org/officeDocument/2006/relationships/image" Target="../media/image165.jpeg"/><Relationship Id="rId372" Type="http://schemas.openxmlformats.org/officeDocument/2006/relationships/image" Target="../media/image372.png"/><Relationship Id="rId677" Type="http://schemas.openxmlformats.org/officeDocument/2006/relationships/image" Target="../media/image677.jpeg"/><Relationship Id="rId800" Type="http://schemas.openxmlformats.org/officeDocument/2006/relationships/image" Target="../media/image800.png"/><Relationship Id="rId1223" Type="http://schemas.openxmlformats.org/officeDocument/2006/relationships/image" Target="../media/image1223.png"/><Relationship Id="rId232" Type="http://schemas.openxmlformats.org/officeDocument/2006/relationships/image" Target="../media/image232.png"/><Relationship Id="rId884" Type="http://schemas.openxmlformats.org/officeDocument/2006/relationships/image" Target="../media/image884.jpeg"/><Relationship Id="rId27" Type="http://schemas.openxmlformats.org/officeDocument/2006/relationships/image" Target="../media/image27.png"/><Relationship Id="rId537" Type="http://schemas.openxmlformats.org/officeDocument/2006/relationships/image" Target="../media/image537.jpeg"/><Relationship Id="rId744" Type="http://schemas.openxmlformats.org/officeDocument/2006/relationships/image" Target="../media/image744.png"/><Relationship Id="rId951" Type="http://schemas.openxmlformats.org/officeDocument/2006/relationships/image" Target="../media/image951.jpeg"/><Relationship Id="rId1167" Type="http://schemas.openxmlformats.org/officeDocument/2006/relationships/image" Target="../media/image1167.png"/><Relationship Id="rId1374" Type="http://schemas.openxmlformats.org/officeDocument/2006/relationships/image" Target="../media/image1374.png"/><Relationship Id="rId80" Type="http://schemas.openxmlformats.org/officeDocument/2006/relationships/image" Target="../media/image80.png"/><Relationship Id="rId176" Type="http://schemas.openxmlformats.org/officeDocument/2006/relationships/image" Target="../media/image176.png"/><Relationship Id="rId383" Type="http://schemas.openxmlformats.org/officeDocument/2006/relationships/image" Target="../media/image383.png"/><Relationship Id="rId590" Type="http://schemas.openxmlformats.org/officeDocument/2006/relationships/image" Target="../media/image590.png"/><Relationship Id="rId604" Type="http://schemas.openxmlformats.org/officeDocument/2006/relationships/image" Target="../media/image604.jpeg"/><Relationship Id="rId811" Type="http://schemas.openxmlformats.org/officeDocument/2006/relationships/image" Target="../media/image811.png"/><Relationship Id="rId1027" Type="http://schemas.openxmlformats.org/officeDocument/2006/relationships/image" Target="../media/image1027.png"/><Relationship Id="rId1234" Type="http://schemas.openxmlformats.org/officeDocument/2006/relationships/image" Target="../media/image1234.png"/><Relationship Id="rId243" Type="http://schemas.openxmlformats.org/officeDocument/2006/relationships/image" Target="../media/image243.png"/><Relationship Id="rId450" Type="http://schemas.openxmlformats.org/officeDocument/2006/relationships/image" Target="../media/image450.png"/><Relationship Id="rId688" Type="http://schemas.openxmlformats.org/officeDocument/2006/relationships/image" Target="../media/image688.jpeg"/><Relationship Id="rId895" Type="http://schemas.openxmlformats.org/officeDocument/2006/relationships/image" Target="../media/image895.png"/><Relationship Id="rId909" Type="http://schemas.openxmlformats.org/officeDocument/2006/relationships/image" Target="../media/image909.png"/><Relationship Id="rId1080" Type="http://schemas.openxmlformats.org/officeDocument/2006/relationships/image" Target="../media/image1080.png"/><Relationship Id="rId1301" Type="http://schemas.openxmlformats.org/officeDocument/2006/relationships/image" Target="../media/image1301.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548" Type="http://schemas.openxmlformats.org/officeDocument/2006/relationships/image" Target="../media/image548.png"/><Relationship Id="rId755" Type="http://schemas.openxmlformats.org/officeDocument/2006/relationships/image" Target="../media/image755.jpeg"/><Relationship Id="rId962" Type="http://schemas.openxmlformats.org/officeDocument/2006/relationships/image" Target="../media/image962.png"/><Relationship Id="rId1178" Type="http://schemas.openxmlformats.org/officeDocument/2006/relationships/image" Target="../media/image1178.png"/><Relationship Id="rId1385" Type="http://schemas.openxmlformats.org/officeDocument/2006/relationships/image" Target="../media/image1385.png"/><Relationship Id="rId91" Type="http://schemas.openxmlformats.org/officeDocument/2006/relationships/image" Target="../media/image91.png"/><Relationship Id="rId187" Type="http://schemas.openxmlformats.org/officeDocument/2006/relationships/image" Target="../media/image187.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822" Type="http://schemas.openxmlformats.org/officeDocument/2006/relationships/image" Target="../media/image822.png"/><Relationship Id="rId1038" Type="http://schemas.openxmlformats.org/officeDocument/2006/relationships/image" Target="../media/image1038.png"/><Relationship Id="rId1245" Type="http://schemas.openxmlformats.org/officeDocument/2006/relationships/image" Target="../media/image1245.png"/><Relationship Id="rId254" Type="http://schemas.openxmlformats.org/officeDocument/2006/relationships/image" Target="../media/image254.png"/><Relationship Id="rId699" Type="http://schemas.openxmlformats.org/officeDocument/2006/relationships/image" Target="../media/image699.png"/><Relationship Id="rId1091" Type="http://schemas.openxmlformats.org/officeDocument/2006/relationships/image" Target="../media/image1091.jpeg"/><Relationship Id="rId1105" Type="http://schemas.openxmlformats.org/officeDocument/2006/relationships/image" Target="../media/image1105.png"/><Relationship Id="rId1312" Type="http://schemas.openxmlformats.org/officeDocument/2006/relationships/image" Target="../media/image1312.png"/><Relationship Id="rId49" Type="http://schemas.openxmlformats.org/officeDocument/2006/relationships/image" Target="../media/image49.png"/><Relationship Id="rId114" Type="http://schemas.openxmlformats.org/officeDocument/2006/relationships/image" Target="../media/image114.jpeg"/><Relationship Id="rId461" Type="http://schemas.openxmlformats.org/officeDocument/2006/relationships/image" Target="../media/image461.png"/><Relationship Id="rId559" Type="http://schemas.openxmlformats.org/officeDocument/2006/relationships/image" Target="../media/image559.jpeg"/><Relationship Id="rId766" Type="http://schemas.openxmlformats.org/officeDocument/2006/relationships/image" Target="../media/image766.png"/><Relationship Id="rId1189" Type="http://schemas.openxmlformats.org/officeDocument/2006/relationships/image" Target="../media/image1189.png"/><Relationship Id="rId1396" Type="http://schemas.openxmlformats.org/officeDocument/2006/relationships/image" Target="../media/image1396.png"/><Relationship Id="rId198" Type="http://schemas.openxmlformats.org/officeDocument/2006/relationships/image" Target="../media/image198.png"/><Relationship Id="rId321" Type="http://schemas.openxmlformats.org/officeDocument/2006/relationships/image" Target="../media/image321.png"/><Relationship Id="rId419" Type="http://schemas.openxmlformats.org/officeDocument/2006/relationships/image" Target="../media/image419.png"/><Relationship Id="rId626" Type="http://schemas.openxmlformats.org/officeDocument/2006/relationships/image" Target="../media/image626.png"/><Relationship Id="rId973" Type="http://schemas.openxmlformats.org/officeDocument/2006/relationships/image" Target="../media/image973.jpeg"/><Relationship Id="rId1049" Type="http://schemas.openxmlformats.org/officeDocument/2006/relationships/image" Target="../media/image1049.png"/><Relationship Id="rId1256" Type="http://schemas.openxmlformats.org/officeDocument/2006/relationships/image" Target="../media/image1256.png"/><Relationship Id="rId833" Type="http://schemas.openxmlformats.org/officeDocument/2006/relationships/image" Target="../media/image833.png"/><Relationship Id="rId1116" Type="http://schemas.openxmlformats.org/officeDocument/2006/relationships/image" Target="../media/image1116.png"/><Relationship Id="rId265" Type="http://schemas.openxmlformats.org/officeDocument/2006/relationships/image" Target="../media/image265.png"/><Relationship Id="rId472" Type="http://schemas.openxmlformats.org/officeDocument/2006/relationships/image" Target="../media/image472.png"/><Relationship Id="rId900" Type="http://schemas.openxmlformats.org/officeDocument/2006/relationships/image" Target="../media/image900.png"/><Relationship Id="rId1323" Type="http://schemas.openxmlformats.org/officeDocument/2006/relationships/image" Target="../media/image1323.png"/><Relationship Id="rId125" Type="http://schemas.openxmlformats.org/officeDocument/2006/relationships/image" Target="../media/image125.png"/><Relationship Id="rId332" Type="http://schemas.openxmlformats.org/officeDocument/2006/relationships/image" Target="../media/image332.jpeg"/><Relationship Id="rId777" Type="http://schemas.openxmlformats.org/officeDocument/2006/relationships/image" Target="../media/image777.png"/><Relationship Id="rId984" Type="http://schemas.openxmlformats.org/officeDocument/2006/relationships/image" Target="../media/image984.png"/><Relationship Id="rId637" Type="http://schemas.openxmlformats.org/officeDocument/2006/relationships/image" Target="../media/image637.png"/><Relationship Id="rId844" Type="http://schemas.openxmlformats.org/officeDocument/2006/relationships/image" Target="../media/image844.png"/><Relationship Id="rId1267" Type="http://schemas.openxmlformats.org/officeDocument/2006/relationships/image" Target="../media/image1267.png"/><Relationship Id="rId276" Type="http://schemas.openxmlformats.org/officeDocument/2006/relationships/image" Target="../media/image276.png"/><Relationship Id="rId483" Type="http://schemas.openxmlformats.org/officeDocument/2006/relationships/image" Target="../media/image483.png"/><Relationship Id="rId690" Type="http://schemas.openxmlformats.org/officeDocument/2006/relationships/image" Target="../media/image690.png"/><Relationship Id="rId704" Type="http://schemas.openxmlformats.org/officeDocument/2006/relationships/image" Target="../media/image704.png"/><Relationship Id="rId911" Type="http://schemas.openxmlformats.org/officeDocument/2006/relationships/image" Target="../media/image911.jpeg"/><Relationship Id="rId1127" Type="http://schemas.openxmlformats.org/officeDocument/2006/relationships/image" Target="../media/image1127.png"/><Relationship Id="rId1334" Type="http://schemas.openxmlformats.org/officeDocument/2006/relationships/image" Target="../media/image1334.jpeg"/><Relationship Id="rId40" Type="http://schemas.openxmlformats.org/officeDocument/2006/relationships/image" Target="../media/image40.png"/><Relationship Id="rId136" Type="http://schemas.openxmlformats.org/officeDocument/2006/relationships/image" Target="../media/image136.png"/><Relationship Id="rId343" Type="http://schemas.openxmlformats.org/officeDocument/2006/relationships/image" Target="../media/image343.png"/><Relationship Id="rId550" Type="http://schemas.openxmlformats.org/officeDocument/2006/relationships/image" Target="../media/image550.png"/><Relationship Id="rId788" Type="http://schemas.openxmlformats.org/officeDocument/2006/relationships/image" Target="../media/image788.png"/><Relationship Id="rId995" Type="http://schemas.openxmlformats.org/officeDocument/2006/relationships/image" Target="../media/image995.png"/><Relationship Id="rId1180" Type="http://schemas.openxmlformats.org/officeDocument/2006/relationships/image" Target="../media/image1180.png"/><Relationship Id="rId1401" Type="http://schemas.openxmlformats.org/officeDocument/2006/relationships/image" Target="../media/image1401.png"/><Relationship Id="rId203" Type="http://schemas.openxmlformats.org/officeDocument/2006/relationships/image" Target="../media/image203.png"/><Relationship Id="rId648" Type="http://schemas.openxmlformats.org/officeDocument/2006/relationships/image" Target="../media/image648.png"/><Relationship Id="rId855" Type="http://schemas.openxmlformats.org/officeDocument/2006/relationships/image" Target="../media/image855.png"/><Relationship Id="rId1040" Type="http://schemas.openxmlformats.org/officeDocument/2006/relationships/image" Target="../media/image1040.png"/><Relationship Id="rId1278" Type="http://schemas.openxmlformats.org/officeDocument/2006/relationships/image" Target="../media/image1278.png"/><Relationship Id="rId287" Type="http://schemas.openxmlformats.org/officeDocument/2006/relationships/image" Target="../media/image287.png"/><Relationship Id="rId410" Type="http://schemas.openxmlformats.org/officeDocument/2006/relationships/image" Target="../media/image410.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922" Type="http://schemas.openxmlformats.org/officeDocument/2006/relationships/image" Target="../media/image922.png"/><Relationship Id="rId1138" Type="http://schemas.openxmlformats.org/officeDocument/2006/relationships/image" Target="../media/image1138.jpeg"/><Relationship Id="rId1345" Type="http://schemas.openxmlformats.org/officeDocument/2006/relationships/image" Target="../media/image1345.png"/><Relationship Id="rId147" Type="http://schemas.openxmlformats.org/officeDocument/2006/relationships/image" Target="../media/image147.png"/><Relationship Id="rId354" Type="http://schemas.openxmlformats.org/officeDocument/2006/relationships/image" Target="../media/image354.jpeg"/><Relationship Id="rId799" Type="http://schemas.openxmlformats.org/officeDocument/2006/relationships/image" Target="../media/image799.png"/><Relationship Id="rId1191" Type="http://schemas.openxmlformats.org/officeDocument/2006/relationships/image" Target="../media/image1191.png"/><Relationship Id="rId1205" Type="http://schemas.openxmlformats.org/officeDocument/2006/relationships/image" Target="../media/image1205.png"/><Relationship Id="rId51" Type="http://schemas.openxmlformats.org/officeDocument/2006/relationships/image" Target="../media/image51.png"/><Relationship Id="rId561" Type="http://schemas.openxmlformats.org/officeDocument/2006/relationships/image" Target="../media/image561.png"/><Relationship Id="rId659" Type="http://schemas.openxmlformats.org/officeDocument/2006/relationships/image" Target="../media/image659.png"/><Relationship Id="rId866" Type="http://schemas.openxmlformats.org/officeDocument/2006/relationships/image" Target="../media/image866.png"/><Relationship Id="rId1289" Type="http://schemas.openxmlformats.org/officeDocument/2006/relationships/image" Target="../media/image1289.png"/><Relationship Id="rId1412" Type="http://schemas.openxmlformats.org/officeDocument/2006/relationships/image" Target="../media/image1412.png"/><Relationship Id="rId214" Type="http://schemas.openxmlformats.org/officeDocument/2006/relationships/image" Target="../media/image214.png"/><Relationship Id="rId298" Type="http://schemas.openxmlformats.org/officeDocument/2006/relationships/image" Target="../media/image298.jpeg"/><Relationship Id="rId421" Type="http://schemas.openxmlformats.org/officeDocument/2006/relationships/image" Target="../media/image421.jpeg"/><Relationship Id="rId519" Type="http://schemas.openxmlformats.org/officeDocument/2006/relationships/image" Target="../media/image519.png"/><Relationship Id="rId1051" Type="http://schemas.openxmlformats.org/officeDocument/2006/relationships/image" Target="../media/image1051.png"/><Relationship Id="rId1149" Type="http://schemas.openxmlformats.org/officeDocument/2006/relationships/image" Target="../media/image1149.png"/><Relationship Id="rId1356" Type="http://schemas.openxmlformats.org/officeDocument/2006/relationships/image" Target="../media/image1356.jpeg"/><Relationship Id="rId158" Type="http://schemas.openxmlformats.org/officeDocument/2006/relationships/image" Target="../media/image158.jpeg"/><Relationship Id="rId726" Type="http://schemas.openxmlformats.org/officeDocument/2006/relationships/image" Target="../media/image726.png"/><Relationship Id="rId933" Type="http://schemas.openxmlformats.org/officeDocument/2006/relationships/image" Target="../media/image933.png"/><Relationship Id="rId1009" Type="http://schemas.openxmlformats.org/officeDocument/2006/relationships/image" Target="../media/image1009.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1216" Type="http://schemas.openxmlformats.org/officeDocument/2006/relationships/image" Target="../media/image1216.png"/><Relationship Id="rId1423" Type="http://schemas.openxmlformats.org/officeDocument/2006/relationships/image" Target="../media/image1423.png"/><Relationship Id="rId225" Type="http://schemas.openxmlformats.org/officeDocument/2006/relationships/image" Target="../media/image225.png"/><Relationship Id="rId432" Type="http://schemas.openxmlformats.org/officeDocument/2006/relationships/image" Target="../media/image432.png"/><Relationship Id="rId877" Type="http://schemas.openxmlformats.org/officeDocument/2006/relationships/image" Target="../media/image877.png"/><Relationship Id="rId1062" Type="http://schemas.openxmlformats.org/officeDocument/2006/relationships/image" Target="../media/image1062.jpeg"/><Relationship Id="rId737" Type="http://schemas.openxmlformats.org/officeDocument/2006/relationships/image" Target="../media/image737.png"/><Relationship Id="rId944" Type="http://schemas.openxmlformats.org/officeDocument/2006/relationships/image" Target="../media/image944.jpeg"/><Relationship Id="rId1367" Type="http://schemas.openxmlformats.org/officeDocument/2006/relationships/image" Target="../media/image1367.png"/><Relationship Id="rId73" Type="http://schemas.openxmlformats.org/officeDocument/2006/relationships/image" Target="../media/image73.png"/><Relationship Id="rId169" Type="http://schemas.openxmlformats.org/officeDocument/2006/relationships/image" Target="../media/image169.png"/><Relationship Id="rId376" Type="http://schemas.openxmlformats.org/officeDocument/2006/relationships/image" Target="../media/image376.png"/><Relationship Id="rId583" Type="http://schemas.openxmlformats.org/officeDocument/2006/relationships/image" Target="../media/image583.png"/><Relationship Id="rId790" Type="http://schemas.openxmlformats.org/officeDocument/2006/relationships/image" Target="../media/image790.png"/><Relationship Id="rId804" Type="http://schemas.openxmlformats.org/officeDocument/2006/relationships/image" Target="../media/image804.png"/><Relationship Id="rId1227" Type="http://schemas.openxmlformats.org/officeDocument/2006/relationships/image" Target="../media/image1227.png"/><Relationship Id="rId4" Type="http://schemas.openxmlformats.org/officeDocument/2006/relationships/image" Target="../media/image4.png"/><Relationship Id="rId236" Type="http://schemas.openxmlformats.org/officeDocument/2006/relationships/image" Target="../media/image236.png"/><Relationship Id="rId443" Type="http://schemas.openxmlformats.org/officeDocument/2006/relationships/image" Target="../media/image443.jpeg"/><Relationship Id="rId650" Type="http://schemas.openxmlformats.org/officeDocument/2006/relationships/image" Target="../media/image650.jpeg"/><Relationship Id="rId888" Type="http://schemas.openxmlformats.org/officeDocument/2006/relationships/image" Target="../media/image888.png"/><Relationship Id="rId1073" Type="http://schemas.openxmlformats.org/officeDocument/2006/relationships/image" Target="../media/image1073.png"/><Relationship Id="rId1280" Type="http://schemas.openxmlformats.org/officeDocument/2006/relationships/image" Target="../media/image1280.jpeg"/><Relationship Id="rId303" Type="http://schemas.openxmlformats.org/officeDocument/2006/relationships/image" Target="../media/image303.jpeg"/><Relationship Id="rId748" Type="http://schemas.openxmlformats.org/officeDocument/2006/relationships/image" Target="../media/image748.png"/><Relationship Id="rId955" Type="http://schemas.openxmlformats.org/officeDocument/2006/relationships/image" Target="../media/image955.png"/><Relationship Id="rId1140" Type="http://schemas.openxmlformats.org/officeDocument/2006/relationships/image" Target="../media/image1140.png"/><Relationship Id="rId1378" Type="http://schemas.openxmlformats.org/officeDocument/2006/relationships/image" Target="../media/image1378.png"/><Relationship Id="rId84" Type="http://schemas.openxmlformats.org/officeDocument/2006/relationships/image" Target="../media/image84.jpeg"/><Relationship Id="rId387" Type="http://schemas.openxmlformats.org/officeDocument/2006/relationships/image" Target="../media/image387.png"/><Relationship Id="rId510" Type="http://schemas.openxmlformats.org/officeDocument/2006/relationships/image" Target="../media/image510.jpeg"/><Relationship Id="rId594" Type="http://schemas.openxmlformats.org/officeDocument/2006/relationships/image" Target="../media/image594.jpeg"/><Relationship Id="rId608" Type="http://schemas.openxmlformats.org/officeDocument/2006/relationships/image" Target="../media/image608.png"/><Relationship Id="rId815" Type="http://schemas.openxmlformats.org/officeDocument/2006/relationships/image" Target="../media/image815.png"/><Relationship Id="rId1238" Type="http://schemas.openxmlformats.org/officeDocument/2006/relationships/image" Target="../media/image1238.png"/><Relationship Id="rId247" Type="http://schemas.openxmlformats.org/officeDocument/2006/relationships/image" Target="../media/image247.png"/><Relationship Id="rId899" Type="http://schemas.openxmlformats.org/officeDocument/2006/relationships/image" Target="../media/image899.png"/><Relationship Id="rId1000" Type="http://schemas.openxmlformats.org/officeDocument/2006/relationships/image" Target="../media/image1000.png"/><Relationship Id="rId1084" Type="http://schemas.openxmlformats.org/officeDocument/2006/relationships/image" Target="../media/image1084.png"/><Relationship Id="rId1305" Type="http://schemas.openxmlformats.org/officeDocument/2006/relationships/image" Target="../media/image1305.png"/><Relationship Id="rId107" Type="http://schemas.openxmlformats.org/officeDocument/2006/relationships/image" Target="../media/image107.png"/><Relationship Id="rId454" Type="http://schemas.openxmlformats.org/officeDocument/2006/relationships/image" Target="../media/image454.png"/><Relationship Id="rId661" Type="http://schemas.openxmlformats.org/officeDocument/2006/relationships/image" Target="../media/image661.png"/><Relationship Id="rId759" Type="http://schemas.openxmlformats.org/officeDocument/2006/relationships/image" Target="../media/image759.png"/><Relationship Id="rId966" Type="http://schemas.openxmlformats.org/officeDocument/2006/relationships/image" Target="../media/image966.png"/><Relationship Id="rId1291" Type="http://schemas.openxmlformats.org/officeDocument/2006/relationships/image" Target="../media/image1291.png"/><Relationship Id="rId1389" Type="http://schemas.openxmlformats.org/officeDocument/2006/relationships/image" Target="../media/image1389.png"/><Relationship Id="rId11" Type="http://schemas.openxmlformats.org/officeDocument/2006/relationships/image" Target="../media/image11.png"/><Relationship Id="rId314" Type="http://schemas.openxmlformats.org/officeDocument/2006/relationships/image" Target="../media/image314.png"/><Relationship Id="rId398" Type="http://schemas.openxmlformats.org/officeDocument/2006/relationships/image" Target="../media/image398.png"/><Relationship Id="rId521" Type="http://schemas.openxmlformats.org/officeDocument/2006/relationships/image" Target="../media/image521.png"/><Relationship Id="rId619" Type="http://schemas.openxmlformats.org/officeDocument/2006/relationships/image" Target="../media/image619.jpeg"/><Relationship Id="rId1151" Type="http://schemas.openxmlformats.org/officeDocument/2006/relationships/image" Target="../media/image1151.png"/><Relationship Id="rId1249" Type="http://schemas.openxmlformats.org/officeDocument/2006/relationships/image" Target="../media/image1249.png"/><Relationship Id="rId95" Type="http://schemas.openxmlformats.org/officeDocument/2006/relationships/image" Target="../media/image95.png"/><Relationship Id="rId160" Type="http://schemas.openxmlformats.org/officeDocument/2006/relationships/image" Target="../media/image160.png"/><Relationship Id="rId826" Type="http://schemas.openxmlformats.org/officeDocument/2006/relationships/image" Target="../media/image826.png"/><Relationship Id="rId1011" Type="http://schemas.openxmlformats.org/officeDocument/2006/relationships/image" Target="../media/image1011.png"/><Relationship Id="rId1109" Type="http://schemas.openxmlformats.org/officeDocument/2006/relationships/image" Target="../media/image1109.png"/><Relationship Id="rId258" Type="http://schemas.openxmlformats.org/officeDocument/2006/relationships/image" Target="../media/image258.jpeg"/><Relationship Id="rId465" Type="http://schemas.openxmlformats.org/officeDocument/2006/relationships/image" Target="../media/image465.jpeg"/><Relationship Id="rId672" Type="http://schemas.openxmlformats.org/officeDocument/2006/relationships/image" Target="../media/image672.jpeg"/><Relationship Id="rId1095" Type="http://schemas.openxmlformats.org/officeDocument/2006/relationships/image" Target="../media/image1095.png"/><Relationship Id="rId1316" Type="http://schemas.openxmlformats.org/officeDocument/2006/relationships/image" Target="../media/image1316.png"/><Relationship Id="rId22" Type="http://schemas.openxmlformats.org/officeDocument/2006/relationships/image" Target="../media/image22.png"/><Relationship Id="rId118" Type="http://schemas.openxmlformats.org/officeDocument/2006/relationships/image" Target="../media/image118.png"/><Relationship Id="rId325" Type="http://schemas.openxmlformats.org/officeDocument/2006/relationships/image" Target="../media/image325.png"/><Relationship Id="rId532" Type="http://schemas.openxmlformats.org/officeDocument/2006/relationships/image" Target="../media/image532.jpeg"/><Relationship Id="rId977" Type="http://schemas.openxmlformats.org/officeDocument/2006/relationships/image" Target="../media/image977.png"/><Relationship Id="rId1162" Type="http://schemas.openxmlformats.org/officeDocument/2006/relationships/image" Target="../media/image1162.png"/><Relationship Id="rId171" Type="http://schemas.openxmlformats.org/officeDocument/2006/relationships/image" Target="../media/image171.png"/><Relationship Id="rId837" Type="http://schemas.openxmlformats.org/officeDocument/2006/relationships/image" Target="../media/image837.png"/><Relationship Id="rId1022" Type="http://schemas.openxmlformats.org/officeDocument/2006/relationships/image" Target="../media/image1022.png"/><Relationship Id="rId269" Type="http://schemas.openxmlformats.org/officeDocument/2006/relationships/image" Target="../media/image269.png"/><Relationship Id="rId476" Type="http://schemas.openxmlformats.org/officeDocument/2006/relationships/image" Target="../media/image476.png"/><Relationship Id="rId683" Type="http://schemas.openxmlformats.org/officeDocument/2006/relationships/image" Target="../media/image683.png"/><Relationship Id="rId890" Type="http://schemas.openxmlformats.org/officeDocument/2006/relationships/image" Target="../media/image890.png"/><Relationship Id="rId904" Type="http://schemas.openxmlformats.org/officeDocument/2006/relationships/image" Target="../media/image904.png"/><Relationship Id="rId1327" Type="http://schemas.openxmlformats.org/officeDocument/2006/relationships/image" Target="../media/image1327.png"/><Relationship Id="rId33" Type="http://schemas.openxmlformats.org/officeDocument/2006/relationships/image" Target="../media/image33.png"/><Relationship Id="rId129" Type="http://schemas.openxmlformats.org/officeDocument/2006/relationships/image" Target="../media/image129.jpeg"/><Relationship Id="rId336" Type="http://schemas.openxmlformats.org/officeDocument/2006/relationships/image" Target="../media/image336.png"/><Relationship Id="rId543" Type="http://schemas.openxmlformats.org/officeDocument/2006/relationships/image" Target="../media/image543.png"/><Relationship Id="rId988" Type="http://schemas.openxmlformats.org/officeDocument/2006/relationships/image" Target="../media/image988.jpeg"/><Relationship Id="rId1173" Type="http://schemas.openxmlformats.org/officeDocument/2006/relationships/image" Target="../media/image1173.png"/><Relationship Id="rId1380" Type="http://schemas.openxmlformats.org/officeDocument/2006/relationships/image" Target="../media/image1380.png"/><Relationship Id="rId182" Type="http://schemas.openxmlformats.org/officeDocument/2006/relationships/image" Target="../media/image182.png"/><Relationship Id="rId403" Type="http://schemas.openxmlformats.org/officeDocument/2006/relationships/image" Target="../media/image403.png"/><Relationship Id="rId750" Type="http://schemas.openxmlformats.org/officeDocument/2006/relationships/image" Target="../media/image750.jpeg"/><Relationship Id="rId848" Type="http://schemas.openxmlformats.org/officeDocument/2006/relationships/image" Target="../media/image848.png"/><Relationship Id="rId1033" Type="http://schemas.openxmlformats.org/officeDocument/2006/relationships/image" Target="../media/image1033.png"/><Relationship Id="rId487" Type="http://schemas.openxmlformats.org/officeDocument/2006/relationships/image" Target="../media/image487.png"/><Relationship Id="rId610" Type="http://schemas.openxmlformats.org/officeDocument/2006/relationships/image" Target="../media/image610.png"/><Relationship Id="rId694" Type="http://schemas.openxmlformats.org/officeDocument/2006/relationships/image" Target="../media/image694.png"/><Relationship Id="rId708" Type="http://schemas.openxmlformats.org/officeDocument/2006/relationships/image" Target="../media/image708.jpeg"/><Relationship Id="rId915" Type="http://schemas.openxmlformats.org/officeDocument/2006/relationships/image" Target="../media/image915.png"/><Relationship Id="rId1240" Type="http://schemas.openxmlformats.org/officeDocument/2006/relationships/image" Target="../media/image1240.png"/><Relationship Id="rId1338" Type="http://schemas.openxmlformats.org/officeDocument/2006/relationships/image" Target="../media/image1338.png"/><Relationship Id="rId347" Type="http://schemas.openxmlformats.org/officeDocument/2006/relationships/image" Target="../media/image347.png"/><Relationship Id="rId999" Type="http://schemas.openxmlformats.org/officeDocument/2006/relationships/image" Target="../media/image999.png"/><Relationship Id="rId1100" Type="http://schemas.openxmlformats.org/officeDocument/2006/relationships/image" Target="../media/image1100.png"/><Relationship Id="rId1184" Type="http://schemas.openxmlformats.org/officeDocument/2006/relationships/image" Target="../media/image1184.png"/><Relationship Id="rId1405" Type="http://schemas.openxmlformats.org/officeDocument/2006/relationships/image" Target="../media/image1405.png"/><Relationship Id="rId44" Type="http://schemas.openxmlformats.org/officeDocument/2006/relationships/image" Target="../media/image44.png"/><Relationship Id="rId554" Type="http://schemas.openxmlformats.org/officeDocument/2006/relationships/image" Target="../media/image554.jpeg"/><Relationship Id="rId761" Type="http://schemas.openxmlformats.org/officeDocument/2006/relationships/image" Target="../media/image761.png"/><Relationship Id="rId859" Type="http://schemas.openxmlformats.org/officeDocument/2006/relationships/image" Target="../media/image859.png"/><Relationship Id="rId1391" Type="http://schemas.openxmlformats.org/officeDocument/2006/relationships/image" Target="../media/image1391.jpeg"/><Relationship Id="rId193" Type="http://schemas.openxmlformats.org/officeDocument/2006/relationships/image" Target="../media/image193.png"/><Relationship Id="rId207" Type="http://schemas.openxmlformats.org/officeDocument/2006/relationships/image" Target="../media/image207.png"/><Relationship Id="rId414" Type="http://schemas.openxmlformats.org/officeDocument/2006/relationships/image" Target="../media/image414.png"/><Relationship Id="rId498" Type="http://schemas.openxmlformats.org/officeDocument/2006/relationships/image" Target="../media/image498.png"/><Relationship Id="rId621" Type="http://schemas.openxmlformats.org/officeDocument/2006/relationships/image" Target="../media/image621.png"/><Relationship Id="rId1044" Type="http://schemas.openxmlformats.org/officeDocument/2006/relationships/image" Target="../media/image1044.png"/><Relationship Id="rId1251" Type="http://schemas.openxmlformats.org/officeDocument/2006/relationships/image" Target="../media/image1251.png"/><Relationship Id="rId1349" Type="http://schemas.openxmlformats.org/officeDocument/2006/relationships/image" Target="../media/image1349.png"/><Relationship Id="rId260" Type="http://schemas.openxmlformats.org/officeDocument/2006/relationships/image" Target="../media/image260.png"/><Relationship Id="rId719" Type="http://schemas.openxmlformats.org/officeDocument/2006/relationships/image" Target="../media/image719.png"/><Relationship Id="rId926" Type="http://schemas.openxmlformats.org/officeDocument/2006/relationships/image" Target="../media/image926.jpeg"/><Relationship Id="rId1111" Type="http://schemas.openxmlformats.org/officeDocument/2006/relationships/image" Target="../media/image1111.png"/><Relationship Id="rId55" Type="http://schemas.openxmlformats.org/officeDocument/2006/relationships/image" Target="../media/image55.jpe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jpeg"/><Relationship Id="rId772" Type="http://schemas.openxmlformats.org/officeDocument/2006/relationships/image" Target="../media/image772.png"/><Relationship Id="rId1195" Type="http://schemas.openxmlformats.org/officeDocument/2006/relationships/image" Target="../media/image1195.png"/><Relationship Id="rId1209" Type="http://schemas.openxmlformats.org/officeDocument/2006/relationships/image" Target="../media/image1209.png"/><Relationship Id="rId1416" Type="http://schemas.openxmlformats.org/officeDocument/2006/relationships/image" Target="../media/image1416.png"/><Relationship Id="rId218" Type="http://schemas.openxmlformats.org/officeDocument/2006/relationships/image" Target="../media/image218.png"/><Relationship Id="rId425" Type="http://schemas.openxmlformats.org/officeDocument/2006/relationships/image" Target="../media/image425.png"/><Relationship Id="rId632" Type="http://schemas.openxmlformats.org/officeDocument/2006/relationships/image" Target="../media/image632.png"/><Relationship Id="rId1055" Type="http://schemas.openxmlformats.org/officeDocument/2006/relationships/image" Target="../media/image1055.png"/><Relationship Id="rId1262" Type="http://schemas.openxmlformats.org/officeDocument/2006/relationships/image" Target="../media/image1262.png"/><Relationship Id="rId271" Type="http://schemas.openxmlformats.org/officeDocument/2006/relationships/image" Target="../media/image271.png"/><Relationship Id="rId937" Type="http://schemas.openxmlformats.org/officeDocument/2006/relationships/image" Target="../media/image937.png"/><Relationship Id="rId1122" Type="http://schemas.openxmlformats.org/officeDocument/2006/relationships/image" Target="../media/image1122.png"/><Relationship Id="rId66" Type="http://schemas.openxmlformats.org/officeDocument/2006/relationships/image" Target="../media/image66.png"/><Relationship Id="rId131" Type="http://schemas.openxmlformats.org/officeDocument/2006/relationships/image" Target="../media/image131.png"/><Relationship Id="rId369" Type="http://schemas.openxmlformats.org/officeDocument/2006/relationships/image" Target="../media/image369.jpeg"/><Relationship Id="rId576" Type="http://schemas.openxmlformats.org/officeDocument/2006/relationships/image" Target="../media/image576.png"/><Relationship Id="rId783" Type="http://schemas.openxmlformats.org/officeDocument/2006/relationships/image" Target="../media/image783.png"/><Relationship Id="rId990" Type="http://schemas.openxmlformats.org/officeDocument/2006/relationships/image" Target="../media/image990.png"/><Relationship Id="rId1427" Type="http://schemas.openxmlformats.org/officeDocument/2006/relationships/image" Target="../media/image1427.png"/><Relationship Id="rId229" Type="http://schemas.openxmlformats.org/officeDocument/2006/relationships/image" Target="../media/image229.png"/><Relationship Id="rId436" Type="http://schemas.openxmlformats.org/officeDocument/2006/relationships/image" Target="../media/image436.png"/><Relationship Id="rId643" Type="http://schemas.openxmlformats.org/officeDocument/2006/relationships/image" Target="../media/image643.png"/><Relationship Id="rId1066" Type="http://schemas.openxmlformats.org/officeDocument/2006/relationships/image" Target="../media/image1066.png"/><Relationship Id="rId1273" Type="http://schemas.openxmlformats.org/officeDocument/2006/relationships/image" Target="../media/image1273.png"/><Relationship Id="rId850" Type="http://schemas.openxmlformats.org/officeDocument/2006/relationships/image" Target="../media/image850.jpeg"/><Relationship Id="rId948" Type="http://schemas.openxmlformats.org/officeDocument/2006/relationships/image" Target="../media/image948.png"/><Relationship Id="rId1133" Type="http://schemas.openxmlformats.org/officeDocument/2006/relationships/image" Target="../media/image1133.jpeg"/><Relationship Id="rId77" Type="http://schemas.openxmlformats.org/officeDocument/2006/relationships/image" Target="../media/image77.png"/><Relationship Id="rId282" Type="http://schemas.openxmlformats.org/officeDocument/2006/relationships/image" Target="../media/image282.png"/><Relationship Id="rId503" Type="http://schemas.openxmlformats.org/officeDocument/2006/relationships/image" Target="../media/image503.png"/><Relationship Id="rId587" Type="http://schemas.openxmlformats.org/officeDocument/2006/relationships/image" Target="../media/image587.jpeg"/><Relationship Id="rId710" Type="http://schemas.openxmlformats.org/officeDocument/2006/relationships/image" Target="../media/image710.png"/><Relationship Id="rId808" Type="http://schemas.openxmlformats.org/officeDocument/2006/relationships/image" Target="../media/image808.jpeg"/><Relationship Id="rId1340" Type="http://schemas.openxmlformats.org/officeDocument/2006/relationships/image" Target="../media/image1340.png"/><Relationship Id="rId8" Type="http://schemas.openxmlformats.org/officeDocument/2006/relationships/image" Target="../media/image8.png"/><Relationship Id="rId142" Type="http://schemas.openxmlformats.org/officeDocument/2006/relationships/image" Target="../media/image142.png"/><Relationship Id="rId447" Type="http://schemas.openxmlformats.org/officeDocument/2006/relationships/image" Target="../media/image447.png"/><Relationship Id="rId794" Type="http://schemas.openxmlformats.org/officeDocument/2006/relationships/image" Target="../media/image794.png"/><Relationship Id="rId1077" Type="http://schemas.openxmlformats.org/officeDocument/2006/relationships/image" Target="../media/image1077.png"/><Relationship Id="rId1200" Type="http://schemas.openxmlformats.org/officeDocument/2006/relationships/image" Target="../media/image1200.png"/><Relationship Id="rId654" Type="http://schemas.openxmlformats.org/officeDocument/2006/relationships/image" Target="../media/image654.png"/><Relationship Id="rId861" Type="http://schemas.openxmlformats.org/officeDocument/2006/relationships/image" Target="../media/image861.png"/><Relationship Id="rId959" Type="http://schemas.openxmlformats.org/officeDocument/2006/relationships/image" Target="../media/image959.png"/><Relationship Id="rId1284" Type="http://schemas.openxmlformats.org/officeDocument/2006/relationships/image" Target="../media/image1284.png"/><Relationship Id="rId293" Type="http://schemas.openxmlformats.org/officeDocument/2006/relationships/image" Target="../media/image293.jpeg"/><Relationship Id="rId307" Type="http://schemas.openxmlformats.org/officeDocument/2006/relationships/image" Target="../media/image307.png"/><Relationship Id="rId514" Type="http://schemas.openxmlformats.org/officeDocument/2006/relationships/image" Target="../media/image514.png"/><Relationship Id="rId721" Type="http://schemas.openxmlformats.org/officeDocument/2006/relationships/image" Target="../media/image721.png"/><Relationship Id="rId1144" Type="http://schemas.openxmlformats.org/officeDocument/2006/relationships/image" Target="../media/image1144.png"/><Relationship Id="rId1351" Type="http://schemas.openxmlformats.org/officeDocument/2006/relationships/image" Target="../media/image1351.jpeg"/><Relationship Id="rId88" Type="http://schemas.openxmlformats.org/officeDocument/2006/relationships/image" Target="../media/image88.png"/><Relationship Id="rId153" Type="http://schemas.openxmlformats.org/officeDocument/2006/relationships/image" Target="../media/image153.png"/><Relationship Id="rId360" Type="http://schemas.openxmlformats.org/officeDocument/2006/relationships/image" Target="../media/image360.png"/><Relationship Id="rId598" Type="http://schemas.openxmlformats.org/officeDocument/2006/relationships/image" Target="../media/image598.png"/><Relationship Id="rId819" Type="http://schemas.openxmlformats.org/officeDocument/2006/relationships/image" Target="../media/image819.png"/><Relationship Id="rId1004" Type="http://schemas.openxmlformats.org/officeDocument/2006/relationships/image" Target="../media/image1004.png"/><Relationship Id="rId1211" Type="http://schemas.openxmlformats.org/officeDocument/2006/relationships/image" Target="../media/image1211.png"/><Relationship Id="rId220" Type="http://schemas.openxmlformats.org/officeDocument/2006/relationships/image" Target="../media/image220.png"/><Relationship Id="rId458" Type="http://schemas.openxmlformats.org/officeDocument/2006/relationships/image" Target="../media/image458.jpeg"/><Relationship Id="rId665" Type="http://schemas.openxmlformats.org/officeDocument/2006/relationships/image" Target="../media/image665.jpeg"/><Relationship Id="rId872" Type="http://schemas.openxmlformats.org/officeDocument/2006/relationships/image" Target="../media/image872.png"/><Relationship Id="rId1088" Type="http://schemas.openxmlformats.org/officeDocument/2006/relationships/image" Target="../media/image1088.png"/><Relationship Id="rId1295" Type="http://schemas.openxmlformats.org/officeDocument/2006/relationships/image" Target="../media/image1295.png"/><Relationship Id="rId1309" Type="http://schemas.openxmlformats.org/officeDocument/2006/relationships/image" Target="../media/image1309.jpeg"/><Relationship Id="rId15" Type="http://schemas.openxmlformats.org/officeDocument/2006/relationships/image" Target="../media/image15.png"/><Relationship Id="rId318" Type="http://schemas.openxmlformats.org/officeDocument/2006/relationships/image" Target="../media/image318.png"/><Relationship Id="rId525" Type="http://schemas.openxmlformats.org/officeDocument/2006/relationships/image" Target="../media/image525.png"/><Relationship Id="rId732" Type="http://schemas.openxmlformats.org/officeDocument/2006/relationships/image" Target="../media/image732.png"/><Relationship Id="rId1155" Type="http://schemas.openxmlformats.org/officeDocument/2006/relationships/image" Target="../media/image1155.jpeg"/><Relationship Id="rId1362" Type="http://schemas.openxmlformats.org/officeDocument/2006/relationships/image" Target="../media/image1362.png"/><Relationship Id="rId99" Type="http://schemas.openxmlformats.org/officeDocument/2006/relationships/image" Target="../media/image99.jpeg"/><Relationship Id="rId164" Type="http://schemas.openxmlformats.org/officeDocument/2006/relationships/image" Target="../media/image164.png"/><Relationship Id="rId371" Type="http://schemas.openxmlformats.org/officeDocument/2006/relationships/image" Target="../media/image371.png"/><Relationship Id="rId1015" Type="http://schemas.openxmlformats.org/officeDocument/2006/relationships/image" Target="../media/image1015.jpeg"/><Relationship Id="rId1222" Type="http://schemas.openxmlformats.org/officeDocument/2006/relationships/image" Target="../media/image1222.png"/><Relationship Id="rId469" Type="http://schemas.openxmlformats.org/officeDocument/2006/relationships/image" Target="../media/image469.png"/><Relationship Id="rId676" Type="http://schemas.openxmlformats.org/officeDocument/2006/relationships/image" Target="../media/image676.png"/><Relationship Id="rId883" Type="http://schemas.openxmlformats.org/officeDocument/2006/relationships/image" Target="../media/image883.png"/><Relationship Id="rId1099" Type="http://schemas.openxmlformats.org/officeDocument/2006/relationships/image" Target="../media/image1099.png"/><Relationship Id="rId26" Type="http://schemas.openxmlformats.org/officeDocument/2006/relationships/image" Target="../media/image26.png"/><Relationship Id="rId231" Type="http://schemas.openxmlformats.org/officeDocument/2006/relationships/image" Target="../media/image231.png"/><Relationship Id="rId329" Type="http://schemas.openxmlformats.org/officeDocument/2006/relationships/image" Target="../media/image329.png"/><Relationship Id="rId536" Type="http://schemas.openxmlformats.org/officeDocument/2006/relationships/image" Target="../media/image536.png"/><Relationship Id="rId1166" Type="http://schemas.openxmlformats.org/officeDocument/2006/relationships/image" Target="../media/image1166.png"/><Relationship Id="rId1373" Type="http://schemas.openxmlformats.org/officeDocument/2006/relationships/image" Target="../media/image1373.png"/><Relationship Id="rId175" Type="http://schemas.openxmlformats.org/officeDocument/2006/relationships/image" Target="../media/image175.jpeg"/><Relationship Id="rId743" Type="http://schemas.openxmlformats.org/officeDocument/2006/relationships/image" Target="../media/image743.png"/><Relationship Id="rId950" Type="http://schemas.openxmlformats.org/officeDocument/2006/relationships/image" Target="../media/image950.png"/><Relationship Id="rId1026" Type="http://schemas.openxmlformats.org/officeDocument/2006/relationships/image" Target="../media/image1026.png"/><Relationship Id="rId382" Type="http://schemas.openxmlformats.org/officeDocument/2006/relationships/image" Target="../media/image382.png"/><Relationship Id="rId603" Type="http://schemas.openxmlformats.org/officeDocument/2006/relationships/image" Target="../media/image603.png"/><Relationship Id="rId687" Type="http://schemas.openxmlformats.org/officeDocument/2006/relationships/image" Target="../media/image687.png"/><Relationship Id="rId810" Type="http://schemas.openxmlformats.org/officeDocument/2006/relationships/image" Target="../media/image810.png"/><Relationship Id="rId908" Type="http://schemas.openxmlformats.org/officeDocument/2006/relationships/image" Target="../media/image908.png"/><Relationship Id="rId1233" Type="http://schemas.openxmlformats.org/officeDocument/2006/relationships/image" Target="../media/image1233.png"/><Relationship Id="rId242" Type="http://schemas.openxmlformats.org/officeDocument/2006/relationships/image" Target="../media/image242.png"/><Relationship Id="rId894" Type="http://schemas.openxmlformats.org/officeDocument/2006/relationships/image" Target="../media/image894.jpeg"/><Relationship Id="rId1177" Type="http://schemas.openxmlformats.org/officeDocument/2006/relationships/image" Target="../media/image1177.png"/><Relationship Id="rId1300" Type="http://schemas.openxmlformats.org/officeDocument/2006/relationships/image" Target="../media/image1300.png"/><Relationship Id="rId37" Type="http://schemas.openxmlformats.org/officeDocument/2006/relationships/image" Target="../media/image37.png"/><Relationship Id="rId102" Type="http://schemas.openxmlformats.org/officeDocument/2006/relationships/image" Target="../media/image102.png"/><Relationship Id="rId547" Type="http://schemas.openxmlformats.org/officeDocument/2006/relationships/image" Target="../media/image547.jpeg"/><Relationship Id="rId754" Type="http://schemas.openxmlformats.org/officeDocument/2006/relationships/image" Target="../media/image754.png"/><Relationship Id="rId961" Type="http://schemas.openxmlformats.org/officeDocument/2006/relationships/image" Target="../media/image961.png"/><Relationship Id="rId1384" Type="http://schemas.openxmlformats.org/officeDocument/2006/relationships/image" Target="../media/image1384.png"/><Relationship Id="rId90" Type="http://schemas.openxmlformats.org/officeDocument/2006/relationships/image" Target="../media/image90.png"/><Relationship Id="rId186" Type="http://schemas.openxmlformats.org/officeDocument/2006/relationships/image" Target="../media/image186.png"/><Relationship Id="rId393" Type="http://schemas.openxmlformats.org/officeDocument/2006/relationships/image" Target="../media/image393.png"/><Relationship Id="rId407" Type="http://schemas.openxmlformats.org/officeDocument/2006/relationships/image" Target="../media/image407.png"/><Relationship Id="rId614" Type="http://schemas.openxmlformats.org/officeDocument/2006/relationships/image" Target="../media/image614.png"/><Relationship Id="rId821" Type="http://schemas.openxmlformats.org/officeDocument/2006/relationships/image" Target="../media/image821.png"/><Relationship Id="rId1037" Type="http://schemas.openxmlformats.org/officeDocument/2006/relationships/image" Target="../media/image1037.jpeg"/><Relationship Id="rId1244" Type="http://schemas.openxmlformats.org/officeDocument/2006/relationships/image" Target="../media/image1244.png"/><Relationship Id="rId253" Type="http://schemas.openxmlformats.org/officeDocument/2006/relationships/image" Target="../media/image253.png"/><Relationship Id="rId460" Type="http://schemas.openxmlformats.org/officeDocument/2006/relationships/image" Target="../media/image460.png"/><Relationship Id="rId698" Type="http://schemas.openxmlformats.org/officeDocument/2006/relationships/image" Target="../media/image698.png"/><Relationship Id="rId919" Type="http://schemas.openxmlformats.org/officeDocument/2006/relationships/image" Target="../media/image919.png"/><Relationship Id="rId1090" Type="http://schemas.openxmlformats.org/officeDocument/2006/relationships/image" Target="../media/image1090.png"/><Relationship Id="rId1104" Type="http://schemas.openxmlformats.org/officeDocument/2006/relationships/image" Target="../media/image1104.png"/><Relationship Id="rId1311" Type="http://schemas.openxmlformats.org/officeDocument/2006/relationships/image" Target="../media/image1311.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jpeg"/><Relationship Id="rId558" Type="http://schemas.openxmlformats.org/officeDocument/2006/relationships/image" Target="../media/image558.png"/><Relationship Id="rId765" Type="http://schemas.openxmlformats.org/officeDocument/2006/relationships/image" Target="../media/image765.jpeg"/><Relationship Id="rId972" Type="http://schemas.openxmlformats.org/officeDocument/2006/relationships/image" Target="../media/image972.png"/><Relationship Id="rId1188" Type="http://schemas.openxmlformats.org/officeDocument/2006/relationships/image" Target="../media/image1188.jpeg"/><Relationship Id="rId1395" Type="http://schemas.openxmlformats.org/officeDocument/2006/relationships/image" Target="../media/image1395.png"/><Relationship Id="rId1409" Type="http://schemas.openxmlformats.org/officeDocument/2006/relationships/image" Target="../media/image1409.png"/><Relationship Id="rId197" Type="http://schemas.openxmlformats.org/officeDocument/2006/relationships/image" Target="../media/image197.png"/><Relationship Id="rId418" Type="http://schemas.openxmlformats.org/officeDocument/2006/relationships/image" Target="../media/image418.png"/><Relationship Id="rId625" Type="http://schemas.openxmlformats.org/officeDocument/2006/relationships/image" Target="../media/image625.jpeg"/><Relationship Id="rId832" Type="http://schemas.openxmlformats.org/officeDocument/2006/relationships/image" Target="../media/image832.png"/><Relationship Id="rId1048" Type="http://schemas.openxmlformats.org/officeDocument/2006/relationships/image" Target="../media/image1048.png"/><Relationship Id="rId1255" Type="http://schemas.openxmlformats.org/officeDocument/2006/relationships/image" Target="../media/image1255.png"/><Relationship Id="rId264" Type="http://schemas.openxmlformats.org/officeDocument/2006/relationships/image" Target="../media/image264.png"/><Relationship Id="rId471" Type="http://schemas.openxmlformats.org/officeDocument/2006/relationships/image" Target="../media/image471.png"/><Relationship Id="rId1115" Type="http://schemas.openxmlformats.org/officeDocument/2006/relationships/image" Target="../media/image1115.png"/><Relationship Id="rId1322" Type="http://schemas.openxmlformats.org/officeDocument/2006/relationships/image" Target="../media/image1322.png"/><Relationship Id="rId59" Type="http://schemas.openxmlformats.org/officeDocument/2006/relationships/image" Target="../media/image59.png"/><Relationship Id="rId124" Type="http://schemas.openxmlformats.org/officeDocument/2006/relationships/image" Target="../media/image124.jpeg"/><Relationship Id="rId569" Type="http://schemas.openxmlformats.org/officeDocument/2006/relationships/image" Target="../media/image569.png"/><Relationship Id="rId776" Type="http://schemas.openxmlformats.org/officeDocument/2006/relationships/image" Target="../media/image776.png"/><Relationship Id="rId983" Type="http://schemas.openxmlformats.org/officeDocument/2006/relationships/image" Target="../media/image983.jpeg"/><Relationship Id="rId1199" Type="http://schemas.openxmlformats.org/officeDocument/2006/relationships/image" Target="../media/image1199.png"/><Relationship Id="rId331" Type="http://schemas.openxmlformats.org/officeDocument/2006/relationships/image" Target="../media/image331.png"/><Relationship Id="rId429" Type="http://schemas.openxmlformats.org/officeDocument/2006/relationships/image" Target="../media/image429.png"/><Relationship Id="rId636" Type="http://schemas.openxmlformats.org/officeDocument/2006/relationships/image" Target="../media/image636.png"/><Relationship Id="rId1059" Type="http://schemas.openxmlformats.org/officeDocument/2006/relationships/image" Target="../media/image1059.png"/><Relationship Id="rId1266" Type="http://schemas.openxmlformats.org/officeDocument/2006/relationships/image" Target="../media/image1266.png"/><Relationship Id="rId843" Type="http://schemas.openxmlformats.org/officeDocument/2006/relationships/image" Target="../media/image843.png"/><Relationship Id="rId1126" Type="http://schemas.openxmlformats.org/officeDocument/2006/relationships/image" Target="../media/image1126.png"/><Relationship Id="rId275" Type="http://schemas.openxmlformats.org/officeDocument/2006/relationships/image" Target="../media/image275.png"/><Relationship Id="rId482" Type="http://schemas.openxmlformats.org/officeDocument/2006/relationships/image" Target="../media/image482.png"/><Relationship Id="rId703" Type="http://schemas.openxmlformats.org/officeDocument/2006/relationships/image" Target="../media/image703.png"/><Relationship Id="rId910" Type="http://schemas.openxmlformats.org/officeDocument/2006/relationships/image" Target="../media/image910.png"/><Relationship Id="rId1333" Type="http://schemas.openxmlformats.org/officeDocument/2006/relationships/image" Target="../media/image1333.png"/></Relationships>
</file>

<file path=xl/drawings/drawing1.xml><?xml version="1.0" encoding="utf-8"?>
<xdr:wsDr xmlns:xdr="http://schemas.openxmlformats.org/drawingml/2006/spreadsheetDrawing" xmlns:a="http://schemas.openxmlformats.org/drawingml/2006/main">
  <xdr:twoCellAnchor>
    <xdr:from>
      <xdr:col>9</xdr:col>
      <xdr:colOff>342900</xdr:colOff>
      <xdr:row>33</xdr:row>
      <xdr:rowOff>9525</xdr:rowOff>
    </xdr:from>
    <xdr:to>
      <xdr:col>13</xdr:col>
      <xdr:colOff>0</xdr:colOff>
      <xdr:row>44</xdr:row>
      <xdr:rowOff>0</xdr:rowOff>
    </xdr:to>
    <xdr:pic>
      <xdr:nvPicPr>
        <xdr:cNvPr id="3" name="Picture 2" descr="460.jpg"/>
        <xdr:cNvPicPr>
          <a:picLocks noChangeAspect="1"/>
        </xdr:cNvPicPr>
      </xdr:nvPicPr>
      <xdr:blipFill>
        <a:blip xmlns:r="http://schemas.openxmlformats.org/officeDocument/2006/relationships" r:embed="rId1" cstate="print"/>
        <a:stretch>
          <a:fillRect/>
        </a:stretch>
      </xdr:blipFill>
      <xdr:spPr>
        <a:xfrm>
          <a:off x="5829300" y="6153150"/>
          <a:ext cx="2095500" cy="2095500"/>
        </a:xfrm>
        <a:prstGeom prst="rect">
          <a:avLst/>
        </a:prstGeom>
        <a:noFill/>
        <a:ln w="19050">
          <a:solidFill>
            <a:schemeClr val="tx1"/>
          </a:solidFill>
        </a:ln>
      </xdr:spPr>
    </xdr:pic>
    <xdr:clientData/>
  </xdr:twoCellAnchor>
  <xdr:twoCellAnchor editAs="oneCell">
    <xdr:from>
      <xdr:col>7</xdr:col>
      <xdr:colOff>0</xdr:colOff>
      <xdr:row>55</xdr:row>
      <xdr:rowOff>0</xdr:rowOff>
    </xdr:from>
    <xdr:to>
      <xdr:col>8</xdr:col>
      <xdr:colOff>152400</xdr:colOff>
      <xdr:row>59</xdr:row>
      <xdr:rowOff>0</xdr:rowOff>
    </xdr:to>
    <xdr:pic>
      <xdr:nvPicPr>
        <xdr:cNvPr id="4" name="Picture 3" descr="460.png"/>
        <xdr:cNvPicPr>
          <a:picLocks noChangeAspect="1"/>
        </xdr:cNvPicPr>
      </xdr:nvPicPr>
      <xdr:blipFill>
        <a:blip xmlns:r="http://schemas.openxmlformats.org/officeDocument/2006/relationships" r:embed="rId2" cstate="print"/>
        <a:stretch>
          <a:fillRect/>
        </a:stretch>
      </xdr:blipFill>
      <xdr:spPr>
        <a:xfrm>
          <a:off x="4267200" y="10153650"/>
          <a:ext cx="762000" cy="762000"/>
        </a:xfrm>
        <a:prstGeom prst="rect">
          <a:avLst/>
        </a:prstGeom>
      </xdr:spPr>
    </xdr:pic>
    <xdr:clientData/>
  </xdr:twoCellAnchor>
  <xdr:twoCellAnchor editAs="oneCell">
    <xdr:from>
      <xdr:col>7</xdr:col>
      <xdr:colOff>0</xdr:colOff>
      <xdr:row>60</xdr:row>
      <xdr:rowOff>0</xdr:rowOff>
    </xdr:from>
    <xdr:to>
      <xdr:col>8</xdr:col>
      <xdr:colOff>152400</xdr:colOff>
      <xdr:row>63</xdr:row>
      <xdr:rowOff>190500</xdr:rowOff>
    </xdr:to>
    <xdr:pic>
      <xdr:nvPicPr>
        <xdr:cNvPr id="5" name="Picture 4" descr="460back.png"/>
        <xdr:cNvPicPr>
          <a:picLocks noChangeAspect="1"/>
        </xdr:cNvPicPr>
      </xdr:nvPicPr>
      <xdr:blipFill>
        <a:blip xmlns:r="http://schemas.openxmlformats.org/officeDocument/2006/relationships" r:embed="rId3" cstate="print"/>
        <a:stretch>
          <a:fillRect/>
        </a:stretch>
      </xdr:blipFill>
      <xdr:spPr>
        <a:xfrm>
          <a:off x="4267200" y="11106150"/>
          <a:ext cx="762000" cy="762000"/>
        </a:xfrm>
        <a:prstGeom prst="rect">
          <a:avLst/>
        </a:prstGeom>
      </xdr:spPr>
    </xdr:pic>
    <xdr:clientData/>
  </xdr:twoCellAnchor>
  <xdr:twoCellAnchor editAs="oneCell">
    <xdr:from>
      <xdr:col>9</xdr:col>
      <xdr:colOff>0</xdr:colOff>
      <xdr:row>55</xdr:row>
      <xdr:rowOff>0</xdr:rowOff>
    </xdr:from>
    <xdr:to>
      <xdr:col>10</xdr:col>
      <xdr:colOff>152400</xdr:colOff>
      <xdr:row>59</xdr:row>
      <xdr:rowOff>0</xdr:rowOff>
    </xdr:to>
    <xdr:pic>
      <xdr:nvPicPr>
        <xdr:cNvPr id="6" name="Picture 5" descr="460female.png"/>
        <xdr:cNvPicPr>
          <a:picLocks noChangeAspect="1"/>
        </xdr:cNvPicPr>
      </xdr:nvPicPr>
      <xdr:blipFill>
        <a:blip xmlns:r="http://schemas.openxmlformats.org/officeDocument/2006/relationships" r:embed="rId4" cstate="print"/>
        <a:stretch>
          <a:fillRect/>
        </a:stretch>
      </xdr:blipFill>
      <xdr:spPr>
        <a:xfrm>
          <a:off x="5486400" y="10153650"/>
          <a:ext cx="762000" cy="762000"/>
        </a:xfrm>
        <a:prstGeom prst="rect">
          <a:avLst/>
        </a:prstGeom>
      </xdr:spPr>
    </xdr:pic>
    <xdr:clientData/>
  </xdr:twoCellAnchor>
  <xdr:twoCellAnchor editAs="oneCell">
    <xdr:from>
      <xdr:col>9</xdr:col>
      <xdr:colOff>0</xdr:colOff>
      <xdr:row>60</xdr:row>
      <xdr:rowOff>0</xdr:rowOff>
    </xdr:from>
    <xdr:to>
      <xdr:col>10</xdr:col>
      <xdr:colOff>152400</xdr:colOff>
      <xdr:row>63</xdr:row>
      <xdr:rowOff>190500</xdr:rowOff>
    </xdr:to>
    <xdr:pic>
      <xdr:nvPicPr>
        <xdr:cNvPr id="7" name="Picture 6" descr="460back.png"/>
        <xdr:cNvPicPr>
          <a:picLocks noChangeAspect="1"/>
        </xdr:cNvPicPr>
      </xdr:nvPicPr>
      <xdr:blipFill>
        <a:blip xmlns:r="http://schemas.openxmlformats.org/officeDocument/2006/relationships" r:embed="rId3" cstate="print"/>
        <a:stretch>
          <a:fillRect/>
        </a:stretch>
      </xdr:blipFill>
      <xdr:spPr>
        <a:xfrm>
          <a:off x="5486400" y="11106150"/>
          <a:ext cx="762000" cy="762000"/>
        </a:xfrm>
        <a:prstGeom prst="rect">
          <a:avLst/>
        </a:prstGeom>
      </xdr:spPr>
    </xdr:pic>
    <xdr:clientData/>
  </xdr:twoCellAnchor>
  <xdr:twoCellAnchor editAs="oneCell">
    <xdr:from>
      <xdr:col>11</xdr:col>
      <xdr:colOff>0</xdr:colOff>
      <xdr:row>55</xdr:row>
      <xdr:rowOff>0</xdr:rowOff>
    </xdr:from>
    <xdr:to>
      <xdr:col>12</xdr:col>
      <xdr:colOff>152400</xdr:colOff>
      <xdr:row>59</xdr:row>
      <xdr:rowOff>0</xdr:rowOff>
    </xdr:to>
    <xdr:pic>
      <xdr:nvPicPr>
        <xdr:cNvPr id="8" name="Picture 7" descr="460shiny.png"/>
        <xdr:cNvPicPr>
          <a:picLocks noChangeAspect="1"/>
        </xdr:cNvPicPr>
      </xdr:nvPicPr>
      <xdr:blipFill>
        <a:blip xmlns:r="http://schemas.openxmlformats.org/officeDocument/2006/relationships" r:embed="rId5" cstate="print"/>
        <a:stretch>
          <a:fillRect/>
        </a:stretch>
      </xdr:blipFill>
      <xdr:spPr>
        <a:xfrm>
          <a:off x="6705600" y="10153650"/>
          <a:ext cx="762000" cy="762000"/>
        </a:xfrm>
        <a:prstGeom prst="rect">
          <a:avLst/>
        </a:prstGeom>
      </xdr:spPr>
    </xdr:pic>
    <xdr:clientData/>
  </xdr:twoCellAnchor>
  <xdr:twoCellAnchor editAs="oneCell">
    <xdr:from>
      <xdr:col>11</xdr:col>
      <xdr:colOff>0</xdr:colOff>
      <xdr:row>60</xdr:row>
      <xdr:rowOff>0</xdr:rowOff>
    </xdr:from>
    <xdr:to>
      <xdr:col>12</xdr:col>
      <xdr:colOff>152400</xdr:colOff>
      <xdr:row>63</xdr:row>
      <xdr:rowOff>190500</xdr:rowOff>
    </xdr:to>
    <xdr:pic>
      <xdr:nvPicPr>
        <xdr:cNvPr id="9" name="Picture 8" descr="460backshiny.png"/>
        <xdr:cNvPicPr>
          <a:picLocks noChangeAspect="1"/>
        </xdr:cNvPicPr>
      </xdr:nvPicPr>
      <xdr:blipFill>
        <a:blip xmlns:r="http://schemas.openxmlformats.org/officeDocument/2006/relationships" r:embed="rId6" cstate="print"/>
        <a:stretch>
          <a:fillRect/>
        </a:stretch>
      </xdr:blipFill>
      <xdr:spPr>
        <a:xfrm>
          <a:off x="6705600" y="11106150"/>
          <a:ext cx="762000" cy="762000"/>
        </a:xfrm>
        <a:prstGeom prst="rect">
          <a:avLst/>
        </a:prstGeom>
      </xdr:spPr>
    </xdr:pic>
    <xdr:clientData/>
  </xdr:twoCellAnchor>
  <xdr:twoCellAnchor editAs="oneCell">
    <xdr:from>
      <xdr:col>9</xdr:col>
      <xdr:colOff>342900</xdr:colOff>
      <xdr:row>65</xdr:row>
      <xdr:rowOff>19050</xdr:rowOff>
    </xdr:from>
    <xdr:to>
      <xdr:col>12</xdr:col>
      <xdr:colOff>600075</xdr:colOff>
      <xdr:row>75</xdr:row>
      <xdr:rowOff>171450</xdr:rowOff>
    </xdr:to>
    <xdr:pic>
      <xdr:nvPicPr>
        <xdr:cNvPr id="10" name="Picture 9" descr="063.jpg"/>
        <xdr:cNvPicPr>
          <a:picLocks noChangeAspect="1"/>
        </xdr:cNvPicPr>
      </xdr:nvPicPr>
      <xdr:blipFill>
        <a:blip xmlns:r="http://schemas.openxmlformats.org/officeDocument/2006/relationships" r:embed="rId7" cstate="print"/>
        <a:stretch>
          <a:fillRect/>
        </a:stretch>
      </xdr:blipFill>
      <xdr:spPr>
        <a:xfrm>
          <a:off x="5829300" y="12487275"/>
          <a:ext cx="2085975" cy="2085975"/>
        </a:xfrm>
        <a:prstGeom prst="rect">
          <a:avLst/>
        </a:prstGeom>
        <a:ln w="19050">
          <a:solidFill>
            <a:schemeClr val="tx1"/>
          </a:solidFill>
        </a:ln>
      </xdr:spPr>
    </xdr:pic>
    <xdr:clientData/>
  </xdr:twoCellAnchor>
  <xdr:twoCellAnchor editAs="oneCell">
    <xdr:from>
      <xdr:col>7</xdr:col>
      <xdr:colOff>0</xdr:colOff>
      <xdr:row>87</xdr:row>
      <xdr:rowOff>0</xdr:rowOff>
    </xdr:from>
    <xdr:to>
      <xdr:col>8</xdr:col>
      <xdr:colOff>152400</xdr:colOff>
      <xdr:row>91</xdr:row>
      <xdr:rowOff>0</xdr:rowOff>
    </xdr:to>
    <xdr:pic>
      <xdr:nvPicPr>
        <xdr:cNvPr id="11" name="Picture 10" descr="63.png"/>
        <xdr:cNvPicPr>
          <a:picLocks noChangeAspect="1"/>
        </xdr:cNvPicPr>
      </xdr:nvPicPr>
      <xdr:blipFill>
        <a:blip xmlns:r="http://schemas.openxmlformats.org/officeDocument/2006/relationships" r:embed="rId8" cstate="print"/>
        <a:stretch>
          <a:fillRect/>
        </a:stretch>
      </xdr:blipFill>
      <xdr:spPr>
        <a:xfrm>
          <a:off x="4267200" y="16668750"/>
          <a:ext cx="762000" cy="762000"/>
        </a:xfrm>
        <a:prstGeom prst="rect">
          <a:avLst/>
        </a:prstGeom>
      </xdr:spPr>
    </xdr:pic>
    <xdr:clientData/>
  </xdr:twoCellAnchor>
  <xdr:twoCellAnchor editAs="oneCell">
    <xdr:from>
      <xdr:col>9</xdr:col>
      <xdr:colOff>0</xdr:colOff>
      <xdr:row>87</xdr:row>
      <xdr:rowOff>0</xdr:rowOff>
    </xdr:from>
    <xdr:to>
      <xdr:col>10</xdr:col>
      <xdr:colOff>152400</xdr:colOff>
      <xdr:row>91</xdr:row>
      <xdr:rowOff>0</xdr:rowOff>
    </xdr:to>
    <xdr:pic>
      <xdr:nvPicPr>
        <xdr:cNvPr id="12" name="Picture 11" descr="63.png"/>
        <xdr:cNvPicPr>
          <a:picLocks noChangeAspect="1"/>
        </xdr:cNvPicPr>
      </xdr:nvPicPr>
      <xdr:blipFill>
        <a:blip xmlns:r="http://schemas.openxmlformats.org/officeDocument/2006/relationships" r:embed="rId8" cstate="print"/>
        <a:stretch>
          <a:fillRect/>
        </a:stretch>
      </xdr:blipFill>
      <xdr:spPr>
        <a:xfrm>
          <a:off x="5486400" y="16668750"/>
          <a:ext cx="762000" cy="762000"/>
        </a:xfrm>
        <a:prstGeom prst="rect">
          <a:avLst/>
        </a:prstGeom>
      </xdr:spPr>
    </xdr:pic>
    <xdr:clientData/>
  </xdr:twoCellAnchor>
  <xdr:twoCellAnchor editAs="oneCell">
    <xdr:from>
      <xdr:col>11</xdr:col>
      <xdr:colOff>0</xdr:colOff>
      <xdr:row>87</xdr:row>
      <xdr:rowOff>0</xdr:rowOff>
    </xdr:from>
    <xdr:to>
      <xdr:col>12</xdr:col>
      <xdr:colOff>152400</xdr:colOff>
      <xdr:row>91</xdr:row>
      <xdr:rowOff>0</xdr:rowOff>
    </xdr:to>
    <xdr:pic>
      <xdr:nvPicPr>
        <xdr:cNvPr id="13" name="Picture 12" descr="63shiny.png"/>
        <xdr:cNvPicPr>
          <a:picLocks noChangeAspect="1"/>
        </xdr:cNvPicPr>
      </xdr:nvPicPr>
      <xdr:blipFill>
        <a:blip xmlns:r="http://schemas.openxmlformats.org/officeDocument/2006/relationships" r:embed="rId9" cstate="print"/>
        <a:stretch>
          <a:fillRect/>
        </a:stretch>
      </xdr:blipFill>
      <xdr:spPr>
        <a:xfrm>
          <a:off x="6705600" y="16668750"/>
          <a:ext cx="762000" cy="762000"/>
        </a:xfrm>
        <a:prstGeom prst="rect">
          <a:avLst/>
        </a:prstGeom>
      </xdr:spPr>
    </xdr:pic>
    <xdr:clientData/>
  </xdr:twoCellAnchor>
  <xdr:twoCellAnchor editAs="oneCell">
    <xdr:from>
      <xdr:col>7</xdr:col>
      <xdr:colOff>0</xdr:colOff>
      <xdr:row>92</xdr:row>
      <xdr:rowOff>0</xdr:rowOff>
    </xdr:from>
    <xdr:to>
      <xdr:col>8</xdr:col>
      <xdr:colOff>152400</xdr:colOff>
      <xdr:row>95</xdr:row>
      <xdr:rowOff>190500</xdr:rowOff>
    </xdr:to>
    <xdr:pic>
      <xdr:nvPicPr>
        <xdr:cNvPr id="14" name="Picture 13" descr="63back.png"/>
        <xdr:cNvPicPr>
          <a:picLocks noChangeAspect="1"/>
        </xdr:cNvPicPr>
      </xdr:nvPicPr>
      <xdr:blipFill>
        <a:blip xmlns:r="http://schemas.openxmlformats.org/officeDocument/2006/relationships" r:embed="rId10" cstate="print"/>
        <a:stretch>
          <a:fillRect/>
        </a:stretch>
      </xdr:blipFill>
      <xdr:spPr>
        <a:xfrm>
          <a:off x="4267200" y="17621250"/>
          <a:ext cx="762000" cy="762000"/>
        </a:xfrm>
        <a:prstGeom prst="rect">
          <a:avLst/>
        </a:prstGeom>
      </xdr:spPr>
    </xdr:pic>
    <xdr:clientData/>
  </xdr:twoCellAnchor>
  <xdr:twoCellAnchor editAs="oneCell">
    <xdr:from>
      <xdr:col>9</xdr:col>
      <xdr:colOff>0</xdr:colOff>
      <xdr:row>92</xdr:row>
      <xdr:rowOff>0</xdr:rowOff>
    </xdr:from>
    <xdr:to>
      <xdr:col>10</xdr:col>
      <xdr:colOff>152400</xdr:colOff>
      <xdr:row>95</xdr:row>
      <xdr:rowOff>190500</xdr:rowOff>
    </xdr:to>
    <xdr:pic>
      <xdr:nvPicPr>
        <xdr:cNvPr id="15" name="Picture 14" descr="63back.png"/>
        <xdr:cNvPicPr>
          <a:picLocks noChangeAspect="1"/>
        </xdr:cNvPicPr>
      </xdr:nvPicPr>
      <xdr:blipFill>
        <a:blip xmlns:r="http://schemas.openxmlformats.org/officeDocument/2006/relationships" r:embed="rId10" cstate="print"/>
        <a:stretch>
          <a:fillRect/>
        </a:stretch>
      </xdr:blipFill>
      <xdr:spPr>
        <a:xfrm>
          <a:off x="5486400" y="17621250"/>
          <a:ext cx="762000" cy="762000"/>
        </a:xfrm>
        <a:prstGeom prst="rect">
          <a:avLst/>
        </a:prstGeom>
      </xdr:spPr>
    </xdr:pic>
    <xdr:clientData/>
  </xdr:twoCellAnchor>
  <xdr:twoCellAnchor editAs="oneCell">
    <xdr:from>
      <xdr:col>11</xdr:col>
      <xdr:colOff>0</xdr:colOff>
      <xdr:row>92</xdr:row>
      <xdr:rowOff>0</xdr:rowOff>
    </xdr:from>
    <xdr:to>
      <xdr:col>12</xdr:col>
      <xdr:colOff>152400</xdr:colOff>
      <xdr:row>95</xdr:row>
      <xdr:rowOff>190500</xdr:rowOff>
    </xdr:to>
    <xdr:pic>
      <xdr:nvPicPr>
        <xdr:cNvPr id="16" name="Picture 15" descr="63backshiny.png"/>
        <xdr:cNvPicPr>
          <a:picLocks noChangeAspect="1"/>
        </xdr:cNvPicPr>
      </xdr:nvPicPr>
      <xdr:blipFill>
        <a:blip xmlns:r="http://schemas.openxmlformats.org/officeDocument/2006/relationships" r:embed="rId11" cstate="print"/>
        <a:stretch>
          <a:fillRect/>
        </a:stretch>
      </xdr:blipFill>
      <xdr:spPr>
        <a:xfrm>
          <a:off x="6705600" y="17621250"/>
          <a:ext cx="762000" cy="762000"/>
        </a:xfrm>
        <a:prstGeom prst="rect">
          <a:avLst/>
        </a:prstGeom>
      </xdr:spPr>
    </xdr:pic>
    <xdr:clientData/>
  </xdr:twoCellAnchor>
  <xdr:twoCellAnchor editAs="oneCell">
    <xdr:from>
      <xdr:col>9</xdr:col>
      <xdr:colOff>323850</xdr:colOff>
      <xdr:row>97</xdr:row>
      <xdr:rowOff>28574</xdr:rowOff>
    </xdr:from>
    <xdr:to>
      <xdr:col>13</xdr:col>
      <xdr:colOff>131</xdr:colOff>
      <xdr:row>108</xdr:row>
      <xdr:rowOff>9524</xdr:rowOff>
    </xdr:to>
    <xdr:pic>
      <xdr:nvPicPr>
        <xdr:cNvPr id="17" name="Picture 16" descr="063.jpg"/>
        <xdr:cNvPicPr>
          <a:picLocks noChangeAspect="1"/>
        </xdr:cNvPicPr>
      </xdr:nvPicPr>
      <xdr:blipFill>
        <a:blip xmlns:r="http://schemas.openxmlformats.org/officeDocument/2006/relationships" r:embed="rId7" cstate="print"/>
        <a:stretch>
          <a:fillRect/>
        </a:stretch>
      </xdr:blipFill>
      <xdr:spPr>
        <a:xfrm>
          <a:off x="5810250" y="18688049"/>
          <a:ext cx="2114681" cy="2105025"/>
        </a:xfrm>
        <a:prstGeom prst="rect">
          <a:avLst/>
        </a:prstGeom>
        <a:ln w="19050">
          <a:solidFill>
            <a:schemeClr val="tx1"/>
          </a:solidFill>
        </a:ln>
      </xdr:spPr>
    </xdr:pic>
    <xdr:clientData/>
  </xdr:twoCellAnchor>
  <xdr:twoCellAnchor editAs="oneCell">
    <xdr:from>
      <xdr:col>7</xdr:col>
      <xdr:colOff>0</xdr:colOff>
      <xdr:row>119</xdr:row>
      <xdr:rowOff>0</xdr:rowOff>
    </xdr:from>
    <xdr:to>
      <xdr:col>8</xdr:col>
      <xdr:colOff>152400</xdr:colOff>
      <xdr:row>123</xdr:row>
      <xdr:rowOff>0</xdr:rowOff>
    </xdr:to>
    <xdr:pic>
      <xdr:nvPicPr>
        <xdr:cNvPr id="18" name="Picture 17" descr="63.png"/>
        <xdr:cNvPicPr>
          <a:picLocks noChangeAspect="1"/>
        </xdr:cNvPicPr>
      </xdr:nvPicPr>
      <xdr:blipFill>
        <a:blip xmlns:r="http://schemas.openxmlformats.org/officeDocument/2006/relationships" r:embed="rId8" cstate="print"/>
        <a:stretch>
          <a:fillRect/>
        </a:stretch>
      </xdr:blipFill>
      <xdr:spPr>
        <a:xfrm>
          <a:off x="4267200" y="16668750"/>
          <a:ext cx="762000" cy="762000"/>
        </a:xfrm>
        <a:prstGeom prst="rect">
          <a:avLst/>
        </a:prstGeom>
      </xdr:spPr>
    </xdr:pic>
    <xdr:clientData/>
  </xdr:twoCellAnchor>
  <xdr:twoCellAnchor editAs="oneCell">
    <xdr:from>
      <xdr:col>9</xdr:col>
      <xdr:colOff>0</xdr:colOff>
      <xdr:row>119</xdr:row>
      <xdr:rowOff>0</xdr:rowOff>
    </xdr:from>
    <xdr:to>
      <xdr:col>10</xdr:col>
      <xdr:colOff>152400</xdr:colOff>
      <xdr:row>123</xdr:row>
      <xdr:rowOff>0</xdr:rowOff>
    </xdr:to>
    <xdr:pic>
      <xdr:nvPicPr>
        <xdr:cNvPr id="19" name="Picture 18" descr="63.png"/>
        <xdr:cNvPicPr>
          <a:picLocks noChangeAspect="1"/>
        </xdr:cNvPicPr>
      </xdr:nvPicPr>
      <xdr:blipFill>
        <a:blip xmlns:r="http://schemas.openxmlformats.org/officeDocument/2006/relationships" r:embed="rId8" cstate="print"/>
        <a:stretch>
          <a:fillRect/>
        </a:stretch>
      </xdr:blipFill>
      <xdr:spPr>
        <a:xfrm>
          <a:off x="5486400" y="16668750"/>
          <a:ext cx="762000" cy="762000"/>
        </a:xfrm>
        <a:prstGeom prst="rect">
          <a:avLst/>
        </a:prstGeom>
      </xdr:spPr>
    </xdr:pic>
    <xdr:clientData/>
  </xdr:twoCellAnchor>
  <xdr:twoCellAnchor editAs="oneCell">
    <xdr:from>
      <xdr:col>11</xdr:col>
      <xdr:colOff>0</xdr:colOff>
      <xdr:row>119</xdr:row>
      <xdr:rowOff>0</xdr:rowOff>
    </xdr:from>
    <xdr:to>
      <xdr:col>12</xdr:col>
      <xdr:colOff>152400</xdr:colOff>
      <xdr:row>123</xdr:row>
      <xdr:rowOff>0</xdr:rowOff>
    </xdr:to>
    <xdr:pic>
      <xdr:nvPicPr>
        <xdr:cNvPr id="20" name="Picture 19" descr="63shiny.png"/>
        <xdr:cNvPicPr>
          <a:picLocks noChangeAspect="1"/>
        </xdr:cNvPicPr>
      </xdr:nvPicPr>
      <xdr:blipFill>
        <a:blip xmlns:r="http://schemas.openxmlformats.org/officeDocument/2006/relationships" r:embed="rId9" cstate="print"/>
        <a:stretch>
          <a:fillRect/>
        </a:stretch>
      </xdr:blipFill>
      <xdr:spPr>
        <a:xfrm>
          <a:off x="6705600" y="16668750"/>
          <a:ext cx="762000" cy="762000"/>
        </a:xfrm>
        <a:prstGeom prst="rect">
          <a:avLst/>
        </a:prstGeom>
      </xdr:spPr>
    </xdr:pic>
    <xdr:clientData/>
  </xdr:twoCellAnchor>
  <xdr:twoCellAnchor editAs="oneCell">
    <xdr:from>
      <xdr:col>7</xdr:col>
      <xdr:colOff>0</xdr:colOff>
      <xdr:row>124</xdr:row>
      <xdr:rowOff>0</xdr:rowOff>
    </xdr:from>
    <xdr:to>
      <xdr:col>8</xdr:col>
      <xdr:colOff>152400</xdr:colOff>
      <xdr:row>127</xdr:row>
      <xdr:rowOff>190500</xdr:rowOff>
    </xdr:to>
    <xdr:pic>
      <xdr:nvPicPr>
        <xdr:cNvPr id="21" name="Picture 20" descr="63back.png"/>
        <xdr:cNvPicPr>
          <a:picLocks noChangeAspect="1"/>
        </xdr:cNvPicPr>
      </xdr:nvPicPr>
      <xdr:blipFill>
        <a:blip xmlns:r="http://schemas.openxmlformats.org/officeDocument/2006/relationships" r:embed="rId10" cstate="print"/>
        <a:stretch>
          <a:fillRect/>
        </a:stretch>
      </xdr:blipFill>
      <xdr:spPr>
        <a:xfrm>
          <a:off x="4267200" y="17621250"/>
          <a:ext cx="762000" cy="762000"/>
        </a:xfrm>
        <a:prstGeom prst="rect">
          <a:avLst/>
        </a:prstGeom>
      </xdr:spPr>
    </xdr:pic>
    <xdr:clientData/>
  </xdr:twoCellAnchor>
  <xdr:twoCellAnchor editAs="oneCell">
    <xdr:from>
      <xdr:col>9</xdr:col>
      <xdr:colOff>0</xdr:colOff>
      <xdr:row>124</xdr:row>
      <xdr:rowOff>0</xdr:rowOff>
    </xdr:from>
    <xdr:to>
      <xdr:col>10</xdr:col>
      <xdr:colOff>152400</xdr:colOff>
      <xdr:row>127</xdr:row>
      <xdr:rowOff>190500</xdr:rowOff>
    </xdr:to>
    <xdr:pic>
      <xdr:nvPicPr>
        <xdr:cNvPr id="22" name="Picture 21" descr="63back.png"/>
        <xdr:cNvPicPr>
          <a:picLocks noChangeAspect="1"/>
        </xdr:cNvPicPr>
      </xdr:nvPicPr>
      <xdr:blipFill>
        <a:blip xmlns:r="http://schemas.openxmlformats.org/officeDocument/2006/relationships" r:embed="rId10" cstate="print"/>
        <a:stretch>
          <a:fillRect/>
        </a:stretch>
      </xdr:blipFill>
      <xdr:spPr>
        <a:xfrm>
          <a:off x="5486400" y="17621250"/>
          <a:ext cx="762000" cy="762000"/>
        </a:xfrm>
        <a:prstGeom prst="rect">
          <a:avLst/>
        </a:prstGeom>
      </xdr:spPr>
    </xdr:pic>
    <xdr:clientData/>
  </xdr:twoCellAnchor>
  <xdr:twoCellAnchor editAs="oneCell">
    <xdr:from>
      <xdr:col>11</xdr:col>
      <xdr:colOff>0</xdr:colOff>
      <xdr:row>124</xdr:row>
      <xdr:rowOff>0</xdr:rowOff>
    </xdr:from>
    <xdr:to>
      <xdr:col>12</xdr:col>
      <xdr:colOff>152400</xdr:colOff>
      <xdr:row>127</xdr:row>
      <xdr:rowOff>190500</xdr:rowOff>
    </xdr:to>
    <xdr:pic>
      <xdr:nvPicPr>
        <xdr:cNvPr id="23" name="Picture 22" descr="63backshiny.png"/>
        <xdr:cNvPicPr>
          <a:picLocks noChangeAspect="1"/>
        </xdr:cNvPicPr>
      </xdr:nvPicPr>
      <xdr:blipFill>
        <a:blip xmlns:r="http://schemas.openxmlformats.org/officeDocument/2006/relationships" r:embed="rId11" cstate="print"/>
        <a:stretch>
          <a:fillRect/>
        </a:stretch>
      </xdr:blipFill>
      <xdr:spPr>
        <a:xfrm>
          <a:off x="6705600" y="17621250"/>
          <a:ext cx="762000" cy="762000"/>
        </a:xfrm>
        <a:prstGeom prst="rect">
          <a:avLst/>
        </a:prstGeom>
      </xdr:spPr>
    </xdr:pic>
    <xdr:clientData/>
  </xdr:twoCellAnchor>
  <xdr:twoCellAnchor editAs="oneCell">
    <xdr:from>
      <xdr:col>9</xdr:col>
      <xdr:colOff>333375</xdr:colOff>
      <xdr:row>8122</xdr:row>
      <xdr:rowOff>9525</xdr:rowOff>
    </xdr:from>
    <xdr:to>
      <xdr:col>12</xdr:col>
      <xdr:colOff>600075</xdr:colOff>
      <xdr:row>8132</xdr:row>
      <xdr:rowOff>171450</xdr:rowOff>
    </xdr:to>
    <xdr:pic>
      <xdr:nvPicPr>
        <xdr:cNvPr id="24" name="Picture 23" descr="248.jpg"/>
        <xdr:cNvPicPr>
          <a:picLocks noChangeAspect="1"/>
        </xdr:cNvPicPr>
      </xdr:nvPicPr>
      <xdr:blipFill>
        <a:blip xmlns:r="http://schemas.openxmlformats.org/officeDocument/2006/relationships" r:embed="rId12" cstate="print"/>
        <a:stretch>
          <a:fillRect/>
        </a:stretch>
      </xdr:blipFill>
      <xdr:spPr>
        <a:xfrm>
          <a:off x="5819775" y="25126950"/>
          <a:ext cx="2095500" cy="2095500"/>
        </a:xfrm>
        <a:prstGeom prst="rect">
          <a:avLst/>
        </a:prstGeom>
        <a:ln w="19050">
          <a:solidFill>
            <a:schemeClr val="tx1"/>
          </a:solidFill>
        </a:ln>
      </xdr:spPr>
    </xdr:pic>
    <xdr:clientData/>
  </xdr:twoCellAnchor>
  <xdr:twoCellAnchor editAs="oneCell">
    <xdr:from>
      <xdr:col>7</xdr:col>
      <xdr:colOff>0</xdr:colOff>
      <xdr:row>8144</xdr:row>
      <xdr:rowOff>0</xdr:rowOff>
    </xdr:from>
    <xdr:to>
      <xdr:col>8</xdr:col>
      <xdr:colOff>152400</xdr:colOff>
      <xdr:row>8148</xdr:row>
      <xdr:rowOff>0</xdr:rowOff>
    </xdr:to>
    <xdr:pic>
      <xdr:nvPicPr>
        <xdr:cNvPr id="25" name="Picture 24" descr="248.png"/>
        <xdr:cNvPicPr>
          <a:picLocks noChangeAspect="1"/>
        </xdr:cNvPicPr>
      </xdr:nvPicPr>
      <xdr:blipFill>
        <a:blip xmlns:r="http://schemas.openxmlformats.org/officeDocument/2006/relationships" r:embed="rId13" cstate="print"/>
        <a:stretch>
          <a:fillRect/>
        </a:stretch>
      </xdr:blipFill>
      <xdr:spPr>
        <a:xfrm>
          <a:off x="4267200" y="29317950"/>
          <a:ext cx="762000" cy="762000"/>
        </a:xfrm>
        <a:prstGeom prst="rect">
          <a:avLst/>
        </a:prstGeom>
      </xdr:spPr>
    </xdr:pic>
    <xdr:clientData/>
  </xdr:twoCellAnchor>
  <xdr:twoCellAnchor editAs="oneCell">
    <xdr:from>
      <xdr:col>9</xdr:col>
      <xdr:colOff>0</xdr:colOff>
      <xdr:row>8144</xdr:row>
      <xdr:rowOff>0</xdr:rowOff>
    </xdr:from>
    <xdr:to>
      <xdr:col>10</xdr:col>
      <xdr:colOff>152400</xdr:colOff>
      <xdr:row>8148</xdr:row>
      <xdr:rowOff>0</xdr:rowOff>
    </xdr:to>
    <xdr:pic>
      <xdr:nvPicPr>
        <xdr:cNvPr id="26" name="Picture 25" descr="248.png"/>
        <xdr:cNvPicPr>
          <a:picLocks noChangeAspect="1"/>
        </xdr:cNvPicPr>
      </xdr:nvPicPr>
      <xdr:blipFill>
        <a:blip xmlns:r="http://schemas.openxmlformats.org/officeDocument/2006/relationships" r:embed="rId13" cstate="print"/>
        <a:stretch>
          <a:fillRect/>
        </a:stretch>
      </xdr:blipFill>
      <xdr:spPr>
        <a:xfrm>
          <a:off x="5486400" y="29317950"/>
          <a:ext cx="762000" cy="762000"/>
        </a:xfrm>
        <a:prstGeom prst="rect">
          <a:avLst/>
        </a:prstGeom>
      </xdr:spPr>
    </xdr:pic>
    <xdr:clientData/>
  </xdr:twoCellAnchor>
  <xdr:twoCellAnchor editAs="oneCell">
    <xdr:from>
      <xdr:col>11</xdr:col>
      <xdr:colOff>0</xdr:colOff>
      <xdr:row>8144</xdr:row>
      <xdr:rowOff>0</xdr:rowOff>
    </xdr:from>
    <xdr:to>
      <xdr:col>12</xdr:col>
      <xdr:colOff>152400</xdr:colOff>
      <xdr:row>8148</xdr:row>
      <xdr:rowOff>0</xdr:rowOff>
    </xdr:to>
    <xdr:pic>
      <xdr:nvPicPr>
        <xdr:cNvPr id="27" name="Picture 26" descr="248shiny.png"/>
        <xdr:cNvPicPr>
          <a:picLocks noChangeAspect="1"/>
        </xdr:cNvPicPr>
      </xdr:nvPicPr>
      <xdr:blipFill>
        <a:blip xmlns:r="http://schemas.openxmlformats.org/officeDocument/2006/relationships" r:embed="rId14" cstate="print"/>
        <a:stretch>
          <a:fillRect/>
        </a:stretch>
      </xdr:blipFill>
      <xdr:spPr>
        <a:xfrm>
          <a:off x="6705600" y="29317950"/>
          <a:ext cx="762000" cy="762000"/>
        </a:xfrm>
        <a:prstGeom prst="rect">
          <a:avLst/>
        </a:prstGeom>
      </xdr:spPr>
    </xdr:pic>
    <xdr:clientData/>
  </xdr:twoCellAnchor>
  <xdr:twoCellAnchor editAs="oneCell">
    <xdr:from>
      <xdr:col>7</xdr:col>
      <xdr:colOff>0</xdr:colOff>
      <xdr:row>8149</xdr:row>
      <xdr:rowOff>0</xdr:rowOff>
    </xdr:from>
    <xdr:to>
      <xdr:col>8</xdr:col>
      <xdr:colOff>152400</xdr:colOff>
      <xdr:row>8152</xdr:row>
      <xdr:rowOff>190500</xdr:rowOff>
    </xdr:to>
    <xdr:pic>
      <xdr:nvPicPr>
        <xdr:cNvPr id="28" name="Picture 27" descr="248back.png"/>
        <xdr:cNvPicPr>
          <a:picLocks noChangeAspect="1"/>
        </xdr:cNvPicPr>
      </xdr:nvPicPr>
      <xdr:blipFill>
        <a:blip xmlns:r="http://schemas.openxmlformats.org/officeDocument/2006/relationships" r:embed="rId15" cstate="print"/>
        <a:stretch>
          <a:fillRect/>
        </a:stretch>
      </xdr:blipFill>
      <xdr:spPr>
        <a:xfrm>
          <a:off x="4267200" y="30270450"/>
          <a:ext cx="762000" cy="762000"/>
        </a:xfrm>
        <a:prstGeom prst="rect">
          <a:avLst/>
        </a:prstGeom>
      </xdr:spPr>
    </xdr:pic>
    <xdr:clientData/>
  </xdr:twoCellAnchor>
  <xdr:twoCellAnchor editAs="oneCell">
    <xdr:from>
      <xdr:col>9</xdr:col>
      <xdr:colOff>0</xdr:colOff>
      <xdr:row>8149</xdr:row>
      <xdr:rowOff>0</xdr:rowOff>
    </xdr:from>
    <xdr:to>
      <xdr:col>10</xdr:col>
      <xdr:colOff>152400</xdr:colOff>
      <xdr:row>8152</xdr:row>
      <xdr:rowOff>190500</xdr:rowOff>
    </xdr:to>
    <xdr:pic>
      <xdr:nvPicPr>
        <xdr:cNvPr id="29" name="Picture 28" descr="248back.png"/>
        <xdr:cNvPicPr>
          <a:picLocks noChangeAspect="1"/>
        </xdr:cNvPicPr>
      </xdr:nvPicPr>
      <xdr:blipFill>
        <a:blip xmlns:r="http://schemas.openxmlformats.org/officeDocument/2006/relationships" r:embed="rId15" cstate="print"/>
        <a:stretch>
          <a:fillRect/>
        </a:stretch>
      </xdr:blipFill>
      <xdr:spPr>
        <a:xfrm>
          <a:off x="5486400" y="30270450"/>
          <a:ext cx="762000" cy="762000"/>
        </a:xfrm>
        <a:prstGeom prst="rect">
          <a:avLst/>
        </a:prstGeom>
      </xdr:spPr>
    </xdr:pic>
    <xdr:clientData/>
  </xdr:twoCellAnchor>
  <xdr:twoCellAnchor editAs="oneCell">
    <xdr:from>
      <xdr:col>11</xdr:col>
      <xdr:colOff>0</xdr:colOff>
      <xdr:row>8149</xdr:row>
      <xdr:rowOff>0</xdr:rowOff>
    </xdr:from>
    <xdr:to>
      <xdr:col>12</xdr:col>
      <xdr:colOff>152400</xdr:colOff>
      <xdr:row>8152</xdr:row>
      <xdr:rowOff>190500</xdr:rowOff>
    </xdr:to>
    <xdr:pic>
      <xdr:nvPicPr>
        <xdr:cNvPr id="30" name="Picture 29" descr="248shinyback.png"/>
        <xdr:cNvPicPr>
          <a:picLocks noChangeAspect="1"/>
        </xdr:cNvPicPr>
      </xdr:nvPicPr>
      <xdr:blipFill>
        <a:blip xmlns:r="http://schemas.openxmlformats.org/officeDocument/2006/relationships" r:embed="rId16" cstate="print"/>
        <a:stretch>
          <a:fillRect/>
        </a:stretch>
      </xdr:blipFill>
      <xdr:spPr>
        <a:xfrm>
          <a:off x="6705600" y="30270450"/>
          <a:ext cx="762000" cy="762000"/>
        </a:xfrm>
        <a:prstGeom prst="rect">
          <a:avLst/>
        </a:prstGeom>
      </xdr:spPr>
    </xdr:pic>
    <xdr:clientData/>
  </xdr:twoCellAnchor>
  <xdr:twoCellAnchor editAs="oneCell">
    <xdr:from>
      <xdr:col>11</xdr:col>
      <xdr:colOff>0</xdr:colOff>
      <xdr:row>507</xdr:row>
      <xdr:rowOff>0</xdr:rowOff>
    </xdr:from>
    <xdr:to>
      <xdr:col>12</xdr:col>
      <xdr:colOff>152400</xdr:colOff>
      <xdr:row>511</xdr:row>
      <xdr:rowOff>0</xdr:rowOff>
    </xdr:to>
    <xdr:pic>
      <xdr:nvPicPr>
        <xdr:cNvPr id="36" name="Picture 35" descr="493shiny.png"/>
        <xdr:cNvPicPr>
          <a:picLocks noChangeAspect="1"/>
        </xdr:cNvPicPr>
      </xdr:nvPicPr>
      <xdr:blipFill>
        <a:blip xmlns:r="http://schemas.openxmlformats.org/officeDocument/2006/relationships" r:embed="rId17" cstate="print"/>
        <a:stretch>
          <a:fillRect/>
        </a:stretch>
      </xdr:blipFill>
      <xdr:spPr>
        <a:xfrm>
          <a:off x="6705600" y="29317950"/>
          <a:ext cx="762000" cy="762000"/>
        </a:xfrm>
        <a:prstGeom prst="rect">
          <a:avLst/>
        </a:prstGeom>
      </xdr:spPr>
    </xdr:pic>
    <xdr:clientData/>
  </xdr:twoCellAnchor>
  <xdr:twoCellAnchor editAs="oneCell">
    <xdr:from>
      <xdr:col>11</xdr:col>
      <xdr:colOff>0</xdr:colOff>
      <xdr:row>512</xdr:row>
      <xdr:rowOff>0</xdr:rowOff>
    </xdr:from>
    <xdr:to>
      <xdr:col>12</xdr:col>
      <xdr:colOff>152400</xdr:colOff>
      <xdr:row>515</xdr:row>
      <xdr:rowOff>190500</xdr:rowOff>
    </xdr:to>
    <xdr:pic>
      <xdr:nvPicPr>
        <xdr:cNvPr id="37" name="Picture 36" descr="493shinyback.png"/>
        <xdr:cNvPicPr>
          <a:picLocks noChangeAspect="1"/>
        </xdr:cNvPicPr>
      </xdr:nvPicPr>
      <xdr:blipFill>
        <a:blip xmlns:r="http://schemas.openxmlformats.org/officeDocument/2006/relationships" r:embed="rId18" cstate="print"/>
        <a:stretch>
          <a:fillRect/>
        </a:stretch>
      </xdr:blipFill>
      <xdr:spPr>
        <a:xfrm>
          <a:off x="6705600" y="30270450"/>
          <a:ext cx="762000" cy="762000"/>
        </a:xfrm>
        <a:prstGeom prst="rect">
          <a:avLst/>
        </a:prstGeom>
      </xdr:spPr>
    </xdr:pic>
    <xdr:clientData/>
  </xdr:twoCellAnchor>
  <xdr:twoCellAnchor editAs="oneCell">
    <xdr:from>
      <xdr:col>9</xdr:col>
      <xdr:colOff>323850</xdr:colOff>
      <xdr:row>485</xdr:row>
      <xdr:rowOff>19050</xdr:rowOff>
    </xdr:from>
    <xdr:to>
      <xdr:col>12</xdr:col>
      <xdr:colOff>600075</xdr:colOff>
      <xdr:row>496</xdr:row>
      <xdr:rowOff>0</xdr:rowOff>
    </xdr:to>
    <xdr:pic>
      <xdr:nvPicPr>
        <xdr:cNvPr id="38" name="Picture 37" descr="arceus-sugimori.jpg"/>
        <xdr:cNvPicPr>
          <a:picLocks noChangeAspect="1"/>
        </xdr:cNvPicPr>
      </xdr:nvPicPr>
      <xdr:blipFill>
        <a:blip xmlns:r="http://schemas.openxmlformats.org/officeDocument/2006/relationships" r:embed="rId19" cstate="print"/>
        <a:stretch>
          <a:fillRect/>
        </a:stretch>
      </xdr:blipFill>
      <xdr:spPr>
        <a:xfrm>
          <a:off x="5810250" y="74818875"/>
          <a:ext cx="2105025" cy="2105025"/>
        </a:xfrm>
        <a:prstGeom prst="rect">
          <a:avLst/>
        </a:prstGeom>
        <a:ln w="19050">
          <a:solidFill>
            <a:schemeClr val="tx1"/>
          </a:solidFill>
        </a:ln>
      </xdr:spPr>
    </xdr:pic>
    <xdr:clientData/>
  </xdr:twoCellAnchor>
  <xdr:twoCellAnchor editAs="oneCell">
    <xdr:from>
      <xdr:col>9</xdr:col>
      <xdr:colOff>314324</xdr:colOff>
      <xdr:row>129</xdr:row>
      <xdr:rowOff>9524</xdr:rowOff>
    </xdr:from>
    <xdr:to>
      <xdr:col>12</xdr:col>
      <xdr:colOff>609599</xdr:colOff>
      <xdr:row>140</xdr:row>
      <xdr:rowOff>9524</xdr:rowOff>
    </xdr:to>
    <xdr:pic>
      <xdr:nvPicPr>
        <xdr:cNvPr id="39" name="Picture 38" descr="359.jpg"/>
        <xdr:cNvPicPr>
          <a:picLocks noChangeAspect="1"/>
        </xdr:cNvPicPr>
      </xdr:nvPicPr>
      <xdr:blipFill>
        <a:blip xmlns:r="http://schemas.openxmlformats.org/officeDocument/2006/relationships" r:embed="rId20" cstate="print"/>
        <a:stretch>
          <a:fillRect/>
        </a:stretch>
      </xdr:blipFill>
      <xdr:spPr>
        <a:xfrm>
          <a:off x="5800724" y="24822149"/>
          <a:ext cx="2124075" cy="2124075"/>
        </a:xfrm>
        <a:prstGeom prst="rect">
          <a:avLst/>
        </a:prstGeom>
        <a:ln w="19050">
          <a:solidFill>
            <a:schemeClr val="tx1"/>
          </a:solidFill>
        </a:ln>
      </xdr:spPr>
    </xdr:pic>
    <xdr:clientData/>
  </xdr:twoCellAnchor>
  <xdr:twoCellAnchor editAs="oneCell">
    <xdr:from>
      <xdr:col>7</xdr:col>
      <xdr:colOff>0</xdr:colOff>
      <xdr:row>151</xdr:row>
      <xdr:rowOff>0</xdr:rowOff>
    </xdr:from>
    <xdr:to>
      <xdr:col>8</xdr:col>
      <xdr:colOff>152400</xdr:colOff>
      <xdr:row>155</xdr:row>
      <xdr:rowOff>0</xdr:rowOff>
    </xdr:to>
    <xdr:pic>
      <xdr:nvPicPr>
        <xdr:cNvPr id="40" name="Picture 39" descr="359.png"/>
        <xdr:cNvPicPr>
          <a:picLocks noChangeAspect="1"/>
        </xdr:cNvPicPr>
      </xdr:nvPicPr>
      <xdr:blipFill>
        <a:blip xmlns:r="http://schemas.openxmlformats.org/officeDocument/2006/relationships" r:embed="rId21" cstate="print"/>
        <a:stretch>
          <a:fillRect/>
        </a:stretch>
      </xdr:blipFill>
      <xdr:spPr>
        <a:xfrm>
          <a:off x="4267200" y="29032200"/>
          <a:ext cx="762000" cy="762000"/>
        </a:xfrm>
        <a:prstGeom prst="rect">
          <a:avLst/>
        </a:prstGeom>
      </xdr:spPr>
    </xdr:pic>
    <xdr:clientData/>
  </xdr:twoCellAnchor>
  <xdr:twoCellAnchor editAs="oneCell">
    <xdr:from>
      <xdr:col>9</xdr:col>
      <xdr:colOff>0</xdr:colOff>
      <xdr:row>151</xdr:row>
      <xdr:rowOff>0</xdr:rowOff>
    </xdr:from>
    <xdr:to>
      <xdr:col>10</xdr:col>
      <xdr:colOff>152400</xdr:colOff>
      <xdr:row>155</xdr:row>
      <xdr:rowOff>0</xdr:rowOff>
    </xdr:to>
    <xdr:pic>
      <xdr:nvPicPr>
        <xdr:cNvPr id="41" name="Picture 40" descr="359.png"/>
        <xdr:cNvPicPr>
          <a:picLocks noChangeAspect="1"/>
        </xdr:cNvPicPr>
      </xdr:nvPicPr>
      <xdr:blipFill>
        <a:blip xmlns:r="http://schemas.openxmlformats.org/officeDocument/2006/relationships" r:embed="rId21" cstate="print"/>
        <a:stretch>
          <a:fillRect/>
        </a:stretch>
      </xdr:blipFill>
      <xdr:spPr>
        <a:xfrm>
          <a:off x="5486400" y="29032200"/>
          <a:ext cx="762000" cy="762000"/>
        </a:xfrm>
        <a:prstGeom prst="rect">
          <a:avLst/>
        </a:prstGeom>
      </xdr:spPr>
    </xdr:pic>
    <xdr:clientData/>
  </xdr:twoCellAnchor>
  <xdr:twoCellAnchor editAs="oneCell">
    <xdr:from>
      <xdr:col>11</xdr:col>
      <xdr:colOff>0</xdr:colOff>
      <xdr:row>151</xdr:row>
      <xdr:rowOff>0</xdr:rowOff>
    </xdr:from>
    <xdr:to>
      <xdr:col>12</xdr:col>
      <xdr:colOff>152400</xdr:colOff>
      <xdr:row>155</xdr:row>
      <xdr:rowOff>0</xdr:rowOff>
    </xdr:to>
    <xdr:pic>
      <xdr:nvPicPr>
        <xdr:cNvPr id="42" name="Picture 41" descr="359shiny.png"/>
        <xdr:cNvPicPr>
          <a:picLocks noChangeAspect="1"/>
        </xdr:cNvPicPr>
      </xdr:nvPicPr>
      <xdr:blipFill>
        <a:blip xmlns:r="http://schemas.openxmlformats.org/officeDocument/2006/relationships" r:embed="rId22" cstate="print"/>
        <a:stretch>
          <a:fillRect/>
        </a:stretch>
      </xdr:blipFill>
      <xdr:spPr>
        <a:xfrm>
          <a:off x="6705600" y="29032200"/>
          <a:ext cx="762000" cy="762000"/>
        </a:xfrm>
        <a:prstGeom prst="rect">
          <a:avLst/>
        </a:prstGeom>
      </xdr:spPr>
    </xdr:pic>
    <xdr:clientData/>
  </xdr:twoCellAnchor>
  <xdr:twoCellAnchor editAs="oneCell">
    <xdr:from>
      <xdr:col>7</xdr:col>
      <xdr:colOff>0</xdr:colOff>
      <xdr:row>156</xdr:row>
      <xdr:rowOff>0</xdr:rowOff>
    </xdr:from>
    <xdr:to>
      <xdr:col>8</xdr:col>
      <xdr:colOff>152400</xdr:colOff>
      <xdr:row>159</xdr:row>
      <xdr:rowOff>190500</xdr:rowOff>
    </xdr:to>
    <xdr:pic>
      <xdr:nvPicPr>
        <xdr:cNvPr id="43" name="Picture 42" descr="359back.png"/>
        <xdr:cNvPicPr>
          <a:picLocks noChangeAspect="1"/>
        </xdr:cNvPicPr>
      </xdr:nvPicPr>
      <xdr:blipFill>
        <a:blip xmlns:r="http://schemas.openxmlformats.org/officeDocument/2006/relationships" r:embed="rId23" cstate="print"/>
        <a:stretch>
          <a:fillRect/>
        </a:stretch>
      </xdr:blipFill>
      <xdr:spPr>
        <a:xfrm>
          <a:off x="4267200" y="29984700"/>
          <a:ext cx="762000" cy="762000"/>
        </a:xfrm>
        <a:prstGeom prst="rect">
          <a:avLst/>
        </a:prstGeom>
      </xdr:spPr>
    </xdr:pic>
    <xdr:clientData/>
  </xdr:twoCellAnchor>
  <xdr:twoCellAnchor editAs="oneCell">
    <xdr:from>
      <xdr:col>9</xdr:col>
      <xdr:colOff>0</xdr:colOff>
      <xdr:row>156</xdr:row>
      <xdr:rowOff>0</xdr:rowOff>
    </xdr:from>
    <xdr:to>
      <xdr:col>10</xdr:col>
      <xdr:colOff>152400</xdr:colOff>
      <xdr:row>159</xdr:row>
      <xdr:rowOff>190500</xdr:rowOff>
    </xdr:to>
    <xdr:pic>
      <xdr:nvPicPr>
        <xdr:cNvPr id="44" name="Picture 43" descr="359back.png"/>
        <xdr:cNvPicPr>
          <a:picLocks noChangeAspect="1"/>
        </xdr:cNvPicPr>
      </xdr:nvPicPr>
      <xdr:blipFill>
        <a:blip xmlns:r="http://schemas.openxmlformats.org/officeDocument/2006/relationships" r:embed="rId23" cstate="print"/>
        <a:stretch>
          <a:fillRect/>
        </a:stretch>
      </xdr:blipFill>
      <xdr:spPr>
        <a:xfrm>
          <a:off x="5486400" y="29984700"/>
          <a:ext cx="762000" cy="762000"/>
        </a:xfrm>
        <a:prstGeom prst="rect">
          <a:avLst/>
        </a:prstGeom>
      </xdr:spPr>
    </xdr:pic>
    <xdr:clientData/>
  </xdr:twoCellAnchor>
  <xdr:twoCellAnchor editAs="oneCell">
    <xdr:from>
      <xdr:col>11</xdr:col>
      <xdr:colOff>0</xdr:colOff>
      <xdr:row>156</xdr:row>
      <xdr:rowOff>0</xdr:rowOff>
    </xdr:from>
    <xdr:to>
      <xdr:col>12</xdr:col>
      <xdr:colOff>152400</xdr:colOff>
      <xdr:row>159</xdr:row>
      <xdr:rowOff>190500</xdr:rowOff>
    </xdr:to>
    <xdr:pic>
      <xdr:nvPicPr>
        <xdr:cNvPr id="45" name="Picture 44" descr="359backshiny.png"/>
        <xdr:cNvPicPr>
          <a:picLocks noChangeAspect="1"/>
        </xdr:cNvPicPr>
      </xdr:nvPicPr>
      <xdr:blipFill>
        <a:blip xmlns:r="http://schemas.openxmlformats.org/officeDocument/2006/relationships" r:embed="rId24" cstate="print"/>
        <a:stretch>
          <a:fillRect/>
        </a:stretch>
      </xdr:blipFill>
      <xdr:spPr>
        <a:xfrm>
          <a:off x="6705600" y="29984700"/>
          <a:ext cx="762000" cy="762000"/>
        </a:xfrm>
        <a:prstGeom prst="rect">
          <a:avLst/>
        </a:prstGeom>
      </xdr:spPr>
    </xdr:pic>
    <xdr:clientData/>
  </xdr:twoCellAnchor>
  <xdr:twoCellAnchor editAs="oneCell">
    <xdr:from>
      <xdr:col>9</xdr:col>
      <xdr:colOff>285750</xdr:colOff>
      <xdr:row>161</xdr:row>
      <xdr:rowOff>9525</xdr:rowOff>
    </xdr:from>
    <xdr:to>
      <xdr:col>12</xdr:col>
      <xdr:colOff>590550</xdr:colOff>
      <xdr:row>171</xdr:row>
      <xdr:rowOff>180455</xdr:rowOff>
    </xdr:to>
    <xdr:pic>
      <xdr:nvPicPr>
        <xdr:cNvPr id="46" name="Picture 45" descr="359.jpg"/>
        <xdr:cNvPicPr>
          <a:picLocks noChangeAspect="1"/>
        </xdr:cNvPicPr>
      </xdr:nvPicPr>
      <xdr:blipFill>
        <a:blip xmlns:r="http://schemas.openxmlformats.org/officeDocument/2006/relationships" r:embed="rId20" cstate="print"/>
        <a:stretch>
          <a:fillRect/>
        </a:stretch>
      </xdr:blipFill>
      <xdr:spPr>
        <a:xfrm>
          <a:off x="5772150" y="30975300"/>
          <a:ext cx="2133600" cy="2104505"/>
        </a:xfrm>
        <a:prstGeom prst="rect">
          <a:avLst/>
        </a:prstGeom>
        <a:ln w="19050">
          <a:solidFill>
            <a:schemeClr val="tx1"/>
          </a:solidFill>
        </a:ln>
      </xdr:spPr>
    </xdr:pic>
    <xdr:clientData/>
  </xdr:twoCellAnchor>
  <xdr:twoCellAnchor editAs="oneCell">
    <xdr:from>
      <xdr:col>7</xdr:col>
      <xdr:colOff>0</xdr:colOff>
      <xdr:row>183</xdr:row>
      <xdr:rowOff>0</xdr:rowOff>
    </xdr:from>
    <xdr:to>
      <xdr:col>8</xdr:col>
      <xdr:colOff>152400</xdr:colOff>
      <xdr:row>187</xdr:row>
      <xdr:rowOff>0</xdr:rowOff>
    </xdr:to>
    <xdr:pic>
      <xdr:nvPicPr>
        <xdr:cNvPr id="47" name="Picture 46" descr="359.png"/>
        <xdr:cNvPicPr>
          <a:picLocks noChangeAspect="1"/>
        </xdr:cNvPicPr>
      </xdr:nvPicPr>
      <xdr:blipFill>
        <a:blip xmlns:r="http://schemas.openxmlformats.org/officeDocument/2006/relationships" r:embed="rId21" cstate="print"/>
        <a:stretch>
          <a:fillRect/>
        </a:stretch>
      </xdr:blipFill>
      <xdr:spPr>
        <a:xfrm>
          <a:off x="4267200" y="29032200"/>
          <a:ext cx="762000" cy="762000"/>
        </a:xfrm>
        <a:prstGeom prst="rect">
          <a:avLst/>
        </a:prstGeom>
      </xdr:spPr>
    </xdr:pic>
    <xdr:clientData/>
  </xdr:twoCellAnchor>
  <xdr:twoCellAnchor editAs="oneCell">
    <xdr:from>
      <xdr:col>9</xdr:col>
      <xdr:colOff>0</xdr:colOff>
      <xdr:row>183</xdr:row>
      <xdr:rowOff>0</xdr:rowOff>
    </xdr:from>
    <xdr:to>
      <xdr:col>10</xdr:col>
      <xdr:colOff>152400</xdr:colOff>
      <xdr:row>187</xdr:row>
      <xdr:rowOff>0</xdr:rowOff>
    </xdr:to>
    <xdr:pic>
      <xdr:nvPicPr>
        <xdr:cNvPr id="48" name="Picture 47" descr="359.png"/>
        <xdr:cNvPicPr>
          <a:picLocks noChangeAspect="1"/>
        </xdr:cNvPicPr>
      </xdr:nvPicPr>
      <xdr:blipFill>
        <a:blip xmlns:r="http://schemas.openxmlformats.org/officeDocument/2006/relationships" r:embed="rId21" cstate="print"/>
        <a:stretch>
          <a:fillRect/>
        </a:stretch>
      </xdr:blipFill>
      <xdr:spPr>
        <a:xfrm>
          <a:off x="5486400" y="29032200"/>
          <a:ext cx="762000" cy="762000"/>
        </a:xfrm>
        <a:prstGeom prst="rect">
          <a:avLst/>
        </a:prstGeom>
      </xdr:spPr>
    </xdr:pic>
    <xdr:clientData/>
  </xdr:twoCellAnchor>
  <xdr:twoCellAnchor editAs="oneCell">
    <xdr:from>
      <xdr:col>11</xdr:col>
      <xdr:colOff>0</xdr:colOff>
      <xdr:row>183</xdr:row>
      <xdr:rowOff>0</xdr:rowOff>
    </xdr:from>
    <xdr:to>
      <xdr:col>12</xdr:col>
      <xdr:colOff>152400</xdr:colOff>
      <xdr:row>187</xdr:row>
      <xdr:rowOff>0</xdr:rowOff>
    </xdr:to>
    <xdr:pic>
      <xdr:nvPicPr>
        <xdr:cNvPr id="49" name="Picture 48" descr="359shiny.png"/>
        <xdr:cNvPicPr>
          <a:picLocks noChangeAspect="1"/>
        </xdr:cNvPicPr>
      </xdr:nvPicPr>
      <xdr:blipFill>
        <a:blip xmlns:r="http://schemas.openxmlformats.org/officeDocument/2006/relationships" r:embed="rId22" cstate="print"/>
        <a:stretch>
          <a:fillRect/>
        </a:stretch>
      </xdr:blipFill>
      <xdr:spPr>
        <a:xfrm>
          <a:off x="6705600" y="29032200"/>
          <a:ext cx="762000" cy="762000"/>
        </a:xfrm>
        <a:prstGeom prst="rect">
          <a:avLst/>
        </a:prstGeom>
      </xdr:spPr>
    </xdr:pic>
    <xdr:clientData/>
  </xdr:twoCellAnchor>
  <xdr:twoCellAnchor editAs="oneCell">
    <xdr:from>
      <xdr:col>7</xdr:col>
      <xdr:colOff>0</xdr:colOff>
      <xdr:row>188</xdr:row>
      <xdr:rowOff>0</xdr:rowOff>
    </xdr:from>
    <xdr:to>
      <xdr:col>8</xdr:col>
      <xdr:colOff>152400</xdr:colOff>
      <xdr:row>191</xdr:row>
      <xdr:rowOff>190500</xdr:rowOff>
    </xdr:to>
    <xdr:pic>
      <xdr:nvPicPr>
        <xdr:cNvPr id="50" name="Picture 49" descr="359back.png"/>
        <xdr:cNvPicPr>
          <a:picLocks noChangeAspect="1"/>
        </xdr:cNvPicPr>
      </xdr:nvPicPr>
      <xdr:blipFill>
        <a:blip xmlns:r="http://schemas.openxmlformats.org/officeDocument/2006/relationships" r:embed="rId23" cstate="print"/>
        <a:stretch>
          <a:fillRect/>
        </a:stretch>
      </xdr:blipFill>
      <xdr:spPr>
        <a:xfrm>
          <a:off x="4267200" y="29984700"/>
          <a:ext cx="762000" cy="762000"/>
        </a:xfrm>
        <a:prstGeom prst="rect">
          <a:avLst/>
        </a:prstGeom>
      </xdr:spPr>
    </xdr:pic>
    <xdr:clientData/>
  </xdr:twoCellAnchor>
  <xdr:twoCellAnchor editAs="oneCell">
    <xdr:from>
      <xdr:col>9</xdr:col>
      <xdr:colOff>0</xdr:colOff>
      <xdr:row>188</xdr:row>
      <xdr:rowOff>0</xdr:rowOff>
    </xdr:from>
    <xdr:to>
      <xdr:col>10</xdr:col>
      <xdr:colOff>152400</xdr:colOff>
      <xdr:row>191</xdr:row>
      <xdr:rowOff>190500</xdr:rowOff>
    </xdr:to>
    <xdr:pic>
      <xdr:nvPicPr>
        <xdr:cNvPr id="51" name="Picture 50" descr="359back.png"/>
        <xdr:cNvPicPr>
          <a:picLocks noChangeAspect="1"/>
        </xdr:cNvPicPr>
      </xdr:nvPicPr>
      <xdr:blipFill>
        <a:blip xmlns:r="http://schemas.openxmlformats.org/officeDocument/2006/relationships" r:embed="rId23" cstate="print"/>
        <a:stretch>
          <a:fillRect/>
        </a:stretch>
      </xdr:blipFill>
      <xdr:spPr>
        <a:xfrm>
          <a:off x="5486400" y="29984700"/>
          <a:ext cx="762000" cy="762000"/>
        </a:xfrm>
        <a:prstGeom prst="rect">
          <a:avLst/>
        </a:prstGeom>
      </xdr:spPr>
    </xdr:pic>
    <xdr:clientData/>
  </xdr:twoCellAnchor>
  <xdr:twoCellAnchor editAs="oneCell">
    <xdr:from>
      <xdr:col>11</xdr:col>
      <xdr:colOff>0</xdr:colOff>
      <xdr:row>188</xdr:row>
      <xdr:rowOff>0</xdr:rowOff>
    </xdr:from>
    <xdr:to>
      <xdr:col>12</xdr:col>
      <xdr:colOff>152400</xdr:colOff>
      <xdr:row>191</xdr:row>
      <xdr:rowOff>190500</xdr:rowOff>
    </xdr:to>
    <xdr:pic>
      <xdr:nvPicPr>
        <xdr:cNvPr id="52" name="Picture 51" descr="359backshiny.png"/>
        <xdr:cNvPicPr>
          <a:picLocks noChangeAspect="1"/>
        </xdr:cNvPicPr>
      </xdr:nvPicPr>
      <xdr:blipFill>
        <a:blip xmlns:r="http://schemas.openxmlformats.org/officeDocument/2006/relationships" r:embed="rId24" cstate="print"/>
        <a:stretch>
          <a:fillRect/>
        </a:stretch>
      </xdr:blipFill>
      <xdr:spPr>
        <a:xfrm>
          <a:off x="6705600" y="29984700"/>
          <a:ext cx="762000" cy="762000"/>
        </a:xfrm>
        <a:prstGeom prst="rect">
          <a:avLst/>
        </a:prstGeom>
      </xdr:spPr>
    </xdr:pic>
    <xdr:clientData/>
  </xdr:twoCellAnchor>
  <xdr:twoCellAnchor editAs="oneCell">
    <xdr:from>
      <xdr:col>9</xdr:col>
      <xdr:colOff>323850</xdr:colOff>
      <xdr:row>2667</xdr:row>
      <xdr:rowOff>19050</xdr:rowOff>
    </xdr:from>
    <xdr:to>
      <xdr:col>12</xdr:col>
      <xdr:colOff>590550</xdr:colOff>
      <xdr:row>2677</xdr:row>
      <xdr:rowOff>180975</xdr:rowOff>
    </xdr:to>
    <xdr:pic>
      <xdr:nvPicPr>
        <xdr:cNvPr id="53" name="Picture 52" descr="445.jpg"/>
        <xdr:cNvPicPr>
          <a:picLocks noChangeAspect="1"/>
        </xdr:cNvPicPr>
      </xdr:nvPicPr>
      <xdr:blipFill>
        <a:blip xmlns:r="http://schemas.openxmlformats.org/officeDocument/2006/relationships" r:embed="rId25" cstate="print"/>
        <a:stretch>
          <a:fillRect/>
        </a:stretch>
      </xdr:blipFill>
      <xdr:spPr>
        <a:xfrm>
          <a:off x="5810250" y="44053125"/>
          <a:ext cx="2095500" cy="2095500"/>
        </a:xfrm>
        <a:prstGeom prst="rect">
          <a:avLst/>
        </a:prstGeom>
        <a:ln w="19050">
          <a:solidFill>
            <a:schemeClr val="tx1"/>
          </a:solidFill>
        </a:ln>
      </xdr:spPr>
    </xdr:pic>
    <xdr:clientData/>
  </xdr:twoCellAnchor>
  <xdr:twoCellAnchor editAs="oneCell">
    <xdr:from>
      <xdr:col>7</xdr:col>
      <xdr:colOff>0</xdr:colOff>
      <xdr:row>2689</xdr:row>
      <xdr:rowOff>0</xdr:rowOff>
    </xdr:from>
    <xdr:to>
      <xdr:col>8</xdr:col>
      <xdr:colOff>152400</xdr:colOff>
      <xdr:row>2693</xdr:row>
      <xdr:rowOff>0</xdr:rowOff>
    </xdr:to>
    <xdr:pic>
      <xdr:nvPicPr>
        <xdr:cNvPr id="54" name="Picture 53" descr="445.png"/>
        <xdr:cNvPicPr>
          <a:picLocks noChangeAspect="1"/>
        </xdr:cNvPicPr>
      </xdr:nvPicPr>
      <xdr:blipFill>
        <a:blip xmlns:r="http://schemas.openxmlformats.org/officeDocument/2006/relationships" r:embed="rId26" cstate="print"/>
        <a:stretch>
          <a:fillRect/>
        </a:stretch>
      </xdr:blipFill>
      <xdr:spPr>
        <a:xfrm>
          <a:off x="4267200" y="48253650"/>
          <a:ext cx="762000" cy="762000"/>
        </a:xfrm>
        <a:prstGeom prst="rect">
          <a:avLst/>
        </a:prstGeom>
      </xdr:spPr>
    </xdr:pic>
    <xdr:clientData/>
  </xdr:twoCellAnchor>
  <xdr:twoCellAnchor editAs="oneCell">
    <xdr:from>
      <xdr:col>9</xdr:col>
      <xdr:colOff>0</xdr:colOff>
      <xdr:row>2689</xdr:row>
      <xdr:rowOff>0</xdr:rowOff>
    </xdr:from>
    <xdr:to>
      <xdr:col>10</xdr:col>
      <xdr:colOff>152400</xdr:colOff>
      <xdr:row>2693</xdr:row>
      <xdr:rowOff>0</xdr:rowOff>
    </xdr:to>
    <xdr:pic>
      <xdr:nvPicPr>
        <xdr:cNvPr id="55" name="Picture 54" descr="445female.png"/>
        <xdr:cNvPicPr>
          <a:picLocks noChangeAspect="1"/>
        </xdr:cNvPicPr>
      </xdr:nvPicPr>
      <xdr:blipFill>
        <a:blip xmlns:r="http://schemas.openxmlformats.org/officeDocument/2006/relationships" r:embed="rId27" cstate="print"/>
        <a:stretch>
          <a:fillRect/>
        </a:stretch>
      </xdr:blipFill>
      <xdr:spPr>
        <a:xfrm>
          <a:off x="5486400" y="48253650"/>
          <a:ext cx="762000" cy="762000"/>
        </a:xfrm>
        <a:prstGeom prst="rect">
          <a:avLst/>
        </a:prstGeom>
      </xdr:spPr>
    </xdr:pic>
    <xdr:clientData/>
  </xdr:twoCellAnchor>
  <xdr:twoCellAnchor editAs="oneCell">
    <xdr:from>
      <xdr:col>11</xdr:col>
      <xdr:colOff>0</xdr:colOff>
      <xdr:row>2689</xdr:row>
      <xdr:rowOff>0</xdr:rowOff>
    </xdr:from>
    <xdr:to>
      <xdr:col>12</xdr:col>
      <xdr:colOff>152400</xdr:colOff>
      <xdr:row>2693</xdr:row>
      <xdr:rowOff>0</xdr:rowOff>
    </xdr:to>
    <xdr:pic>
      <xdr:nvPicPr>
        <xdr:cNvPr id="56" name="Picture 55" descr="445shiny.png"/>
        <xdr:cNvPicPr>
          <a:picLocks noChangeAspect="1"/>
        </xdr:cNvPicPr>
      </xdr:nvPicPr>
      <xdr:blipFill>
        <a:blip xmlns:r="http://schemas.openxmlformats.org/officeDocument/2006/relationships" r:embed="rId28" cstate="print"/>
        <a:stretch>
          <a:fillRect/>
        </a:stretch>
      </xdr:blipFill>
      <xdr:spPr>
        <a:xfrm>
          <a:off x="6705600" y="48253650"/>
          <a:ext cx="762000" cy="762000"/>
        </a:xfrm>
        <a:prstGeom prst="rect">
          <a:avLst/>
        </a:prstGeom>
      </xdr:spPr>
    </xdr:pic>
    <xdr:clientData/>
  </xdr:twoCellAnchor>
  <xdr:twoCellAnchor editAs="oneCell">
    <xdr:from>
      <xdr:col>7</xdr:col>
      <xdr:colOff>0</xdr:colOff>
      <xdr:row>2694</xdr:row>
      <xdr:rowOff>0</xdr:rowOff>
    </xdr:from>
    <xdr:to>
      <xdr:col>8</xdr:col>
      <xdr:colOff>152400</xdr:colOff>
      <xdr:row>2697</xdr:row>
      <xdr:rowOff>190500</xdr:rowOff>
    </xdr:to>
    <xdr:pic>
      <xdr:nvPicPr>
        <xdr:cNvPr id="57" name="Picture 56" descr="445back.png"/>
        <xdr:cNvPicPr>
          <a:picLocks noChangeAspect="1"/>
        </xdr:cNvPicPr>
      </xdr:nvPicPr>
      <xdr:blipFill>
        <a:blip xmlns:r="http://schemas.openxmlformats.org/officeDocument/2006/relationships" r:embed="rId29" cstate="print"/>
        <a:stretch>
          <a:fillRect/>
        </a:stretch>
      </xdr:blipFill>
      <xdr:spPr>
        <a:xfrm>
          <a:off x="4267200" y="49206150"/>
          <a:ext cx="762000" cy="762000"/>
        </a:xfrm>
        <a:prstGeom prst="rect">
          <a:avLst/>
        </a:prstGeom>
      </xdr:spPr>
    </xdr:pic>
    <xdr:clientData/>
  </xdr:twoCellAnchor>
  <xdr:twoCellAnchor editAs="oneCell">
    <xdr:from>
      <xdr:col>9</xdr:col>
      <xdr:colOff>0</xdr:colOff>
      <xdr:row>2694</xdr:row>
      <xdr:rowOff>0</xdr:rowOff>
    </xdr:from>
    <xdr:to>
      <xdr:col>10</xdr:col>
      <xdr:colOff>152400</xdr:colOff>
      <xdr:row>2697</xdr:row>
      <xdr:rowOff>190500</xdr:rowOff>
    </xdr:to>
    <xdr:pic>
      <xdr:nvPicPr>
        <xdr:cNvPr id="58" name="Picture 57" descr="445back.png"/>
        <xdr:cNvPicPr>
          <a:picLocks noChangeAspect="1"/>
        </xdr:cNvPicPr>
      </xdr:nvPicPr>
      <xdr:blipFill>
        <a:blip xmlns:r="http://schemas.openxmlformats.org/officeDocument/2006/relationships" r:embed="rId29" cstate="print"/>
        <a:stretch>
          <a:fillRect/>
        </a:stretch>
      </xdr:blipFill>
      <xdr:spPr>
        <a:xfrm>
          <a:off x="5486400" y="49206150"/>
          <a:ext cx="762000" cy="762000"/>
        </a:xfrm>
        <a:prstGeom prst="rect">
          <a:avLst/>
        </a:prstGeom>
      </xdr:spPr>
    </xdr:pic>
    <xdr:clientData/>
  </xdr:twoCellAnchor>
  <xdr:twoCellAnchor editAs="oneCell">
    <xdr:from>
      <xdr:col>11</xdr:col>
      <xdr:colOff>0</xdr:colOff>
      <xdr:row>2694</xdr:row>
      <xdr:rowOff>0</xdr:rowOff>
    </xdr:from>
    <xdr:to>
      <xdr:col>12</xdr:col>
      <xdr:colOff>152400</xdr:colOff>
      <xdr:row>2697</xdr:row>
      <xdr:rowOff>190500</xdr:rowOff>
    </xdr:to>
    <xdr:pic>
      <xdr:nvPicPr>
        <xdr:cNvPr id="59" name="Picture 58" descr="445backshiny.png"/>
        <xdr:cNvPicPr>
          <a:picLocks noChangeAspect="1"/>
        </xdr:cNvPicPr>
      </xdr:nvPicPr>
      <xdr:blipFill>
        <a:blip xmlns:r="http://schemas.openxmlformats.org/officeDocument/2006/relationships" r:embed="rId30" cstate="print"/>
        <a:stretch>
          <a:fillRect/>
        </a:stretch>
      </xdr:blipFill>
      <xdr:spPr>
        <a:xfrm>
          <a:off x="6705600" y="49206150"/>
          <a:ext cx="762000" cy="762000"/>
        </a:xfrm>
        <a:prstGeom prst="rect">
          <a:avLst/>
        </a:prstGeom>
      </xdr:spPr>
    </xdr:pic>
    <xdr:clientData/>
  </xdr:twoCellAnchor>
  <xdr:twoCellAnchor editAs="oneCell">
    <xdr:from>
      <xdr:col>9</xdr:col>
      <xdr:colOff>323850</xdr:colOff>
      <xdr:row>193</xdr:row>
      <xdr:rowOff>19050</xdr:rowOff>
    </xdr:from>
    <xdr:to>
      <xdr:col>12</xdr:col>
      <xdr:colOff>590550</xdr:colOff>
      <xdr:row>203</xdr:row>
      <xdr:rowOff>180975</xdr:rowOff>
    </xdr:to>
    <xdr:pic>
      <xdr:nvPicPr>
        <xdr:cNvPr id="60" name="Picture 59" descr="142.jpg"/>
        <xdr:cNvPicPr>
          <a:picLocks noChangeAspect="1"/>
        </xdr:cNvPicPr>
      </xdr:nvPicPr>
      <xdr:blipFill>
        <a:blip xmlns:r="http://schemas.openxmlformats.org/officeDocument/2006/relationships" r:embed="rId31" cstate="print"/>
        <a:stretch>
          <a:fillRect/>
        </a:stretch>
      </xdr:blipFill>
      <xdr:spPr>
        <a:xfrm>
          <a:off x="5810250" y="37137975"/>
          <a:ext cx="2095500" cy="2095500"/>
        </a:xfrm>
        <a:prstGeom prst="rect">
          <a:avLst/>
        </a:prstGeom>
        <a:ln w="19050">
          <a:solidFill>
            <a:schemeClr val="tx1"/>
          </a:solidFill>
        </a:ln>
      </xdr:spPr>
    </xdr:pic>
    <xdr:clientData/>
  </xdr:twoCellAnchor>
  <xdr:twoCellAnchor editAs="oneCell">
    <xdr:from>
      <xdr:col>7</xdr:col>
      <xdr:colOff>0</xdr:colOff>
      <xdr:row>215</xdr:row>
      <xdr:rowOff>0</xdr:rowOff>
    </xdr:from>
    <xdr:to>
      <xdr:col>8</xdr:col>
      <xdr:colOff>152400</xdr:colOff>
      <xdr:row>219</xdr:row>
      <xdr:rowOff>0</xdr:rowOff>
    </xdr:to>
    <xdr:pic>
      <xdr:nvPicPr>
        <xdr:cNvPr id="61" name="Picture 60" descr="142.png"/>
        <xdr:cNvPicPr>
          <a:picLocks noChangeAspect="1"/>
        </xdr:cNvPicPr>
      </xdr:nvPicPr>
      <xdr:blipFill>
        <a:blip xmlns:r="http://schemas.openxmlformats.org/officeDocument/2006/relationships" r:embed="rId32" cstate="print"/>
        <a:stretch>
          <a:fillRect/>
        </a:stretch>
      </xdr:blipFill>
      <xdr:spPr>
        <a:xfrm>
          <a:off x="4267200" y="41338500"/>
          <a:ext cx="762000" cy="762000"/>
        </a:xfrm>
        <a:prstGeom prst="rect">
          <a:avLst/>
        </a:prstGeom>
      </xdr:spPr>
    </xdr:pic>
    <xdr:clientData/>
  </xdr:twoCellAnchor>
  <xdr:twoCellAnchor editAs="oneCell">
    <xdr:from>
      <xdr:col>9</xdr:col>
      <xdr:colOff>0</xdr:colOff>
      <xdr:row>215</xdr:row>
      <xdr:rowOff>0</xdr:rowOff>
    </xdr:from>
    <xdr:to>
      <xdr:col>10</xdr:col>
      <xdr:colOff>152400</xdr:colOff>
      <xdr:row>219</xdr:row>
      <xdr:rowOff>0</xdr:rowOff>
    </xdr:to>
    <xdr:pic>
      <xdr:nvPicPr>
        <xdr:cNvPr id="62" name="Picture 61" descr="142.png"/>
        <xdr:cNvPicPr>
          <a:picLocks noChangeAspect="1"/>
        </xdr:cNvPicPr>
      </xdr:nvPicPr>
      <xdr:blipFill>
        <a:blip xmlns:r="http://schemas.openxmlformats.org/officeDocument/2006/relationships" r:embed="rId32" cstate="print"/>
        <a:stretch>
          <a:fillRect/>
        </a:stretch>
      </xdr:blipFill>
      <xdr:spPr>
        <a:xfrm>
          <a:off x="5486400" y="41338500"/>
          <a:ext cx="762000" cy="762000"/>
        </a:xfrm>
        <a:prstGeom prst="rect">
          <a:avLst/>
        </a:prstGeom>
      </xdr:spPr>
    </xdr:pic>
    <xdr:clientData/>
  </xdr:twoCellAnchor>
  <xdr:twoCellAnchor editAs="oneCell">
    <xdr:from>
      <xdr:col>11</xdr:col>
      <xdr:colOff>0</xdr:colOff>
      <xdr:row>215</xdr:row>
      <xdr:rowOff>0</xdr:rowOff>
    </xdr:from>
    <xdr:to>
      <xdr:col>12</xdr:col>
      <xdr:colOff>152400</xdr:colOff>
      <xdr:row>219</xdr:row>
      <xdr:rowOff>0</xdr:rowOff>
    </xdr:to>
    <xdr:pic>
      <xdr:nvPicPr>
        <xdr:cNvPr id="63" name="Picture 62" descr="142shiny.png"/>
        <xdr:cNvPicPr>
          <a:picLocks noChangeAspect="1"/>
        </xdr:cNvPicPr>
      </xdr:nvPicPr>
      <xdr:blipFill>
        <a:blip xmlns:r="http://schemas.openxmlformats.org/officeDocument/2006/relationships" r:embed="rId33" cstate="print"/>
        <a:stretch>
          <a:fillRect/>
        </a:stretch>
      </xdr:blipFill>
      <xdr:spPr>
        <a:xfrm>
          <a:off x="6705600" y="41338500"/>
          <a:ext cx="762000" cy="762000"/>
        </a:xfrm>
        <a:prstGeom prst="rect">
          <a:avLst/>
        </a:prstGeom>
      </xdr:spPr>
    </xdr:pic>
    <xdr:clientData/>
  </xdr:twoCellAnchor>
  <xdr:twoCellAnchor editAs="oneCell">
    <xdr:from>
      <xdr:col>7</xdr:col>
      <xdr:colOff>0</xdr:colOff>
      <xdr:row>220</xdr:row>
      <xdr:rowOff>0</xdr:rowOff>
    </xdr:from>
    <xdr:to>
      <xdr:col>8</xdr:col>
      <xdr:colOff>152400</xdr:colOff>
      <xdr:row>223</xdr:row>
      <xdr:rowOff>190500</xdr:rowOff>
    </xdr:to>
    <xdr:pic>
      <xdr:nvPicPr>
        <xdr:cNvPr id="64" name="Picture 63" descr="142back.png"/>
        <xdr:cNvPicPr>
          <a:picLocks noChangeAspect="1"/>
        </xdr:cNvPicPr>
      </xdr:nvPicPr>
      <xdr:blipFill>
        <a:blip xmlns:r="http://schemas.openxmlformats.org/officeDocument/2006/relationships" r:embed="rId34" cstate="print"/>
        <a:stretch>
          <a:fillRect/>
        </a:stretch>
      </xdr:blipFill>
      <xdr:spPr>
        <a:xfrm>
          <a:off x="4267200" y="42291000"/>
          <a:ext cx="762000" cy="762000"/>
        </a:xfrm>
        <a:prstGeom prst="rect">
          <a:avLst/>
        </a:prstGeom>
      </xdr:spPr>
    </xdr:pic>
    <xdr:clientData/>
  </xdr:twoCellAnchor>
  <xdr:twoCellAnchor editAs="oneCell">
    <xdr:from>
      <xdr:col>9</xdr:col>
      <xdr:colOff>0</xdr:colOff>
      <xdr:row>220</xdr:row>
      <xdr:rowOff>0</xdr:rowOff>
    </xdr:from>
    <xdr:to>
      <xdr:col>10</xdr:col>
      <xdr:colOff>152400</xdr:colOff>
      <xdr:row>223</xdr:row>
      <xdr:rowOff>190500</xdr:rowOff>
    </xdr:to>
    <xdr:pic>
      <xdr:nvPicPr>
        <xdr:cNvPr id="65" name="Picture 64" descr="142back.png"/>
        <xdr:cNvPicPr>
          <a:picLocks noChangeAspect="1"/>
        </xdr:cNvPicPr>
      </xdr:nvPicPr>
      <xdr:blipFill>
        <a:blip xmlns:r="http://schemas.openxmlformats.org/officeDocument/2006/relationships" r:embed="rId34" cstate="print"/>
        <a:stretch>
          <a:fillRect/>
        </a:stretch>
      </xdr:blipFill>
      <xdr:spPr>
        <a:xfrm>
          <a:off x="5486400" y="42291000"/>
          <a:ext cx="762000" cy="762000"/>
        </a:xfrm>
        <a:prstGeom prst="rect">
          <a:avLst/>
        </a:prstGeom>
      </xdr:spPr>
    </xdr:pic>
    <xdr:clientData/>
  </xdr:twoCellAnchor>
  <xdr:twoCellAnchor editAs="oneCell">
    <xdr:from>
      <xdr:col>11</xdr:col>
      <xdr:colOff>0</xdr:colOff>
      <xdr:row>220</xdr:row>
      <xdr:rowOff>0</xdr:rowOff>
    </xdr:from>
    <xdr:to>
      <xdr:col>12</xdr:col>
      <xdr:colOff>152400</xdr:colOff>
      <xdr:row>223</xdr:row>
      <xdr:rowOff>190500</xdr:rowOff>
    </xdr:to>
    <xdr:pic>
      <xdr:nvPicPr>
        <xdr:cNvPr id="66" name="Picture 65" descr="142backshiny.png"/>
        <xdr:cNvPicPr>
          <a:picLocks noChangeAspect="1"/>
        </xdr:cNvPicPr>
      </xdr:nvPicPr>
      <xdr:blipFill>
        <a:blip xmlns:r="http://schemas.openxmlformats.org/officeDocument/2006/relationships" r:embed="rId35" cstate="print"/>
        <a:stretch>
          <a:fillRect/>
        </a:stretch>
      </xdr:blipFill>
      <xdr:spPr>
        <a:xfrm>
          <a:off x="6705600" y="42291000"/>
          <a:ext cx="762000" cy="762000"/>
        </a:xfrm>
        <a:prstGeom prst="rect">
          <a:avLst/>
        </a:prstGeom>
      </xdr:spPr>
    </xdr:pic>
    <xdr:clientData/>
  </xdr:twoCellAnchor>
  <xdr:twoCellAnchor editAs="oneCell">
    <xdr:from>
      <xdr:col>9</xdr:col>
      <xdr:colOff>295274</xdr:colOff>
      <xdr:row>225</xdr:row>
      <xdr:rowOff>19050</xdr:rowOff>
    </xdr:from>
    <xdr:to>
      <xdr:col>12</xdr:col>
      <xdr:colOff>609599</xdr:colOff>
      <xdr:row>236</xdr:row>
      <xdr:rowOff>8876</xdr:rowOff>
    </xdr:to>
    <xdr:pic>
      <xdr:nvPicPr>
        <xdr:cNvPr id="67" name="Picture 66" descr="142.jpg"/>
        <xdr:cNvPicPr>
          <a:picLocks noChangeAspect="1"/>
        </xdr:cNvPicPr>
      </xdr:nvPicPr>
      <xdr:blipFill>
        <a:blip xmlns:r="http://schemas.openxmlformats.org/officeDocument/2006/relationships" r:embed="rId31" cstate="print"/>
        <a:stretch>
          <a:fillRect/>
        </a:stretch>
      </xdr:blipFill>
      <xdr:spPr>
        <a:xfrm>
          <a:off x="5781674" y="43291125"/>
          <a:ext cx="2143125" cy="2113901"/>
        </a:xfrm>
        <a:prstGeom prst="rect">
          <a:avLst/>
        </a:prstGeom>
        <a:ln w="19050">
          <a:solidFill>
            <a:schemeClr val="tx1"/>
          </a:solidFill>
        </a:ln>
      </xdr:spPr>
    </xdr:pic>
    <xdr:clientData/>
  </xdr:twoCellAnchor>
  <xdr:twoCellAnchor editAs="oneCell">
    <xdr:from>
      <xdr:col>7</xdr:col>
      <xdr:colOff>0</xdr:colOff>
      <xdr:row>247</xdr:row>
      <xdr:rowOff>0</xdr:rowOff>
    </xdr:from>
    <xdr:to>
      <xdr:col>8</xdr:col>
      <xdr:colOff>152400</xdr:colOff>
      <xdr:row>251</xdr:row>
      <xdr:rowOff>0</xdr:rowOff>
    </xdr:to>
    <xdr:pic>
      <xdr:nvPicPr>
        <xdr:cNvPr id="68" name="Picture 67" descr="142.png"/>
        <xdr:cNvPicPr>
          <a:picLocks noChangeAspect="1"/>
        </xdr:cNvPicPr>
      </xdr:nvPicPr>
      <xdr:blipFill>
        <a:blip xmlns:r="http://schemas.openxmlformats.org/officeDocument/2006/relationships" r:embed="rId32" cstate="print"/>
        <a:stretch>
          <a:fillRect/>
        </a:stretch>
      </xdr:blipFill>
      <xdr:spPr>
        <a:xfrm>
          <a:off x="4267200" y="41338500"/>
          <a:ext cx="762000" cy="762000"/>
        </a:xfrm>
        <a:prstGeom prst="rect">
          <a:avLst/>
        </a:prstGeom>
      </xdr:spPr>
    </xdr:pic>
    <xdr:clientData/>
  </xdr:twoCellAnchor>
  <xdr:twoCellAnchor editAs="oneCell">
    <xdr:from>
      <xdr:col>9</xdr:col>
      <xdr:colOff>0</xdr:colOff>
      <xdr:row>247</xdr:row>
      <xdr:rowOff>0</xdr:rowOff>
    </xdr:from>
    <xdr:to>
      <xdr:col>10</xdr:col>
      <xdr:colOff>152400</xdr:colOff>
      <xdr:row>251</xdr:row>
      <xdr:rowOff>0</xdr:rowOff>
    </xdr:to>
    <xdr:pic>
      <xdr:nvPicPr>
        <xdr:cNvPr id="69" name="Picture 68" descr="142.png"/>
        <xdr:cNvPicPr>
          <a:picLocks noChangeAspect="1"/>
        </xdr:cNvPicPr>
      </xdr:nvPicPr>
      <xdr:blipFill>
        <a:blip xmlns:r="http://schemas.openxmlformats.org/officeDocument/2006/relationships" r:embed="rId32" cstate="print"/>
        <a:stretch>
          <a:fillRect/>
        </a:stretch>
      </xdr:blipFill>
      <xdr:spPr>
        <a:xfrm>
          <a:off x="5486400" y="41338500"/>
          <a:ext cx="762000" cy="762000"/>
        </a:xfrm>
        <a:prstGeom prst="rect">
          <a:avLst/>
        </a:prstGeom>
      </xdr:spPr>
    </xdr:pic>
    <xdr:clientData/>
  </xdr:twoCellAnchor>
  <xdr:twoCellAnchor editAs="oneCell">
    <xdr:from>
      <xdr:col>11</xdr:col>
      <xdr:colOff>0</xdr:colOff>
      <xdr:row>247</xdr:row>
      <xdr:rowOff>0</xdr:rowOff>
    </xdr:from>
    <xdr:to>
      <xdr:col>12</xdr:col>
      <xdr:colOff>152400</xdr:colOff>
      <xdr:row>251</xdr:row>
      <xdr:rowOff>0</xdr:rowOff>
    </xdr:to>
    <xdr:pic>
      <xdr:nvPicPr>
        <xdr:cNvPr id="70" name="Picture 69" descr="142shiny.png"/>
        <xdr:cNvPicPr>
          <a:picLocks noChangeAspect="1"/>
        </xdr:cNvPicPr>
      </xdr:nvPicPr>
      <xdr:blipFill>
        <a:blip xmlns:r="http://schemas.openxmlformats.org/officeDocument/2006/relationships" r:embed="rId33" cstate="print"/>
        <a:stretch>
          <a:fillRect/>
        </a:stretch>
      </xdr:blipFill>
      <xdr:spPr>
        <a:xfrm>
          <a:off x="6705600" y="41338500"/>
          <a:ext cx="762000" cy="762000"/>
        </a:xfrm>
        <a:prstGeom prst="rect">
          <a:avLst/>
        </a:prstGeom>
      </xdr:spPr>
    </xdr:pic>
    <xdr:clientData/>
  </xdr:twoCellAnchor>
  <xdr:twoCellAnchor editAs="oneCell">
    <xdr:from>
      <xdr:col>7</xdr:col>
      <xdr:colOff>0</xdr:colOff>
      <xdr:row>252</xdr:row>
      <xdr:rowOff>0</xdr:rowOff>
    </xdr:from>
    <xdr:to>
      <xdr:col>8</xdr:col>
      <xdr:colOff>152400</xdr:colOff>
      <xdr:row>255</xdr:row>
      <xdr:rowOff>190500</xdr:rowOff>
    </xdr:to>
    <xdr:pic>
      <xdr:nvPicPr>
        <xdr:cNvPr id="71" name="Picture 70" descr="142back.png"/>
        <xdr:cNvPicPr>
          <a:picLocks noChangeAspect="1"/>
        </xdr:cNvPicPr>
      </xdr:nvPicPr>
      <xdr:blipFill>
        <a:blip xmlns:r="http://schemas.openxmlformats.org/officeDocument/2006/relationships" r:embed="rId34" cstate="print"/>
        <a:stretch>
          <a:fillRect/>
        </a:stretch>
      </xdr:blipFill>
      <xdr:spPr>
        <a:xfrm>
          <a:off x="4267200" y="42291000"/>
          <a:ext cx="762000" cy="762000"/>
        </a:xfrm>
        <a:prstGeom prst="rect">
          <a:avLst/>
        </a:prstGeom>
      </xdr:spPr>
    </xdr:pic>
    <xdr:clientData/>
  </xdr:twoCellAnchor>
  <xdr:twoCellAnchor editAs="oneCell">
    <xdr:from>
      <xdr:col>9</xdr:col>
      <xdr:colOff>0</xdr:colOff>
      <xdr:row>252</xdr:row>
      <xdr:rowOff>0</xdr:rowOff>
    </xdr:from>
    <xdr:to>
      <xdr:col>10</xdr:col>
      <xdr:colOff>152400</xdr:colOff>
      <xdr:row>255</xdr:row>
      <xdr:rowOff>190500</xdr:rowOff>
    </xdr:to>
    <xdr:pic>
      <xdr:nvPicPr>
        <xdr:cNvPr id="72" name="Picture 71" descr="142back.png"/>
        <xdr:cNvPicPr>
          <a:picLocks noChangeAspect="1"/>
        </xdr:cNvPicPr>
      </xdr:nvPicPr>
      <xdr:blipFill>
        <a:blip xmlns:r="http://schemas.openxmlformats.org/officeDocument/2006/relationships" r:embed="rId34" cstate="print"/>
        <a:stretch>
          <a:fillRect/>
        </a:stretch>
      </xdr:blipFill>
      <xdr:spPr>
        <a:xfrm>
          <a:off x="5486400" y="42291000"/>
          <a:ext cx="762000" cy="762000"/>
        </a:xfrm>
        <a:prstGeom prst="rect">
          <a:avLst/>
        </a:prstGeom>
      </xdr:spPr>
    </xdr:pic>
    <xdr:clientData/>
  </xdr:twoCellAnchor>
  <xdr:twoCellAnchor editAs="oneCell">
    <xdr:from>
      <xdr:col>11</xdr:col>
      <xdr:colOff>0</xdr:colOff>
      <xdr:row>252</xdr:row>
      <xdr:rowOff>0</xdr:rowOff>
    </xdr:from>
    <xdr:to>
      <xdr:col>12</xdr:col>
      <xdr:colOff>152400</xdr:colOff>
      <xdr:row>255</xdr:row>
      <xdr:rowOff>190500</xdr:rowOff>
    </xdr:to>
    <xdr:pic>
      <xdr:nvPicPr>
        <xdr:cNvPr id="73" name="Picture 72" descr="142backshiny.png"/>
        <xdr:cNvPicPr>
          <a:picLocks noChangeAspect="1"/>
        </xdr:cNvPicPr>
      </xdr:nvPicPr>
      <xdr:blipFill>
        <a:blip xmlns:r="http://schemas.openxmlformats.org/officeDocument/2006/relationships" r:embed="rId35" cstate="print"/>
        <a:stretch>
          <a:fillRect/>
        </a:stretch>
      </xdr:blipFill>
      <xdr:spPr>
        <a:xfrm>
          <a:off x="6705600" y="42291000"/>
          <a:ext cx="762000" cy="762000"/>
        </a:xfrm>
        <a:prstGeom prst="rect">
          <a:avLst/>
        </a:prstGeom>
      </xdr:spPr>
    </xdr:pic>
    <xdr:clientData/>
  </xdr:twoCellAnchor>
  <xdr:twoCellAnchor editAs="oneCell">
    <xdr:from>
      <xdr:col>9</xdr:col>
      <xdr:colOff>333375</xdr:colOff>
      <xdr:row>6860</xdr:row>
      <xdr:rowOff>19050</xdr:rowOff>
    </xdr:from>
    <xdr:to>
      <xdr:col>12</xdr:col>
      <xdr:colOff>600075</xdr:colOff>
      <xdr:row>6870</xdr:row>
      <xdr:rowOff>180975</xdr:rowOff>
    </xdr:to>
    <xdr:pic>
      <xdr:nvPicPr>
        <xdr:cNvPr id="74" name="Picture 73" descr="212.jpg"/>
        <xdr:cNvPicPr>
          <a:picLocks noChangeAspect="1"/>
        </xdr:cNvPicPr>
      </xdr:nvPicPr>
      <xdr:blipFill>
        <a:blip xmlns:r="http://schemas.openxmlformats.org/officeDocument/2006/relationships" r:embed="rId36" cstate="print"/>
        <a:stretch>
          <a:fillRect/>
        </a:stretch>
      </xdr:blipFill>
      <xdr:spPr>
        <a:xfrm>
          <a:off x="5819775" y="62893575"/>
          <a:ext cx="2095500" cy="2095500"/>
        </a:xfrm>
        <a:prstGeom prst="rect">
          <a:avLst/>
        </a:prstGeom>
        <a:ln w="19050">
          <a:solidFill>
            <a:schemeClr val="tx1"/>
          </a:solidFill>
        </a:ln>
      </xdr:spPr>
    </xdr:pic>
    <xdr:clientData/>
  </xdr:twoCellAnchor>
  <xdr:twoCellAnchor editAs="oneCell">
    <xdr:from>
      <xdr:col>7</xdr:col>
      <xdr:colOff>0</xdr:colOff>
      <xdr:row>6882</xdr:row>
      <xdr:rowOff>0</xdr:rowOff>
    </xdr:from>
    <xdr:to>
      <xdr:col>8</xdr:col>
      <xdr:colOff>152400</xdr:colOff>
      <xdr:row>6886</xdr:row>
      <xdr:rowOff>0</xdr:rowOff>
    </xdr:to>
    <xdr:pic>
      <xdr:nvPicPr>
        <xdr:cNvPr id="75" name="Picture 74" descr="212.png"/>
        <xdr:cNvPicPr>
          <a:picLocks noChangeAspect="1"/>
        </xdr:cNvPicPr>
      </xdr:nvPicPr>
      <xdr:blipFill>
        <a:blip xmlns:r="http://schemas.openxmlformats.org/officeDocument/2006/relationships" r:embed="rId37" cstate="print"/>
        <a:stretch>
          <a:fillRect/>
        </a:stretch>
      </xdr:blipFill>
      <xdr:spPr>
        <a:xfrm>
          <a:off x="4267200" y="67094100"/>
          <a:ext cx="762000" cy="762000"/>
        </a:xfrm>
        <a:prstGeom prst="rect">
          <a:avLst/>
        </a:prstGeom>
      </xdr:spPr>
    </xdr:pic>
    <xdr:clientData/>
  </xdr:twoCellAnchor>
  <xdr:twoCellAnchor editAs="oneCell">
    <xdr:from>
      <xdr:col>9</xdr:col>
      <xdr:colOff>0</xdr:colOff>
      <xdr:row>6882</xdr:row>
      <xdr:rowOff>0</xdr:rowOff>
    </xdr:from>
    <xdr:to>
      <xdr:col>10</xdr:col>
      <xdr:colOff>152400</xdr:colOff>
      <xdr:row>6886</xdr:row>
      <xdr:rowOff>0</xdr:rowOff>
    </xdr:to>
    <xdr:pic>
      <xdr:nvPicPr>
        <xdr:cNvPr id="76" name="Picture 75" descr="212female.png"/>
        <xdr:cNvPicPr>
          <a:picLocks noChangeAspect="1"/>
        </xdr:cNvPicPr>
      </xdr:nvPicPr>
      <xdr:blipFill>
        <a:blip xmlns:r="http://schemas.openxmlformats.org/officeDocument/2006/relationships" r:embed="rId38" cstate="print"/>
        <a:stretch>
          <a:fillRect/>
        </a:stretch>
      </xdr:blipFill>
      <xdr:spPr>
        <a:xfrm>
          <a:off x="5486400" y="67094100"/>
          <a:ext cx="762000" cy="762000"/>
        </a:xfrm>
        <a:prstGeom prst="rect">
          <a:avLst/>
        </a:prstGeom>
      </xdr:spPr>
    </xdr:pic>
    <xdr:clientData/>
  </xdr:twoCellAnchor>
  <xdr:twoCellAnchor editAs="oneCell">
    <xdr:from>
      <xdr:col>7</xdr:col>
      <xdr:colOff>0</xdr:colOff>
      <xdr:row>6887</xdr:row>
      <xdr:rowOff>0</xdr:rowOff>
    </xdr:from>
    <xdr:to>
      <xdr:col>8</xdr:col>
      <xdr:colOff>152400</xdr:colOff>
      <xdr:row>6890</xdr:row>
      <xdr:rowOff>190500</xdr:rowOff>
    </xdr:to>
    <xdr:pic>
      <xdr:nvPicPr>
        <xdr:cNvPr id="77" name="Picture 76" descr="212back.png"/>
        <xdr:cNvPicPr>
          <a:picLocks noChangeAspect="1"/>
        </xdr:cNvPicPr>
      </xdr:nvPicPr>
      <xdr:blipFill>
        <a:blip xmlns:r="http://schemas.openxmlformats.org/officeDocument/2006/relationships" r:embed="rId39" cstate="print"/>
        <a:stretch>
          <a:fillRect/>
        </a:stretch>
      </xdr:blipFill>
      <xdr:spPr>
        <a:xfrm>
          <a:off x="4267200" y="68046600"/>
          <a:ext cx="762000" cy="762000"/>
        </a:xfrm>
        <a:prstGeom prst="rect">
          <a:avLst/>
        </a:prstGeom>
      </xdr:spPr>
    </xdr:pic>
    <xdr:clientData/>
  </xdr:twoCellAnchor>
  <xdr:twoCellAnchor editAs="oneCell">
    <xdr:from>
      <xdr:col>9</xdr:col>
      <xdr:colOff>0</xdr:colOff>
      <xdr:row>6887</xdr:row>
      <xdr:rowOff>0</xdr:rowOff>
    </xdr:from>
    <xdr:to>
      <xdr:col>10</xdr:col>
      <xdr:colOff>152400</xdr:colOff>
      <xdr:row>6890</xdr:row>
      <xdr:rowOff>190500</xdr:rowOff>
    </xdr:to>
    <xdr:pic>
      <xdr:nvPicPr>
        <xdr:cNvPr id="78" name="Picture 77" descr="212back.png"/>
        <xdr:cNvPicPr>
          <a:picLocks noChangeAspect="1"/>
        </xdr:cNvPicPr>
      </xdr:nvPicPr>
      <xdr:blipFill>
        <a:blip xmlns:r="http://schemas.openxmlformats.org/officeDocument/2006/relationships" r:embed="rId39" cstate="print"/>
        <a:stretch>
          <a:fillRect/>
        </a:stretch>
      </xdr:blipFill>
      <xdr:spPr>
        <a:xfrm>
          <a:off x="5486400" y="68046600"/>
          <a:ext cx="762000" cy="762000"/>
        </a:xfrm>
        <a:prstGeom prst="rect">
          <a:avLst/>
        </a:prstGeom>
      </xdr:spPr>
    </xdr:pic>
    <xdr:clientData/>
  </xdr:twoCellAnchor>
  <xdr:twoCellAnchor editAs="oneCell">
    <xdr:from>
      <xdr:col>11</xdr:col>
      <xdr:colOff>0</xdr:colOff>
      <xdr:row>6882</xdr:row>
      <xdr:rowOff>0</xdr:rowOff>
    </xdr:from>
    <xdr:to>
      <xdr:col>12</xdr:col>
      <xdr:colOff>152400</xdr:colOff>
      <xdr:row>6886</xdr:row>
      <xdr:rowOff>0</xdr:rowOff>
    </xdr:to>
    <xdr:pic>
      <xdr:nvPicPr>
        <xdr:cNvPr id="79" name="Picture 78" descr="212shiny.png"/>
        <xdr:cNvPicPr>
          <a:picLocks noChangeAspect="1"/>
        </xdr:cNvPicPr>
      </xdr:nvPicPr>
      <xdr:blipFill>
        <a:blip xmlns:r="http://schemas.openxmlformats.org/officeDocument/2006/relationships" r:embed="rId40" cstate="print"/>
        <a:stretch>
          <a:fillRect/>
        </a:stretch>
      </xdr:blipFill>
      <xdr:spPr>
        <a:xfrm>
          <a:off x="6705600" y="67094100"/>
          <a:ext cx="762000" cy="762000"/>
        </a:xfrm>
        <a:prstGeom prst="rect">
          <a:avLst/>
        </a:prstGeom>
      </xdr:spPr>
    </xdr:pic>
    <xdr:clientData/>
  </xdr:twoCellAnchor>
  <xdr:twoCellAnchor editAs="oneCell">
    <xdr:from>
      <xdr:col>11</xdr:col>
      <xdr:colOff>0</xdr:colOff>
      <xdr:row>6887</xdr:row>
      <xdr:rowOff>0</xdr:rowOff>
    </xdr:from>
    <xdr:to>
      <xdr:col>12</xdr:col>
      <xdr:colOff>152400</xdr:colOff>
      <xdr:row>6890</xdr:row>
      <xdr:rowOff>190500</xdr:rowOff>
    </xdr:to>
    <xdr:pic>
      <xdr:nvPicPr>
        <xdr:cNvPr id="80" name="Picture 79" descr="212backshiny.png"/>
        <xdr:cNvPicPr>
          <a:picLocks noChangeAspect="1"/>
        </xdr:cNvPicPr>
      </xdr:nvPicPr>
      <xdr:blipFill>
        <a:blip xmlns:r="http://schemas.openxmlformats.org/officeDocument/2006/relationships" r:embed="rId41" cstate="print"/>
        <a:stretch>
          <a:fillRect/>
        </a:stretch>
      </xdr:blipFill>
      <xdr:spPr>
        <a:xfrm>
          <a:off x="6705600" y="68046600"/>
          <a:ext cx="762000" cy="762000"/>
        </a:xfrm>
        <a:prstGeom prst="rect">
          <a:avLst/>
        </a:prstGeom>
      </xdr:spPr>
    </xdr:pic>
    <xdr:clientData/>
  </xdr:twoCellAnchor>
  <xdr:twoCellAnchor editAs="oneCell">
    <xdr:from>
      <xdr:col>9</xdr:col>
      <xdr:colOff>333375</xdr:colOff>
      <xdr:row>947</xdr:row>
      <xdr:rowOff>19050</xdr:rowOff>
    </xdr:from>
    <xdr:to>
      <xdr:col>12</xdr:col>
      <xdr:colOff>600075</xdr:colOff>
      <xdr:row>957</xdr:row>
      <xdr:rowOff>180975</xdr:rowOff>
    </xdr:to>
    <xdr:pic>
      <xdr:nvPicPr>
        <xdr:cNvPr id="81" name="Picture 80" descr="242.jpg"/>
        <xdr:cNvPicPr>
          <a:picLocks noChangeAspect="1"/>
        </xdr:cNvPicPr>
      </xdr:nvPicPr>
      <xdr:blipFill>
        <a:blip xmlns:r="http://schemas.openxmlformats.org/officeDocument/2006/relationships" r:embed="rId42" cstate="print"/>
        <a:stretch>
          <a:fillRect/>
        </a:stretch>
      </xdr:blipFill>
      <xdr:spPr>
        <a:xfrm>
          <a:off x="5819775" y="56359425"/>
          <a:ext cx="2095500" cy="2095500"/>
        </a:xfrm>
        <a:prstGeom prst="rect">
          <a:avLst/>
        </a:prstGeom>
        <a:ln w="19050">
          <a:solidFill>
            <a:schemeClr val="tx1"/>
          </a:solidFill>
        </a:ln>
      </xdr:spPr>
    </xdr:pic>
    <xdr:clientData/>
  </xdr:twoCellAnchor>
  <xdr:twoCellAnchor editAs="oneCell">
    <xdr:from>
      <xdr:col>9</xdr:col>
      <xdr:colOff>0</xdr:colOff>
      <xdr:row>969</xdr:row>
      <xdr:rowOff>0</xdr:rowOff>
    </xdr:from>
    <xdr:to>
      <xdr:col>10</xdr:col>
      <xdr:colOff>152400</xdr:colOff>
      <xdr:row>973</xdr:row>
      <xdr:rowOff>0</xdr:rowOff>
    </xdr:to>
    <xdr:pic>
      <xdr:nvPicPr>
        <xdr:cNvPr id="82" name="Picture 81" descr="242.png"/>
        <xdr:cNvPicPr>
          <a:picLocks noChangeAspect="1"/>
        </xdr:cNvPicPr>
      </xdr:nvPicPr>
      <xdr:blipFill>
        <a:blip xmlns:r="http://schemas.openxmlformats.org/officeDocument/2006/relationships" r:embed="rId43" cstate="print"/>
        <a:stretch>
          <a:fillRect/>
        </a:stretch>
      </xdr:blipFill>
      <xdr:spPr>
        <a:xfrm>
          <a:off x="5486400" y="60559950"/>
          <a:ext cx="762000" cy="762000"/>
        </a:xfrm>
        <a:prstGeom prst="rect">
          <a:avLst/>
        </a:prstGeom>
      </xdr:spPr>
    </xdr:pic>
    <xdr:clientData/>
  </xdr:twoCellAnchor>
  <xdr:twoCellAnchor editAs="oneCell">
    <xdr:from>
      <xdr:col>9</xdr:col>
      <xdr:colOff>0</xdr:colOff>
      <xdr:row>974</xdr:row>
      <xdr:rowOff>0</xdr:rowOff>
    </xdr:from>
    <xdr:to>
      <xdr:col>10</xdr:col>
      <xdr:colOff>152400</xdr:colOff>
      <xdr:row>977</xdr:row>
      <xdr:rowOff>190500</xdr:rowOff>
    </xdr:to>
    <xdr:pic>
      <xdr:nvPicPr>
        <xdr:cNvPr id="83" name="Picture 82" descr="242back.png"/>
        <xdr:cNvPicPr>
          <a:picLocks noChangeAspect="1"/>
        </xdr:cNvPicPr>
      </xdr:nvPicPr>
      <xdr:blipFill>
        <a:blip xmlns:r="http://schemas.openxmlformats.org/officeDocument/2006/relationships" r:embed="rId44" cstate="print"/>
        <a:stretch>
          <a:fillRect/>
        </a:stretch>
      </xdr:blipFill>
      <xdr:spPr>
        <a:xfrm>
          <a:off x="5486400" y="61512450"/>
          <a:ext cx="762000" cy="762000"/>
        </a:xfrm>
        <a:prstGeom prst="rect">
          <a:avLst/>
        </a:prstGeom>
      </xdr:spPr>
    </xdr:pic>
    <xdr:clientData/>
  </xdr:twoCellAnchor>
  <xdr:twoCellAnchor editAs="oneCell">
    <xdr:from>
      <xdr:col>11</xdr:col>
      <xdr:colOff>0</xdr:colOff>
      <xdr:row>969</xdr:row>
      <xdr:rowOff>0</xdr:rowOff>
    </xdr:from>
    <xdr:to>
      <xdr:col>12</xdr:col>
      <xdr:colOff>152400</xdr:colOff>
      <xdr:row>973</xdr:row>
      <xdr:rowOff>0</xdr:rowOff>
    </xdr:to>
    <xdr:pic>
      <xdr:nvPicPr>
        <xdr:cNvPr id="84" name="Picture 83" descr="242shiny.png"/>
        <xdr:cNvPicPr>
          <a:picLocks noChangeAspect="1"/>
        </xdr:cNvPicPr>
      </xdr:nvPicPr>
      <xdr:blipFill>
        <a:blip xmlns:r="http://schemas.openxmlformats.org/officeDocument/2006/relationships" r:embed="rId45" cstate="print"/>
        <a:stretch>
          <a:fillRect/>
        </a:stretch>
      </xdr:blipFill>
      <xdr:spPr>
        <a:xfrm>
          <a:off x="6705600" y="60559950"/>
          <a:ext cx="762000" cy="762000"/>
        </a:xfrm>
        <a:prstGeom prst="rect">
          <a:avLst/>
        </a:prstGeom>
      </xdr:spPr>
    </xdr:pic>
    <xdr:clientData/>
  </xdr:twoCellAnchor>
  <xdr:twoCellAnchor editAs="oneCell">
    <xdr:from>
      <xdr:col>11</xdr:col>
      <xdr:colOff>0</xdr:colOff>
      <xdr:row>974</xdr:row>
      <xdr:rowOff>0</xdr:rowOff>
    </xdr:from>
    <xdr:to>
      <xdr:col>12</xdr:col>
      <xdr:colOff>152400</xdr:colOff>
      <xdr:row>977</xdr:row>
      <xdr:rowOff>190500</xdr:rowOff>
    </xdr:to>
    <xdr:pic>
      <xdr:nvPicPr>
        <xdr:cNvPr id="85" name="Picture 84" descr="242backshiny.png"/>
        <xdr:cNvPicPr>
          <a:picLocks noChangeAspect="1"/>
        </xdr:cNvPicPr>
      </xdr:nvPicPr>
      <xdr:blipFill>
        <a:blip xmlns:r="http://schemas.openxmlformats.org/officeDocument/2006/relationships" r:embed="rId46" cstate="print"/>
        <a:stretch>
          <a:fillRect/>
        </a:stretch>
      </xdr:blipFill>
      <xdr:spPr>
        <a:xfrm>
          <a:off x="6705600" y="61512450"/>
          <a:ext cx="762000" cy="762000"/>
        </a:xfrm>
        <a:prstGeom prst="rect">
          <a:avLst/>
        </a:prstGeom>
      </xdr:spPr>
    </xdr:pic>
    <xdr:clientData/>
  </xdr:twoCellAnchor>
  <xdr:twoCellAnchor editAs="oneCell">
    <xdr:from>
      <xdr:col>9</xdr:col>
      <xdr:colOff>323850</xdr:colOff>
      <xdr:row>257</xdr:row>
      <xdr:rowOff>19050</xdr:rowOff>
    </xdr:from>
    <xdr:to>
      <xdr:col>12</xdr:col>
      <xdr:colOff>590550</xdr:colOff>
      <xdr:row>267</xdr:row>
      <xdr:rowOff>180975</xdr:rowOff>
    </xdr:to>
    <xdr:pic>
      <xdr:nvPicPr>
        <xdr:cNvPr id="86" name="Picture 85" descr="306.jpg"/>
        <xdr:cNvPicPr>
          <a:picLocks noChangeAspect="1"/>
        </xdr:cNvPicPr>
      </xdr:nvPicPr>
      <xdr:blipFill>
        <a:blip xmlns:r="http://schemas.openxmlformats.org/officeDocument/2006/relationships" r:embed="rId47" cstate="print"/>
        <a:stretch>
          <a:fillRect/>
        </a:stretch>
      </xdr:blipFill>
      <xdr:spPr>
        <a:xfrm>
          <a:off x="5810250" y="49444275"/>
          <a:ext cx="2095500" cy="2095500"/>
        </a:xfrm>
        <a:prstGeom prst="rect">
          <a:avLst/>
        </a:prstGeom>
        <a:ln w="19050">
          <a:solidFill>
            <a:schemeClr val="tx1"/>
          </a:solidFill>
        </a:ln>
      </xdr:spPr>
    </xdr:pic>
    <xdr:clientData/>
  </xdr:twoCellAnchor>
  <xdr:twoCellAnchor editAs="oneCell">
    <xdr:from>
      <xdr:col>7</xdr:col>
      <xdr:colOff>0</xdr:colOff>
      <xdr:row>279</xdr:row>
      <xdr:rowOff>0</xdr:rowOff>
    </xdr:from>
    <xdr:to>
      <xdr:col>8</xdr:col>
      <xdr:colOff>152400</xdr:colOff>
      <xdr:row>283</xdr:row>
      <xdr:rowOff>0</xdr:rowOff>
    </xdr:to>
    <xdr:pic>
      <xdr:nvPicPr>
        <xdr:cNvPr id="87" name="Picture 86" descr="306.png"/>
        <xdr:cNvPicPr>
          <a:picLocks noChangeAspect="1"/>
        </xdr:cNvPicPr>
      </xdr:nvPicPr>
      <xdr:blipFill>
        <a:blip xmlns:r="http://schemas.openxmlformats.org/officeDocument/2006/relationships" r:embed="rId48" cstate="print"/>
        <a:stretch>
          <a:fillRect/>
        </a:stretch>
      </xdr:blipFill>
      <xdr:spPr>
        <a:xfrm>
          <a:off x="4267200" y="53644800"/>
          <a:ext cx="762000" cy="762000"/>
        </a:xfrm>
        <a:prstGeom prst="rect">
          <a:avLst/>
        </a:prstGeom>
      </xdr:spPr>
    </xdr:pic>
    <xdr:clientData/>
  </xdr:twoCellAnchor>
  <xdr:twoCellAnchor editAs="oneCell">
    <xdr:from>
      <xdr:col>9</xdr:col>
      <xdr:colOff>0</xdr:colOff>
      <xdr:row>279</xdr:row>
      <xdr:rowOff>0</xdr:rowOff>
    </xdr:from>
    <xdr:to>
      <xdr:col>10</xdr:col>
      <xdr:colOff>152400</xdr:colOff>
      <xdr:row>283</xdr:row>
      <xdr:rowOff>0</xdr:rowOff>
    </xdr:to>
    <xdr:pic>
      <xdr:nvPicPr>
        <xdr:cNvPr id="88" name="Picture 87" descr="306.png"/>
        <xdr:cNvPicPr>
          <a:picLocks noChangeAspect="1"/>
        </xdr:cNvPicPr>
      </xdr:nvPicPr>
      <xdr:blipFill>
        <a:blip xmlns:r="http://schemas.openxmlformats.org/officeDocument/2006/relationships" r:embed="rId48" cstate="print"/>
        <a:stretch>
          <a:fillRect/>
        </a:stretch>
      </xdr:blipFill>
      <xdr:spPr>
        <a:xfrm>
          <a:off x="5486400" y="53644800"/>
          <a:ext cx="762000" cy="762000"/>
        </a:xfrm>
        <a:prstGeom prst="rect">
          <a:avLst/>
        </a:prstGeom>
      </xdr:spPr>
    </xdr:pic>
    <xdr:clientData/>
  </xdr:twoCellAnchor>
  <xdr:twoCellAnchor editAs="oneCell">
    <xdr:from>
      <xdr:col>11</xdr:col>
      <xdr:colOff>0</xdr:colOff>
      <xdr:row>279</xdr:row>
      <xdr:rowOff>0</xdr:rowOff>
    </xdr:from>
    <xdr:to>
      <xdr:col>12</xdr:col>
      <xdr:colOff>152400</xdr:colOff>
      <xdr:row>283</xdr:row>
      <xdr:rowOff>0</xdr:rowOff>
    </xdr:to>
    <xdr:pic>
      <xdr:nvPicPr>
        <xdr:cNvPr id="89" name="Picture 88" descr="306shiny.png"/>
        <xdr:cNvPicPr>
          <a:picLocks noChangeAspect="1"/>
        </xdr:cNvPicPr>
      </xdr:nvPicPr>
      <xdr:blipFill>
        <a:blip xmlns:r="http://schemas.openxmlformats.org/officeDocument/2006/relationships" r:embed="rId49" cstate="print"/>
        <a:stretch>
          <a:fillRect/>
        </a:stretch>
      </xdr:blipFill>
      <xdr:spPr>
        <a:xfrm>
          <a:off x="6705600" y="53644800"/>
          <a:ext cx="762000" cy="762000"/>
        </a:xfrm>
        <a:prstGeom prst="rect">
          <a:avLst/>
        </a:prstGeom>
      </xdr:spPr>
    </xdr:pic>
    <xdr:clientData/>
  </xdr:twoCellAnchor>
  <xdr:twoCellAnchor editAs="oneCell">
    <xdr:from>
      <xdr:col>7</xdr:col>
      <xdr:colOff>0</xdr:colOff>
      <xdr:row>284</xdr:row>
      <xdr:rowOff>0</xdr:rowOff>
    </xdr:from>
    <xdr:to>
      <xdr:col>8</xdr:col>
      <xdr:colOff>152400</xdr:colOff>
      <xdr:row>287</xdr:row>
      <xdr:rowOff>190500</xdr:rowOff>
    </xdr:to>
    <xdr:pic>
      <xdr:nvPicPr>
        <xdr:cNvPr id="90" name="Picture 89" descr="306back.png"/>
        <xdr:cNvPicPr>
          <a:picLocks noChangeAspect="1"/>
        </xdr:cNvPicPr>
      </xdr:nvPicPr>
      <xdr:blipFill>
        <a:blip xmlns:r="http://schemas.openxmlformats.org/officeDocument/2006/relationships" r:embed="rId50" cstate="print"/>
        <a:stretch>
          <a:fillRect/>
        </a:stretch>
      </xdr:blipFill>
      <xdr:spPr>
        <a:xfrm>
          <a:off x="4267200" y="54597300"/>
          <a:ext cx="762000" cy="762000"/>
        </a:xfrm>
        <a:prstGeom prst="rect">
          <a:avLst/>
        </a:prstGeom>
      </xdr:spPr>
    </xdr:pic>
    <xdr:clientData/>
  </xdr:twoCellAnchor>
  <xdr:twoCellAnchor editAs="oneCell">
    <xdr:from>
      <xdr:col>9</xdr:col>
      <xdr:colOff>0</xdr:colOff>
      <xdr:row>284</xdr:row>
      <xdr:rowOff>0</xdr:rowOff>
    </xdr:from>
    <xdr:to>
      <xdr:col>10</xdr:col>
      <xdr:colOff>152400</xdr:colOff>
      <xdr:row>287</xdr:row>
      <xdr:rowOff>190500</xdr:rowOff>
    </xdr:to>
    <xdr:pic>
      <xdr:nvPicPr>
        <xdr:cNvPr id="91" name="Picture 90" descr="306back.png"/>
        <xdr:cNvPicPr>
          <a:picLocks noChangeAspect="1"/>
        </xdr:cNvPicPr>
      </xdr:nvPicPr>
      <xdr:blipFill>
        <a:blip xmlns:r="http://schemas.openxmlformats.org/officeDocument/2006/relationships" r:embed="rId50" cstate="print"/>
        <a:stretch>
          <a:fillRect/>
        </a:stretch>
      </xdr:blipFill>
      <xdr:spPr>
        <a:xfrm>
          <a:off x="5486400" y="54597300"/>
          <a:ext cx="762000" cy="762000"/>
        </a:xfrm>
        <a:prstGeom prst="rect">
          <a:avLst/>
        </a:prstGeom>
      </xdr:spPr>
    </xdr:pic>
    <xdr:clientData/>
  </xdr:twoCellAnchor>
  <xdr:twoCellAnchor editAs="oneCell">
    <xdr:from>
      <xdr:col>11</xdr:col>
      <xdr:colOff>0</xdr:colOff>
      <xdr:row>284</xdr:row>
      <xdr:rowOff>0</xdr:rowOff>
    </xdr:from>
    <xdr:to>
      <xdr:col>12</xdr:col>
      <xdr:colOff>152400</xdr:colOff>
      <xdr:row>287</xdr:row>
      <xdr:rowOff>190500</xdr:rowOff>
    </xdr:to>
    <xdr:pic>
      <xdr:nvPicPr>
        <xdr:cNvPr id="92" name="Picture 91" descr="306backshiny.png"/>
        <xdr:cNvPicPr>
          <a:picLocks noChangeAspect="1"/>
        </xdr:cNvPicPr>
      </xdr:nvPicPr>
      <xdr:blipFill>
        <a:blip xmlns:r="http://schemas.openxmlformats.org/officeDocument/2006/relationships" r:embed="rId51" cstate="print"/>
        <a:stretch>
          <a:fillRect/>
        </a:stretch>
      </xdr:blipFill>
      <xdr:spPr>
        <a:xfrm>
          <a:off x="6705600" y="54597300"/>
          <a:ext cx="762000" cy="762000"/>
        </a:xfrm>
        <a:prstGeom prst="rect">
          <a:avLst/>
        </a:prstGeom>
      </xdr:spPr>
    </xdr:pic>
    <xdr:clientData/>
  </xdr:twoCellAnchor>
  <xdr:twoCellAnchor editAs="oneCell">
    <xdr:from>
      <xdr:col>11</xdr:col>
      <xdr:colOff>0</xdr:colOff>
      <xdr:row>637</xdr:row>
      <xdr:rowOff>0</xdr:rowOff>
    </xdr:from>
    <xdr:to>
      <xdr:col>12</xdr:col>
      <xdr:colOff>152400</xdr:colOff>
      <xdr:row>641</xdr:row>
      <xdr:rowOff>0</xdr:rowOff>
    </xdr:to>
    <xdr:pic>
      <xdr:nvPicPr>
        <xdr:cNvPr id="97" name="Picture 96" descr="482shiny.png"/>
        <xdr:cNvPicPr>
          <a:picLocks noChangeAspect="1"/>
        </xdr:cNvPicPr>
      </xdr:nvPicPr>
      <xdr:blipFill>
        <a:blip xmlns:r="http://schemas.openxmlformats.org/officeDocument/2006/relationships" r:embed="rId52" cstate="print"/>
        <a:stretch>
          <a:fillRect/>
        </a:stretch>
      </xdr:blipFill>
      <xdr:spPr>
        <a:xfrm>
          <a:off x="6705600" y="66713100"/>
          <a:ext cx="762000" cy="762000"/>
        </a:xfrm>
        <a:prstGeom prst="rect">
          <a:avLst/>
        </a:prstGeom>
      </xdr:spPr>
    </xdr:pic>
    <xdr:clientData/>
  </xdr:twoCellAnchor>
  <xdr:twoCellAnchor editAs="oneCell">
    <xdr:from>
      <xdr:col>11</xdr:col>
      <xdr:colOff>0</xdr:colOff>
      <xdr:row>642</xdr:row>
      <xdr:rowOff>0</xdr:rowOff>
    </xdr:from>
    <xdr:to>
      <xdr:col>12</xdr:col>
      <xdr:colOff>152400</xdr:colOff>
      <xdr:row>645</xdr:row>
      <xdr:rowOff>190500</xdr:rowOff>
    </xdr:to>
    <xdr:pic>
      <xdr:nvPicPr>
        <xdr:cNvPr id="98" name="Picture 97" descr="482backshiny.png"/>
        <xdr:cNvPicPr>
          <a:picLocks noChangeAspect="1"/>
        </xdr:cNvPicPr>
      </xdr:nvPicPr>
      <xdr:blipFill>
        <a:blip xmlns:r="http://schemas.openxmlformats.org/officeDocument/2006/relationships" r:embed="rId53" cstate="print"/>
        <a:stretch>
          <a:fillRect/>
        </a:stretch>
      </xdr:blipFill>
      <xdr:spPr>
        <a:xfrm>
          <a:off x="6705600" y="67665600"/>
          <a:ext cx="762000" cy="762000"/>
        </a:xfrm>
        <a:prstGeom prst="rect">
          <a:avLst/>
        </a:prstGeom>
      </xdr:spPr>
    </xdr:pic>
    <xdr:clientData/>
  </xdr:twoCellAnchor>
  <xdr:twoCellAnchor editAs="oneCell">
    <xdr:from>
      <xdr:col>9</xdr:col>
      <xdr:colOff>333375</xdr:colOff>
      <xdr:row>615</xdr:row>
      <xdr:rowOff>19050</xdr:rowOff>
    </xdr:from>
    <xdr:to>
      <xdr:col>12</xdr:col>
      <xdr:colOff>600075</xdr:colOff>
      <xdr:row>625</xdr:row>
      <xdr:rowOff>180975</xdr:rowOff>
    </xdr:to>
    <xdr:pic>
      <xdr:nvPicPr>
        <xdr:cNvPr id="99" name="Picture 98" descr="482.jpg"/>
        <xdr:cNvPicPr>
          <a:picLocks noChangeAspect="1"/>
        </xdr:cNvPicPr>
      </xdr:nvPicPr>
      <xdr:blipFill>
        <a:blip xmlns:r="http://schemas.openxmlformats.org/officeDocument/2006/relationships" r:embed="rId54" cstate="print"/>
        <a:stretch>
          <a:fillRect/>
        </a:stretch>
      </xdr:blipFill>
      <xdr:spPr>
        <a:xfrm>
          <a:off x="5819775" y="112309275"/>
          <a:ext cx="2095500" cy="2095500"/>
        </a:xfrm>
        <a:prstGeom prst="rect">
          <a:avLst/>
        </a:prstGeom>
        <a:ln w="19050">
          <a:solidFill>
            <a:schemeClr val="tx1"/>
          </a:solidFill>
        </a:ln>
      </xdr:spPr>
    </xdr:pic>
    <xdr:clientData/>
  </xdr:twoCellAnchor>
  <xdr:twoCellAnchor editAs="oneCell">
    <xdr:from>
      <xdr:col>9</xdr:col>
      <xdr:colOff>342900</xdr:colOff>
      <xdr:row>981</xdr:row>
      <xdr:rowOff>19050</xdr:rowOff>
    </xdr:from>
    <xdr:to>
      <xdr:col>13</xdr:col>
      <xdr:colOff>0</xdr:colOff>
      <xdr:row>991</xdr:row>
      <xdr:rowOff>180975</xdr:rowOff>
    </xdr:to>
    <xdr:pic>
      <xdr:nvPicPr>
        <xdr:cNvPr id="100" name="Picture 99" descr="286.jpg"/>
        <xdr:cNvPicPr>
          <a:picLocks noChangeAspect="1"/>
        </xdr:cNvPicPr>
      </xdr:nvPicPr>
      <xdr:blipFill>
        <a:blip xmlns:r="http://schemas.openxmlformats.org/officeDocument/2006/relationships" r:embed="rId55" cstate="print"/>
        <a:stretch>
          <a:fillRect/>
        </a:stretch>
      </xdr:blipFill>
      <xdr:spPr>
        <a:xfrm>
          <a:off x="5829300" y="75580875"/>
          <a:ext cx="2095500" cy="2095500"/>
        </a:xfrm>
        <a:prstGeom prst="rect">
          <a:avLst/>
        </a:prstGeom>
        <a:ln w="19050">
          <a:solidFill>
            <a:schemeClr val="tx1"/>
          </a:solidFill>
        </a:ln>
      </xdr:spPr>
    </xdr:pic>
    <xdr:clientData/>
  </xdr:twoCellAnchor>
  <xdr:twoCellAnchor editAs="oneCell">
    <xdr:from>
      <xdr:col>7</xdr:col>
      <xdr:colOff>0</xdr:colOff>
      <xdr:row>1003</xdr:row>
      <xdr:rowOff>0</xdr:rowOff>
    </xdr:from>
    <xdr:to>
      <xdr:col>8</xdr:col>
      <xdr:colOff>152400</xdr:colOff>
      <xdr:row>1007</xdr:row>
      <xdr:rowOff>0</xdr:rowOff>
    </xdr:to>
    <xdr:pic>
      <xdr:nvPicPr>
        <xdr:cNvPr id="101" name="Picture 100" descr="286.png"/>
        <xdr:cNvPicPr>
          <a:picLocks noChangeAspect="1"/>
        </xdr:cNvPicPr>
      </xdr:nvPicPr>
      <xdr:blipFill>
        <a:blip xmlns:r="http://schemas.openxmlformats.org/officeDocument/2006/relationships" r:embed="rId56" cstate="print"/>
        <a:stretch>
          <a:fillRect/>
        </a:stretch>
      </xdr:blipFill>
      <xdr:spPr>
        <a:xfrm>
          <a:off x="4267200" y="79781400"/>
          <a:ext cx="762000" cy="762000"/>
        </a:xfrm>
        <a:prstGeom prst="rect">
          <a:avLst/>
        </a:prstGeom>
      </xdr:spPr>
    </xdr:pic>
    <xdr:clientData/>
  </xdr:twoCellAnchor>
  <xdr:twoCellAnchor editAs="oneCell">
    <xdr:from>
      <xdr:col>9</xdr:col>
      <xdr:colOff>0</xdr:colOff>
      <xdr:row>1003</xdr:row>
      <xdr:rowOff>0</xdr:rowOff>
    </xdr:from>
    <xdr:to>
      <xdr:col>10</xdr:col>
      <xdr:colOff>152400</xdr:colOff>
      <xdr:row>1007</xdr:row>
      <xdr:rowOff>0</xdr:rowOff>
    </xdr:to>
    <xdr:pic>
      <xdr:nvPicPr>
        <xdr:cNvPr id="102" name="Picture 101" descr="286.png"/>
        <xdr:cNvPicPr>
          <a:picLocks noChangeAspect="1"/>
        </xdr:cNvPicPr>
      </xdr:nvPicPr>
      <xdr:blipFill>
        <a:blip xmlns:r="http://schemas.openxmlformats.org/officeDocument/2006/relationships" r:embed="rId56" cstate="print"/>
        <a:stretch>
          <a:fillRect/>
        </a:stretch>
      </xdr:blipFill>
      <xdr:spPr>
        <a:xfrm>
          <a:off x="5486400" y="79781400"/>
          <a:ext cx="762000" cy="762000"/>
        </a:xfrm>
        <a:prstGeom prst="rect">
          <a:avLst/>
        </a:prstGeom>
      </xdr:spPr>
    </xdr:pic>
    <xdr:clientData/>
  </xdr:twoCellAnchor>
  <xdr:twoCellAnchor editAs="oneCell">
    <xdr:from>
      <xdr:col>7</xdr:col>
      <xdr:colOff>0</xdr:colOff>
      <xdr:row>1008</xdr:row>
      <xdr:rowOff>0</xdr:rowOff>
    </xdr:from>
    <xdr:to>
      <xdr:col>8</xdr:col>
      <xdr:colOff>152400</xdr:colOff>
      <xdr:row>1011</xdr:row>
      <xdr:rowOff>190500</xdr:rowOff>
    </xdr:to>
    <xdr:pic>
      <xdr:nvPicPr>
        <xdr:cNvPr id="103" name="Picture 102" descr="286back.png"/>
        <xdr:cNvPicPr>
          <a:picLocks noChangeAspect="1"/>
        </xdr:cNvPicPr>
      </xdr:nvPicPr>
      <xdr:blipFill>
        <a:blip xmlns:r="http://schemas.openxmlformats.org/officeDocument/2006/relationships" r:embed="rId57" cstate="print"/>
        <a:stretch>
          <a:fillRect/>
        </a:stretch>
      </xdr:blipFill>
      <xdr:spPr>
        <a:xfrm>
          <a:off x="4267200" y="80733900"/>
          <a:ext cx="762000" cy="762000"/>
        </a:xfrm>
        <a:prstGeom prst="rect">
          <a:avLst/>
        </a:prstGeom>
      </xdr:spPr>
    </xdr:pic>
    <xdr:clientData/>
  </xdr:twoCellAnchor>
  <xdr:twoCellAnchor editAs="oneCell">
    <xdr:from>
      <xdr:col>9</xdr:col>
      <xdr:colOff>0</xdr:colOff>
      <xdr:row>1008</xdr:row>
      <xdr:rowOff>0</xdr:rowOff>
    </xdr:from>
    <xdr:to>
      <xdr:col>10</xdr:col>
      <xdr:colOff>152400</xdr:colOff>
      <xdr:row>1011</xdr:row>
      <xdr:rowOff>190500</xdr:rowOff>
    </xdr:to>
    <xdr:pic>
      <xdr:nvPicPr>
        <xdr:cNvPr id="104" name="Picture 103" descr="286back.png"/>
        <xdr:cNvPicPr>
          <a:picLocks noChangeAspect="1"/>
        </xdr:cNvPicPr>
      </xdr:nvPicPr>
      <xdr:blipFill>
        <a:blip xmlns:r="http://schemas.openxmlformats.org/officeDocument/2006/relationships" r:embed="rId57" cstate="print"/>
        <a:stretch>
          <a:fillRect/>
        </a:stretch>
      </xdr:blipFill>
      <xdr:spPr>
        <a:xfrm>
          <a:off x="5486400" y="80733900"/>
          <a:ext cx="762000" cy="762000"/>
        </a:xfrm>
        <a:prstGeom prst="rect">
          <a:avLst/>
        </a:prstGeom>
      </xdr:spPr>
    </xdr:pic>
    <xdr:clientData/>
  </xdr:twoCellAnchor>
  <xdr:twoCellAnchor editAs="oneCell">
    <xdr:from>
      <xdr:col>11</xdr:col>
      <xdr:colOff>0</xdr:colOff>
      <xdr:row>1003</xdr:row>
      <xdr:rowOff>0</xdr:rowOff>
    </xdr:from>
    <xdr:to>
      <xdr:col>12</xdr:col>
      <xdr:colOff>152400</xdr:colOff>
      <xdr:row>1007</xdr:row>
      <xdr:rowOff>0</xdr:rowOff>
    </xdr:to>
    <xdr:pic>
      <xdr:nvPicPr>
        <xdr:cNvPr id="105" name="Picture 104" descr="286shiny.png"/>
        <xdr:cNvPicPr>
          <a:picLocks noChangeAspect="1"/>
        </xdr:cNvPicPr>
      </xdr:nvPicPr>
      <xdr:blipFill>
        <a:blip xmlns:r="http://schemas.openxmlformats.org/officeDocument/2006/relationships" r:embed="rId58" cstate="print"/>
        <a:stretch>
          <a:fillRect/>
        </a:stretch>
      </xdr:blipFill>
      <xdr:spPr>
        <a:xfrm>
          <a:off x="6705600" y="79781400"/>
          <a:ext cx="762000" cy="762000"/>
        </a:xfrm>
        <a:prstGeom prst="rect">
          <a:avLst/>
        </a:prstGeom>
      </xdr:spPr>
    </xdr:pic>
    <xdr:clientData/>
  </xdr:twoCellAnchor>
  <xdr:twoCellAnchor editAs="oneCell">
    <xdr:from>
      <xdr:col>11</xdr:col>
      <xdr:colOff>0</xdr:colOff>
      <xdr:row>1008</xdr:row>
      <xdr:rowOff>0</xdr:rowOff>
    </xdr:from>
    <xdr:to>
      <xdr:col>12</xdr:col>
      <xdr:colOff>152400</xdr:colOff>
      <xdr:row>1011</xdr:row>
      <xdr:rowOff>190500</xdr:rowOff>
    </xdr:to>
    <xdr:pic>
      <xdr:nvPicPr>
        <xdr:cNvPr id="106" name="Picture 105" descr="286backshiny.png"/>
        <xdr:cNvPicPr>
          <a:picLocks noChangeAspect="1"/>
        </xdr:cNvPicPr>
      </xdr:nvPicPr>
      <xdr:blipFill>
        <a:blip xmlns:r="http://schemas.openxmlformats.org/officeDocument/2006/relationships" r:embed="rId59" cstate="print"/>
        <a:stretch>
          <a:fillRect/>
        </a:stretch>
      </xdr:blipFill>
      <xdr:spPr>
        <a:xfrm>
          <a:off x="6705600" y="80733900"/>
          <a:ext cx="762000" cy="762000"/>
        </a:xfrm>
        <a:prstGeom prst="rect">
          <a:avLst/>
        </a:prstGeom>
      </xdr:spPr>
    </xdr:pic>
    <xdr:clientData/>
  </xdr:twoCellAnchor>
  <xdr:twoCellAnchor editAs="oneCell">
    <xdr:from>
      <xdr:col>9</xdr:col>
      <xdr:colOff>333375</xdr:colOff>
      <xdr:row>1013</xdr:row>
      <xdr:rowOff>19050</xdr:rowOff>
    </xdr:from>
    <xdr:to>
      <xdr:col>12</xdr:col>
      <xdr:colOff>600075</xdr:colOff>
      <xdr:row>1023</xdr:row>
      <xdr:rowOff>180975</xdr:rowOff>
    </xdr:to>
    <xdr:pic>
      <xdr:nvPicPr>
        <xdr:cNvPr id="107" name="Picture 106" descr="437.jpg"/>
        <xdr:cNvPicPr>
          <a:picLocks noChangeAspect="1"/>
        </xdr:cNvPicPr>
      </xdr:nvPicPr>
      <xdr:blipFill>
        <a:blip xmlns:r="http://schemas.openxmlformats.org/officeDocument/2006/relationships" r:embed="rId60" cstate="print"/>
        <a:stretch>
          <a:fillRect/>
        </a:stretch>
      </xdr:blipFill>
      <xdr:spPr>
        <a:xfrm>
          <a:off x="5819775" y="81734025"/>
          <a:ext cx="2095500" cy="2095500"/>
        </a:xfrm>
        <a:prstGeom prst="rect">
          <a:avLst/>
        </a:prstGeom>
        <a:ln w="19050">
          <a:solidFill>
            <a:schemeClr val="tx1"/>
          </a:solidFill>
        </a:ln>
      </xdr:spPr>
    </xdr:pic>
    <xdr:clientData/>
  </xdr:twoCellAnchor>
  <xdr:twoCellAnchor editAs="oneCell">
    <xdr:from>
      <xdr:col>8</xdr:col>
      <xdr:colOff>0</xdr:colOff>
      <xdr:row>637</xdr:row>
      <xdr:rowOff>0</xdr:rowOff>
    </xdr:from>
    <xdr:to>
      <xdr:col>9</xdr:col>
      <xdr:colOff>152400</xdr:colOff>
      <xdr:row>641</xdr:row>
      <xdr:rowOff>0</xdr:rowOff>
    </xdr:to>
    <xdr:pic>
      <xdr:nvPicPr>
        <xdr:cNvPr id="108" name="Picture 107" descr="482.png"/>
        <xdr:cNvPicPr>
          <a:picLocks noChangeAspect="1"/>
        </xdr:cNvPicPr>
      </xdr:nvPicPr>
      <xdr:blipFill>
        <a:blip xmlns:r="http://schemas.openxmlformats.org/officeDocument/2006/relationships" r:embed="rId61" cstate="print"/>
        <a:stretch>
          <a:fillRect/>
        </a:stretch>
      </xdr:blipFill>
      <xdr:spPr>
        <a:xfrm>
          <a:off x="4876800" y="66713100"/>
          <a:ext cx="762000" cy="762000"/>
        </a:xfrm>
        <a:prstGeom prst="rect">
          <a:avLst/>
        </a:prstGeom>
      </xdr:spPr>
    </xdr:pic>
    <xdr:clientData/>
  </xdr:twoCellAnchor>
  <xdr:twoCellAnchor editAs="oneCell">
    <xdr:from>
      <xdr:col>8</xdr:col>
      <xdr:colOff>0</xdr:colOff>
      <xdr:row>642</xdr:row>
      <xdr:rowOff>0</xdr:rowOff>
    </xdr:from>
    <xdr:to>
      <xdr:col>9</xdr:col>
      <xdr:colOff>152400</xdr:colOff>
      <xdr:row>645</xdr:row>
      <xdr:rowOff>190500</xdr:rowOff>
    </xdr:to>
    <xdr:pic>
      <xdr:nvPicPr>
        <xdr:cNvPr id="109" name="Picture 108" descr="482back.png"/>
        <xdr:cNvPicPr>
          <a:picLocks noChangeAspect="1"/>
        </xdr:cNvPicPr>
      </xdr:nvPicPr>
      <xdr:blipFill>
        <a:blip xmlns:r="http://schemas.openxmlformats.org/officeDocument/2006/relationships" r:embed="rId62" cstate="print"/>
        <a:stretch>
          <a:fillRect/>
        </a:stretch>
      </xdr:blipFill>
      <xdr:spPr>
        <a:xfrm>
          <a:off x="4876800" y="67665600"/>
          <a:ext cx="762000" cy="762000"/>
        </a:xfrm>
        <a:prstGeom prst="rect">
          <a:avLst/>
        </a:prstGeom>
      </xdr:spPr>
    </xdr:pic>
    <xdr:clientData/>
  </xdr:twoCellAnchor>
  <xdr:twoCellAnchor editAs="oneCell">
    <xdr:from>
      <xdr:col>8</xdr:col>
      <xdr:colOff>0</xdr:colOff>
      <xdr:row>507</xdr:row>
      <xdr:rowOff>0</xdr:rowOff>
    </xdr:from>
    <xdr:to>
      <xdr:col>9</xdr:col>
      <xdr:colOff>152400</xdr:colOff>
      <xdr:row>511</xdr:row>
      <xdr:rowOff>0</xdr:rowOff>
    </xdr:to>
    <xdr:pic>
      <xdr:nvPicPr>
        <xdr:cNvPr id="110" name="Picture 109" descr="493.png"/>
        <xdr:cNvPicPr>
          <a:picLocks noChangeAspect="1"/>
        </xdr:cNvPicPr>
      </xdr:nvPicPr>
      <xdr:blipFill>
        <a:blip xmlns:r="http://schemas.openxmlformats.org/officeDocument/2006/relationships" r:embed="rId63" cstate="print"/>
        <a:stretch>
          <a:fillRect/>
        </a:stretch>
      </xdr:blipFill>
      <xdr:spPr>
        <a:xfrm>
          <a:off x="4876800" y="60178950"/>
          <a:ext cx="762000" cy="762000"/>
        </a:xfrm>
        <a:prstGeom prst="rect">
          <a:avLst/>
        </a:prstGeom>
      </xdr:spPr>
    </xdr:pic>
    <xdr:clientData/>
  </xdr:twoCellAnchor>
  <xdr:twoCellAnchor editAs="oneCell">
    <xdr:from>
      <xdr:col>8</xdr:col>
      <xdr:colOff>0</xdr:colOff>
      <xdr:row>512</xdr:row>
      <xdr:rowOff>0</xdr:rowOff>
    </xdr:from>
    <xdr:to>
      <xdr:col>9</xdr:col>
      <xdr:colOff>152400</xdr:colOff>
      <xdr:row>515</xdr:row>
      <xdr:rowOff>190500</xdr:rowOff>
    </xdr:to>
    <xdr:pic>
      <xdr:nvPicPr>
        <xdr:cNvPr id="111" name="Picture 110" descr="493back.png"/>
        <xdr:cNvPicPr>
          <a:picLocks noChangeAspect="1"/>
        </xdr:cNvPicPr>
      </xdr:nvPicPr>
      <xdr:blipFill>
        <a:blip xmlns:r="http://schemas.openxmlformats.org/officeDocument/2006/relationships" r:embed="rId64" cstate="print"/>
        <a:stretch>
          <a:fillRect/>
        </a:stretch>
      </xdr:blipFill>
      <xdr:spPr>
        <a:xfrm>
          <a:off x="4876800" y="61131450"/>
          <a:ext cx="762000" cy="762000"/>
        </a:xfrm>
        <a:prstGeom prst="rect">
          <a:avLst/>
        </a:prstGeom>
      </xdr:spPr>
    </xdr:pic>
    <xdr:clientData/>
  </xdr:twoCellAnchor>
  <xdr:twoCellAnchor editAs="oneCell">
    <xdr:from>
      <xdr:col>8</xdr:col>
      <xdr:colOff>0</xdr:colOff>
      <xdr:row>1035</xdr:row>
      <xdr:rowOff>0</xdr:rowOff>
    </xdr:from>
    <xdr:to>
      <xdr:col>9</xdr:col>
      <xdr:colOff>152400</xdr:colOff>
      <xdr:row>1039</xdr:row>
      <xdr:rowOff>0</xdr:rowOff>
    </xdr:to>
    <xdr:pic>
      <xdr:nvPicPr>
        <xdr:cNvPr id="112" name="Picture 111" descr="437.png"/>
        <xdr:cNvPicPr>
          <a:picLocks noChangeAspect="1"/>
        </xdr:cNvPicPr>
      </xdr:nvPicPr>
      <xdr:blipFill>
        <a:blip xmlns:r="http://schemas.openxmlformats.org/officeDocument/2006/relationships" r:embed="rId65" cstate="print"/>
        <a:stretch>
          <a:fillRect/>
        </a:stretch>
      </xdr:blipFill>
      <xdr:spPr>
        <a:xfrm>
          <a:off x="4876800" y="85934550"/>
          <a:ext cx="762000" cy="762000"/>
        </a:xfrm>
        <a:prstGeom prst="rect">
          <a:avLst/>
        </a:prstGeom>
      </xdr:spPr>
    </xdr:pic>
    <xdr:clientData/>
  </xdr:twoCellAnchor>
  <xdr:twoCellAnchor editAs="oneCell">
    <xdr:from>
      <xdr:col>8</xdr:col>
      <xdr:colOff>0</xdr:colOff>
      <xdr:row>1040</xdr:row>
      <xdr:rowOff>0</xdr:rowOff>
    </xdr:from>
    <xdr:to>
      <xdr:col>9</xdr:col>
      <xdr:colOff>152400</xdr:colOff>
      <xdr:row>1043</xdr:row>
      <xdr:rowOff>190500</xdr:rowOff>
    </xdr:to>
    <xdr:pic>
      <xdr:nvPicPr>
        <xdr:cNvPr id="113" name="Picture 112" descr="437back.png"/>
        <xdr:cNvPicPr>
          <a:picLocks noChangeAspect="1"/>
        </xdr:cNvPicPr>
      </xdr:nvPicPr>
      <xdr:blipFill>
        <a:blip xmlns:r="http://schemas.openxmlformats.org/officeDocument/2006/relationships" r:embed="rId66" cstate="print"/>
        <a:stretch>
          <a:fillRect/>
        </a:stretch>
      </xdr:blipFill>
      <xdr:spPr>
        <a:xfrm>
          <a:off x="4876800" y="86887050"/>
          <a:ext cx="762000" cy="762000"/>
        </a:xfrm>
        <a:prstGeom prst="rect">
          <a:avLst/>
        </a:prstGeom>
      </xdr:spPr>
    </xdr:pic>
    <xdr:clientData/>
  </xdr:twoCellAnchor>
  <xdr:twoCellAnchor editAs="oneCell">
    <xdr:from>
      <xdr:col>11</xdr:col>
      <xdr:colOff>0</xdr:colOff>
      <xdr:row>1035</xdr:row>
      <xdr:rowOff>0</xdr:rowOff>
    </xdr:from>
    <xdr:to>
      <xdr:col>12</xdr:col>
      <xdr:colOff>152400</xdr:colOff>
      <xdr:row>1039</xdr:row>
      <xdr:rowOff>0</xdr:rowOff>
    </xdr:to>
    <xdr:pic>
      <xdr:nvPicPr>
        <xdr:cNvPr id="114" name="Picture 113" descr="437shiny.png"/>
        <xdr:cNvPicPr>
          <a:picLocks noChangeAspect="1"/>
        </xdr:cNvPicPr>
      </xdr:nvPicPr>
      <xdr:blipFill>
        <a:blip xmlns:r="http://schemas.openxmlformats.org/officeDocument/2006/relationships" r:embed="rId67" cstate="print"/>
        <a:stretch>
          <a:fillRect/>
        </a:stretch>
      </xdr:blipFill>
      <xdr:spPr>
        <a:xfrm>
          <a:off x="6705600" y="85934550"/>
          <a:ext cx="762000" cy="762000"/>
        </a:xfrm>
        <a:prstGeom prst="rect">
          <a:avLst/>
        </a:prstGeom>
      </xdr:spPr>
    </xdr:pic>
    <xdr:clientData/>
  </xdr:twoCellAnchor>
  <xdr:twoCellAnchor editAs="oneCell">
    <xdr:from>
      <xdr:col>11</xdr:col>
      <xdr:colOff>0</xdr:colOff>
      <xdr:row>1040</xdr:row>
      <xdr:rowOff>0</xdr:rowOff>
    </xdr:from>
    <xdr:to>
      <xdr:col>12</xdr:col>
      <xdr:colOff>152400</xdr:colOff>
      <xdr:row>1043</xdr:row>
      <xdr:rowOff>190500</xdr:rowOff>
    </xdr:to>
    <xdr:pic>
      <xdr:nvPicPr>
        <xdr:cNvPr id="115" name="Picture 114" descr="437back shiny.png"/>
        <xdr:cNvPicPr>
          <a:picLocks noChangeAspect="1"/>
        </xdr:cNvPicPr>
      </xdr:nvPicPr>
      <xdr:blipFill>
        <a:blip xmlns:r="http://schemas.openxmlformats.org/officeDocument/2006/relationships" r:embed="rId68" cstate="print"/>
        <a:stretch>
          <a:fillRect/>
        </a:stretch>
      </xdr:blipFill>
      <xdr:spPr>
        <a:xfrm>
          <a:off x="6705600" y="86887050"/>
          <a:ext cx="762000" cy="762000"/>
        </a:xfrm>
        <a:prstGeom prst="rect">
          <a:avLst/>
        </a:prstGeom>
      </xdr:spPr>
    </xdr:pic>
    <xdr:clientData/>
  </xdr:twoCellAnchor>
  <xdr:twoCellAnchor editAs="oneCell">
    <xdr:from>
      <xdr:col>9</xdr:col>
      <xdr:colOff>333375</xdr:colOff>
      <xdr:row>2179</xdr:row>
      <xdr:rowOff>9525</xdr:rowOff>
    </xdr:from>
    <xdr:to>
      <xdr:col>12</xdr:col>
      <xdr:colOff>600075</xdr:colOff>
      <xdr:row>2189</xdr:row>
      <xdr:rowOff>171450</xdr:rowOff>
    </xdr:to>
    <xdr:pic>
      <xdr:nvPicPr>
        <xdr:cNvPr id="116" name="Picture 115" descr="395.jpg"/>
        <xdr:cNvPicPr>
          <a:picLocks noChangeAspect="1"/>
        </xdr:cNvPicPr>
      </xdr:nvPicPr>
      <xdr:blipFill>
        <a:blip xmlns:r="http://schemas.openxmlformats.org/officeDocument/2006/relationships" r:embed="rId69" cstate="print"/>
        <a:stretch>
          <a:fillRect/>
        </a:stretch>
      </xdr:blipFill>
      <xdr:spPr>
        <a:xfrm>
          <a:off x="5819775" y="88258650"/>
          <a:ext cx="2095500" cy="2095500"/>
        </a:xfrm>
        <a:prstGeom prst="rect">
          <a:avLst/>
        </a:prstGeom>
        <a:ln w="19050">
          <a:solidFill>
            <a:schemeClr val="tx1"/>
          </a:solidFill>
        </a:ln>
      </xdr:spPr>
    </xdr:pic>
    <xdr:clientData/>
  </xdr:twoCellAnchor>
  <xdr:twoCellAnchor editAs="oneCell">
    <xdr:from>
      <xdr:col>7</xdr:col>
      <xdr:colOff>0</xdr:colOff>
      <xdr:row>2201</xdr:row>
      <xdr:rowOff>0</xdr:rowOff>
    </xdr:from>
    <xdr:to>
      <xdr:col>8</xdr:col>
      <xdr:colOff>152400</xdr:colOff>
      <xdr:row>2205</xdr:row>
      <xdr:rowOff>0</xdr:rowOff>
    </xdr:to>
    <xdr:pic>
      <xdr:nvPicPr>
        <xdr:cNvPr id="117" name="Picture 116" descr="395.png"/>
        <xdr:cNvPicPr>
          <a:picLocks noChangeAspect="1"/>
        </xdr:cNvPicPr>
      </xdr:nvPicPr>
      <xdr:blipFill>
        <a:blip xmlns:r="http://schemas.openxmlformats.org/officeDocument/2006/relationships" r:embed="rId70" cstate="print"/>
        <a:stretch>
          <a:fillRect/>
        </a:stretch>
      </xdr:blipFill>
      <xdr:spPr>
        <a:xfrm>
          <a:off x="4267200" y="92468700"/>
          <a:ext cx="762000" cy="762000"/>
        </a:xfrm>
        <a:prstGeom prst="rect">
          <a:avLst/>
        </a:prstGeom>
      </xdr:spPr>
    </xdr:pic>
    <xdr:clientData/>
  </xdr:twoCellAnchor>
  <xdr:twoCellAnchor editAs="oneCell">
    <xdr:from>
      <xdr:col>9</xdr:col>
      <xdr:colOff>0</xdr:colOff>
      <xdr:row>2201</xdr:row>
      <xdr:rowOff>0</xdr:rowOff>
    </xdr:from>
    <xdr:to>
      <xdr:col>10</xdr:col>
      <xdr:colOff>152400</xdr:colOff>
      <xdr:row>2205</xdr:row>
      <xdr:rowOff>0</xdr:rowOff>
    </xdr:to>
    <xdr:pic>
      <xdr:nvPicPr>
        <xdr:cNvPr id="118" name="Picture 117" descr="395.png"/>
        <xdr:cNvPicPr>
          <a:picLocks noChangeAspect="1"/>
        </xdr:cNvPicPr>
      </xdr:nvPicPr>
      <xdr:blipFill>
        <a:blip xmlns:r="http://schemas.openxmlformats.org/officeDocument/2006/relationships" r:embed="rId70" cstate="print"/>
        <a:stretch>
          <a:fillRect/>
        </a:stretch>
      </xdr:blipFill>
      <xdr:spPr>
        <a:xfrm>
          <a:off x="5486400" y="92468700"/>
          <a:ext cx="762000" cy="762000"/>
        </a:xfrm>
        <a:prstGeom prst="rect">
          <a:avLst/>
        </a:prstGeom>
      </xdr:spPr>
    </xdr:pic>
    <xdr:clientData/>
  </xdr:twoCellAnchor>
  <xdr:twoCellAnchor editAs="oneCell">
    <xdr:from>
      <xdr:col>7</xdr:col>
      <xdr:colOff>0</xdr:colOff>
      <xdr:row>2206</xdr:row>
      <xdr:rowOff>0</xdr:rowOff>
    </xdr:from>
    <xdr:to>
      <xdr:col>8</xdr:col>
      <xdr:colOff>152400</xdr:colOff>
      <xdr:row>2209</xdr:row>
      <xdr:rowOff>190500</xdr:rowOff>
    </xdr:to>
    <xdr:pic>
      <xdr:nvPicPr>
        <xdr:cNvPr id="119" name="Picture 118" descr="395back.png"/>
        <xdr:cNvPicPr>
          <a:picLocks noChangeAspect="1"/>
        </xdr:cNvPicPr>
      </xdr:nvPicPr>
      <xdr:blipFill>
        <a:blip xmlns:r="http://schemas.openxmlformats.org/officeDocument/2006/relationships" r:embed="rId71" cstate="print"/>
        <a:stretch>
          <a:fillRect/>
        </a:stretch>
      </xdr:blipFill>
      <xdr:spPr>
        <a:xfrm>
          <a:off x="4267200" y="93421200"/>
          <a:ext cx="762000" cy="762000"/>
        </a:xfrm>
        <a:prstGeom prst="rect">
          <a:avLst/>
        </a:prstGeom>
      </xdr:spPr>
    </xdr:pic>
    <xdr:clientData/>
  </xdr:twoCellAnchor>
  <xdr:twoCellAnchor editAs="oneCell">
    <xdr:from>
      <xdr:col>9</xdr:col>
      <xdr:colOff>0</xdr:colOff>
      <xdr:row>2206</xdr:row>
      <xdr:rowOff>0</xdr:rowOff>
    </xdr:from>
    <xdr:to>
      <xdr:col>10</xdr:col>
      <xdr:colOff>152400</xdr:colOff>
      <xdr:row>2209</xdr:row>
      <xdr:rowOff>190500</xdr:rowOff>
    </xdr:to>
    <xdr:pic>
      <xdr:nvPicPr>
        <xdr:cNvPr id="120" name="Picture 119" descr="395back.png"/>
        <xdr:cNvPicPr>
          <a:picLocks noChangeAspect="1"/>
        </xdr:cNvPicPr>
      </xdr:nvPicPr>
      <xdr:blipFill>
        <a:blip xmlns:r="http://schemas.openxmlformats.org/officeDocument/2006/relationships" r:embed="rId71" cstate="print"/>
        <a:stretch>
          <a:fillRect/>
        </a:stretch>
      </xdr:blipFill>
      <xdr:spPr>
        <a:xfrm>
          <a:off x="5486400" y="93421200"/>
          <a:ext cx="762000" cy="762000"/>
        </a:xfrm>
        <a:prstGeom prst="rect">
          <a:avLst/>
        </a:prstGeom>
      </xdr:spPr>
    </xdr:pic>
    <xdr:clientData/>
  </xdr:twoCellAnchor>
  <xdr:twoCellAnchor editAs="oneCell">
    <xdr:from>
      <xdr:col>11</xdr:col>
      <xdr:colOff>0</xdr:colOff>
      <xdr:row>2201</xdr:row>
      <xdr:rowOff>0</xdr:rowOff>
    </xdr:from>
    <xdr:to>
      <xdr:col>12</xdr:col>
      <xdr:colOff>152400</xdr:colOff>
      <xdr:row>2205</xdr:row>
      <xdr:rowOff>0</xdr:rowOff>
    </xdr:to>
    <xdr:pic>
      <xdr:nvPicPr>
        <xdr:cNvPr id="121" name="Picture 120" descr="395shiny.png"/>
        <xdr:cNvPicPr>
          <a:picLocks noChangeAspect="1"/>
        </xdr:cNvPicPr>
      </xdr:nvPicPr>
      <xdr:blipFill>
        <a:blip xmlns:r="http://schemas.openxmlformats.org/officeDocument/2006/relationships" r:embed="rId72" cstate="print"/>
        <a:stretch>
          <a:fillRect/>
        </a:stretch>
      </xdr:blipFill>
      <xdr:spPr>
        <a:xfrm>
          <a:off x="6705600" y="92468700"/>
          <a:ext cx="762000" cy="762000"/>
        </a:xfrm>
        <a:prstGeom prst="rect">
          <a:avLst/>
        </a:prstGeom>
      </xdr:spPr>
    </xdr:pic>
    <xdr:clientData/>
  </xdr:twoCellAnchor>
  <xdr:twoCellAnchor editAs="oneCell">
    <xdr:from>
      <xdr:col>11</xdr:col>
      <xdr:colOff>0</xdr:colOff>
      <xdr:row>2206</xdr:row>
      <xdr:rowOff>0</xdr:rowOff>
    </xdr:from>
    <xdr:to>
      <xdr:col>12</xdr:col>
      <xdr:colOff>152400</xdr:colOff>
      <xdr:row>2209</xdr:row>
      <xdr:rowOff>190500</xdr:rowOff>
    </xdr:to>
    <xdr:pic>
      <xdr:nvPicPr>
        <xdr:cNvPr id="122" name="Picture 121" descr="395backshiny.png"/>
        <xdr:cNvPicPr>
          <a:picLocks noChangeAspect="1"/>
        </xdr:cNvPicPr>
      </xdr:nvPicPr>
      <xdr:blipFill>
        <a:blip xmlns:r="http://schemas.openxmlformats.org/officeDocument/2006/relationships" r:embed="rId73" cstate="print"/>
        <a:stretch>
          <a:fillRect/>
        </a:stretch>
      </xdr:blipFill>
      <xdr:spPr>
        <a:xfrm>
          <a:off x="6705600" y="93421200"/>
          <a:ext cx="762000" cy="762000"/>
        </a:xfrm>
        <a:prstGeom prst="rect">
          <a:avLst/>
        </a:prstGeom>
      </xdr:spPr>
    </xdr:pic>
    <xdr:clientData/>
  </xdr:twoCellAnchor>
  <xdr:twoCellAnchor editAs="oneCell">
    <xdr:from>
      <xdr:col>9</xdr:col>
      <xdr:colOff>323850</xdr:colOff>
      <xdr:row>3095</xdr:row>
      <xdr:rowOff>19050</xdr:rowOff>
    </xdr:from>
    <xdr:to>
      <xdr:col>12</xdr:col>
      <xdr:colOff>590550</xdr:colOff>
      <xdr:row>3105</xdr:row>
      <xdr:rowOff>180975</xdr:rowOff>
    </xdr:to>
    <xdr:pic>
      <xdr:nvPicPr>
        <xdr:cNvPr id="123" name="Picture 122" descr="383.jpg"/>
        <xdr:cNvPicPr>
          <a:picLocks noChangeAspect="1"/>
        </xdr:cNvPicPr>
      </xdr:nvPicPr>
      <xdr:blipFill>
        <a:blip xmlns:r="http://schemas.openxmlformats.org/officeDocument/2006/relationships" r:embed="rId74" cstate="print"/>
        <a:stretch>
          <a:fillRect/>
        </a:stretch>
      </xdr:blipFill>
      <xdr:spPr>
        <a:xfrm>
          <a:off x="5810250" y="101336475"/>
          <a:ext cx="2095500" cy="2095500"/>
        </a:xfrm>
        <a:prstGeom prst="rect">
          <a:avLst/>
        </a:prstGeom>
        <a:ln w="19050">
          <a:solidFill>
            <a:schemeClr val="tx1"/>
          </a:solidFill>
        </a:ln>
      </xdr:spPr>
    </xdr:pic>
    <xdr:clientData/>
  </xdr:twoCellAnchor>
  <xdr:twoCellAnchor editAs="oneCell">
    <xdr:from>
      <xdr:col>8</xdr:col>
      <xdr:colOff>0</xdr:colOff>
      <xdr:row>3117</xdr:row>
      <xdr:rowOff>0</xdr:rowOff>
    </xdr:from>
    <xdr:to>
      <xdr:col>9</xdr:col>
      <xdr:colOff>152400</xdr:colOff>
      <xdr:row>3121</xdr:row>
      <xdr:rowOff>0</xdr:rowOff>
    </xdr:to>
    <xdr:pic>
      <xdr:nvPicPr>
        <xdr:cNvPr id="124" name="Picture 123" descr="383.png"/>
        <xdr:cNvPicPr>
          <a:picLocks noChangeAspect="1"/>
        </xdr:cNvPicPr>
      </xdr:nvPicPr>
      <xdr:blipFill>
        <a:blip xmlns:r="http://schemas.openxmlformats.org/officeDocument/2006/relationships" r:embed="rId75" cstate="print"/>
        <a:stretch>
          <a:fillRect/>
        </a:stretch>
      </xdr:blipFill>
      <xdr:spPr>
        <a:xfrm>
          <a:off x="4876800" y="105537000"/>
          <a:ext cx="762000" cy="762000"/>
        </a:xfrm>
        <a:prstGeom prst="rect">
          <a:avLst/>
        </a:prstGeom>
      </xdr:spPr>
    </xdr:pic>
    <xdr:clientData/>
  </xdr:twoCellAnchor>
  <xdr:twoCellAnchor editAs="oneCell">
    <xdr:from>
      <xdr:col>8</xdr:col>
      <xdr:colOff>0</xdr:colOff>
      <xdr:row>3122</xdr:row>
      <xdr:rowOff>0</xdr:rowOff>
    </xdr:from>
    <xdr:to>
      <xdr:col>9</xdr:col>
      <xdr:colOff>152400</xdr:colOff>
      <xdr:row>3125</xdr:row>
      <xdr:rowOff>190500</xdr:rowOff>
    </xdr:to>
    <xdr:pic>
      <xdr:nvPicPr>
        <xdr:cNvPr id="125" name="Picture 124" descr="383back.png"/>
        <xdr:cNvPicPr>
          <a:picLocks noChangeAspect="1"/>
        </xdr:cNvPicPr>
      </xdr:nvPicPr>
      <xdr:blipFill>
        <a:blip xmlns:r="http://schemas.openxmlformats.org/officeDocument/2006/relationships" r:embed="rId76" cstate="print"/>
        <a:stretch>
          <a:fillRect/>
        </a:stretch>
      </xdr:blipFill>
      <xdr:spPr>
        <a:xfrm>
          <a:off x="4876800" y="106489500"/>
          <a:ext cx="762000" cy="762000"/>
        </a:xfrm>
        <a:prstGeom prst="rect">
          <a:avLst/>
        </a:prstGeom>
      </xdr:spPr>
    </xdr:pic>
    <xdr:clientData/>
  </xdr:twoCellAnchor>
  <xdr:twoCellAnchor editAs="oneCell">
    <xdr:from>
      <xdr:col>11</xdr:col>
      <xdr:colOff>0</xdr:colOff>
      <xdr:row>3117</xdr:row>
      <xdr:rowOff>0</xdr:rowOff>
    </xdr:from>
    <xdr:to>
      <xdr:col>12</xdr:col>
      <xdr:colOff>152400</xdr:colOff>
      <xdr:row>3121</xdr:row>
      <xdr:rowOff>0</xdr:rowOff>
    </xdr:to>
    <xdr:pic>
      <xdr:nvPicPr>
        <xdr:cNvPr id="126" name="Picture 125" descr="383shiny.png"/>
        <xdr:cNvPicPr>
          <a:picLocks noChangeAspect="1"/>
        </xdr:cNvPicPr>
      </xdr:nvPicPr>
      <xdr:blipFill>
        <a:blip xmlns:r="http://schemas.openxmlformats.org/officeDocument/2006/relationships" r:embed="rId77" cstate="print"/>
        <a:stretch>
          <a:fillRect/>
        </a:stretch>
      </xdr:blipFill>
      <xdr:spPr>
        <a:xfrm>
          <a:off x="6705600" y="105537000"/>
          <a:ext cx="762000" cy="762000"/>
        </a:xfrm>
        <a:prstGeom prst="rect">
          <a:avLst/>
        </a:prstGeom>
      </xdr:spPr>
    </xdr:pic>
    <xdr:clientData/>
  </xdr:twoCellAnchor>
  <xdr:twoCellAnchor editAs="oneCell">
    <xdr:from>
      <xdr:col>11</xdr:col>
      <xdr:colOff>0</xdr:colOff>
      <xdr:row>3122</xdr:row>
      <xdr:rowOff>0</xdr:rowOff>
    </xdr:from>
    <xdr:to>
      <xdr:col>12</xdr:col>
      <xdr:colOff>152400</xdr:colOff>
      <xdr:row>3125</xdr:row>
      <xdr:rowOff>190500</xdr:rowOff>
    </xdr:to>
    <xdr:pic>
      <xdr:nvPicPr>
        <xdr:cNvPr id="127" name="Picture 126" descr="383backshiny.png"/>
        <xdr:cNvPicPr>
          <a:picLocks noChangeAspect="1"/>
        </xdr:cNvPicPr>
      </xdr:nvPicPr>
      <xdr:blipFill>
        <a:blip xmlns:r="http://schemas.openxmlformats.org/officeDocument/2006/relationships" r:embed="rId78" cstate="print"/>
        <a:stretch>
          <a:fillRect/>
        </a:stretch>
      </xdr:blipFill>
      <xdr:spPr>
        <a:xfrm>
          <a:off x="6705600" y="106489500"/>
          <a:ext cx="762000" cy="762000"/>
        </a:xfrm>
        <a:prstGeom prst="rect">
          <a:avLst/>
        </a:prstGeom>
      </xdr:spPr>
    </xdr:pic>
    <xdr:clientData/>
  </xdr:twoCellAnchor>
  <xdr:twoCellAnchor editAs="oneCell">
    <xdr:from>
      <xdr:col>9</xdr:col>
      <xdr:colOff>342900</xdr:colOff>
      <xdr:row>3986</xdr:row>
      <xdr:rowOff>19050</xdr:rowOff>
    </xdr:from>
    <xdr:to>
      <xdr:col>13</xdr:col>
      <xdr:colOff>0</xdr:colOff>
      <xdr:row>3996</xdr:row>
      <xdr:rowOff>180975</xdr:rowOff>
    </xdr:to>
    <xdr:pic>
      <xdr:nvPicPr>
        <xdr:cNvPr id="128" name="Picture 127" descr="382.jpg"/>
        <xdr:cNvPicPr>
          <a:picLocks noChangeAspect="1"/>
        </xdr:cNvPicPr>
      </xdr:nvPicPr>
      <xdr:blipFill>
        <a:blip xmlns:r="http://schemas.openxmlformats.org/officeDocument/2006/relationships" r:embed="rId79" cstate="print"/>
        <a:stretch>
          <a:fillRect/>
        </a:stretch>
      </xdr:blipFill>
      <xdr:spPr>
        <a:xfrm>
          <a:off x="5829300" y="107870625"/>
          <a:ext cx="2095500" cy="2095500"/>
        </a:xfrm>
        <a:prstGeom prst="rect">
          <a:avLst/>
        </a:prstGeom>
        <a:ln w="19050">
          <a:solidFill>
            <a:schemeClr val="tx1"/>
          </a:solidFill>
        </a:ln>
      </xdr:spPr>
    </xdr:pic>
    <xdr:clientData/>
  </xdr:twoCellAnchor>
  <xdr:twoCellAnchor editAs="oneCell">
    <xdr:from>
      <xdr:col>8</xdr:col>
      <xdr:colOff>0</xdr:colOff>
      <xdr:row>4008</xdr:row>
      <xdr:rowOff>0</xdr:rowOff>
    </xdr:from>
    <xdr:to>
      <xdr:col>9</xdr:col>
      <xdr:colOff>152400</xdr:colOff>
      <xdr:row>4012</xdr:row>
      <xdr:rowOff>0</xdr:rowOff>
    </xdr:to>
    <xdr:pic>
      <xdr:nvPicPr>
        <xdr:cNvPr id="129" name="Picture 128" descr="382.png"/>
        <xdr:cNvPicPr>
          <a:picLocks noChangeAspect="1"/>
        </xdr:cNvPicPr>
      </xdr:nvPicPr>
      <xdr:blipFill>
        <a:blip xmlns:r="http://schemas.openxmlformats.org/officeDocument/2006/relationships" r:embed="rId80" cstate="print"/>
        <a:stretch>
          <a:fillRect/>
        </a:stretch>
      </xdr:blipFill>
      <xdr:spPr>
        <a:xfrm>
          <a:off x="4876800" y="112071150"/>
          <a:ext cx="762000" cy="762000"/>
        </a:xfrm>
        <a:prstGeom prst="rect">
          <a:avLst/>
        </a:prstGeom>
      </xdr:spPr>
    </xdr:pic>
    <xdr:clientData/>
  </xdr:twoCellAnchor>
  <xdr:twoCellAnchor editAs="oneCell">
    <xdr:from>
      <xdr:col>8</xdr:col>
      <xdr:colOff>0</xdr:colOff>
      <xdr:row>4013</xdr:row>
      <xdr:rowOff>0</xdr:rowOff>
    </xdr:from>
    <xdr:to>
      <xdr:col>9</xdr:col>
      <xdr:colOff>152400</xdr:colOff>
      <xdr:row>4016</xdr:row>
      <xdr:rowOff>190500</xdr:rowOff>
    </xdr:to>
    <xdr:pic>
      <xdr:nvPicPr>
        <xdr:cNvPr id="130" name="Picture 129" descr="382back.png"/>
        <xdr:cNvPicPr>
          <a:picLocks noChangeAspect="1"/>
        </xdr:cNvPicPr>
      </xdr:nvPicPr>
      <xdr:blipFill>
        <a:blip xmlns:r="http://schemas.openxmlformats.org/officeDocument/2006/relationships" r:embed="rId81" cstate="print"/>
        <a:stretch>
          <a:fillRect/>
        </a:stretch>
      </xdr:blipFill>
      <xdr:spPr>
        <a:xfrm>
          <a:off x="4876800" y="113023650"/>
          <a:ext cx="762000" cy="762000"/>
        </a:xfrm>
        <a:prstGeom prst="rect">
          <a:avLst/>
        </a:prstGeom>
      </xdr:spPr>
    </xdr:pic>
    <xdr:clientData/>
  </xdr:twoCellAnchor>
  <xdr:twoCellAnchor editAs="oneCell">
    <xdr:from>
      <xdr:col>11</xdr:col>
      <xdr:colOff>0</xdr:colOff>
      <xdr:row>4008</xdr:row>
      <xdr:rowOff>0</xdr:rowOff>
    </xdr:from>
    <xdr:to>
      <xdr:col>12</xdr:col>
      <xdr:colOff>152400</xdr:colOff>
      <xdr:row>4012</xdr:row>
      <xdr:rowOff>0</xdr:rowOff>
    </xdr:to>
    <xdr:pic>
      <xdr:nvPicPr>
        <xdr:cNvPr id="131" name="Picture 130" descr="382shiny.png"/>
        <xdr:cNvPicPr>
          <a:picLocks noChangeAspect="1"/>
        </xdr:cNvPicPr>
      </xdr:nvPicPr>
      <xdr:blipFill>
        <a:blip xmlns:r="http://schemas.openxmlformats.org/officeDocument/2006/relationships" r:embed="rId82" cstate="print"/>
        <a:stretch>
          <a:fillRect/>
        </a:stretch>
      </xdr:blipFill>
      <xdr:spPr>
        <a:xfrm>
          <a:off x="6705600" y="112071150"/>
          <a:ext cx="762000" cy="762000"/>
        </a:xfrm>
        <a:prstGeom prst="rect">
          <a:avLst/>
        </a:prstGeom>
      </xdr:spPr>
    </xdr:pic>
    <xdr:clientData/>
  </xdr:twoCellAnchor>
  <xdr:twoCellAnchor editAs="oneCell">
    <xdr:from>
      <xdr:col>11</xdr:col>
      <xdr:colOff>0</xdr:colOff>
      <xdr:row>4013</xdr:row>
      <xdr:rowOff>0</xdr:rowOff>
    </xdr:from>
    <xdr:to>
      <xdr:col>12</xdr:col>
      <xdr:colOff>152400</xdr:colOff>
      <xdr:row>4016</xdr:row>
      <xdr:rowOff>190500</xdr:rowOff>
    </xdr:to>
    <xdr:pic>
      <xdr:nvPicPr>
        <xdr:cNvPr id="132" name="Picture 131" descr="382backshiny.png"/>
        <xdr:cNvPicPr>
          <a:picLocks noChangeAspect="1"/>
        </xdr:cNvPicPr>
      </xdr:nvPicPr>
      <xdr:blipFill>
        <a:blip xmlns:r="http://schemas.openxmlformats.org/officeDocument/2006/relationships" r:embed="rId83" cstate="print"/>
        <a:stretch>
          <a:fillRect/>
        </a:stretch>
      </xdr:blipFill>
      <xdr:spPr>
        <a:xfrm>
          <a:off x="6705600" y="113023650"/>
          <a:ext cx="762000" cy="762000"/>
        </a:xfrm>
        <a:prstGeom prst="rect">
          <a:avLst/>
        </a:prstGeom>
      </xdr:spPr>
    </xdr:pic>
    <xdr:clientData/>
  </xdr:twoCellAnchor>
  <xdr:twoCellAnchor editAs="oneCell">
    <xdr:from>
      <xdr:col>9</xdr:col>
      <xdr:colOff>342900</xdr:colOff>
      <xdr:row>8548</xdr:row>
      <xdr:rowOff>19050</xdr:rowOff>
    </xdr:from>
    <xdr:to>
      <xdr:col>13</xdr:col>
      <xdr:colOff>0</xdr:colOff>
      <xdr:row>8558</xdr:row>
      <xdr:rowOff>180975</xdr:rowOff>
    </xdr:to>
    <xdr:pic>
      <xdr:nvPicPr>
        <xdr:cNvPr id="133" name="Picture 132" descr="365.jpg"/>
        <xdr:cNvPicPr>
          <a:picLocks noChangeAspect="1"/>
        </xdr:cNvPicPr>
      </xdr:nvPicPr>
      <xdr:blipFill>
        <a:blip xmlns:r="http://schemas.openxmlformats.org/officeDocument/2006/relationships" r:embed="rId84" cstate="print"/>
        <a:stretch>
          <a:fillRect/>
        </a:stretch>
      </xdr:blipFill>
      <xdr:spPr>
        <a:xfrm>
          <a:off x="5829300" y="127473075"/>
          <a:ext cx="2095500" cy="2095500"/>
        </a:xfrm>
        <a:prstGeom prst="rect">
          <a:avLst/>
        </a:prstGeom>
        <a:ln w="19050">
          <a:solidFill>
            <a:schemeClr val="tx1"/>
          </a:solidFill>
        </a:ln>
      </xdr:spPr>
    </xdr:pic>
    <xdr:clientData/>
  </xdr:twoCellAnchor>
  <xdr:twoCellAnchor editAs="oneCell">
    <xdr:from>
      <xdr:col>7</xdr:col>
      <xdr:colOff>0</xdr:colOff>
      <xdr:row>8570</xdr:row>
      <xdr:rowOff>0</xdr:rowOff>
    </xdr:from>
    <xdr:to>
      <xdr:col>8</xdr:col>
      <xdr:colOff>152400</xdr:colOff>
      <xdr:row>8574</xdr:row>
      <xdr:rowOff>0</xdr:rowOff>
    </xdr:to>
    <xdr:pic>
      <xdr:nvPicPr>
        <xdr:cNvPr id="134" name="Picture 133" descr="365.png"/>
        <xdr:cNvPicPr>
          <a:picLocks noChangeAspect="1"/>
        </xdr:cNvPicPr>
      </xdr:nvPicPr>
      <xdr:blipFill>
        <a:blip xmlns:r="http://schemas.openxmlformats.org/officeDocument/2006/relationships" r:embed="rId85" cstate="print"/>
        <a:stretch>
          <a:fillRect/>
        </a:stretch>
      </xdr:blipFill>
      <xdr:spPr>
        <a:xfrm>
          <a:off x="4267200" y="131673600"/>
          <a:ext cx="762000" cy="762000"/>
        </a:xfrm>
        <a:prstGeom prst="rect">
          <a:avLst/>
        </a:prstGeom>
      </xdr:spPr>
    </xdr:pic>
    <xdr:clientData/>
  </xdr:twoCellAnchor>
  <xdr:twoCellAnchor editAs="oneCell">
    <xdr:from>
      <xdr:col>9</xdr:col>
      <xdr:colOff>0</xdr:colOff>
      <xdr:row>8570</xdr:row>
      <xdr:rowOff>0</xdr:rowOff>
    </xdr:from>
    <xdr:to>
      <xdr:col>10</xdr:col>
      <xdr:colOff>152400</xdr:colOff>
      <xdr:row>8574</xdr:row>
      <xdr:rowOff>0</xdr:rowOff>
    </xdr:to>
    <xdr:pic>
      <xdr:nvPicPr>
        <xdr:cNvPr id="135" name="Picture 134" descr="365.png"/>
        <xdr:cNvPicPr>
          <a:picLocks noChangeAspect="1"/>
        </xdr:cNvPicPr>
      </xdr:nvPicPr>
      <xdr:blipFill>
        <a:blip xmlns:r="http://schemas.openxmlformats.org/officeDocument/2006/relationships" r:embed="rId85" cstate="print"/>
        <a:stretch>
          <a:fillRect/>
        </a:stretch>
      </xdr:blipFill>
      <xdr:spPr>
        <a:xfrm>
          <a:off x="5486400" y="131673600"/>
          <a:ext cx="762000" cy="762000"/>
        </a:xfrm>
        <a:prstGeom prst="rect">
          <a:avLst/>
        </a:prstGeom>
      </xdr:spPr>
    </xdr:pic>
    <xdr:clientData/>
  </xdr:twoCellAnchor>
  <xdr:twoCellAnchor editAs="oneCell">
    <xdr:from>
      <xdr:col>7</xdr:col>
      <xdr:colOff>0</xdr:colOff>
      <xdr:row>8575</xdr:row>
      <xdr:rowOff>0</xdr:rowOff>
    </xdr:from>
    <xdr:to>
      <xdr:col>8</xdr:col>
      <xdr:colOff>152400</xdr:colOff>
      <xdr:row>8578</xdr:row>
      <xdr:rowOff>190500</xdr:rowOff>
    </xdr:to>
    <xdr:pic>
      <xdr:nvPicPr>
        <xdr:cNvPr id="136" name="Picture 135" descr="365back.png"/>
        <xdr:cNvPicPr>
          <a:picLocks noChangeAspect="1"/>
        </xdr:cNvPicPr>
      </xdr:nvPicPr>
      <xdr:blipFill>
        <a:blip xmlns:r="http://schemas.openxmlformats.org/officeDocument/2006/relationships" r:embed="rId86" cstate="print"/>
        <a:stretch>
          <a:fillRect/>
        </a:stretch>
      </xdr:blipFill>
      <xdr:spPr>
        <a:xfrm>
          <a:off x="4267200" y="132626100"/>
          <a:ext cx="762000" cy="762000"/>
        </a:xfrm>
        <a:prstGeom prst="rect">
          <a:avLst/>
        </a:prstGeom>
      </xdr:spPr>
    </xdr:pic>
    <xdr:clientData/>
  </xdr:twoCellAnchor>
  <xdr:twoCellAnchor editAs="oneCell">
    <xdr:from>
      <xdr:col>9</xdr:col>
      <xdr:colOff>0</xdr:colOff>
      <xdr:row>8575</xdr:row>
      <xdr:rowOff>0</xdr:rowOff>
    </xdr:from>
    <xdr:to>
      <xdr:col>10</xdr:col>
      <xdr:colOff>152400</xdr:colOff>
      <xdr:row>8578</xdr:row>
      <xdr:rowOff>190500</xdr:rowOff>
    </xdr:to>
    <xdr:pic>
      <xdr:nvPicPr>
        <xdr:cNvPr id="137" name="Picture 136" descr="365back.png"/>
        <xdr:cNvPicPr>
          <a:picLocks noChangeAspect="1"/>
        </xdr:cNvPicPr>
      </xdr:nvPicPr>
      <xdr:blipFill>
        <a:blip xmlns:r="http://schemas.openxmlformats.org/officeDocument/2006/relationships" r:embed="rId86" cstate="print"/>
        <a:stretch>
          <a:fillRect/>
        </a:stretch>
      </xdr:blipFill>
      <xdr:spPr>
        <a:xfrm>
          <a:off x="5486400" y="132626100"/>
          <a:ext cx="762000" cy="762000"/>
        </a:xfrm>
        <a:prstGeom prst="rect">
          <a:avLst/>
        </a:prstGeom>
      </xdr:spPr>
    </xdr:pic>
    <xdr:clientData/>
  </xdr:twoCellAnchor>
  <xdr:twoCellAnchor editAs="oneCell">
    <xdr:from>
      <xdr:col>11</xdr:col>
      <xdr:colOff>0</xdr:colOff>
      <xdr:row>8570</xdr:row>
      <xdr:rowOff>0</xdr:rowOff>
    </xdr:from>
    <xdr:to>
      <xdr:col>12</xdr:col>
      <xdr:colOff>152400</xdr:colOff>
      <xdr:row>8574</xdr:row>
      <xdr:rowOff>0</xdr:rowOff>
    </xdr:to>
    <xdr:pic>
      <xdr:nvPicPr>
        <xdr:cNvPr id="138" name="Picture 137" descr="365shiny.png"/>
        <xdr:cNvPicPr>
          <a:picLocks noChangeAspect="1"/>
        </xdr:cNvPicPr>
      </xdr:nvPicPr>
      <xdr:blipFill>
        <a:blip xmlns:r="http://schemas.openxmlformats.org/officeDocument/2006/relationships" r:embed="rId87" cstate="print"/>
        <a:stretch>
          <a:fillRect/>
        </a:stretch>
      </xdr:blipFill>
      <xdr:spPr>
        <a:xfrm>
          <a:off x="6705600" y="131673600"/>
          <a:ext cx="762000" cy="762000"/>
        </a:xfrm>
        <a:prstGeom prst="rect">
          <a:avLst/>
        </a:prstGeom>
      </xdr:spPr>
    </xdr:pic>
    <xdr:clientData/>
  </xdr:twoCellAnchor>
  <xdr:twoCellAnchor editAs="oneCell">
    <xdr:from>
      <xdr:col>11</xdr:col>
      <xdr:colOff>0</xdr:colOff>
      <xdr:row>8575</xdr:row>
      <xdr:rowOff>0</xdr:rowOff>
    </xdr:from>
    <xdr:to>
      <xdr:col>12</xdr:col>
      <xdr:colOff>152400</xdr:colOff>
      <xdr:row>8578</xdr:row>
      <xdr:rowOff>190500</xdr:rowOff>
    </xdr:to>
    <xdr:pic>
      <xdr:nvPicPr>
        <xdr:cNvPr id="139" name="Picture 138" descr="365backshiny.png"/>
        <xdr:cNvPicPr>
          <a:picLocks noChangeAspect="1"/>
        </xdr:cNvPicPr>
      </xdr:nvPicPr>
      <xdr:blipFill>
        <a:blip xmlns:r="http://schemas.openxmlformats.org/officeDocument/2006/relationships" r:embed="rId88" cstate="print"/>
        <a:stretch>
          <a:fillRect/>
        </a:stretch>
      </xdr:blipFill>
      <xdr:spPr>
        <a:xfrm>
          <a:off x="6705600" y="132626100"/>
          <a:ext cx="762000" cy="762000"/>
        </a:xfrm>
        <a:prstGeom prst="rect">
          <a:avLst/>
        </a:prstGeom>
      </xdr:spPr>
    </xdr:pic>
    <xdr:clientData/>
  </xdr:twoCellAnchor>
  <xdr:twoCellAnchor editAs="oneCell">
    <xdr:from>
      <xdr:col>9</xdr:col>
      <xdr:colOff>333375</xdr:colOff>
      <xdr:row>8812</xdr:row>
      <xdr:rowOff>19050</xdr:rowOff>
    </xdr:from>
    <xdr:to>
      <xdr:col>12</xdr:col>
      <xdr:colOff>600075</xdr:colOff>
      <xdr:row>8822</xdr:row>
      <xdr:rowOff>180975</xdr:rowOff>
    </xdr:to>
    <xdr:pic>
      <xdr:nvPicPr>
        <xdr:cNvPr id="140" name="Picture 139" descr="265.jpg"/>
        <xdr:cNvPicPr>
          <a:picLocks noChangeAspect="1"/>
        </xdr:cNvPicPr>
      </xdr:nvPicPr>
      <xdr:blipFill>
        <a:blip xmlns:r="http://schemas.openxmlformats.org/officeDocument/2006/relationships" r:embed="rId89" cstate="print"/>
        <a:stretch>
          <a:fillRect/>
        </a:stretch>
      </xdr:blipFill>
      <xdr:spPr>
        <a:xfrm>
          <a:off x="5819775" y="134007225"/>
          <a:ext cx="2095500" cy="2095500"/>
        </a:xfrm>
        <a:prstGeom prst="rect">
          <a:avLst/>
        </a:prstGeom>
        <a:ln w="19050">
          <a:solidFill>
            <a:schemeClr val="tx1"/>
          </a:solidFill>
        </a:ln>
      </xdr:spPr>
    </xdr:pic>
    <xdr:clientData/>
  </xdr:twoCellAnchor>
  <xdr:twoCellAnchor editAs="oneCell">
    <xdr:from>
      <xdr:col>7</xdr:col>
      <xdr:colOff>0</xdr:colOff>
      <xdr:row>8834</xdr:row>
      <xdr:rowOff>0</xdr:rowOff>
    </xdr:from>
    <xdr:to>
      <xdr:col>8</xdr:col>
      <xdr:colOff>152400</xdr:colOff>
      <xdr:row>8838</xdr:row>
      <xdr:rowOff>0</xdr:rowOff>
    </xdr:to>
    <xdr:pic>
      <xdr:nvPicPr>
        <xdr:cNvPr id="141" name="Picture 140" descr="265.png"/>
        <xdr:cNvPicPr>
          <a:picLocks noChangeAspect="1"/>
        </xdr:cNvPicPr>
      </xdr:nvPicPr>
      <xdr:blipFill>
        <a:blip xmlns:r="http://schemas.openxmlformats.org/officeDocument/2006/relationships" r:embed="rId90" cstate="print"/>
        <a:stretch>
          <a:fillRect/>
        </a:stretch>
      </xdr:blipFill>
      <xdr:spPr>
        <a:xfrm>
          <a:off x="4267200" y="138207750"/>
          <a:ext cx="762000" cy="762000"/>
        </a:xfrm>
        <a:prstGeom prst="rect">
          <a:avLst/>
        </a:prstGeom>
      </xdr:spPr>
    </xdr:pic>
    <xdr:clientData/>
  </xdr:twoCellAnchor>
  <xdr:twoCellAnchor editAs="oneCell">
    <xdr:from>
      <xdr:col>9</xdr:col>
      <xdr:colOff>0</xdr:colOff>
      <xdr:row>8834</xdr:row>
      <xdr:rowOff>0</xdr:rowOff>
    </xdr:from>
    <xdr:to>
      <xdr:col>10</xdr:col>
      <xdr:colOff>152400</xdr:colOff>
      <xdr:row>8838</xdr:row>
      <xdr:rowOff>0</xdr:rowOff>
    </xdr:to>
    <xdr:pic>
      <xdr:nvPicPr>
        <xdr:cNvPr id="142" name="Picture 141" descr="265.png"/>
        <xdr:cNvPicPr>
          <a:picLocks noChangeAspect="1"/>
        </xdr:cNvPicPr>
      </xdr:nvPicPr>
      <xdr:blipFill>
        <a:blip xmlns:r="http://schemas.openxmlformats.org/officeDocument/2006/relationships" r:embed="rId90" cstate="print"/>
        <a:stretch>
          <a:fillRect/>
        </a:stretch>
      </xdr:blipFill>
      <xdr:spPr>
        <a:xfrm>
          <a:off x="5486400" y="138207750"/>
          <a:ext cx="762000" cy="762000"/>
        </a:xfrm>
        <a:prstGeom prst="rect">
          <a:avLst/>
        </a:prstGeom>
      </xdr:spPr>
    </xdr:pic>
    <xdr:clientData/>
  </xdr:twoCellAnchor>
  <xdr:twoCellAnchor editAs="oneCell">
    <xdr:from>
      <xdr:col>7</xdr:col>
      <xdr:colOff>0</xdr:colOff>
      <xdr:row>8839</xdr:row>
      <xdr:rowOff>0</xdr:rowOff>
    </xdr:from>
    <xdr:to>
      <xdr:col>8</xdr:col>
      <xdr:colOff>152400</xdr:colOff>
      <xdr:row>8842</xdr:row>
      <xdr:rowOff>190500</xdr:rowOff>
    </xdr:to>
    <xdr:pic>
      <xdr:nvPicPr>
        <xdr:cNvPr id="143" name="Picture 142" descr="265back.png"/>
        <xdr:cNvPicPr>
          <a:picLocks noChangeAspect="1"/>
        </xdr:cNvPicPr>
      </xdr:nvPicPr>
      <xdr:blipFill>
        <a:blip xmlns:r="http://schemas.openxmlformats.org/officeDocument/2006/relationships" r:embed="rId91" cstate="print"/>
        <a:stretch>
          <a:fillRect/>
        </a:stretch>
      </xdr:blipFill>
      <xdr:spPr>
        <a:xfrm>
          <a:off x="4267200" y="139160250"/>
          <a:ext cx="762000" cy="762000"/>
        </a:xfrm>
        <a:prstGeom prst="rect">
          <a:avLst/>
        </a:prstGeom>
      </xdr:spPr>
    </xdr:pic>
    <xdr:clientData/>
  </xdr:twoCellAnchor>
  <xdr:twoCellAnchor editAs="oneCell">
    <xdr:from>
      <xdr:col>9</xdr:col>
      <xdr:colOff>0</xdr:colOff>
      <xdr:row>8839</xdr:row>
      <xdr:rowOff>0</xdr:rowOff>
    </xdr:from>
    <xdr:to>
      <xdr:col>10</xdr:col>
      <xdr:colOff>152400</xdr:colOff>
      <xdr:row>8842</xdr:row>
      <xdr:rowOff>190500</xdr:rowOff>
    </xdr:to>
    <xdr:pic>
      <xdr:nvPicPr>
        <xdr:cNvPr id="144" name="Picture 143" descr="265back.png"/>
        <xdr:cNvPicPr>
          <a:picLocks noChangeAspect="1"/>
        </xdr:cNvPicPr>
      </xdr:nvPicPr>
      <xdr:blipFill>
        <a:blip xmlns:r="http://schemas.openxmlformats.org/officeDocument/2006/relationships" r:embed="rId91" cstate="print"/>
        <a:stretch>
          <a:fillRect/>
        </a:stretch>
      </xdr:blipFill>
      <xdr:spPr>
        <a:xfrm>
          <a:off x="5486400" y="139160250"/>
          <a:ext cx="762000" cy="762000"/>
        </a:xfrm>
        <a:prstGeom prst="rect">
          <a:avLst/>
        </a:prstGeom>
      </xdr:spPr>
    </xdr:pic>
    <xdr:clientData/>
  </xdr:twoCellAnchor>
  <xdr:twoCellAnchor editAs="oneCell">
    <xdr:from>
      <xdr:col>11</xdr:col>
      <xdr:colOff>0</xdr:colOff>
      <xdr:row>8834</xdr:row>
      <xdr:rowOff>0</xdr:rowOff>
    </xdr:from>
    <xdr:to>
      <xdr:col>12</xdr:col>
      <xdr:colOff>152400</xdr:colOff>
      <xdr:row>8838</xdr:row>
      <xdr:rowOff>0</xdr:rowOff>
    </xdr:to>
    <xdr:pic>
      <xdr:nvPicPr>
        <xdr:cNvPr id="145" name="Picture 144" descr="265shiny.png"/>
        <xdr:cNvPicPr>
          <a:picLocks noChangeAspect="1"/>
        </xdr:cNvPicPr>
      </xdr:nvPicPr>
      <xdr:blipFill>
        <a:blip xmlns:r="http://schemas.openxmlformats.org/officeDocument/2006/relationships" r:embed="rId92" cstate="print"/>
        <a:stretch>
          <a:fillRect/>
        </a:stretch>
      </xdr:blipFill>
      <xdr:spPr>
        <a:xfrm>
          <a:off x="6705600" y="138207750"/>
          <a:ext cx="762000" cy="762000"/>
        </a:xfrm>
        <a:prstGeom prst="rect">
          <a:avLst/>
        </a:prstGeom>
      </xdr:spPr>
    </xdr:pic>
    <xdr:clientData/>
  </xdr:twoCellAnchor>
  <xdr:twoCellAnchor editAs="oneCell">
    <xdr:from>
      <xdr:col>11</xdr:col>
      <xdr:colOff>0</xdr:colOff>
      <xdr:row>8839</xdr:row>
      <xdr:rowOff>0</xdr:rowOff>
    </xdr:from>
    <xdr:to>
      <xdr:col>12</xdr:col>
      <xdr:colOff>152400</xdr:colOff>
      <xdr:row>8842</xdr:row>
      <xdr:rowOff>190500</xdr:rowOff>
    </xdr:to>
    <xdr:pic>
      <xdr:nvPicPr>
        <xdr:cNvPr id="146" name="Picture 145" descr="265backshiny.png"/>
        <xdr:cNvPicPr>
          <a:picLocks noChangeAspect="1"/>
        </xdr:cNvPicPr>
      </xdr:nvPicPr>
      <xdr:blipFill>
        <a:blip xmlns:r="http://schemas.openxmlformats.org/officeDocument/2006/relationships" r:embed="rId93" cstate="print"/>
        <a:stretch>
          <a:fillRect/>
        </a:stretch>
      </xdr:blipFill>
      <xdr:spPr>
        <a:xfrm>
          <a:off x="6705600" y="139160250"/>
          <a:ext cx="762000" cy="762000"/>
        </a:xfrm>
        <a:prstGeom prst="rect">
          <a:avLst/>
        </a:prstGeom>
      </xdr:spPr>
    </xdr:pic>
    <xdr:clientData/>
  </xdr:twoCellAnchor>
  <xdr:twoCellAnchor editAs="oneCell">
    <xdr:from>
      <xdr:col>9</xdr:col>
      <xdr:colOff>333375</xdr:colOff>
      <xdr:row>1213</xdr:row>
      <xdr:rowOff>19050</xdr:rowOff>
    </xdr:from>
    <xdr:to>
      <xdr:col>12</xdr:col>
      <xdr:colOff>600075</xdr:colOff>
      <xdr:row>1223</xdr:row>
      <xdr:rowOff>180975</xdr:rowOff>
    </xdr:to>
    <xdr:pic>
      <xdr:nvPicPr>
        <xdr:cNvPr id="147" name="Picture 146" descr="251.jpg"/>
        <xdr:cNvPicPr>
          <a:picLocks noChangeAspect="1"/>
        </xdr:cNvPicPr>
      </xdr:nvPicPr>
      <xdr:blipFill>
        <a:blip xmlns:r="http://schemas.openxmlformats.org/officeDocument/2006/relationships" r:embed="rId94" cstate="print"/>
        <a:stretch>
          <a:fillRect/>
        </a:stretch>
      </xdr:blipFill>
      <xdr:spPr>
        <a:xfrm>
          <a:off x="5819775" y="88268175"/>
          <a:ext cx="2095500" cy="2095500"/>
        </a:xfrm>
        <a:prstGeom prst="rect">
          <a:avLst/>
        </a:prstGeom>
        <a:ln w="19050">
          <a:solidFill>
            <a:schemeClr val="tx1"/>
          </a:solidFill>
        </a:ln>
      </xdr:spPr>
    </xdr:pic>
    <xdr:clientData/>
  </xdr:twoCellAnchor>
  <xdr:twoCellAnchor editAs="oneCell">
    <xdr:from>
      <xdr:col>8</xdr:col>
      <xdr:colOff>0</xdr:colOff>
      <xdr:row>1235</xdr:row>
      <xdr:rowOff>0</xdr:rowOff>
    </xdr:from>
    <xdr:to>
      <xdr:col>9</xdr:col>
      <xdr:colOff>152400</xdr:colOff>
      <xdr:row>1239</xdr:row>
      <xdr:rowOff>0</xdr:rowOff>
    </xdr:to>
    <xdr:pic>
      <xdr:nvPicPr>
        <xdr:cNvPr id="148" name="Picture 147" descr="251.png"/>
        <xdr:cNvPicPr>
          <a:picLocks noChangeAspect="1"/>
        </xdr:cNvPicPr>
      </xdr:nvPicPr>
      <xdr:blipFill>
        <a:blip xmlns:r="http://schemas.openxmlformats.org/officeDocument/2006/relationships" r:embed="rId95" cstate="print"/>
        <a:stretch>
          <a:fillRect/>
        </a:stretch>
      </xdr:blipFill>
      <xdr:spPr>
        <a:xfrm>
          <a:off x="4876800" y="92468700"/>
          <a:ext cx="762000" cy="762000"/>
        </a:xfrm>
        <a:prstGeom prst="rect">
          <a:avLst/>
        </a:prstGeom>
      </xdr:spPr>
    </xdr:pic>
    <xdr:clientData/>
  </xdr:twoCellAnchor>
  <xdr:twoCellAnchor editAs="oneCell">
    <xdr:from>
      <xdr:col>8</xdr:col>
      <xdr:colOff>0</xdr:colOff>
      <xdr:row>1240</xdr:row>
      <xdr:rowOff>0</xdr:rowOff>
    </xdr:from>
    <xdr:to>
      <xdr:col>9</xdr:col>
      <xdr:colOff>152400</xdr:colOff>
      <xdr:row>1243</xdr:row>
      <xdr:rowOff>190500</xdr:rowOff>
    </xdr:to>
    <xdr:pic>
      <xdr:nvPicPr>
        <xdr:cNvPr id="149" name="Picture 148" descr="251back.png"/>
        <xdr:cNvPicPr>
          <a:picLocks noChangeAspect="1"/>
        </xdr:cNvPicPr>
      </xdr:nvPicPr>
      <xdr:blipFill>
        <a:blip xmlns:r="http://schemas.openxmlformats.org/officeDocument/2006/relationships" r:embed="rId96" cstate="print"/>
        <a:stretch>
          <a:fillRect/>
        </a:stretch>
      </xdr:blipFill>
      <xdr:spPr>
        <a:xfrm>
          <a:off x="4876800" y="93421200"/>
          <a:ext cx="762000" cy="762000"/>
        </a:xfrm>
        <a:prstGeom prst="rect">
          <a:avLst/>
        </a:prstGeom>
      </xdr:spPr>
    </xdr:pic>
    <xdr:clientData/>
  </xdr:twoCellAnchor>
  <xdr:twoCellAnchor editAs="oneCell">
    <xdr:from>
      <xdr:col>11</xdr:col>
      <xdr:colOff>0</xdr:colOff>
      <xdr:row>1235</xdr:row>
      <xdr:rowOff>0</xdr:rowOff>
    </xdr:from>
    <xdr:to>
      <xdr:col>12</xdr:col>
      <xdr:colOff>152400</xdr:colOff>
      <xdr:row>1239</xdr:row>
      <xdr:rowOff>0</xdr:rowOff>
    </xdr:to>
    <xdr:pic>
      <xdr:nvPicPr>
        <xdr:cNvPr id="150" name="Picture 149" descr="251shiny.png"/>
        <xdr:cNvPicPr>
          <a:picLocks noChangeAspect="1"/>
        </xdr:cNvPicPr>
      </xdr:nvPicPr>
      <xdr:blipFill>
        <a:blip xmlns:r="http://schemas.openxmlformats.org/officeDocument/2006/relationships" r:embed="rId97" cstate="print"/>
        <a:stretch>
          <a:fillRect/>
        </a:stretch>
      </xdr:blipFill>
      <xdr:spPr>
        <a:xfrm>
          <a:off x="6705600" y="92468700"/>
          <a:ext cx="762000" cy="762000"/>
        </a:xfrm>
        <a:prstGeom prst="rect">
          <a:avLst/>
        </a:prstGeom>
      </xdr:spPr>
    </xdr:pic>
    <xdr:clientData/>
  </xdr:twoCellAnchor>
  <xdr:twoCellAnchor editAs="oneCell">
    <xdr:from>
      <xdr:col>11</xdr:col>
      <xdr:colOff>0</xdr:colOff>
      <xdr:row>1240</xdr:row>
      <xdr:rowOff>0</xdr:rowOff>
    </xdr:from>
    <xdr:to>
      <xdr:col>12</xdr:col>
      <xdr:colOff>152400</xdr:colOff>
      <xdr:row>1243</xdr:row>
      <xdr:rowOff>190500</xdr:rowOff>
    </xdr:to>
    <xdr:pic>
      <xdr:nvPicPr>
        <xdr:cNvPr id="151" name="Picture 150" descr="251backshiny.png"/>
        <xdr:cNvPicPr>
          <a:picLocks noChangeAspect="1"/>
        </xdr:cNvPicPr>
      </xdr:nvPicPr>
      <xdr:blipFill>
        <a:blip xmlns:r="http://schemas.openxmlformats.org/officeDocument/2006/relationships" r:embed="rId98" cstate="print"/>
        <a:stretch>
          <a:fillRect/>
        </a:stretch>
      </xdr:blipFill>
      <xdr:spPr>
        <a:xfrm>
          <a:off x="6705600" y="93421200"/>
          <a:ext cx="762000" cy="762000"/>
        </a:xfrm>
        <a:prstGeom prst="rect">
          <a:avLst/>
        </a:prstGeom>
      </xdr:spPr>
    </xdr:pic>
    <xdr:clientData/>
  </xdr:twoCellAnchor>
  <xdr:twoCellAnchor editAs="oneCell">
    <xdr:from>
      <xdr:col>9</xdr:col>
      <xdr:colOff>333375</xdr:colOff>
      <xdr:row>1609</xdr:row>
      <xdr:rowOff>19050</xdr:rowOff>
    </xdr:from>
    <xdr:to>
      <xdr:col>12</xdr:col>
      <xdr:colOff>600075</xdr:colOff>
      <xdr:row>1619</xdr:row>
      <xdr:rowOff>180975</xdr:rowOff>
    </xdr:to>
    <xdr:pic>
      <xdr:nvPicPr>
        <xdr:cNvPr id="152" name="Picture 151" descr="488.jpg"/>
        <xdr:cNvPicPr>
          <a:picLocks noChangeAspect="1"/>
        </xdr:cNvPicPr>
      </xdr:nvPicPr>
      <xdr:blipFill>
        <a:blip xmlns:r="http://schemas.openxmlformats.org/officeDocument/2006/relationships" r:embed="rId99" cstate="print"/>
        <a:stretch>
          <a:fillRect/>
        </a:stretch>
      </xdr:blipFill>
      <xdr:spPr>
        <a:xfrm>
          <a:off x="5819775" y="94802325"/>
          <a:ext cx="2095500" cy="2095500"/>
        </a:xfrm>
        <a:prstGeom prst="rect">
          <a:avLst/>
        </a:prstGeom>
        <a:ln w="19050">
          <a:solidFill>
            <a:schemeClr val="tx1"/>
          </a:solidFill>
        </a:ln>
      </xdr:spPr>
    </xdr:pic>
    <xdr:clientData/>
  </xdr:twoCellAnchor>
  <xdr:twoCellAnchor editAs="oneCell">
    <xdr:from>
      <xdr:col>9</xdr:col>
      <xdr:colOff>0</xdr:colOff>
      <xdr:row>1631</xdr:row>
      <xdr:rowOff>0</xdr:rowOff>
    </xdr:from>
    <xdr:to>
      <xdr:col>10</xdr:col>
      <xdr:colOff>152400</xdr:colOff>
      <xdr:row>1635</xdr:row>
      <xdr:rowOff>0</xdr:rowOff>
    </xdr:to>
    <xdr:pic>
      <xdr:nvPicPr>
        <xdr:cNvPr id="153" name="Picture 152" descr="488.png"/>
        <xdr:cNvPicPr>
          <a:picLocks noChangeAspect="1"/>
        </xdr:cNvPicPr>
      </xdr:nvPicPr>
      <xdr:blipFill>
        <a:blip xmlns:r="http://schemas.openxmlformats.org/officeDocument/2006/relationships" r:embed="rId100" cstate="print"/>
        <a:stretch>
          <a:fillRect/>
        </a:stretch>
      </xdr:blipFill>
      <xdr:spPr>
        <a:xfrm>
          <a:off x="5486400" y="99002850"/>
          <a:ext cx="762000" cy="762000"/>
        </a:xfrm>
        <a:prstGeom prst="rect">
          <a:avLst/>
        </a:prstGeom>
      </xdr:spPr>
    </xdr:pic>
    <xdr:clientData/>
  </xdr:twoCellAnchor>
  <xdr:twoCellAnchor editAs="oneCell">
    <xdr:from>
      <xdr:col>9</xdr:col>
      <xdr:colOff>0</xdr:colOff>
      <xdr:row>1636</xdr:row>
      <xdr:rowOff>0</xdr:rowOff>
    </xdr:from>
    <xdr:to>
      <xdr:col>10</xdr:col>
      <xdr:colOff>152400</xdr:colOff>
      <xdr:row>1639</xdr:row>
      <xdr:rowOff>190500</xdr:rowOff>
    </xdr:to>
    <xdr:pic>
      <xdr:nvPicPr>
        <xdr:cNvPr id="154" name="Picture 153" descr="488back.png"/>
        <xdr:cNvPicPr>
          <a:picLocks noChangeAspect="1"/>
        </xdr:cNvPicPr>
      </xdr:nvPicPr>
      <xdr:blipFill>
        <a:blip xmlns:r="http://schemas.openxmlformats.org/officeDocument/2006/relationships" r:embed="rId101" cstate="print"/>
        <a:stretch>
          <a:fillRect/>
        </a:stretch>
      </xdr:blipFill>
      <xdr:spPr>
        <a:xfrm>
          <a:off x="5486400" y="99955350"/>
          <a:ext cx="762000" cy="762000"/>
        </a:xfrm>
        <a:prstGeom prst="rect">
          <a:avLst/>
        </a:prstGeom>
      </xdr:spPr>
    </xdr:pic>
    <xdr:clientData/>
  </xdr:twoCellAnchor>
  <xdr:twoCellAnchor editAs="oneCell">
    <xdr:from>
      <xdr:col>11</xdr:col>
      <xdr:colOff>0</xdr:colOff>
      <xdr:row>1631</xdr:row>
      <xdr:rowOff>0</xdr:rowOff>
    </xdr:from>
    <xdr:to>
      <xdr:col>12</xdr:col>
      <xdr:colOff>152400</xdr:colOff>
      <xdr:row>1635</xdr:row>
      <xdr:rowOff>0</xdr:rowOff>
    </xdr:to>
    <xdr:pic>
      <xdr:nvPicPr>
        <xdr:cNvPr id="155" name="Picture 154" descr="488shiny.png"/>
        <xdr:cNvPicPr>
          <a:picLocks noChangeAspect="1"/>
        </xdr:cNvPicPr>
      </xdr:nvPicPr>
      <xdr:blipFill>
        <a:blip xmlns:r="http://schemas.openxmlformats.org/officeDocument/2006/relationships" r:embed="rId102" cstate="print"/>
        <a:stretch>
          <a:fillRect/>
        </a:stretch>
      </xdr:blipFill>
      <xdr:spPr>
        <a:xfrm>
          <a:off x="6705600" y="99002850"/>
          <a:ext cx="762000" cy="762000"/>
        </a:xfrm>
        <a:prstGeom prst="rect">
          <a:avLst/>
        </a:prstGeom>
      </xdr:spPr>
    </xdr:pic>
    <xdr:clientData/>
  </xdr:twoCellAnchor>
  <xdr:twoCellAnchor editAs="oneCell">
    <xdr:from>
      <xdr:col>11</xdr:col>
      <xdr:colOff>0</xdr:colOff>
      <xdr:row>1636</xdr:row>
      <xdr:rowOff>0</xdr:rowOff>
    </xdr:from>
    <xdr:to>
      <xdr:col>12</xdr:col>
      <xdr:colOff>152400</xdr:colOff>
      <xdr:row>1639</xdr:row>
      <xdr:rowOff>190500</xdr:rowOff>
    </xdr:to>
    <xdr:pic>
      <xdr:nvPicPr>
        <xdr:cNvPr id="156" name="Picture 155" descr="488backshiny.png"/>
        <xdr:cNvPicPr>
          <a:picLocks noChangeAspect="1"/>
        </xdr:cNvPicPr>
      </xdr:nvPicPr>
      <xdr:blipFill>
        <a:blip xmlns:r="http://schemas.openxmlformats.org/officeDocument/2006/relationships" r:embed="rId103" cstate="print"/>
        <a:stretch>
          <a:fillRect/>
        </a:stretch>
      </xdr:blipFill>
      <xdr:spPr>
        <a:xfrm>
          <a:off x="6705600" y="99955350"/>
          <a:ext cx="762000" cy="762000"/>
        </a:xfrm>
        <a:prstGeom prst="rect">
          <a:avLst/>
        </a:prstGeom>
      </xdr:spPr>
    </xdr:pic>
    <xdr:clientData/>
  </xdr:twoCellAnchor>
  <xdr:twoCellAnchor editAs="oneCell">
    <xdr:from>
      <xdr:col>9</xdr:col>
      <xdr:colOff>333375</xdr:colOff>
      <xdr:row>1845</xdr:row>
      <xdr:rowOff>9525</xdr:rowOff>
    </xdr:from>
    <xdr:to>
      <xdr:col>12</xdr:col>
      <xdr:colOff>600075</xdr:colOff>
      <xdr:row>1855</xdr:row>
      <xdr:rowOff>171450</xdr:rowOff>
    </xdr:to>
    <xdr:pic>
      <xdr:nvPicPr>
        <xdr:cNvPr id="157" name="Picture 156" descr="149.jpg"/>
        <xdr:cNvPicPr>
          <a:picLocks noChangeAspect="1"/>
        </xdr:cNvPicPr>
      </xdr:nvPicPr>
      <xdr:blipFill>
        <a:blip xmlns:r="http://schemas.openxmlformats.org/officeDocument/2006/relationships" r:embed="rId104" cstate="print"/>
        <a:stretch>
          <a:fillRect/>
        </a:stretch>
      </xdr:blipFill>
      <xdr:spPr>
        <a:xfrm>
          <a:off x="5819775" y="101326950"/>
          <a:ext cx="2095500" cy="2095500"/>
        </a:xfrm>
        <a:prstGeom prst="rect">
          <a:avLst/>
        </a:prstGeom>
        <a:ln w="19050">
          <a:solidFill>
            <a:schemeClr val="tx1"/>
          </a:solidFill>
        </a:ln>
      </xdr:spPr>
    </xdr:pic>
    <xdr:clientData/>
  </xdr:twoCellAnchor>
  <xdr:twoCellAnchor editAs="oneCell">
    <xdr:from>
      <xdr:col>7</xdr:col>
      <xdr:colOff>0</xdr:colOff>
      <xdr:row>1867</xdr:row>
      <xdr:rowOff>0</xdr:rowOff>
    </xdr:from>
    <xdr:to>
      <xdr:col>8</xdr:col>
      <xdr:colOff>152400</xdr:colOff>
      <xdr:row>1871</xdr:row>
      <xdr:rowOff>0</xdr:rowOff>
    </xdr:to>
    <xdr:pic>
      <xdr:nvPicPr>
        <xdr:cNvPr id="158" name="Picture 157" descr="149.png"/>
        <xdr:cNvPicPr>
          <a:picLocks noChangeAspect="1"/>
        </xdr:cNvPicPr>
      </xdr:nvPicPr>
      <xdr:blipFill>
        <a:blip xmlns:r="http://schemas.openxmlformats.org/officeDocument/2006/relationships" r:embed="rId105" cstate="print"/>
        <a:stretch>
          <a:fillRect/>
        </a:stretch>
      </xdr:blipFill>
      <xdr:spPr>
        <a:xfrm>
          <a:off x="4267200" y="105537000"/>
          <a:ext cx="762000" cy="762000"/>
        </a:xfrm>
        <a:prstGeom prst="rect">
          <a:avLst/>
        </a:prstGeom>
      </xdr:spPr>
    </xdr:pic>
    <xdr:clientData/>
  </xdr:twoCellAnchor>
  <xdr:twoCellAnchor editAs="oneCell">
    <xdr:from>
      <xdr:col>9</xdr:col>
      <xdr:colOff>0</xdr:colOff>
      <xdr:row>1867</xdr:row>
      <xdr:rowOff>0</xdr:rowOff>
    </xdr:from>
    <xdr:to>
      <xdr:col>10</xdr:col>
      <xdr:colOff>152400</xdr:colOff>
      <xdr:row>1871</xdr:row>
      <xdr:rowOff>0</xdr:rowOff>
    </xdr:to>
    <xdr:pic>
      <xdr:nvPicPr>
        <xdr:cNvPr id="159" name="Picture 158" descr="149.png"/>
        <xdr:cNvPicPr>
          <a:picLocks noChangeAspect="1"/>
        </xdr:cNvPicPr>
      </xdr:nvPicPr>
      <xdr:blipFill>
        <a:blip xmlns:r="http://schemas.openxmlformats.org/officeDocument/2006/relationships" r:embed="rId105" cstate="print"/>
        <a:stretch>
          <a:fillRect/>
        </a:stretch>
      </xdr:blipFill>
      <xdr:spPr>
        <a:xfrm>
          <a:off x="5486400" y="105537000"/>
          <a:ext cx="762000" cy="762000"/>
        </a:xfrm>
        <a:prstGeom prst="rect">
          <a:avLst/>
        </a:prstGeom>
      </xdr:spPr>
    </xdr:pic>
    <xdr:clientData/>
  </xdr:twoCellAnchor>
  <xdr:twoCellAnchor editAs="oneCell">
    <xdr:from>
      <xdr:col>7</xdr:col>
      <xdr:colOff>0</xdr:colOff>
      <xdr:row>1872</xdr:row>
      <xdr:rowOff>0</xdr:rowOff>
    </xdr:from>
    <xdr:to>
      <xdr:col>8</xdr:col>
      <xdr:colOff>152400</xdr:colOff>
      <xdr:row>1875</xdr:row>
      <xdr:rowOff>190500</xdr:rowOff>
    </xdr:to>
    <xdr:pic>
      <xdr:nvPicPr>
        <xdr:cNvPr id="160" name="Picture 159" descr="149back.png"/>
        <xdr:cNvPicPr>
          <a:picLocks noChangeAspect="1"/>
        </xdr:cNvPicPr>
      </xdr:nvPicPr>
      <xdr:blipFill>
        <a:blip xmlns:r="http://schemas.openxmlformats.org/officeDocument/2006/relationships" r:embed="rId106" cstate="print"/>
        <a:stretch>
          <a:fillRect/>
        </a:stretch>
      </xdr:blipFill>
      <xdr:spPr>
        <a:xfrm>
          <a:off x="4267200" y="106489500"/>
          <a:ext cx="762000" cy="762000"/>
        </a:xfrm>
        <a:prstGeom prst="rect">
          <a:avLst/>
        </a:prstGeom>
      </xdr:spPr>
    </xdr:pic>
    <xdr:clientData/>
  </xdr:twoCellAnchor>
  <xdr:twoCellAnchor editAs="oneCell">
    <xdr:from>
      <xdr:col>9</xdr:col>
      <xdr:colOff>0</xdr:colOff>
      <xdr:row>1872</xdr:row>
      <xdr:rowOff>0</xdr:rowOff>
    </xdr:from>
    <xdr:to>
      <xdr:col>10</xdr:col>
      <xdr:colOff>152400</xdr:colOff>
      <xdr:row>1875</xdr:row>
      <xdr:rowOff>190500</xdr:rowOff>
    </xdr:to>
    <xdr:pic>
      <xdr:nvPicPr>
        <xdr:cNvPr id="161" name="Picture 160" descr="149back.png"/>
        <xdr:cNvPicPr>
          <a:picLocks noChangeAspect="1"/>
        </xdr:cNvPicPr>
      </xdr:nvPicPr>
      <xdr:blipFill>
        <a:blip xmlns:r="http://schemas.openxmlformats.org/officeDocument/2006/relationships" r:embed="rId106" cstate="print"/>
        <a:stretch>
          <a:fillRect/>
        </a:stretch>
      </xdr:blipFill>
      <xdr:spPr>
        <a:xfrm>
          <a:off x="5486400" y="106489500"/>
          <a:ext cx="762000" cy="762000"/>
        </a:xfrm>
        <a:prstGeom prst="rect">
          <a:avLst/>
        </a:prstGeom>
      </xdr:spPr>
    </xdr:pic>
    <xdr:clientData/>
  </xdr:twoCellAnchor>
  <xdr:twoCellAnchor editAs="oneCell">
    <xdr:from>
      <xdr:col>11</xdr:col>
      <xdr:colOff>0</xdr:colOff>
      <xdr:row>1867</xdr:row>
      <xdr:rowOff>0</xdr:rowOff>
    </xdr:from>
    <xdr:to>
      <xdr:col>12</xdr:col>
      <xdr:colOff>152400</xdr:colOff>
      <xdr:row>1871</xdr:row>
      <xdr:rowOff>0</xdr:rowOff>
    </xdr:to>
    <xdr:pic>
      <xdr:nvPicPr>
        <xdr:cNvPr id="162" name="Picture 161" descr="149shiny.png"/>
        <xdr:cNvPicPr>
          <a:picLocks noChangeAspect="1"/>
        </xdr:cNvPicPr>
      </xdr:nvPicPr>
      <xdr:blipFill>
        <a:blip xmlns:r="http://schemas.openxmlformats.org/officeDocument/2006/relationships" r:embed="rId107" cstate="print"/>
        <a:stretch>
          <a:fillRect/>
        </a:stretch>
      </xdr:blipFill>
      <xdr:spPr>
        <a:xfrm>
          <a:off x="6705600" y="105537000"/>
          <a:ext cx="762000" cy="762000"/>
        </a:xfrm>
        <a:prstGeom prst="rect">
          <a:avLst/>
        </a:prstGeom>
      </xdr:spPr>
    </xdr:pic>
    <xdr:clientData/>
  </xdr:twoCellAnchor>
  <xdr:twoCellAnchor editAs="oneCell">
    <xdr:from>
      <xdr:col>11</xdr:col>
      <xdr:colOff>0</xdr:colOff>
      <xdr:row>1872</xdr:row>
      <xdr:rowOff>0</xdr:rowOff>
    </xdr:from>
    <xdr:to>
      <xdr:col>12</xdr:col>
      <xdr:colOff>152400</xdr:colOff>
      <xdr:row>1875</xdr:row>
      <xdr:rowOff>190500</xdr:rowOff>
    </xdr:to>
    <xdr:pic>
      <xdr:nvPicPr>
        <xdr:cNvPr id="163" name="Picture 162" descr="149backshiny.png"/>
        <xdr:cNvPicPr>
          <a:picLocks noChangeAspect="1"/>
        </xdr:cNvPicPr>
      </xdr:nvPicPr>
      <xdr:blipFill>
        <a:blip xmlns:r="http://schemas.openxmlformats.org/officeDocument/2006/relationships" r:embed="rId108" cstate="print"/>
        <a:stretch>
          <a:fillRect/>
        </a:stretch>
      </xdr:blipFill>
      <xdr:spPr>
        <a:xfrm>
          <a:off x="6705600" y="106489500"/>
          <a:ext cx="762000" cy="762000"/>
        </a:xfrm>
        <a:prstGeom prst="rect">
          <a:avLst/>
        </a:prstGeom>
      </xdr:spPr>
    </xdr:pic>
    <xdr:clientData/>
  </xdr:twoCellAnchor>
  <xdr:twoCellAnchor editAs="oneCell">
    <xdr:from>
      <xdr:col>9</xdr:col>
      <xdr:colOff>333375</xdr:colOff>
      <xdr:row>2011</xdr:row>
      <xdr:rowOff>9525</xdr:rowOff>
    </xdr:from>
    <xdr:to>
      <xdr:col>12</xdr:col>
      <xdr:colOff>600075</xdr:colOff>
      <xdr:row>2021</xdr:row>
      <xdr:rowOff>171450</xdr:rowOff>
    </xdr:to>
    <xdr:pic>
      <xdr:nvPicPr>
        <xdr:cNvPr id="164" name="Picture 163" descr="477.jpg"/>
        <xdr:cNvPicPr>
          <a:picLocks noChangeAspect="1"/>
        </xdr:cNvPicPr>
      </xdr:nvPicPr>
      <xdr:blipFill>
        <a:blip xmlns:r="http://schemas.openxmlformats.org/officeDocument/2006/relationships" r:embed="rId109" cstate="print"/>
        <a:stretch>
          <a:fillRect/>
        </a:stretch>
      </xdr:blipFill>
      <xdr:spPr>
        <a:xfrm>
          <a:off x="5819775" y="107861100"/>
          <a:ext cx="2095500" cy="2095500"/>
        </a:xfrm>
        <a:prstGeom prst="rect">
          <a:avLst/>
        </a:prstGeom>
        <a:ln w="19050">
          <a:solidFill>
            <a:schemeClr val="tx1"/>
          </a:solidFill>
        </a:ln>
      </xdr:spPr>
    </xdr:pic>
    <xdr:clientData/>
  </xdr:twoCellAnchor>
  <xdr:twoCellAnchor editAs="oneCell">
    <xdr:from>
      <xdr:col>7</xdr:col>
      <xdr:colOff>0</xdr:colOff>
      <xdr:row>2033</xdr:row>
      <xdr:rowOff>0</xdr:rowOff>
    </xdr:from>
    <xdr:to>
      <xdr:col>8</xdr:col>
      <xdr:colOff>152400</xdr:colOff>
      <xdr:row>2037</xdr:row>
      <xdr:rowOff>0</xdr:rowOff>
    </xdr:to>
    <xdr:pic>
      <xdr:nvPicPr>
        <xdr:cNvPr id="165" name="Picture 164" descr="477.png"/>
        <xdr:cNvPicPr>
          <a:picLocks noChangeAspect="1"/>
        </xdr:cNvPicPr>
      </xdr:nvPicPr>
      <xdr:blipFill>
        <a:blip xmlns:r="http://schemas.openxmlformats.org/officeDocument/2006/relationships" r:embed="rId110" cstate="print"/>
        <a:stretch>
          <a:fillRect/>
        </a:stretch>
      </xdr:blipFill>
      <xdr:spPr>
        <a:xfrm>
          <a:off x="4267200" y="112071150"/>
          <a:ext cx="762000" cy="762000"/>
        </a:xfrm>
        <a:prstGeom prst="rect">
          <a:avLst/>
        </a:prstGeom>
      </xdr:spPr>
    </xdr:pic>
    <xdr:clientData/>
  </xdr:twoCellAnchor>
  <xdr:twoCellAnchor editAs="oneCell">
    <xdr:from>
      <xdr:col>9</xdr:col>
      <xdr:colOff>0</xdr:colOff>
      <xdr:row>2033</xdr:row>
      <xdr:rowOff>0</xdr:rowOff>
    </xdr:from>
    <xdr:to>
      <xdr:col>10</xdr:col>
      <xdr:colOff>152400</xdr:colOff>
      <xdr:row>2037</xdr:row>
      <xdr:rowOff>0</xdr:rowOff>
    </xdr:to>
    <xdr:pic>
      <xdr:nvPicPr>
        <xdr:cNvPr id="166" name="Picture 165" descr="477.png"/>
        <xdr:cNvPicPr>
          <a:picLocks noChangeAspect="1"/>
        </xdr:cNvPicPr>
      </xdr:nvPicPr>
      <xdr:blipFill>
        <a:blip xmlns:r="http://schemas.openxmlformats.org/officeDocument/2006/relationships" r:embed="rId110" cstate="print"/>
        <a:stretch>
          <a:fillRect/>
        </a:stretch>
      </xdr:blipFill>
      <xdr:spPr>
        <a:xfrm>
          <a:off x="5486400" y="112071150"/>
          <a:ext cx="762000" cy="762000"/>
        </a:xfrm>
        <a:prstGeom prst="rect">
          <a:avLst/>
        </a:prstGeom>
      </xdr:spPr>
    </xdr:pic>
    <xdr:clientData/>
  </xdr:twoCellAnchor>
  <xdr:twoCellAnchor editAs="oneCell">
    <xdr:from>
      <xdr:col>7</xdr:col>
      <xdr:colOff>0</xdr:colOff>
      <xdr:row>2038</xdr:row>
      <xdr:rowOff>0</xdr:rowOff>
    </xdr:from>
    <xdr:to>
      <xdr:col>8</xdr:col>
      <xdr:colOff>152400</xdr:colOff>
      <xdr:row>2041</xdr:row>
      <xdr:rowOff>190500</xdr:rowOff>
    </xdr:to>
    <xdr:pic>
      <xdr:nvPicPr>
        <xdr:cNvPr id="167" name="Picture 166" descr="477back.png"/>
        <xdr:cNvPicPr>
          <a:picLocks noChangeAspect="1"/>
        </xdr:cNvPicPr>
      </xdr:nvPicPr>
      <xdr:blipFill>
        <a:blip xmlns:r="http://schemas.openxmlformats.org/officeDocument/2006/relationships" r:embed="rId111" cstate="print"/>
        <a:stretch>
          <a:fillRect/>
        </a:stretch>
      </xdr:blipFill>
      <xdr:spPr>
        <a:xfrm>
          <a:off x="4267200" y="113023650"/>
          <a:ext cx="762000" cy="762000"/>
        </a:xfrm>
        <a:prstGeom prst="rect">
          <a:avLst/>
        </a:prstGeom>
      </xdr:spPr>
    </xdr:pic>
    <xdr:clientData/>
  </xdr:twoCellAnchor>
  <xdr:twoCellAnchor editAs="oneCell">
    <xdr:from>
      <xdr:col>9</xdr:col>
      <xdr:colOff>0</xdr:colOff>
      <xdr:row>2038</xdr:row>
      <xdr:rowOff>0</xdr:rowOff>
    </xdr:from>
    <xdr:to>
      <xdr:col>10</xdr:col>
      <xdr:colOff>152400</xdr:colOff>
      <xdr:row>2041</xdr:row>
      <xdr:rowOff>190500</xdr:rowOff>
    </xdr:to>
    <xdr:pic>
      <xdr:nvPicPr>
        <xdr:cNvPr id="168" name="Picture 167" descr="477back.png"/>
        <xdr:cNvPicPr>
          <a:picLocks noChangeAspect="1"/>
        </xdr:cNvPicPr>
      </xdr:nvPicPr>
      <xdr:blipFill>
        <a:blip xmlns:r="http://schemas.openxmlformats.org/officeDocument/2006/relationships" r:embed="rId111" cstate="print"/>
        <a:stretch>
          <a:fillRect/>
        </a:stretch>
      </xdr:blipFill>
      <xdr:spPr>
        <a:xfrm>
          <a:off x="5486400" y="113023650"/>
          <a:ext cx="762000" cy="762000"/>
        </a:xfrm>
        <a:prstGeom prst="rect">
          <a:avLst/>
        </a:prstGeom>
      </xdr:spPr>
    </xdr:pic>
    <xdr:clientData/>
  </xdr:twoCellAnchor>
  <xdr:twoCellAnchor editAs="oneCell">
    <xdr:from>
      <xdr:col>11</xdr:col>
      <xdr:colOff>0</xdr:colOff>
      <xdr:row>2033</xdr:row>
      <xdr:rowOff>0</xdr:rowOff>
    </xdr:from>
    <xdr:to>
      <xdr:col>12</xdr:col>
      <xdr:colOff>152400</xdr:colOff>
      <xdr:row>2037</xdr:row>
      <xdr:rowOff>0</xdr:rowOff>
    </xdr:to>
    <xdr:pic>
      <xdr:nvPicPr>
        <xdr:cNvPr id="169" name="Picture 168" descr="477shiny.png"/>
        <xdr:cNvPicPr>
          <a:picLocks noChangeAspect="1"/>
        </xdr:cNvPicPr>
      </xdr:nvPicPr>
      <xdr:blipFill>
        <a:blip xmlns:r="http://schemas.openxmlformats.org/officeDocument/2006/relationships" r:embed="rId112" cstate="print"/>
        <a:stretch>
          <a:fillRect/>
        </a:stretch>
      </xdr:blipFill>
      <xdr:spPr>
        <a:xfrm>
          <a:off x="6705600" y="112071150"/>
          <a:ext cx="762000" cy="762000"/>
        </a:xfrm>
        <a:prstGeom prst="rect">
          <a:avLst/>
        </a:prstGeom>
      </xdr:spPr>
    </xdr:pic>
    <xdr:clientData/>
  </xdr:twoCellAnchor>
  <xdr:twoCellAnchor editAs="oneCell">
    <xdr:from>
      <xdr:col>11</xdr:col>
      <xdr:colOff>0</xdr:colOff>
      <xdr:row>2038</xdr:row>
      <xdr:rowOff>0</xdr:rowOff>
    </xdr:from>
    <xdr:to>
      <xdr:col>12</xdr:col>
      <xdr:colOff>152400</xdr:colOff>
      <xdr:row>2041</xdr:row>
      <xdr:rowOff>190500</xdr:rowOff>
    </xdr:to>
    <xdr:pic>
      <xdr:nvPicPr>
        <xdr:cNvPr id="170" name="Picture 169" descr="477backshiny.png"/>
        <xdr:cNvPicPr>
          <a:picLocks noChangeAspect="1"/>
        </xdr:cNvPicPr>
      </xdr:nvPicPr>
      <xdr:blipFill>
        <a:blip xmlns:r="http://schemas.openxmlformats.org/officeDocument/2006/relationships" r:embed="rId113" cstate="print"/>
        <a:stretch>
          <a:fillRect/>
        </a:stretch>
      </xdr:blipFill>
      <xdr:spPr>
        <a:xfrm>
          <a:off x="6705600" y="113023650"/>
          <a:ext cx="762000" cy="762000"/>
        </a:xfrm>
        <a:prstGeom prst="rect">
          <a:avLst/>
        </a:prstGeom>
      </xdr:spPr>
    </xdr:pic>
    <xdr:clientData/>
  </xdr:twoCellAnchor>
  <xdr:twoCellAnchor editAs="oneCell">
    <xdr:from>
      <xdr:col>9</xdr:col>
      <xdr:colOff>333375</xdr:colOff>
      <xdr:row>2111</xdr:row>
      <xdr:rowOff>9525</xdr:rowOff>
    </xdr:from>
    <xdr:to>
      <xdr:col>12</xdr:col>
      <xdr:colOff>600075</xdr:colOff>
      <xdr:row>2121</xdr:row>
      <xdr:rowOff>171450</xdr:rowOff>
    </xdr:to>
    <xdr:pic>
      <xdr:nvPicPr>
        <xdr:cNvPr id="171" name="Picture 170" descr="466.jpg"/>
        <xdr:cNvPicPr>
          <a:picLocks noChangeAspect="1"/>
        </xdr:cNvPicPr>
      </xdr:nvPicPr>
      <xdr:blipFill>
        <a:blip xmlns:r="http://schemas.openxmlformats.org/officeDocument/2006/relationships" r:embed="rId114" cstate="print"/>
        <a:stretch>
          <a:fillRect/>
        </a:stretch>
      </xdr:blipFill>
      <xdr:spPr>
        <a:xfrm>
          <a:off x="5819775" y="114395250"/>
          <a:ext cx="2095500" cy="2095500"/>
        </a:xfrm>
        <a:prstGeom prst="rect">
          <a:avLst/>
        </a:prstGeom>
        <a:ln w="19050">
          <a:solidFill>
            <a:schemeClr val="tx1"/>
          </a:solidFill>
        </a:ln>
      </xdr:spPr>
    </xdr:pic>
    <xdr:clientData/>
  </xdr:twoCellAnchor>
  <xdr:twoCellAnchor editAs="oneCell">
    <xdr:from>
      <xdr:col>7</xdr:col>
      <xdr:colOff>0</xdr:colOff>
      <xdr:row>2133</xdr:row>
      <xdr:rowOff>0</xdr:rowOff>
    </xdr:from>
    <xdr:to>
      <xdr:col>8</xdr:col>
      <xdr:colOff>152400</xdr:colOff>
      <xdr:row>2137</xdr:row>
      <xdr:rowOff>0</xdr:rowOff>
    </xdr:to>
    <xdr:pic>
      <xdr:nvPicPr>
        <xdr:cNvPr id="172" name="Picture 171" descr="466.png"/>
        <xdr:cNvPicPr>
          <a:picLocks noChangeAspect="1"/>
        </xdr:cNvPicPr>
      </xdr:nvPicPr>
      <xdr:blipFill>
        <a:blip xmlns:r="http://schemas.openxmlformats.org/officeDocument/2006/relationships" r:embed="rId115" cstate="print"/>
        <a:stretch>
          <a:fillRect/>
        </a:stretch>
      </xdr:blipFill>
      <xdr:spPr>
        <a:xfrm>
          <a:off x="4267200" y="118605300"/>
          <a:ext cx="762000" cy="762000"/>
        </a:xfrm>
        <a:prstGeom prst="rect">
          <a:avLst/>
        </a:prstGeom>
      </xdr:spPr>
    </xdr:pic>
    <xdr:clientData/>
  </xdr:twoCellAnchor>
  <xdr:twoCellAnchor editAs="oneCell">
    <xdr:from>
      <xdr:col>9</xdr:col>
      <xdr:colOff>0</xdr:colOff>
      <xdr:row>2133</xdr:row>
      <xdr:rowOff>0</xdr:rowOff>
    </xdr:from>
    <xdr:to>
      <xdr:col>10</xdr:col>
      <xdr:colOff>152400</xdr:colOff>
      <xdr:row>2137</xdr:row>
      <xdr:rowOff>0</xdr:rowOff>
    </xdr:to>
    <xdr:pic>
      <xdr:nvPicPr>
        <xdr:cNvPr id="173" name="Picture 172" descr="466.png"/>
        <xdr:cNvPicPr>
          <a:picLocks noChangeAspect="1"/>
        </xdr:cNvPicPr>
      </xdr:nvPicPr>
      <xdr:blipFill>
        <a:blip xmlns:r="http://schemas.openxmlformats.org/officeDocument/2006/relationships" r:embed="rId115" cstate="print"/>
        <a:stretch>
          <a:fillRect/>
        </a:stretch>
      </xdr:blipFill>
      <xdr:spPr>
        <a:xfrm>
          <a:off x="5486400" y="118605300"/>
          <a:ext cx="762000" cy="762000"/>
        </a:xfrm>
        <a:prstGeom prst="rect">
          <a:avLst/>
        </a:prstGeom>
      </xdr:spPr>
    </xdr:pic>
    <xdr:clientData/>
  </xdr:twoCellAnchor>
  <xdr:twoCellAnchor editAs="oneCell">
    <xdr:from>
      <xdr:col>7</xdr:col>
      <xdr:colOff>0</xdr:colOff>
      <xdr:row>2138</xdr:row>
      <xdr:rowOff>0</xdr:rowOff>
    </xdr:from>
    <xdr:to>
      <xdr:col>8</xdr:col>
      <xdr:colOff>152400</xdr:colOff>
      <xdr:row>2141</xdr:row>
      <xdr:rowOff>190500</xdr:rowOff>
    </xdr:to>
    <xdr:pic>
      <xdr:nvPicPr>
        <xdr:cNvPr id="174" name="Picture 173" descr="466back.png"/>
        <xdr:cNvPicPr>
          <a:picLocks noChangeAspect="1"/>
        </xdr:cNvPicPr>
      </xdr:nvPicPr>
      <xdr:blipFill>
        <a:blip xmlns:r="http://schemas.openxmlformats.org/officeDocument/2006/relationships" r:embed="rId116" cstate="print"/>
        <a:stretch>
          <a:fillRect/>
        </a:stretch>
      </xdr:blipFill>
      <xdr:spPr>
        <a:xfrm>
          <a:off x="4267200" y="119557800"/>
          <a:ext cx="762000" cy="762000"/>
        </a:xfrm>
        <a:prstGeom prst="rect">
          <a:avLst/>
        </a:prstGeom>
      </xdr:spPr>
    </xdr:pic>
    <xdr:clientData/>
  </xdr:twoCellAnchor>
  <xdr:twoCellAnchor editAs="oneCell">
    <xdr:from>
      <xdr:col>9</xdr:col>
      <xdr:colOff>0</xdr:colOff>
      <xdr:row>2138</xdr:row>
      <xdr:rowOff>0</xdr:rowOff>
    </xdr:from>
    <xdr:to>
      <xdr:col>10</xdr:col>
      <xdr:colOff>152400</xdr:colOff>
      <xdr:row>2141</xdr:row>
      <xdr:rowOff>190500</xdr:rowOff>
    </xdr:to>
    <xdr:pic>
      <xdr:nvPicPr>
        <xdr:cNvPr id="175" name="Picture 174" descr="466back.png"/>
        <xdr:cNvPicPr>
          <a:picLocks noChangeAspect="1"/>
        </xdr:cNvPicPr>
      </xdr:nvPicPr>
      <xdr:blipFill>
        <a:blip xmlns:r="http://schemas.openxmlformats.org/officeDocument/2006/relationships" r:embed="rId116" cstate="print"/>
        <a:stretch>
          <a:fillRect/>
        </a:stretch>
      </xdr:blipFill>
      <xdr:spPr>
        <a:xfrm>
          <a:off x="5486400" y="119557800"/>
          <a:ext cx="762000" cy="762000"/>
        </a:xfrm>
        <a:prstGeom prst="rect">
          <a:avLst/>
        </a:prstGeom>
      </xdr:spPr>
    </xdr:pic>
    <xdr:clientData/>
  </xdr:twoCellAnchor>
  <xdr:twoCellAnchor editAs="oneCell">
    <xdr:from>
      <xdr:col>11</xdr:col>
      <xdr:colOff>0</xdr:colOff>
      <xdr:row>2133</xdr:row>
      <xdr:rowOff>0</xdr:rowOff>
    </xdr:from>
    <xdr:to>
      <xdr:col>12</xdr:col>
      <xdr:colOff>152400</xdr:colOff>
      <xdr:row>2137</xdr:row>
      <xdr:rowOff>0</xdr:rowOff>
    </xdr:to>
    <xdr:pic>
      <xdr:nvPicPr>
        <xdr:cNvPr id="176" name="Picture 175" descr="466shiny.png"/>
        <xdr:cNvPicPr>
          <a:picLocks noChangeAspect="1"/>
        </xdr:cNvPicPr>
      </xdr:nvPicPr>
      <xdr:blipFill>
        <a:blip xmlns:r="http://schemas.openxmlformats.org/officeDocument/2006/relationships" r:embed="rId117" cstate="print"/>
        <a:stretch>
          <a:fillRect/>
        </a:stretch>
      </xdr:blipFill>
      <xdr:spPr>
        <a:xfrm>
          <a:off x="6705600" y="118605300"/>
          <a:ext cx="762000" cy="762000"/>
        </a:xfrm>
        <a:prstGeom prst="rect">
          <a:avLst/>
        </a:prstGeom>
      </xdr:spPr>
    </xdr:pic>
    <xdr:clientData/>
  </xdr:twoCellAnchor>
  <xdr:twoCellAnchor editAs="oneCell">
    <xdr:from>
      <xdr:col>11</xdr:col>
      <xdr:colOff>0</xdr:colOff>
      <xdr:row>2138</xdr:row>
      <xdr:rowOff>0</xdr:rowOff>
    </xdr:from>
    <xdr:to>
      <xdr:col>12</xdr:col>
      <xdr:colOff>152400</xdr:colOff>
      <xdr:row>2141</xdr:row>
      <xdr:rowOff>190500</xdr:rowOff>
    </xdr:to>
    <xdr:pic>
      <xdr:nvPicPr>
        <xdr:cNvPr id="177" name="Picture 176" descr="466backshiny.png"/>
        <xdr:cNvPicPr>
          <a:picLocks noChangeAspect="1"/>
        </xdr:cNvPicPr>
      </xdr:nvPicPr>
      <xdr:blipFill>
        <a:blip xmlns:r="http://schemas.openxmlformats.org/officeDocument/2006/relationships" r:embed="rId118" cstate="print"/>
        <a:stretch>
          <a:fillRect/>
        </a:stretch>
      </xdr:blipFill>
      <xdr:spPr>
        <a:xfrm>
          <a:off x="6705600" y="119557800"/>
          <a:ext cx="762000" cy="762000"/>
        </a:xfrm>
        <a:prstGeom prst="rect">
          <a:avLst/>
        </a:prstGeom>
      </xdr:spPr>
    </xdr:pic>
    <xdr:clientData/>
  </xdr:twoCellAnchor>
  <xdr:twoCellAnchor editAs="oneCell">
    <xdr:from>
      <xdr:col>9</xdr:col>
      <xdr:colOff>323850</xdr:colOff>
      <xdr:row>2505</xdr:row>
      <xdr:rowOff>9525</xdr:rowOff>
    </xdr:from>
    <xdr:to>
      <xdr:col>12</xdr:col>
      <xdr:colOff>590550</xdr:colOff>
      <xdr:row>2515</xdr:row>
      <xdr:rowOff>171450</xdr:rowOff>
    </xdr:to>
    <xdr:pic>
      <xdr:nvPicPr>
        <xdr:cNvPr id="178" name="Picture 177" descr="330.jpg"/>
        <xdr:cNvPicPr>
          <a:picLocks noChangeAspect="1"/>
        </xdr:cNvPicPr>
      </xdr:nvPicPr>
      <xdr:blipFill>
        <a:blip xmlns:r="http://schemas.openxmlformats.org/officeDocument/2006/relationships" r:embed="rId119" cstate="print"/>
        <a:stretch>
          <a:fillRect/>
        </a:stretch>
      </xdr:blipFill>
      <xdr:spPr>
        <a:xfrm>
          <a:off x="5810250" y="127463550"/>
          <a:ext cx="2095500" cy="2095500"/>
        </a:xfrm>
        <a:prstGeom prst="rect">
          <a:avLst/>
        </a:prstGeom>
        <a:ln w="19050">
          <a:solidFill>
            <a:schemeClr val="tx1"/>
          </a:solidFill>
        </a:ln>
      </xdr:spPr>
    </xdr:pic>
    <xdr:clientData/>
  </xdr:twoCellAnchor>
  <xdr:twoCellAnchor editAs="oneCell">
    <xdr:from>
      <xdr:col>7</xdr:col>
      <xdr:colOff>0</xdr:colOff>
      <xdr:row>2527</xdr:row>
      <xdr:rowOff>0</xdr:rowOff>
    </xdr:from>
    <xdr:to>
      <xdr:col>8</xdr:col>
      <xdr:colOff>152400</xdr:colOff>
      <xdr:row>2531</xdr:row>
      <xdr:rowOff>0</xdr:rowOff>
    </xdr:to>
    <xdr:pic>
      <xdr:nvPicPr>
        <xdr:cNvPr id="179" name="Picture 178" descr="330.png"/>
        <xdr:cNvPicPr>
          <a:picLocks noChangeAspect="1"/>
        </xdr:cNvPicPr>
      </xdr:nvPicPr>
      <xdr:blipFill>
        <a:blip xmlns:r="http://schemas.openxmlformats.org/officeDocument/2006/relationships" r:embed="rId120" cstate="print"/>
        <a:stretch>
          <a:fillRect/>
        </a:stretch>
      </xdr:blipFill>
      <xdr:spPr>
        <a:xfrm>
          <a:off x="4267200" y="131673600"/>
          <a:ext cx="762000" cy="762000"/>
        </a:xfrm>
        <a:prstGeom prst="rect">
          <a:avLst/>
        </a:prstGeom>
      </xdr:spPr>
    </xdr:pic>
    <xdr:clientData/>
  </xdr:twoCellAnchor>
  <xdr:twoCellAnchor editAs="oneCell">
    <xdr:from>
      <xdr:col>9</xdr:col>
      <xdr:colOff>0</xdr:colOff>
      <xdr:row>2527</xdr:row>
      <xdr:rowOff>0</xdr:rowOff>
    </xdr:from>
    <xdr:to>
      <xdr:col>10</xdr:col>
      <xdr:colOff>152400</xdr:colOff>
      <xdr:row>2531</xdr:row>
      <xdr:rowOff>0</xdr:rowOff>
    </xdr:to>
    <xdr:pic>
      <xdr:nvPicPr>
        <xdr:cNvPr id="180" name="Picture 179" descr="330.png"/>
        <xdr:cNvPicPr>
          <a:picLocks noChangeAspect="1"/>
        </xdr:cNvPicPr>
      </xdr:nvPicPr>
      <xdr:blipFill>
        <a:blip xmlns:r="http://schemas.openxmlformats.org/officeDocument/2006/relationships" r:embed="rId120" cstate="print"/>
        <a:stretch>
          <a:fillRect/>
        </a:stretch>
      </xdr:blipFill>
      <xdr:spPr>
        <a:xfrm>
          <a:off x="5486400" y="131673600"/>
          <a:ext cx="762000" cy="762000"/>
        </a:xfrm>
        <a:prstGeom prst="rect">
          <a:avLst/>
        </a:prstGeom>
      </xdr:spPr>
    </xdr:pic>
    <xdr:clientData/>
  </xdr:twoCellAnchor>
  <xdr:twoCellAnchor editAs="oneCell">
    <xdr:from>
      <xdr:col>7</xdr:col>
      <xdr:colOff>0</xdr:colOff>
      <xdr:row>2532</xdr:row>
      <xdr:rowOff>0</xdr:rowOff>
    </xdr:from>
    <xdr:to>
      <xdr:col>8</xdr:col>
      <xdr:colOff>152400</xdr:colOff>
      <xdr:row>2535</xdr:row>
      <xdr:rowOff>190500</xdr:rowOff>
    </xdr:to>
    <xdr:pic>
      <xdr:nvPicPr>
        <xdr:cNvPr id="181" name="Picture 180" descr="330back.png"/>
        <xdr:cNvPicPr>
          <a:picLocks noChangeAspect="1"/>
        </xdr:cNvPicPr>
      </xdr:nvPicPr>
      <xdr:blipFill>
        <a:blip xmlns:r="http://schemas.openxmlformats.org/officeDocument/2006/relationships" r:embed="rId121" cstate="print"/>
        <a:stretch>
          <a:fillRect/>
        </a:stretch>
      </xdr:blipFill>
      <xdr:spPr>
        <a:xfrm>
          <a:off x="4267200" y="132626100"/>
          <a:ext cx="762000" cy="762000"/>
        </a:xfrm>
        <a:prstGeom prst="rect">
          <a:avLst/>
        </a:prstGeom>
      </xdr:spPr>
    </xdr:pic>
    <xdr:clientData/>
  </xdr:twoCellAnchor>
  <xdr:twoCellAnchor editAs="oneCell">
    <xdr:from>
      <xdr:col>9</xdr:col>
      <xdr:colOff>0</xdr:colOff>
      <xdr:row>2532</xdr:row>
      <xdr:rowOff>0</xdr:rowOff>
    </xdr:from>
    <xdr:to>
      <xdr:col>10</xdr:col>
      <xdr:colOff>152400</xdr:colOff>
      <xdr:row>2535</xdr:row>
      <xdr:rowOff>190500</xdr:rowOff>
    </xdr:to>
    <xdr:pic>
      <xdr:nvPicPr>
        <xdr:cNvPr id="182" name="Picture 181" descr="330back.png"/>
        <xdr:cNvPicPr>
          <a:picLocks noChangeAspect="1"/>
        </xdr:cNvPicPr>
      </xdr:nvPicPr>
      <xdr:blipFill>
        <a:blip xmlns:r="http://schemas.openxmlformats.org/officeDocument/2006/relationships" r:embed="rId121" cstate="print"/>
        <a:stretch>
          <a:fillRect/>
        </a:stretch>
      </xdr:blipFill>
      <xdr:spPr>
        <a:xfrm>
          <a:off x="5486400" y="132626100"/>
          <a:ext cx="762000" cy="762000"/>
        </a:xfrm>
        <a:prstGeom prst="rect">
          <a:avLst/>
        </a:prstGeom>
      </xdr:spPr>
    </xdr:pic>
    <xdr:clientData/>
  </xdr:twoCellAnchor>
  <xdr:twoCellAnchor editAs="oneCell">
    <xdr:from>
      <xdr:col>11</xdr:col>
      <xdr:colOff>0</xdr:colOff>
      <xdr:row>2527</xdr:row>
      <xdr:rowOff>0</xdr:rowOff>
    </xdr:from>
    <xdr:to>
      <xdr:col>12</xdr:col>
      <xdr:colOff>152400</xdr:colOff>
      <xdr:row>2531</xdr:row>
      <xdr:rowOff>0</xdr:rowOff>
    </xdr:to>
    <xdr:pic>
      <xdr:nvPicPr>
        <xdr:cNvPr id="183" name="Picture 182" descr="330shiny.png"/>
        <xdr:cNvPicPr>
          <a:picLocks noChangeAspect="1"/>
        </xdr:cNvPicPr>
      </xdr:nvPicPr>
      <xdr:blipFill>
        <a:blip xmlns:r="http://schemas.openxmlformats.org/officeDocument/2006/relationships" r:embed="rId122" cstate="print"/>
        <a:stretch>
          <a:fillRect/>
        </a:stretch>
      </xdr:blipFill>
      <xdr:spPr>
        <a:xfrm>
          <a:off x="6705600" y="131673600"/>
          <a:ext cx="762000" cy="762000"/>
        </a:xfrm>
        <a:prstGeom prst="rect">
          <a:avLst/>
        </a:prstGeom>
      </xdr:spPr>
    </xdr:pic>
    <xdr:clientData/>
  </xdr:twoCellAnchor>
  <xdr:twoCellAnchor editAs="oneCell">
    <xdr:from>
      <xdr:col>11</xdr:col>
      <xdr:colOff>0</xdr:colOff>
      <xdr:row>2532</xdr:row>
      <xdr:rowOff>0</xdr:rowOff>
    </xdr:from>
    <xdr:to>
      <xdr:col>12</xdr:col>
      <xdr:colOff>152400</xdr:colOff>
      <xdr:row>2535</xdr:row>
      <xdr:rowOff>190500</xdr:rowOff>
    </xdr:to>
    <xdr:pic>
      <xdr:nvPicPr>
        <xdr:cNvPr id="184" name="Picture 183" descr="330backshiny.png"/>
        <xdr:cNvPicPr>
          <a:picLocks noChangeAspect="1"/>
        </xdr:cNvPicPr>
      </xdr:nvPicPr>
      <xdr:blipFill>
        <a:blip xmlns:r="http://schemas.openxmlformats.org/officeDocument/2006/relationships" r:embed="rId123" cstate="print"/>
        <a:stretch>
          <a:fillRect/>
        </a:stretch>
      </xdr:blipFill>
      <xdr:spPr>
        <a:xfrm>
          <a:off x="6705600" y="132626100"/>
          <a:ext cx="762000" cy="762000"/>
        </a:xfrm>
        <a:prstGeom prst="rect">
          <a:avLst/>
        </a:prstGeom>
      </xdr:spPr>
    </xdr:pic>
    <xdr:clientData/>
  </xdr:twoCellAnchor>
  <xdr:twoCellAnchor editAs="oneCell">
    <xdr:from>
      <xdr:col>9</xdr:col>
      <xdr:colOff>333375</xdr:colOff>
      <xdr:row>2537</xdr:row>
      <xdr:rowOff>19050</xdr:rowOff>
    </xdr:from>
    <xdr:to>
      <xdr:col>12</xdr:col>
      <xdr:colOff>600075</xdr:colOff>
      <xdr:row>2547</xdr:row>
      <xdr:rowOff>180975</xdr:rowOff>
    </xdr:to>
    <xdr:pic>
      <xdr:nvPicPr>
        <xdr:cNvPr id="185" name="Picture 184" descr="205.jpg"/>
        <xdr:cNvPicPr>
          <a:picLocks noChangeAspect="1"/>
        </xdr:cNvPicPr>
      </xdr:nvPicPr>
      <xdr:blipFill>
        <a:blip xmlns:r="http://schemas.openxmlformats.org/officeDocument/2006/relationships" r:embed="rId124" cstate="print"/>
        <a:stretch>
          <a:fillRect/>
        </a:stretch>
      </xdr:blipFill>
      <xdr:spPr>
        <a:xfrm>
          <a:off x="5819775" y="133626225"/>
          <a:ext cx="2095500" cy="2095500"/>
        </a:xfrm>
        <a:prstGeom prst="rect">
          <a:avLst/>
        </a:prstGeom>
        <a:ln w="19050">
          <a:solidFill>
            <a:schemeClr val="tx1"/>
          </a:solidFill>
        </a:ln>
      </xdr:spPr>
    </xdr:pic>
    <xdr:clientData/>
  </xdr:twoCellAnchor>
  <xdr:twoCellAnchor editAs="oneCell">
    <xdr:from>
      <xdr:col>7</xdr:col>
      <xdr:colOff>0</xdr:colOff>
      <xdr:row>2559</xdr:row>
      <xdr:rowOff>0</xdr:rowOff>
    </xdr:from>
    <xdr:to>
      <xdr:col>8</xdr:col>
      <xdr:colOff>152400</xdr:colOff>
      <xdr:row>2563</xdr:row>
      <xdr:rowOff>0</xdr:rowOff>
    </xdr:to>
    <xdr:pic>
      <xdr:nvPicPr>
        <xdr:cNvPr id="186" name="Picture 185" descr="205.png"/>
        <xdr:cNvPicPr>
          <a:picLocks noChangeAspect="1"/>
        </xdr:cNvPicPr>
      </xdr:nvPicPr>
      <xdr:blipFill>
        <a:blip xmlns:r="http://schemas.openxmlformats.org/officeDocument/2006/relationships" r:embed="rId125" cstate="print"/>
        <a:stretch>
          <a:fillRect/>
        </a:stretch>
      </xdr:blipFill>
      <xdr:spPr>
        <a:xfrm>
          <a:off x="4267200" y="137826750"/>
          <a:ext cx="762000" cy="762000"/>
        </a:xfrm>
        <a:prstGeom prst="rect">
          <a:avLst/>
        </a:prstGeom>
      </xdr:spPr>
    </xdr:pic>
    <xdr:clientData/>
  </xdr:twoCellAnchor>
  <xdr:twoCellAnchor editAs="oneCell">
    <xdr:from>
      <xdr:col>9</xdr:col>
      <xdr:colOff>0</xdr:colOff>
      <xdr:row>2559</xdr:row>
      <xdr:rowOff>0</xdr:rowOff>
    </xdr:from>
    <xdr:to>
      <xdr:col>10</xdr:col>
      <xdr:colOff>152400</xdr:colOff>
      <xdr:row>2563</xdr:row>
      <xdr:rowOff>0</xdr:rowOff>
    </xdr:to>
    <xdr:pic>
      <xdr:nvPicPr>
        <xdr:cNvPr id="187" name="Picture 186" descr="205.png"/>
        <xdr:cNvPicPr>
          <a:picLocks noChangeAspect="1"/>
        </xdr:cNvPicPr>
      </xdr:nvPicPr>
      <xdr:blipFill>
        <a:blip xmlns:r="http://schemas.openxmlformats.org/officeDocument/2006/relationships" r:embed="rId125" cstate="print"/>
        <a:stretch>
          <a:fillRect/>
        </a:stretch>
      </xdr:blipFill>
      <xdr:spPr>
        <a:xfrm>
          <a:off x="5486400" y="137826750"/>
          <a:ext cx="762000" cy="762000"/>
        </a:xfrm>
        <a:prstGeom prst="rect">
          <a:avLst/>
        </a:prstGeom>
      </xdr:spPr>
    </xdr:pic>
    <xdr:clientData/>
  </xdr:twoCellAnchor>
  <xdr:twoCellAnchor editAs="oneCell">
    <xdr:from>
      <xdr:col>7</xdr:col>
      <xdr:colOff>0</xdr:colOff>
      <xdr:row>2564</xdr:row>
      <xdr:rowOff>0</xdr:rowOff>
    </xdr:from>
    <xdr:to>
      <xdr:col>8</xdr:col>
      <xdr:colOff>152400</xdr:colOff>
      <xdr:row>2567</xdr:row>
      <xdr:rowOff>190500</xdr:rowOff>
    </xdr:to>
    <xdr:pic>
      <xdr:nvPicPr>
        <xdr:cNvPr id="188" name="Picture 187" descr="205back.png"/>
        <xdr:cNvPicPr>
          <a:picLocks noChangeAspect="1"/>
        </xdr:cNvPicPr>
      </xdr:nvPicPr>
      <xdr:blipFill>
        <a:blip xmlns:r="http://schemas.openxmlformats.org/officeDocument/2006/relationships" r:embed="rId126" cstate="print"/>
        <a:stretch>
          <a:fillRect/>
        </a:stretch>
      </xdr:blipFill>
      <xdr:spPr>
        <a:xfrm>
          <a:off x="4267200" y="138779250"/>
          <a:ext cx="762000" cy="762000"/>
        </a:xfrm>
        <a:prstGeom prst="rect">
          <a:avLst/>
        </a:prstGeom>
      </xdr:spPr>
    </xdr:pic>
    <xdr:clientData/>
  </xdr:twoCellAnchor>
  <xdr:twoCellAnchor editAs="oneCell">
    <xdr:from>
      <xdr:col>9</xdr:col>
      <xdr:colOff>0</xdr:colOff>
      <xdr:row>2564</xdr:row>
      <xdr:rowOff>0</xdr:rowOff>
    </xdr:from>
    <xdr:to>
      <xdr:col>10</xdr:col>
      <xdr:colOff>152400</xdr:colOff>
      <xdr:row>2567</xdr:row>
      <xdr:rowOff>190500</xdr:rowOff>
    </xdr:to>
    <xdr:pic>
      <xdr:nvPicPr>
        <xdr:cNvPr id="189" name="Picture 188" descr="205back.png"/>
        <xdr:cNvPicPr>
          <a:picLocks noChangeAspect="1"/>
        </xdr:cNvPicPr>
      </xdr:nvPicPr>
      <xdr:blipFill>
        <a:blip xmlns:r="http://schemas.openxmlformats.org/officeDocument/2006/relationships" r:embed="rId126" cstate="print"/>
        <a:stretch>
          <a:fillRect/>
        </a:stretch>
      </xdr:blipFill>
      <xdr:spPr>
        <a:xfrm>
          <a:off x="5486400" y="138779250"/>
          <a:ext cx="762000" cy="762000"/>
        </a:xfrm>
        <a:prstGeom prst="rect">
          <a:avLst/>
        </a:prstGeom>
      </xdr:spPr>
    </xdr:pic>
    <xdr:clientData/>
  </xdr:twoCellAnchor>
  <xdr:twoCellAnchor editAs="oneCell">
    <xdr:from>
      <xdr:col>11</xdr:col>
      <xdr:colOff>0</xdr:colOff>
      <xdr:row>2559</xdr:row>
      <xdr:rowOff>0</xdr:rowOff>
    </xdr:from>
    <xdr:to>
      <xdr:col>12</xdr:col>
      <xdr:colOff>152400</xdr:colOff>
      <xdr:row>2563</xdr:row>
      <xdr:rowOff>0</xdr:rowOff>
    </xdr:to>
    <xdr:pic>
      <xdr:nvPicPr>
        <xdr:cNvPr id="190" name="Picture 189" descr="205shiny.png"/>
        <xdr:cNvPicPr>
          <a:picLocks noChangeAspect="1"/>
        </xdr:cNvPicPr>
      </xdr:nvPicPr>
      <xdr:blipFill>
        <a:blip xmlns:r="http://schemas.openxmlformats.org/officeDocument/2006/relationships" r:embed="rId127" cstate="print"/>
        <a:stretch>
          <a:fillRect/>
        </a:stretch>
      </xdr:blipFill>
      <xdr:spPr>
        <a:xfrm>
          <a:off x="6705600" y="137826750"/>
          <a:ext cx="762000" cy="762000"/>
        </a:xfrm>
        <a:prstGeom prst="rect">
          <a:avLst/>
        </a:prstGeom>
      </xdr:spPr>
    </xdr:pic>
    <xdr:clientData/>
  </xdr:twoCellAnchor>
  <xdr:twoCellAnchor editAs="oneCell">
    <xdr:from>
      <xdr:col>11</xdr:col>
      <xdr:colOff>0</xdr:colOff>
      <xdr:row>2564</xdr:row>
      <xdr:rowOff>0</xdr:rowOff>
    </xdr:from>
    <xdr:to>
      <xdr:col>12</xdr:col>
      <xdr:colOff>152400</xdr:colOff>
      <xdr:row>2567</xdr:row>
      <xdr:rowOff>190500</xdr:rowOff>
    </xdr:to>
    <xdr:pic>
      <xdr:nvPicPr>
        <xdr:cNvPr id="191" name="Picture 190" descr="205backshiny.png"/>
        <xdr:cNvPicPr>
          <a:picLocks noChangeAspect="1"/>
        </xdr:cNvPicPr>
      </xdr:nvPicPr>
      <xdr:blipFill>
        <a:blip xmlns:r="http://schemas.openxmlformats.org/officeDocument/2006/relationships" r:embed="rId128" cstate="print"/>
        <a:stretch>
          <a:fillRect/>
        </a:stretch>
      </xdr:blipFill>
      <xdr:spPr>
        <a:xfrm>
          <a:off x="6705600" y="138779250"/>
          <a:ext cx="762000" cy="762000"/>
        </a:xfrm>
        <a:prstGeom prst="rect">
          <a:avLst/>
        </a:prstGeom>
      </xdr:spPr>
    </xdr:pic>
    <xdr:clientData/>
  </xdr:twoCellAnchor>
  <xdr:twoCellAnchor editAs="oneCell">
    <xdr:from>
      <xdr:col>9</xdr:col>
      <xdr:colOff>323850</xdr:colOff>
      <xdr:row>2765</xdr:row>
      <xdr:rowOff>19050</xdr:rowOff>
    </xdr:from>
    <xdr:to>
      <xdr:col>12</xdr:col>
      <xdr:colOff>590550</xdr:colOff>
      <xdr:row>2775</xdr:row>
      <xdr:rowOff>180975</xdr:rowOff>
    </xdr:to>
    <xdr:pic>
      <xdr:nvPicPr>
        <xdr:cNvPr id="192" name="Picture 191" descr="094.jpg"/>
        <xdr:cNvPicPr>
          <a:picLocks noChangeAspect="1"/>
        </xdr:cNvPicPr>
      </xdr:nvPicPr>
      <xdr:blipFill>
        <a:blip xmlns:r="http://schemas.openxmlformats.org/officeDocument/2006/relationships" r:embed="rId129" cstate="print"/>
        <a:stretch>
          <a:fillRect/>
        </a:stretch>
      </xdr:blipFill>
      <xdr:spPr>
        <a:xfrm>
          <a:off x="5810250" y="146694525"/>
          <a:ext cx="2095500" cy="2095500"/>
        </a:xfrm>
        <a:prstGeom prst="rect">
          <a:avLst/>
        </a:prstGeom>
        <a:ln w="19050">
          <a:solidFill>
            <a:schemeClr val="tx1"/>
          </a:solidFill>
        </a:ln>
      </xdr:spPr>
    </xdr:pic>
    <xdr:clientData/>
  </xdr:twoCellAnchor>
  <xdr:twoCellAnchor editAs="oneCell">
    <xdr:from>
      <xdr:col>7</xdr:col>
      <xdr:colOff>0</xdr:colOff>
      <xdr:row>2787</xdr:row>
      <xdr:rowOff>0</xdr:rowOff>
    </xdr:from>
    <xdr:to>
      <xdr:col>8</xdr:col>
      <xdr:colOff>152400</xdr:colOff>
      <xdr:row>2791</xdr:row>
      <xdr:rowOff>0</xdr:rowOff>
    </xdr:to>
    <xdr:pic>
      <xdr:nvPicPr>
        <xdr:cNvPr id="193" name="Picture 192" descr="94.png"/>
        <xdr:cNvPicPr>
          <a:picLocks noChangeAspect="1"/>
        </xdr:cNvPicPr>
      </xdr:nvPicPr>
      <xdr:blipFill>
        <a:blip xmlns:r="http://schemas.openxmlformats.org/officeDocument/2006/relationships" r:embed="rId130" cstate="print"/>
        <a:stretch>
          <a:fillRect/>
        </a:stretch>
      </xdr:blipFill>
      <xdr:spPr>
        <a:xfrm>
          <a:off x="4267200" y="150895050"/>
          <a:ext cx="762000" cy="762000"/>
        </a:xfrm>
        <a:prstGeom prst="rect">
          <a:avLst/>
        </a:prstGeom>
      </xdr:spPr>
    </xdr:pic>
    <xdr:clientData/>
  </xdr:twoCellAnchor>
  <xdr:twoCellAnchor editAs="oneCell">
    <xdr:from>
      <xdr:col>9</xdr:col>
      <xdr:colOff>0</xdr:colOff>
      <xdr:row>2787</xdr:row>
      <xdr:rowOff>0</xdr:rowOff>
    </xdr:from>
    <xdr:to>
      <xdr:col>10</xdr:col>
      <xdr:colOff>152400</xdr:colOff>
      <xdr:row>2791</xdr:row>
      <xdr:rowOff>0</xdr:rowOff>
    </xdr:to>
    <xdr:pic>
      <xdr:nvPicPr>
        <xdr:cNvPr id="194" name="Picture 193" descr="94.png"/>
        <xdr:cNvPicPr>
          <a:picLocks noChangeAspect="1"/>
        </xdr:cNvPicPr>
      </xdr:nvPicPr>
      <xdr:blipFill>
        <a:blip xmlns:r="http://schemas.openxmlformats.org/officeDocument/2006/relationships" r:embed="rId130" cstate="print"/>
        <a:stretch>
          <a:fillRect/>
        </a:stretch>
      </xdr:blipFill>
      <xdr:spPr>
        <a:xfrm>
          <a:off x="5486400" y="150895050"/>
          <a:ext cx="762000" cy="762000"/>
        </a:xfrm>
        <a:prstGeom prst="rect">
          <a:avLst/>
        </a:prstGeom>
      </xdr:spPr>
    </xdr:pic>
    <xdr:clientData/>
  </xdr:twoCellAnchor>
  <xdr:twoCellAnchor editAs="oneCell">
    <xdr:from>
      <xdr:col>11</xdr:col>
      <xdr:colOff>0</xdr:colOff>
      <xdr:row>2787</xdr:row>
      <xdr:rowOff>0</xdr:rowOff>
    </xdr:from>
    <xdr:to>
      <xdr:col>12</xdr:col>
      <xdr:colOff>152400</xdr:colOff>
      <xdr:row>2791</xdr:row>
      <xdr:rowOff>0</xdr:rowOff>
    </xdr:to>
    <xdr:pic>
      <xdr:nvPicPr>
        <xdr:cNvPr id="195" name="Picture 194" descr="94shiny.png"/>
        <xdr:cNvPicPr>
          <a:picLocks noChangeAspect="1"/>
        </xdr:cNvPicPr>
      </xdr:nvPicPr>
      <xdr:blipFill>
        <a:blip xmlns:r="http://schemas.openxmlformats.org/officeDocument/2006/relationships" r:embed="rId131" cstate="print"/>
        <a:stretch>
          <a:fillRect/>
        </a:stretch>
      </xdr:blipFill>
      <xdr:spPr>
        <a:xfrm>
          <a:off x="6705600" y="150895050"/>
          <a:ext cx="762000" cy="762000"/>
        </a:xfrm>
        <a:prstGeom prst="rect">
          <a:avLst/>
        </a:prstGeom>
      </xdr:spPr>
    </xdr:pic>
    <xdr:clientData/>
  </xdr:twoCellAnchor>
  <xdr:twoCellAnchor editAs="oneCell">
    <xdr:from>
      <xdr:col>7</xdr:col>
      <xdr:colOff>0</xdr:colOff>
      <xdr:row>2792</xdr:row>
      <xdr:rowOff>0</xdr:rowOff>
    </xdr:from>
    <xdr:to>
      <xdr:col>8</xdr:col>
      <xdr:colOff>152400</xdr:colOff>
      <xdr:row>2795</xdr:row>
      <xdr:rowOff>190500</xdr:rowOff>
    </xdr:to>
    <xdr:pic>
      <xdr:nvPicPr>
        <xdr:cNvPr id="196" name="Picture 195" descr="94back.png"/>
        <xdr:cNvPicPr>
          <a:picLocks noChangeAspect="1"/>
        </xdr:cNvPicPr>
      </xdr:nvPicPr>
      <xdr:blipFill>
        <a:blip xmlns:r="http://schemas.openxmlformats.org/officeDocument/2006/relationships" r:embed="rId132" cstate="print"/>
        <a:stretch>
          <a:fillRect/>
        </a:stretch>
      </xdr:blipFill>
      <xdr:spPr>
        <a:xfrm>
          <a:off x="4267200" y="151847550"/>
          <a:ext cx="762000" cy="762000"/>
        </a:xfrm>
        <a:prstGeom prst="rect">
          <a:avLst/>
        </a:prstGeom>
      </xdr:spPr>
    </xdr:pic>
    <xdr:clientData/>
  </xdr:twoCellAnchor>
  <xdr:twoCellAnchor editAs="oneCell">
    <xdr:from>
      <xdr:col>9</xdr:col>
      <xdr:colOff>0</xdr:colOff>
      <xdr:row>2792</xdr:row>
      <xdr:rowOff>0</xdr:rowOff>
    </xdr:from>
    <xdr:to>
      <xdr:col>10</xdr:col>
      <xdr:colOff>152400</xdr:colOff>
      <xdr:row>2795</xdr:row>
      <xdr:rowOff>190500</xdr:rowOff>
    </xdr:to>
    <xdr:pic>
      <xdr:nvPicPr>
        <xdr:cNvPr id="197" name="Picture 196" descr="94back.png"/>
        <xdr:cNvPicPr>
          <a:picLocks noChangeAspect="1"/>
        </xdr:cNvPicPr>
      </xdr:nvPicPr>
      <xdr:blipFill>
        <a:blip xmlns:r="http://schemas.openxmlformats.org/officeDocument/2006/relationships" r:embed="rId132" cstate="print"/>
        <a:stretch>
          <a:fillRect/>
        </a:stretch>
      </xdr:blipFill>
      <xdr:spPr>
        <a:xfrm>
          <a:off x="5486400" y="151847550"/>
          <a:ext cx="762000" cy="762000"/>
        </a:xfrm>
        <a:prstGeom prst="rect">
          <a:avLst/>
        </a:prstGeom>
      </xdr:spPr>
    </xdr:pic>
    <xdr:clientData/>
  </xdr:twoCellAnchor>
  <xdr:twoCellAnchor editAs="oneCell">
    <xdr:from>
      <xdr:col>11</xdr:col>
      <xdr:colOff>0</xdr:colOff>
      <xdr:row>2792</xdr:row>
      <xdr:rowOff>0</xdr:rowOff>
    </xdr:from>
    <xdr:to>
      <xdr:col>12</xdr:col>
      <xdr:colOff>152400</xdr:colOff>
      <xdr:row>2795</xdr:row>
      <xdr:rowOff>190500</xdr:rowOff>
    </xdr:to>
    <xdr:pic>
      <xdr:nvPicPr>
        <xdr:cNvPr id="198" name="Picture 197" descr="94backshiny.png"/>
        <xdr:cNvPicPr>
          <a:picLocks noChangeAspect="1"/>
        </xdr:cNvPicPr>
      </xdr:nvPicPr>
      <xdr:blipFill>
        <a:blip xmlns:r="http://schemas.openxmlformats.org/officeDocument/2006/relationships" r:embed="rId133" cstate="print"/>
        <a:stretch>
          <a:fillRect/>
        </a:stretch>
      </xdr:blipFill>
      <xdr:spPr>
        <a:xfrm>
          <a:off x="6705600" y="151847550"/>
          <a:ext cx="762000" cy="762000"/>
        </a:xfrm>
        <a:prstGeom prst="rect">
          <a:avLst/>
        </a:prstGeom>
      </xdr:spPr>
    </xdr:pic>
    <xdr:clientData/>
  </xdr:twoCellAnchor>
  <xdr:twoCellAnchor editAs="oneCell">
    <xdr:from>
      <xdr:col>9</xdr:col>
      <xdr:colOff>333375</xdr:colOff>
      <xdr:row>2931</xdr:row>
      <xdr:rowOff>19050</xdr:rowOff>
    </xdr:from>
    <xdr:to>
      <xdr:col>12</xdr:col>
      <xdr:colOff>600075</xdr:colOff>
      <xdr:row>2941</xdr:row>
      <xdr:rowOff>180975</xdr:rowOff>
    </xdr:to>
    <xdr:pic>
      <xdr:nvPicPr>
        <xdr:cNvPr id="199" name="Picture 198" descr="472.jpg"/>
        <xdr:cNvPicPr>
          <a:picLocks noChangeAspect="1"/>
        </xdr:cNvPicPr>
      </xdr:nvPicPr>
      <xdr:blipFill>
        <a:blip xmlns:r="http://schemas.openxmlformats.org/officeDocument/2006/relationships" r:embed="rId134" cstate="print"/>
        <a:stretch>
          <a:fillRect/>
        </a:stretch>
      </xdr:blipFill>
      <xdr:spPr>
        <a:xfrm>
          <a:off x="5819775" y="153228675"/>
          <a:ext cx="2095500" cy="2095500"/>
        </a:xfrm>
        <a:prstGeom prst="rect">
          <a:avLst/>
        </a:prstGeom>
        <a:ln w="19050">
          <a:solidFill>
            <a:schemeClr val="tx1"/>
          </a:solidFill>
        </a:ln>
      </xdr:spPr>
    </xdr:pic>
    <xdr:clientData/>
  </xdr:twoCellAnchor>
  <xdr:twoCellAnchor editAs="oneCell">
    <xdr:from>
      <xdr:col>7</xdr:col>
      <xdr:colOff>0</xdr:colOff>
      <xdr:row>2953</xdr:row>
      <xdr:rowOff>0</xdr:rowOff>
    </xdr:from>
    <xdr:to>
      <xdr:col>8</xdr:col>
      <xdr:colOff>152400</xdr:colOff>
      <xdr:row>2957</xdr:row>
      <xdr:rowOff>0</xdr:rowOff>
    </xdr:to>
    <xdr:pic>
      <xdr:nvPicPr>
        <xdr:cNvPr id="200" name="Picture 199" descr="472.png"/>
        <xdr:cNvPicPr>
          <a:picLocks noChangeAspect="1"/>
        </xdr:cNvPicPr>
      </xdr:nvPicPr>
      <xdr:blipFill>
        <a:blip xmlns:r="http://schemas.openxmlformats.org/officeDocument/2006/relationships" r:embed="rId135" cstate="print"/>
        <a:stretch>
          <a:fillRect/>
        </a:stretch>
      </xdr:blipFill>
      <xdr:spPr>
        <a:xfrm>
          <a:off x="4267200" y="157429200"/>
          <a:ext cx="762000" cy="762000"/>
        </a:xfrm>
        <a:prstGeom prst="rect">
          <a:avLst/>
        </a:prstGeom>
      </xdr:spPr>
    </xdr:pic>
    <xdr:clientData/>
  </xdr:twoCellAnchor>
  <xdr:twoCellAnchor editAs="oneCell">
    <xdr:from>
      <xdr:col>9</xdr:col>
      <xdr:colOff>0</xdr:colOff>
      <xdr:row>2953</xdr:row>
      <xdr:rowOff>0</xdr:rowOff>
    </xdr:from>
    <xdr:to>
      <xdr:col>10</xdr:col>
      <xdr:colOff>152400</xdr:colOff>
      <xdr:row>2957</xdr:row>
      <xdr:rowOff>0</xdr:rowOff>
    </xdr:to>
    <xdr:pic>
      <xdr:nvPicPr>
        <xdr:cNvPr id="201" name="Picture 200" descr="472.png"/>
        <xdr:cNvPicPr>
          <a:picLocks noChangeAspect="1"/>
        </xdr:cNvPicPr>
      </xdr:nvPicPr>
      <xdr:blipFill>
        <a:blip xmlns:r="http://schemas.openxmlformats.org/officeDocument/2006/relationships" r:embed="rId135" cstate="print"/>
        <a:stretch>
          <a:fillRect/>
        </a:stretch>
      </xdr:blipFill>
      <xdr:spPr>
        <a:xfrm>
          <a:off x="5486400" y="157429200"/>
          <a:ext cx="762000" cy="762000"/>
        </a:xfrm>
        <a:prstGeom prst="rect">
          <a:avLst/>
        </a:prstGeom>
      </xdr:spPr>
    </xdr:pic>
    <xdr:clientData/>
  </xdr:twoCellAnchor>
  <xdr:twoCellAnchor editAs="oneCell">
    <xdr:from>
      <xdr:col>7</xdr:col>
      <xdr:colOff>0</xdr:colOff>
      <xdr:row>2958</xdr:row>
      <xdr:rowOff>0</xdr:rowOff>
    </xdr:from>
    <xdr:to>
      <xdr:col>8</xdr:col>
      <xdr:colOff>152400</xdr:colOff>
      <xdr:row>2961</xdr:row>
      <xdr:rowOff>190500</xdr:rowOff>
    </xdr:to>
    <xdr:pic>
      <xdr:nvPicPr>
        <xdr:cNvPr id="202" name="Picture 201" descr="472back.png"/>
        <xdr:cNvPicPr>
          <a:picLocks noChangeAspect="1"/>
        </xdr:cNvPicPr>
      </xdr:nvPicPr>
      <xdr:blipFill>
        <a:blip xmlns:r="http://schemas.openxmlformats.org/officeDocument/2006/relationships" r:embed="rId136" cstate="print"/>
        <a:stretch>
          <a:fillRect/>
        </a:stretch>
      </xdr:blipFill>
      <xdr:spPr>
        <a:xfrm>
          <a:off x="4267200" y="158381700"/>
          <a:ext cx="762000" cy="762000"/>
        </a:xfrm>
        <a:prstGeom prst="rect">
          <a:avLst/>
        </a:prstGeom>
      </xdr:spPr>
    </xdr:pic>
    <xdr:clientData/>
  </xdr:twoCellAnchor>
  <xdr:twoCellAnchor editAs="oneCell">
    <xdr:from>
      <xdr:col>9</xdr:col>
      <xdr:colOff>0</xdr:colOff>
      <xdr:row>2958</xdr:row>
      <xdr:rowOff>0</xdr:rowOff>
    </xdr:from>
    <xdr:to>
      <xdr:col>10</xdr:col>
      <xdr:colOff>152400</xdr:colOff>
      <xdr:row>2961</xdr:row>
      <xdr:rowOff>190500</xdr:rowOff>
    </xdr:to>
    <xdr:pic>
      <xdr:nvPicPr>
        <xdr:cNvPr id="203" name="Picture 202" descr="472back.png"/>
        <xdr:cNvPicPr>
          <a:picLocks noChangeAspect="1"/>
        </xdr:cNvPicPr>
      </xdr:nvPicPr>
      <xdr:blipFill>
        <a:blip xmlns:r="http://schemas.openxmlformats.org/officeDocument/2006/relationships" r:embed="rId136" cstate="print"/>
        <a:stretch>
          <a:fillRect/>
        </a:stretch>
      </xdr:blipFill>
      <xdr:spPr>
        <a:xfrm>
          <a:off x="5486400" y="158381700"/>
          <a:ext cx="762000" cy="762000"/>
        </a:xfrm>
        <a:prstGeom prst="rect">
          <a:avLst/>
        </a:prstGeom>
      </xdr:spPr>
    </xdr:pic>
    <xdr:clientData/>
  </xdr:twoCellAnchor>
  <xdr:twoCellAnchor editAs="oneCell">
    <xdr:from>
      <xdr:col>11</xdr:col>
      <xdr:colOff>0</xdr:colOff>
      <xdr:row>2953</xdr:row>
      <xdr:rowOff>0</xdr:rowOff>
    </xdr:from>
    <xdr:to>
      <xdr:col>12</xdr:col>
      <xdr:colOff>152400</xdr:colOff>
      <xdr:row>2957</xdr:row>
      <xdr:rowOff>0</xdr:rowOff>
    </xdr:to>
    <xdr:pic>
      <xdr:nvPicPr>
        <xdr:cNvPr id="204" name="Picture 203" descr="472shiny.png"/>
        <xdr:cNvPicPr>
          <a:picLocks noChangeAspect="1"/>
        </xdr:cNvPicPr>
      </xdr:nvPicPr>
      <xdr:blipFill>
        <a:blip xmlns:r="http://schemas.openxmlformats.org/officeDocument/2006/relationships" r:embed="rId137" cstate="print"/>
        <a:stretch>
          <a:fillRect/>
        </a:stretch>
      </xdr:blipFill>
      <xdr:spPr>
        <a:xfrm>
          <a:off x="6705600" y="157429200"/>
          <a:ext cx="762000" cy="762000"/>
        </a:xfrm>
        <a:prstGeom prst="rect">
          <a:avLst/>
        </a:prstGeom>
      </xdr:spPr>
    </xdr:pic>
    <xdr:clientData/>
  </xdr:twoCellAnchor>
  <xdr:twoCellAnchor editAs="oneCell">
    <xdr:from>
      <xdr:col>11</xdr:col>
      <xdr:colOff>0</xdr:colOff>
      <xdr:row>2958</xdr:row>
      <xdr:rowOff>0</xdr:rowOff>
    </xdr:from>
    <xdr:to>
      <xdr:col>12</xdr:col>
      <xdr:colOff>152400</xdr:colOff>
      <xdr:row>2961</xdr:row>
      <xdr:rowOff>190500</xdr:rowOff>
    </xdr:to>
    <xdr:pic>
      <xdr:nvPicPr>
        <xdr:cNvPr id="205" name="Picture 204" descr="472backshiny.png"/>
        <xdr:cNvPicPr>
          <a:picLocks noChangeAspect="1"/>
        </xdr:cNvPicPr>
      </xdr:nvPicPr>
      <xdr:blipFill>
        <a:blip xmlns:r="http://schemas.openxmlformats.org/officeDocument/2006/relationships" r:embed="rId138" cstate="print"/>
        <a:stretch>
          <a:fillRect/>
        </a:stretch>
      </xdr:blipFill>
      <xdr:spPr>
        <a:xfrm>
          <a:off x="6705600" y="158381700"/>
          <a:ext cx="762000" cy="762000"/>
        </a:xfrm>
        <a:prstGeom prst="rect">
          <a:avLst/>
        </a:prstGeom>
      </xdr:spPr>
    </xdr:pic>
    <xdr:clientData/>
  </xdr:twoCellAnchor>
  <xdr:twoCellAnchor editAs="oneCell">
    <xdr:from>
      <xdr:col>9</xdr:col>
      <xdr:colOff>333375</xdr:colOff>
      <xdr:row>3163</xdr:row>
      <xdr:rowOff>19050</xdr:rowOff>
    </xdr:from>
    <xdr:to>
      <xdr:col>12</xdr:col>
      <xdr:colOff>600075</xdr:colOff>
      <xdr:row>3173</xdr:row>
      <xdr:rowOff>180975</xdr:rowOff>
    </xdr:to>
    <xdr:pic>
      <xdr:nvPicPr>
        <xdr:cNvPr id="206" name="Picture 205" descr="130.jpg"/>
        <xdr:cNvPicPr>
          <a:picLocks noChangeAspect="1"/>
        </xdr:cNvPicPr>
      </xdr:nvPicPr>
      <xdr:blipFill>
        <a:blip xmlns:r="http://schemas.openxmlformats.org/officeDocument/2006/relationships" r:embed="rId139" cstate="print"/>
        <a:stretch>
          <a:fillRect/>
        </a:stretch>
      </xdr:blipFill>
      <xdr:spPr>
        <a:xfrm>
          <a:off x="5819775" y="166296975"/>
          <a:ext cx="2095500" cy="2095500"/>
        </a:xfrm>
        <a:prstGeom prst="rect">
          <a:avLst/>
        </a:prstGeom>
        <a:ln w="19050">
          <a:solidFill>
            <a:schemeClr val="tx1"/>
          </a:solidFill>
        </a:ln>
      </xdr:spPr>
    </xdr:pic>
    <xdr:clientData/>
  </xdr:twoCellAnchor>
  <xdr:twoCellAnchor editAs="oneCell">
    <xdr:from>
      <xdr:col>7</xdr:col>
      <xdr:colOff>0</xdr:colOff>
      <xdr:row>3185</xdr:row>
      <xdr:rowOff>0</xdr:rowOff>
    </xdr:from>
    <xdr:to>
      <xdr:col>8</xdr:col>
      <xdr:colOff>152400</xdr:colOff>
      <xdr:row>3189</xdr:row>
      <xdr:rowOff>0</xdr:rowOff>
    </xdr:to>
    <xdr:pic>
      <xdr:nvPicPr>
        <xdr:cNvPr id="207" name="Picture 206" descr="130.png"/>
        <xdr:cNvPicPr>
          <a:picLocks noChangeAspect="1"/>
        </xdr:cNvPicPr>
      </xdr:nvPicPr>
      <xdr:blipFill>
        <a:blip xmlns:r="http://schemas.openxmlformats.org/officeDocument/2006/relationships" r:embed="rId140" cstate="print"/>
        <a:stretch>
          <a:fillRect/>
        </a:stretch>
      </xdr:blipFill>
      <xdr:spPr>
        <a:xfrm>
          <a:off x="4267200" y="170497500"/>
          <a:ext cx="762000" cy="762000"/>
        </a:xfrm>
        <a:prstGeom prst="rect">
          <a:avLst/>
        </a:prstGeom>
      </xdr:spPr>
    </xdr:pic>
    <xdr:clientData/>
  </xdr:twoCellAnchor>
  <xdr:twoCellAnchor editAs="oneCell">
    <xdr:from>
      <xdr:col>9</xdr:col>
      <xdr:colOff>0</xdr:colOff>
      <xdr:row>3185</xdr:row>
      <xdr:rowOff>0</xdr:rowOff>
    </xdr:from>
    <xdr:to>
      <xdr:col>10</xdr:col>
      <xdr:colOff>152400</xdr:colOff>
      <xdr:row>3189</xdr:row>
      <xdr:rowOff>0</xdr:rowOff>
    </xdr:to>
    <xdr:pic>
      <xdr:nvPicPr>
        <xdr:cNvPr id="208" name="Picture 207" descr="130female.png"/>
        <xdr:cNvPicPr>
          <a:picLocks noChangeAspect="1"/>
        </xdr:cNvPicPr>
      </xdr:nvPicPr>
      <xdr:blipFill>
        <a:blip xmlns:r="http://schemas.openxmlformats.org/officeDocument/2006/relationships" r:embed="rId141" cstate="print"/>
        <a:stretch>
          <a:fillRect/>
        </a:stretch>
      </xdr:blipFill>
      <xdr:spPr>
        <a:xfrm>
          <a:off x="5486400" y="170497500"/>
          <a:ext cx="762000" cy="762000"/>
        </a:xfrm>
        <a:prstGeom prst="rect">
          <a:avLst/>
        </a:prstGeom>
      </xdr:spPr>
    </xdr:pic>
    <xdr:clientData/>
  </xdr:twoCellAnchor>
  <xdr:twoCellAnchor editAs="oneCell">
    <xdr:from>
      <xdr:col>11</xdr:col>
      <xdr:colOff>0</xdr:colOff>
      <xdr:row>3185</xdr:row>
      <xdr:rowOff>0</xdr:rowOff>
    </xdr:from>
    <xdr:to>
      <xdr:col>12</xdr:col>
      <xdr:colOff>152400</xdr:colOff>
      <xdr:row>3189</xdr:row>
      <xdr:rowOff>0</xdr:rowOff>
    </xdr:to>
    <xdr:pic>
      <xdr:nvPicPr>
        <xdr:cNvPr id="209" name="Picture 208" descr="130shiny.png"/>
        <xdr:cNvPicPr>
          <a:picLocks noChangeAspect="1"/>
        </xdr:cNvPicPr>
      </xdr:nvPicPr>
      <xdr:blipFill>
        <a:blip xmlns:r="http://schemas.openxmlformats.org/officeDocument/2006/relationships" r:embed="rId142" cstate="print"/>
        <a:stretch>
          <a:fillRect/>
        </a:stretch>
      </xdr:blipFill>
      <xdr:spPr>
        <a:xfrm>
          <a:off x="6705600" y="170497500"/>
          <a:ext cx="762000" cy="762000"/>
        </a:xfrm>
        <a:prstGeom prst="rect">
          <a:avLst/>
        </a:prstGeom>
      </xdr:spPr>
    </xdr:pic>
    <xdr:clientData/>
  </xdr:twoCellAnchor>
  <xdr:twoCellAnchor editAs="oneCell">
    <xdr:from>
      <xdr:col>7</xdr:col>
      <xdr:colOff>0</xdr:colOff>
      <xdr:row>3190</xdr:row>
      <xdr:rowOff>0</xdr:rowOff>
    </xdr:from>
    <xdr:to>
      <xdr:col>8</xdr:col>
      <xdr:colOff>152400</xdr:colOff>
      <xdr:row>3193</xdr:row>
      <xdr:rowOff>190500</xdr:rowOff>
    </xdr:to>
    <xdr:pic>
      <xdr:nvPicPr>
        <xdr:cNvPr id="210" name="Picture 209" descr="130back.png"/>
        <xdr:cNvPicPr>
          <a:picLocks noChangeAspect="1"/>
        </xdr:cNvPicPr>
      </xdr:nvPicPr>
      <xdr:blipFill>
        <a:blip xmlns:r="http://schemas.openxmlformats.org/officeDocument/2006/relationships" r:embed="rId143" cstate="print"/>
        <a:stretch>
          <a:fillRect/>
        </a:stretch>
      </xdr:blipFill>
      <xdr:spPr>
        <a:xfrm>
          <a:off x="4267200" y="171450000"/>
          <a:ext cx="762000" cy="762000"/>
        </a:xfrm>
        <a:prstGeom prst="rect">
          <a:avLst/>
        </a:prstGeom>
      </xdr:spPr>
    </xdr:pic>
    <xdr:clientData/>
  </xdr:twoCellAnchor>
  <xdr:twoCellAnchor editAs="oneCell">
    <xdr:from>
      <xdr:col>9</xdr:col>
      <xdr:colOff>0</xdr:colOff>
      <xdr:row>3190</xdr:row>
      <xdr:rowOff>0</xdr:rowOff>
    </xdr:from>
    <xdr:to>
      <xdr:col>10</xdr:col>
      <xdr:colOff>152400</xdr:colOff>
      <xdr:row>3193</xdr:row>
      <xdr:rowOff>190500</xdr:rowOff>
    </xdr:to>
    <xdr:pic>
      <xdr:nvPicPr>
        <xdr:cNvPr id="211" name="Picture 210" descr="130backfemale.png"/>
        <xdr:cNvPicPr>
          <a:picLocks noChangeAspect="1"/>
        </xdr:cNvPicPr>
      </xdr:nvPicPr>
      <xdr:blipFill>
        <a:blip xmlns:r="http://schemas.openxmlformats.org/officeDocument/2006/relationships" r:embed="rId144" cstate="print"/>
        <a:stretch>
          <a:fillRect/>
        </a:stretch>
      </xdr:blipFill>
      <xdr:spPr>
        <a:xfrm>
          <a:off x="5486400" y="171450000"/>
          <a:ext cx="762000" cy="762000"/>
        </a:xfrm>
        <a:prstGeom prst="rect">
          <a:avLst/>
        </a:prstGeom>
      </xdr:spPr>
    </xdr:pic>
    <xdr:clientData/>
  </xdr:twoCellAnchor>
  <xdr:twoCellAnchor editAs="oneCell">
    <xdr:from>
      <xdr:col>11</xdr:col>
      <xdr:colOff>0</xdr:colOff>
      <xdr:row>3190</xdr:row>
      <xdr:rowOff>0</xdr:rowOff>
    </xdr:from>
    <xdr:to>
      <xdr:col>12</xdr:col>
      <xdr:colOff>152400</xdr:colOff>
      <xdr:row>3193</xdr:row>
      <xdr:rowOff>190500</xdr:rowOff>
    </xdr:to>
    <xdr:pic>
      <xdr:nvPicPr>
        <xdr:cNvPr id="212" name="Picture 211" descr="130backshiny.png"/>
        <xdr:cNvPicPr>
          <a:picLocks noChangeAspect="1"/>
        </xdr:cNvPicPr>
      </xdr:nvPicPr>
      <xdr:blipFill>
        <a:blip xmlns:r="http://schemas.openxmlformats.org/officeDocument/2006/relationships" r:embed="rId145" cstate="print"/>
        <a:stretch>
          <a:fillRect/>
        </a:stretch>
      </xdr:blipFill>
      <xdr:spPr>
        <a:xfrm>
          <a:off x="6705600" y="171450000"/>
          <a:ext cx="762000" cy="762000"/>
        </a:xfrm>
        <a:prstGeom prst="rect">
          <a:avLst/>
        </a:prstGeom>
      </xdr:spPr>
    </xdr:pic>
    <xdr:clientData/>
  </xdr:twoCellAnchor>
  <xdr:twoCellAnchor editAs="oneCell">
    <xdr:from>
      <xdr:col>9</xdr:col>
      <xdr:colOff>323850</xdr:colOff>
      <xdr:row>3231</xdr:row>
      <xdr:rowOff>19050</xdr:rowOff>
    </xdr:from>
    <xdr:to>
      <xdr:col>12</xdr:col>
      <xdr:colOff>590550</xdr:colOff>
      <xdr:row>3241</xdr:row>
      <xdr:rowOff>180975</xdr:rowOff>
    </xdr:to>
    <xdr:pic>
      <xdr:nvPicPr>
        <xdr:cNvPr id="213" name="Picture 212" descr="485.jpg"/>
        <xdr:cNvPicPr>
          <a:picLocks noChangeAspect="1"/>
        </xdr:cNvPicPr>
      </xdr:nvPicPr>
      <xdr:blipFill>
        <a:blip xmlns:r="http://schemas.openxmlformats.org/officeDocument/2006/relationships" r:embed="rId146" cstate="print"/>
        <a:stretch>
          <a:fillRect/>
        </a:stretch>
      </xdr:blipFill>
      <xdr:spPr>
        <a:xfrm>
          <a:off x="5810250" y="172831125"/>
          <a:ext cx="2095500" cy="2095500"/>
        </a:xfrm>
        <a:prstGeom prst="rect">
          <a:avLst/>
        </a:prstGeom>
        <a:ln w="19050">
          <a:solidFill>
            <a:schemeClr val="tx1"/>
          </a:solidFill>
        </a:ln>
      </xdr:spPr>
    </xdr:pic>
    <xdr:clientData/>
  </xdr:twoCellAnchor>
  <xdr:twoCellAnchor editAs="oneCell">
    <xdr:from>
      <xdr:col>7</xdr:col>
      <xdr:colOff>0</xdr:colOff>
      <xdr:row>3253</xdr:row>
      <xdr:rowOff>0</xdr:rowOff>
    </xdr:from>
    <xdr:to>
      <xdr:col>8</xdr:col>
      <xdr:colOff>152400</xdr:colOff>
      <xdr:row>3257</xdr:row>
      <xdr:rowOff>0</xdr:rowOff>
    </xdr:to>
    <xdr:pic>
      <xdr:nvPicPr>
        <xdr:cNvPr id="214" name="Picture 213" descr="485.png"/>
        <xdr:cNvPicPr>
          <a:picLocks noChangeAspect="1"/>
        </xdr:cNvPicPr>
      </xdr:nvPicPr>
      <xdr:blipFill>
        <a:blip xmlns:r="http://schemas.openxmlformats.org/officeDocument/2006/relationships" r:embed="rId147" cstate="print"/>
        <a:stretch>
          <a:fillRect/>
        </a:stretch>
      </xdr:blipFill>
      <xdr:spPr>
        <a:xfrm>
          <a:off x="4267200" y="177031650"/>
          <a:ext cx="762000" cy="762000"/>
        </a:xfrm>
        <a:prstGeom prst="rect">
          <a:avLst/>
        </a:prstGeom>
      </xdr:spPr>
    </xdr:pic>
    <xdr:clientData/>
  </xdr:twoCellAnchor>
  <xdr:twoCellAnchor editAs="oneCell">
    <xdr:from>
      <xdr:col>9</xdr:col>
      <xdr:colOff>0</xdr:colOff>
      <xdr:row>3253</xdr:row>
      <xdr:rowOff>0</xdr:rowOff>
    </xdr:from>
    <xdr:to>
      <xdr:col>10</xdr:col>
      <xdr:colOff>152400</xdr:colOff>
      <xdr:row>3257</xdr:row>
      <xdr:rowOff>0</xdr:rowOff>
    </xdr:to>
    <xdr:pic>
      <xdr:nvPicPr>
        <xdr:cNvPr id="215" name="Picture 214" descr="485.png"/>
        <xdr:cNvPicPr>
          <a:picLocks noChangeAspect="1"/>
        </xdr:cNvPicPr>
      </xdr:nvPicPr>
      <xdr:blipFill>
        <a:blip xmlns:r="http://schemas.openxmlformats.org/officeDocument/2006/relationships" r:embed="rId147" cstate="print"/>
        <a:stretch>
          <a:fillRect/>
        </a:stretch>
      </xdr:blipFill>
      <xdr:spPr>
        <a:xfrm>
          <a:off x="5486400" y="177031650"/>
          <a:ext cx="762000" cy="762000"/>
        </a:xfrm>
        <a:prstGeom prst="rect">
          <a:avLst/>
        </a:prstGeom>
      </xdr:spPr>
    </xdr:pic>
    <xdr:clientData/>
  </xdr:twoCellAnchor>
  <xdr:twoCellAnchor editAs="oneCell">
    <xdr:from>
      <xdr:col>7</xdr:col>
      <xdr:colOff>0</xdr:colOff>
      <xdr:row>3258</xdr:row>
      <xdr:rowOff>0</xdr:rowOff>
    </xdr:from>
    <xdr:to>
      <xdr:col>8</xdr:col>
      <xdr:colOff>152400</xdr:colOff>
      <xdr:row>3261</xdr:row>
      <xdr:rowOff>190500</xdr:rowOff>
    </xdr:to>
    <xdr:pic>
      <xdr:nvPicPr>
        <xdr:cNvPr id="216" name="Picture 215" descr="485back.png"/>
        <xdr:cNvPicPr>
          <a:picLocks noChangeAspect="1"/>
        </xdr:cNvPicPr>
      </xdr:nvPicPr>
      <xdr:blipFill>
        <a:blip xmlns:r="http://schemas.openxmlformats.org/officeDocument/2006/relationships" r:embed="rId148" cstate="print"/>
        <a:stretch>
          <a:fillRect/>
        </a:stretch>
      </xdr:blipFill>
      <xdr:spPr>
        <a:xfrm>
          <a:off x="4267200" y="177984150"/>
          <a:ext cx="762000" cy="762000"/>
        </a:xfrm>
        <a:prstGeom prst="rect">
          <a:avLst/>
        </a:prstGeom>
      </xdr:spPr>
    </xdr:pic>
    <xdr:clientData/>
  </xdr:twoCellAnchor>
  <xdr:twoCellAnchor editAs="oneCell">
    <xdr:from>
      <xdr:col>9</xdr:col>
      <xdr:colOff>0</xdr:colOff>
      <xdr:row>3258</xdr:row>
      <xdr:rowOff>0</xdr:rowOff>
    </xdr:from>
    <xdr:to>
      <xdr:col>10</xdr:col>
      <xdr:colOff>152400</xdr:colOff>
      <xdr:row>3261</xdr:row>
      <xdr:rowOff>190500</xdr:rowOff>
    </xdr:to>
    <xdr:pic>
      <xdr:nvPicPr>
        <xdr:cNvPr id="217" name="Picture 216" descr="485back.png"/>
        <xdr:cNvPicPr>
          <a:picLocks noChangeAspect="1"/>
        </xdr:cNvPicPr>
      </xdr:nvPicPr>
      <xdr:blipFill>
        <a:blip xmlns:r="http://schemas.openxmlformats.org/officeDocument/2006/relationships" r:embed="rId148" cstate="print"/>
        <a:stretch>
          <a:fillRect/>
        </a:stretch>
      </xdr:blipFill>
      <xdr:spPr>
        <a:xfrm>
          <a:off x="5486400" y="177984150"/>
          <a:ext cx="762000" cy="762000"/>
        </a:xfrm>
        <a:prstGeom prst="rect">
          <a:avLst/>
        </a:prstGeom>
      </xdr:spPr>
    </xdr:pic>
    <xdr:clientData/>
  </xdr:twoCellAnchor>
  <xdr:twoCellAnchor editAs="oneCell">
    <xdr:from>
      <xdr:col>11</xdr:col>
      <xdr:colOff>0</xdr:colOff>
      <xdr:row>3253</xdr:row>
      <xdr:rowOff>0</xdr:rowOff>
    </xdr:from>
    <xdr:to>
      <xdr:col>12</xdr:col>
      <xdr:colOff>152400</xdr:colOff>
      <xdr:row>3257</xdr:row>
      <xdr:rowOff>0</xdr:rowOff>
    </xdr:to>
    <xdr:pic>
      <xdr:nvPicPr>
        <xdr:cNvPr id="218" name="Picture 217" descr="485shiny.png"/>
        <xdr:cNvPicPr>
          <a:picLocks noChangeAspect="1"/>
        </xdr:cNvPicPr>
      </xdr:nvPicPr>
      <xdr:blipFill>
        <a:blip xmlns:r="http://schemas.openxmlformats.org/officeDocument/2006/relationships" r:embed="rId149" cstate="print"/>
        <a:stretch>
          <a:fillRect/>
        </a:stretch>
      </xdr:blipFill>
      <xdr:spPr>
        <a:xfrm>
          <a:off x="6705600" y="177031650"/>
          <a:ext cx="762000" cy="762000"/>
        </a:xfrm>
        <a:prstGeom prst="rect">
          <a:avLst/>
        </a:prstGeom>
      </xdr:spPr>
    </xdr:pic>
    <xdr:clientData/>
  </xdr:twoCellAnchor>
  <xdr:twoCellAnchor editAs="oneCell">
    <xdr:from>
      <xdr:col>11</xdr:col>
      <xdr:colOff>0</xdr:colOff>
      <xdr:row>3258</xdr:row>
      <xdr:rowOff>0</xdr:rowOff>
    </xdr:from>
    <xdr:to>
      <xdr:col>12</xdr:col>
      <xdr:colOff>152400</xdr:colOff>
      <xdr:row>3261</xdr:row>
      <xdr:rowOff>190500</xdr:rowOff>
    </xdr:to>
    <xdr:pic>
      <xdr:nvPicPr>
        <xdr:cNvPr id="219" name="Picture 218" descr="485backshiny.png"/>
        <xdr:cNvPicPr>
          <a:picLocks noChangeAspect="1"/>
        </xdr:cNvPicPr>
      </xdr:nvPicPr>
      <xdr:blipFill>
        <a:blip xmlns:r="http://schemas.openxmlformats.org/officeDocument/2006/relationships" r:embed="rId150" cstate="print"/>
        <a:stretch>
          <a:fillRect/>
        </a:stretch>
      </xdr:blipFill>
      <xdr:spPr>
        <a:xfrm>
          <a:off x="6705600" y="177984150"/>
          <a:ext cx="762000" cy="762000"/>
        </a:xfrm>
        <a:prstGeom prst="rect">
          <a:avLst/>
        </a:prstGeom>
      </xdr:spPr>
    </xdr:pic>
    <xdr:clientData/>
  </xdr:twoCellAnchor>
  <xdr:twoCellAnchor editAs="oneCell">
    <xdr:from>
      <xdr:col>9</xdr:col>
      <xdr:colOff>323850</xdr:colOff>
      <xdr:row>3263</xdr:row>
      <xdr:rowOff>9525</xdr:rowOff>
    </xdr:from>
    <xdr:to>
      <xdr:col>12</xdr:col>
      <xdr:colOff>590550</xdr:colOff>
      <xdr:row>3273</xdr:row>
      <xdr:rowOff>171450</xdr:rowOff>
    </xdr:to>
    <xdr:pic>
      <xdr:nvPicPr>
        <xdr:cNvPr id="220" name="Picture 219" descr="214.jpg"/>
        <xdr:cNvPicPr>
          <a:picLocks noChangeAspect="1"/>
        </xdr:cNvPicPr>
      </xdr:nvPicPr>
      <xdr:blipFill>
        <a:blip xmlns:r="http://schemas.openxmlformats.org/officeDocument/2006/relationships" r:embed="rId151" cstate="print"/>
        <a:stretch>
          <a:fillRect/>
        </a:stretch>
      </xdr:blipFill>
      <xdr:spPr>
        <a:xfrm>
          <a:off x="5810250" y="178974750"/>
          <a:ext cx="2095500" cy="2095500"/>
        </a:xfrm>
        <a:prstGeom prst="rect">
          <a:avLst/>
        </a:prstGeom>
        <a:ln w="19050">
          <a:solidFill>
            <a:schemeClr val="tx1"/>
          </a:solidFill>
        </a:ln>
      </xdr:spPr>
    </xdr:pic>
    <xdr:clientData/>
  </xdr:twoCellAnchor>
  <xdr:twoCellAnchor editAs="oneCell">
    <xdr:from>
      <xdr:col>7</xdr:col>
      <xdr:colOff>0</xdr:colOff>
      <xdr:row>3285</xdr:row>
      <xdr:rowOff>0</xdr:rowOff>
    </xdr:from>
    <xdr:to>
      <xdr:col>8</xdr:col>
      <xdr:colOff>152400</xdr:colOff>
      <xdr:row>3289</xdr:row>
      <xdr:rowOff>0</xdr:rowOff>
    </xdr:to>
    <xdr:pic>
      <xdr:nvPicPr>
        <xdr:cNvPr id="221" name="Picture 220" descr="214.png"/>
        <xdr:cNvPicPr>
          <a:picLocks noChangeAspect="1"/>
        </xdr:cNvPicPr>
      </xdr:nvPicPr>
      <xdr:blipFill>
        <a:blip xmlns:r="http://schemas.openxmlformats.org/officeDocument/2006/relationships" r:embed="rId152" cstate="print"/>
        <a:stretch>
          <a:fillRect/>
        </a:stretch>
      </xdr:blipFill>
      <xdr:spPr>
        <a:xfrm>
          <a:off x="4267200" y="183184800"/>
          <a:ext cx="762000" cy="762000"/>
        </a:xfrm>
        <a:prstGeom prst="rect">
          <a:avLst/>
        </a:prstGeom>
      </xdr:spPr>
    </xdr:pic>
    <xdr:clientData/>
  </xdr:twoCellAnchor>
  <xdr:twoCellAnchor editAs="oneCell">
    <xdr:from>
      <xdr:col>9</xdr:col>
      <xdr:colOff>0</xdr:colOff>
      <xdr:row>3285</xdr:row>
      <xdr:rowOff>0</xdr:rowOff>
    </xdr:from>
    <xdr:to>
      <xdr:col>10</xdr:col>
      <xdr:colOff>152400</xdr:colOff>
      <xdr:row>3289</xdr:row>
      <xdr:rowOff>0</xdr:rowOff>
    </xdr:to>
    <xdr:pic>
      <xdr:nvPicPr>
        <xdr:cNvPr id="222" name="Picture 221" descr="214female.png"/>
        <xdr:cNvPicPr>
          <a:picLocks noChangeAspect="1"/>
        </xdr:cNvPicPr>
      </xdr:nvPicPr>
      <xdr:blipFill>
        <a:blip xmlns:r="http://schemas.openxmlformats.org/officeDocument/2006/relationships" r:embed="rId153" cstate="print"/>
        <a:stretch>
          <a:fillRect/>
        </a:stretch>
      </xdr:blipFill>
      <xdr:spPr>
        <a:xfrm>
          <a:off x="5486400" y="183184800"/>
          <a:ext cx="762000" cy="762000"/>
        </a:xfrm>
        <a:prstGeom prst="rect">
          <a:avLst/>
        </a:prstGeom>
      </xdr:spPr>
    </xdr:pic>
    <xdr:clientData/>
  </xdr:twoCellAnchor>
  <xdr:twoCellAnchor editAs="oneCell">
    <xdr:from>
      <xdr:col>7</xdr:col>
      <xdr:colOff>0</xdr:colOff>
      <xdr:row>3290</xdr:row>
      <xdr:rowOff>0</xdr:rowOff>
    </xdr:from>
    <xdr:to>
      <xdr:col>8</xdr:col>
      <xdr:colOff>152400</xdr:colOff>
      <xdr:row>3293</xdr:row>
      <xdr:rowOff>190500</xdr:rowOff>
    </xdr:to>
    <xdr:pic>
      <xdr:nvPicPr>
        <xdr:cNvPr id="223" name="Picture 222" descr="214back.png"/>
        <xdr:cNvPicPr>
          <a:picLocks noChangeAspect="1"/>
        </xdr:cNvPicPr>
      </xdr:nvPicPr>
      <xdr:blipFill>
        <a:blip xmlns:r="http://schemas.openxmlformats.org/officeDocument/2006/relationships" r:embed="rId154" cstate="print"/>
        <a:stretch>
          <a:fillRect/>
        </a:stretch>
      </xdr:blipFill>
      <xdr:spPr>
        <a:xfrm>
          <a:off x="4267200" y="184137300"/>
          <a:ext cx="762000" cy="762000"/>
        </a:xfrm>
        <a:prstGeom prst="rect">
          <a:avLst/>
        </a:prstGeom>
      </xdr:spPr>
    </xdr:pic>
    <xdr:clientData/>
  </xdr:twoCellAnchor>
  <xdr:twoCellAnchor editAs="oneCell">
    <xdr:from>
      <xdr:col>9</xdr:col>
      <xdr:colOff>0</xdr:colOff>
      <xdr:row>3290</xdr:row>
      <xdr:rowOff>0</xdr:rowOff>
    </xdr:from>
    <xdr:to>
      <xdr:col>10</xdr:col>
      <xdr:colOff>152400</xdr:colOff>
      <xdr:row>3293</xdr:row>
      <xdr:rowOff>190500</xdr:rowOff>
    </xdr:to>
    <xdr:pic>
      <xdr:nvPicPr>
        <xdr:cNvPr id="224" name="Picture 223" descr="214backfemale.png"/>
        <xdr:cNvPicPr>
          <a:picLocks noChangeAspect="1"/>
        </xdr:cNvPicPr>
      </xdr:nvPicPr>
      <xdr:blipFill>
        <a:blip xmlns:r="http://schemas.openxmlformats.org/officeDocument/2006/relationships" r:embed="rId155" cstate="print"/>
        <a:stretch>
          <a:fillRect/>
        </a:stretch>
      </xdr:blipFill>
      <xdr:spPr>
        <a:xfrm>
          <a:off x="5486400" y="184137300"/>
          <a:ext cx="762000" cy="762000"/>
        </a:xfrm>
        <a:prstGeom prst="rect">
          <a:avLst/>
        </a:prstGeom>
      </xdr:spPr>
    </xdr:pic>
    <xdr:clientData/>
  </xdr:twoCellAnchor>
  <xdr:twoCellAnchor editAs="oneCell">
    <xdr:from>
      <xdr:col>11</xdr:col>
      <xdr:colOff>0</xdr:colOff>
      <xdr:row>3285</xdr:row>
      <xdr:rowOff>0</xdr:rowOff>
    </xdr:from>
    <xdr:to>
      <xdr:col>12</xdr:col>
      <xdr:colOff>152400</xdr:colOff>
      <xdr:row>3289</xdr:row>
      <xdr:rowOff>0</xdr:rowOff>
    </xdr:to>
    <xdr:pic>
      <xdr:nvPicPr>
        <xdr:cNvPr id="225" name="Picture 224" descr="214shiny.png"/>
        <xdr:cNvPicPr>
          <a:picLocks noChangeAspect="1"/>
        </xdr:cNvPicPr>
      </xdr:nvPicPr>
      <xdr:blipFill>
        <a:blip xmlns:r="http://schemas.openxmlformats.org/officeDocument/2006/relationships" r:embed="rId156" cstate="print"/>
        <a:stretch>
          <a:fillRect/>
        </a:stretch>
      </xdr:blipFill>
      <xdr:spPr>
        <a:xfrm>
          <a:off x="6705600" y="183184800"/>
          <a:ext cx="762000" cy="762000"/>
        </a:xfrm>
        <a:prstGeom prst="rect">
          <a:avLst/>
        </a:prstGeom>
      </xdr:spPr>
    </xdr:pic>
    <xdr:clientData/>
  </xdr:twoCellAnchor>
  <xdr:twoCellAnchor editAs="oneCell">
    <xdr:from>
      <xdr:col>11</xdr:col>
      <xdr:colOff>0</xdr:colOff>
      <xdr:row>3290</xdr:row>
      <xdr:rowOff>0</xdr:rowOff>
    </xdr:from>
    <xdr:to>
      <xdr:col>12</xdr:col>
      <xdr:colOff>152400</xdr:colOff>
      <xdr:row>3293</xdr:row>
      <xdr:rowOff>190500</xdr:rowOff>
    </xdr:to>
    <xdr:pic>
      <xdr:nvPicPr>
        <xdr:cNvPr id="226" name="Picture 225" descr="214backshiny.png"/>
        <xdr:cNvPicPr>
          <a:picLocks noChangeAspect="1"/>
        </xdr:cNvPicPr>
      </xdr:nvPicPr>
      <xdr:blipFill>
        <a:blip xmlns:r="http://schemas.openxmlformats.org/officeDocument/2006/relationships" r:embed="rId157" cstate="print"/>
        <a:stretch>
          <a:fillRect/>
        </a:stretch>
      </xdr:blipFill>
      <xdr:spPr>
        <a:xfrm>
          <a:off x="6705600" y="184137300"/>
          <a:ext cx="762000" cy="762000"/>
        </a:xfrm>
        <a:prstGeom prst="rect">
          <a:avLst/>
        </a:prstGeom>
      </xdr:spPr>
    </xdr:pic>
    <xdr:clientData/>
  </xdr:twoCellAnchor>
  <xdr:twoCellAnchor editAs="oneCell">
    <xdr:from>
      <xdr:col>9</xdr:col>
      <xdr:colOff>333375</xdr:colOff>
      <xdr:row>3297</xdr:row>
      <xdr:rowOff>19050</xdr:rowOff>
    </xdr:from>
    <xdr:to>
      <xdr:col>12</xdr:col>
      <xdr:colOff>600075</xdr:colOff>
      <xdr:row>3307</xdr:row>
      <xdr:rowOff>180975</xdr:rowOff>
    </xdr:to>
    <xdr:pic>
      <xdr:nvPicPr>
        <xdr:cNvPr id="227" name="Picture 226" descr="450.jpg"/>
        <xdr:cNvPicPr>
          <a:picLocks noChangeAspect="1"/>
        </xdr:cNvPicPr>
      </xdr:nvPicPr>
      <xdr:blipFill>
        <a:blip xmlns:r="http://schemas.openxmlformats.org/officeDocument/2006/relationships" r:embed="rId158" cstate="print"/>
        <a:stretch>
          <a:fillRect/>
        </a:stretch>
      </xdr:blipFill>
      <xdr:spPr>
        <a:xfrm>
          <a:off x="5819775" y="185518425"/>
          <a:ext cx="2095500" cy="2095500"/>
        </a:xfrm>
        <a:prstGeom prst="rect">
          <a:avLst/>
        </a:prstGeom>
        <a:ln w="19050">
          <a:solidFill>
            <a:schemeClr val="tx1"/>
          </a:solidFill>
        </a:ln>
      </xdr:spPr>
    </xdr:pic>
    <xdr:clientData/>
  </xdr:twoCellAnchor>
  <xdr:twoCellAnchor editAs="oneCell">
    <xdr:from>
      <xdr:col>7</xdr:col>
      <xdr:colOff>0</xdr:colOff>
      <xdr:row>3319</xdr:row>
      <xdr:rowOff>0</xdr:rowOff>
    </xdr:from>
    <xdr:to>
      <xdr:col>8</xdr:col>
      <xdr:colOff>152400</xdr:colOff>
      <xdr:row>3323</xdr:row>
      <xdr:rowOff>0</xdr:rowOff>
    </xdr:to>
    <xdr:pic>
      <xdr:nvPicPr>
        <xdr:cNvPr id="228" name="Picture 227" descr="450.png"/>
        <xdr:cNvPicPr>
          <a:picLocks noChangeAspect="1"/>
        </xdr:cNvPicPr>
      </xdr:nvPicPr>
      <xdr:blipFill>
        <a:blip xmlns:r="http://schemas.openxmlformats.org/officeDocument/2006/relationships" r:embed="rId159" cstate="print"/>
        <a:stretch>
          <a:fillRect/>
        </a:stretch>
      </xdr:blipFill>
      <xdr:spPr>
        <a:xfrm>
          <a:off x="4267200" y="189718950"/>
          <a:ext cx="762000" cy="762000"/>
        </a:xfrm>
        <a:prstGeom prst="rect">
          <a:avLst/>
        </a:prstGeom>
      </xdr:spPr>
    </xdr:pic>
    <xdr:clientData/>
  </xdr:twoCellAnchor>
  <xdr:twoCellAnchor editAs="oneCell">
    <xdr:from>
      <xdr:col>9</xdr:col>
      <xdr:colOff>0</xdr:colOff>
      <xdr:row>3319</xdr:row>
      <xdr:rowOff>0</xdr:rowOff>
    </xdr:from>
    <xdr:to>
      <xdr:col>10</xdr:col>
      <xdr:colOff>152400</xdr:colOff>
      <xdr:row>3323</xdr:row>
      <xdr:rowOff>0</xdr:rowOff>
    </xdr:to>
    <xdr:pic>
      <xdr:nvPicPr>
        <xdr:cNvPr id="229" name="Picture 228" descr="450fem.png"/>
        <xdr:cNvPicPr>
          <a:picLocks noChangeAspect="1"/>
        </xdr:cNvPicPr>
      </xdr:nvPicPr>
      <xdr:blipFill>
        <a:blip xmlns:r="http://schemas.openxmlformats.org/officeDocument/2006/relationships" r:embed="rId160" cstate="print"/>
        <a:stretch>
          <a:fillRect/>
        </a:stretch>
      </xdr:blipFill>
      <xdr:spPr>
        <a:xfrm>
          <a:off x="5486400" y="189718950"/>
          <a:ext cx="762000" cy="762000"/>
        </a:xfrm>
        <a:prstGeom prst="rect">
          <a:avLst/>
        </a:prstGeom>
      </xdr:spPr>
    </xdr:pic>
    <xdr:clientData/>
  </xdr:twoCellAnchor>
  <xdr:twoCellAnchor editAs="oneCell">
    <xdr:from>
      <xdr:col>11</xdr:col>
      <xdr:colOff>0</xdr:colOff>
      <xdr:row>3319</xdr:row>
      <xdr:rowOff>0</xdr:rowOff>
    </xdr:from>
    <xdr:to>
      <xdr:col>12</xdr:col>
      <xdr:colOff>152400</xdr:colOff>
      <xdr:row>3323</xdr:row>
      <xdr:rowOff>0</xdr:rowOff>
    </xdr:to>
    <xdr:pic>
      <xdr:nvPicPr>
        <xdr:cNvPr id="230" name="Picture 229" descr="450shiny.png"/>
        <xdr:cNvPicPr>
          <a:picLocks noChangeAspect="1"/>
        </xdr:cNvPicPr>
      </xdr:nvPicPr>
      <xdr:blipFill>
        <a:blip xmlns:r="http://schemas.openxmlformats.org/officeDocument/2006/relationships" r:embed="rId161" cstate="print"/>
        <a:stretch>
          <a:fillRect/>
        </a:stretch>
      </xdr:blipFill>
      <xdr:spPr>
        <a:xfrm>
          <a:off x="6705600" y="189718950"/>
          <a:ext cx="762000" cy="762000"/>
        </a:xfrm>
        <a:prstGeom prst="rect">
          <a:avLst/>
        </a:prstGeom>
      </xdr:spPr>
    </xdr:pic>
    <xdr:clientData/>
  </xdr:twoCellAnchor>
  <xdr:twoCellAnchor editAs="oneCell">
    <xdr:from>
      <xdr:col>7</xdr:col>
      <xdr:colOff>0</xdr:colOff>
      <xdr:row>3324</xdr:row>
      <xdr:rowOff>0</xdr:rowOff>
    </xdr:from>
    <xdr:to>
      <xdr:col>8</xdr:col>
      <xdr:colOff>152400</xdr:colOff>
      <xdr:row>3327</xdr:row>
      <xdr:rowOff>190500</xdr:rowOff>
    </xdr:to>
    <xdr:pic>
      <xdr:nvPicPr>
        <xdr:cNvPr id="231" name="Picture 230" descr="450back.png"/>
        <xdr:cNvPicPr>
          <a:picLocks noChangeAspect="1"/>
        </xdr:cNvPicPr>
      </xdr:nvPicPr>
      <xdr:blipFill>
        <a:blip xmlns:r="http://schemas.openxmlformats.org/officeDocument/2006/relationships" r:embed="rId162" cstate="print"/>
        <a:stretch>
          <a:fillRect/>
        </a:stretch>
      </xdr:blipFill>
      <xdr:spPr>
        <a:xfrm>
          <a:off x="4267200" y="190671450"/>
          <a:ext cx="762000" cy="762000"/>
        </a:xfrm>
        <a:prstGeom prst="rect">
          <a:avLst/>
        </a:prstGeom>
      </xdr:spPr>
    </xdr:pic>
    <xdr:clientData/>
  </xdr:twoCellAnchor>
  <xdr:twoCellAnchor editAs="oneCell">
    <xdr:from>
      <xdr:col>9</xdr:col>
      <xdr:colOff>0</xdr:colOff>
      <xdr:row>3324</xdr:row>
      <xdr:rowOff>0</xdr:rowOff>
    </xdr:from>
    <xdr:to>
      <xdr:col>10</xdr:col>
      <xdr:colOff>152400</xdr:colOff>
      <xdr:row>3327</xdr:row>
      <xdr:rowOff>190500</xdr:rowOff>
    </xdr:to>
    <xdr:pic>
      <xdr:nvPicPr>
        <xdr:cNvPr id="232" name="Picture 231" descr="450backfem.png"/>
        <xdr:cNvPicPr>
          <a:picLocks noChangeAspect="1"/>
        </xdr:cNvPicPr>
      </xdr:nvPicPr>
      <xdr:blipFill>
        <a:blip xmlns:r="http://schemas.openxmlformats.org/officeDocument/2006/relationships" r:embed="rId163" cstate="print"/>
        <a:stretch>
          <a:fillRect/>
        </a:stretch>
      </xdr:blipFill>
      <xdr:spPr>
        <a:xfrm>
          <a:off x="5486400" y="190671450"/>
          <a:ext cx="762000" cy="762000"/>
        </a:xfrm>
        <a:prstGeom prst="rect">
          <a:avLst/>
        </a:prstGeom>
      </xdr:spPr>
    </xdr:pic>
    <xdr:clientData/>
  </xdr:twoCellAnchor>
  <xdr:twoCellAnchor editAs="oneCell">
    <xdr:from>
      <xdr:col>11</xdr:col>
      <xdr:colOff>0</xdr:colOff>
      <xdr:row>3324</xdr:row>
      <xdr:rowOff>0</xdr:rowOff>
    </xdr:from>
    <xdr:to>
      <xdr:col>12</xdr:col>
      <xdr:colOff>152400</xdr:colOff>
      <xdr:row>3327</xdr:row>
      <xdr:rowOff>190500</xdr:rowOff>
    </xdr:to>
    <xdr:pic>
      <xdr:nvPicPr>
        <xdr:cNvPr id="233" name="Picture 232" descr="450backshiny.png"/>
        <xdr:cNvPicPr>
          <a:picLocks noChangeAspect="1"/>
        </xdr:cNvPicPr>
      </xdr:nvPicPr>
      <xdr:blipFill>
        <a:blip xmlns:r="http://schemas.openxmlformats.org/officeDocument/2006/relationships" r:embed="rId164" cstate="print"/>
        <a:stretch>
          <a:fillRect/>
        </a:stretch>
      </xdr:blipFill>
      <xdr:spPr>
        <a:xfrm>
          <a:off x="6705600" y="190671450"/>
          <a:ext cx="762000" cy="762000"/>
        </a:xfrm>
        <a:prstGeom prst="rect">
          <a:avLst/>
        </a:prstGeom>
      </xdr:spPr>
    </xdr:pic>
    <xdr:clientData/>
  </xdr:twoCellAnchor>
  <xdr:twoCellAnchor editAs="oneCell">
    <xdr:from>
      <xdr:col>9</xdr:col>
      <xdr:colOff>323850</xdr:colOff>
      <xdr:row>3594</xdr:row>
      <xdr:rowOff>19050</xdr:rowOff>
    </xdr:from>
    <xdr:to>
      <xdr:col>12</xdr:col>
      <xdr:colOff>590550</xdr:colOff>
      <xdr:row>3604</xdr:row>
      <xdr:rowOff>180975</xdr:rowOff>
    </xdr:to>
    <xdr:pic>
      <xdr:nvPicPr>
        <xdr:cNvPr id="234" name="Picture 233" descr="392.jpg"/>
        <xdr:cNvPicPr>
          <a:picLocks noChangeAspect="1"/>
        </xdr:cNvPicPr>
      </xdr:nvPicPr>
      <xdr:blipFill>
        <a:blip xmlns:r="http://schemas.openxmlformats.org/officeDocument/2006/relationships" r:embed="rId165" cstate="print"/>
        <a:stretch>
          <a:fillRect/>
        </a:stretch>
      </xdr:blipFill>
      <xdr:spPr>
        <a:xfrm>
          <a:off x="5810250" y="192052575"/>
          <a:ext cx="2095500" cy="2095500"/>
        </a:xfrm>
        <a:prstGeom prst="rect">
          <a:avLst/>
        </a:prstGeom>
        <a:ln w="19050">
          <a:solidFill>
            <a:schemeClr val="tx1"/>
          </a:solidFill>
        </a:ln>
      </xdr:spPr>
    </xdr:pic>
    <xdr:clientData/>
  </xdr:twoCellAnchor>
  <xdr:twoCellAnchor editAs="oneCell">
    <xdr:from>
      <xdr:col>7</xdr:col>
      <xdr:colOff>0</xdr:colOff>
      <xdr:row>3616</xdr:row>
      <xdr:rowOff>0</xdr:rowOff>
    </xdr:from>
    <xdr:to>
      <xdr:col>8</xdr:col>
      <xdr:colOff>152400</xdr:colOff>
      <xdr:row>3620</xdr:row>
      <xdr:rowOff>0</xdr:rowOff>
    </xdr:to>
    <xdr:pic>
      <xdr:nvPicPr>
        <xdr:cNvPr id="235" name="Picture 234" descr="392.png"/>
        <xdr:cNvPicPr>
          <a:picLocks noChangeAspect="1"/>
        </xdr:cNvPicPr>
      </xdr:nvPicPr>
      <xdr:blipFill>
        <a:blip xmlns:r="http://schemas.openxmlformats.org/officeDocument/2006/relationships" r:embed="rId166" cstate="print"/>
        <a:stretch>
          <a:fillRect/>
        </a:stretch>
      </xdr:blipFill>
      <xdr:spPr>
        <a:xfrm>
          <a:off x="4267200" y="196253100"/>
          <a:ext cx="762000" cy="762000"/>
        </a:xfrm>
        <a:prstGeom prst="rect">
          <a:avLst/>
        </a:prstGeom>
      </xdr:spPr>
    </xdr:pic>
    <xdr:clientData/>
  </xdr:twoCellAnchor>
  <xdr:twoCellAnchor editAs="oneCell">
    <xdr:from>
      <xdr:col>9</xdr:col>
      <xdr:colOff>0</xdr:colOff>
      <xdr:row>3616</xdr:row>
      <xdr:rowOff>0</xdr:rowOff>
    </xdr:from>
    <xdr:to>
      <xdr:col>10</xdr:col>
      <xdr:colOff>152400</xdr:colOff>
      <xdr:row>3620</xdr:row>
      <xdr:rowOff>0</xdr:rowOff>
    </xdr:to>
    <xdr:pic>
      <xdr:nvPicPr>
        <xdr:cNvPr id="236" name="Picture 235" descr="392.png"/>
        <xdr:cNvPicPr>
          <a:picLocks noChangeAspect="1"/>
        </xdr:cNvPicPr>
      </xdr:nvPicPr>
      <xdr:blipFill>
        <a:blip xmlns:r="http://schemas.openxmlformats.org/officeDocument/2006/relationships" r:embed="rId166" cstate="print"/>
        <a:stretch>
          <a:fillRect/>
        </a:stretch>
      </xdr:blipFill>
      <xdr:spPr>
        <a:xfrm>
          <a:off x="5486400" y="196253100"/>
          <a:ext cx="762000" cy="762000"/>
        </a:xfrm>
        <a:prstGeom prst="rect">
          <a:avLst/>
        </a:prstGeom>
      </xdr:spPr>
    </xdr:pic>
    <xdr:clientData/>
  </xdr:twoCellAnchor>
  <xdr:twoCellAnchor editAs="oneCell">
    <xdr:from>
      <xdr:col>11</xdr:col>
      <xdr:colOff>0</xdr:colOff>
      <xdr:row>3616</xdr:row>
      <xdr:rowOff>0</xdr:rowOff>
    </xdr:from>
    <xdr:to>
      <xdr:col>12</xdr:col>
      <xdr:colOff>152400</xdr:colOff>
      <xdr:row>3620</xdr:row>
      <xdr:rowOff>0</xdr:rowOff>
    </xdr:to>
    <xdr:pic>
      <xdr:nvPicPr>
        <xdr:cNvPr id="237" name="Picture 236" descr="392shiny.png"/>
        <xdr:cNvPicPr>
          <a:picLocks noChangeAspect="1"/>
        </xdr:cNvPicPr>
      </xdr:nvPicPr>
      <xdr:blipFill>
        <a:blip xmlns:r="http://schemas.openxmlformats.org/officeDocument/2006/relationships" r:embed="rId167" cstate="print"/>
        <a:stretch>
          <a:fillRect/>
        </a:stretch>
      </xdr:blipFill>
      <xdr:spPr>
        <a:xfrm>
          <a:off x="6705600" y="196253100"/>
          <a:ext cx="762000" cy="762000"/>
        </a:xfrm>
        <a:prstGeom prst="rect">
          <a:avLst/>
        </a:prstGeom>
      </xdr:spPr>
    </xdr:pic>
    <xdr:clientData/>
  </xdr:twoCellAnchor>
  <xdr:twoCellAnchor editAs="oneCell">
    <xdr:from>
      <xdr:col>7</xdr:col>
      <xdr:colOff>0</xdr:colOff>
      <xdr:row>3621</xdr:row>
      <xdr:rowOff>0</xdr:rowOff>
    </xdr:from>
    <xdr:to>
      <xdr:col>8</xdr:col>
      <xdr:colOff>152400</xdr:colOff>
      <xdr:row>3624</xdr:row>
      <xdr:rowOff>190500</xdr:rowOff>
    </xdr:to>
    <xdr:pic>
      <xdr:nvPicPr>
        <xdr:cNvPr id="238" name="Picture 237" descr="392back.png"/>
        <xdr:cNvPicPr>
          <a:picLocks noChangeAspect="1"/>
        </xdr:cNvPicPr>
      </xdr:nvPicPr>
      <xdr:blipFill>
        <a:blip xmlns:r="http://schemas.openxmlformats.org/officeDocument/2006/relationships" r:embed="rId168" cstate="print"/>
        <a:stretch>
          <a:fillRect/>
        </a:stretch>
      </xdr:blipFill>
      <xdr:spPr>
        <a:xfrm>
          <a:off x="4267200" y="197205600"/>
          <a:ext cx="762000" cy="762000"/>
        </a:xfrm>
        <a:prstGeom prst="rect">
          <a:avLst/>
        </a:prstGeom>
      </xdr:spPr>
    </xdr:pic>
    <xdr:clientData/>
  </xdr:twoCellAnchor>
  <xdr:twoCellAnchor editAs="oneCell">
    <xdr:from>
      <xdr:col>9</xdr:col>
      <xdr:colOff>0</xdr:colOff>
      <xdr:row>3621</xdr:row>
      <xdr:rowOff>0</xdr:rowOff>
    </xdr:from>
    <xdr:to>
      <xdr:col>10</xdr:col>
      <xdr:colOff>152400</xdr:colOff>
      <xdr:row>3624</xdr:row>
      <xdr:rowOff>190500</xdr:rowOff>
    </xdr:to>
    <xdr:pic>
      <xdr:nvPicPr>
        <xdr:cNvPr id="239" name="Picture 238" descr="392back.png"/>
        <xdr:cNvPicPr>
          <a:picLocks noChangeAspect="1"/>
        </xdr:cNvPicPr>
      </xdr:nvPicPr>
      <xdr:blipFill>
        <a:blip xmlns:r="http://schemas.openxmlformats.org/officeDocument/2006/relationships" r:embed="rId168" cstate="print"/>
        <a:stretch>
          <a:fillRect/>
        </a:stretch>
      </xdr:blipFill>
      <xdr:spPr>
        <a:xfrm>
          <a:off x="5486400" y="197205600"/>
          <a:ext cx="762000" cy="762000"/>
        </a:xfrm>
        <a:prstGeom prst="rect">
          <a:avLst/>
        </a:prstGeom>
      </xdr:spPr>
    </xdr:pic>
    <xdr:clientData/>
  </xdr:twoCellAnchor>
  <xdr:twoCellAnchor editAs="oneCell">
    <xdr:from>
      <xdr:col>11</xdr:col>
      <xdr:colOff>0</xdr:colOff>
      <xdr:row>3621</xdr:row>
      <xdr:rowOff>0</xdr:rowOff>
    </xdr:from>
    <xdr:to>
      <xdr:col>12</xdr:col>
      <xdr:colOff>152400</xdr:colOff>
      <xdr:row>3624</xdr:row>
      <xdr:rowOff>190500</xdr:rowOff>
    </xdr:to>
    <xdr:pic>
      <xdr:nvPicPr>
        <xdr:cNvPr id="240" name="Picture 239" descr="392backshiny.png"/>
        <xdr:cNvPicPr>
          <a:picLocks noChangeAspect="1"/>
        </xdr:cNvPicPr>
      </xdr:nvPicPr>
      <xdr:blipFill>
        <a:blip xmlns:r="http://schemas.openxmlformats.org/officeDocument/2006/relationships" r:embed="rId169" cstate="print"/>
        <a:stretch>
          <a:fillRect/>
        </a:stretch>
      </xdr:blipFill>
      <xdr:spPr>
        <a:xfrm>
          <a:off x="6705600" y="197205600"/>
          <a:ext cx="762000" cy="762000"/>
        </a:xfrm>
        <a:prstGeom prst="rect">
          <a:avLst/>
        </a:prstGeom>
      </xdr:spPr>
    </xdr:pic>
    <xdr:clientData/>
  </xdr:twoCellAnchor>
  <xdr:twoCellAnchor editAs="oneCell">
    <xdr:from>
      <xdr:col>9</xdr:col>
      <xdr:colOff>333375</xdr:colOff>
      <xdr:row>3660</xdr:row>
      <xdr:rowOff>19050</xdr:rowOff>
    </xdr:from>
    <xdr:to>
      <xdr:col>12</xdr:col>
      <xdr:colOff>600075</xdr:colOff>
      <xdr:row>3670</xdr:row>
      <xdr:rowOff>180975</xdr:rowOff>
    </xdr:to>
    <xdr:pic>
      <xdr:nvPicPr>
        <xdr:cNvPr id="241" name="Picture 240" descr="385.jpg"/>
        <xdr:cNvPicPr>
          <a:picLocks noChangeAspect="1"/>
        </xdr:cNvPicPr>
      </xdr:nvPicPr>
      <xdr:blipFill>
        <a:blip xmlns:r="http://schemas.openxmlformats.org/officeDocument/2006/relationships" r:embed="rId170" cstate="print"/>
        <a:stretch>
          <a:fillRect/>
        </a:stretch>
      </xdr:blipFill>
      <xdr:spPr>
        <a:xfrm>
          <a:off x="5819775" y="198586725"/>
          <a:ext cx="2095500" cy="2095500"/>
        </a:xfrm>
        <a:prstGeom prst="rect">
          <a:avLst/>
        </a:prstGeom>
        <a:ln w="19050">
          <a:solidFill>
            <a:schemeClr val="tx1"/>
          </a:solidFill>
        </a:ln>
      </xdr:spPr>
    </xdr:pic>
    <xdr:clientData/>
  </xdr:twoCellAnchor>
  <xdr:twoCellAnchor editAs="oneCell">
    <xdr:from>
      <xdr:col>8</xdr:col>
      <xdr:colOff>0</xdr:colOff>
      <xdr:row>3682</xdr:row>
      <xdr:rowOff>0</xdr:rowOff>
    </xdr:from>
    <xdr:to>
      <xdr:col>9</xdr:col>
      <xdr:colOff>152400</xdr:colOff>
      <xdr:row>3686</xdr:row>
      <xdr:rowOff>0</xdr:rowOff>
    </xdr:to>
    <xdr:pic>
      <xdr:nvPicPr>
        <xdr:cNvPr id="242" name="Picture 241" descr="385.png"/>
        <xdr:cNvPicPr>
          <a:picLocks noChangeAspect="1"/>
        </xdr:cNvPicPr>
      </xdr:nvPicPr>
      <xdr:blipFill>
        <a:blip xmlns:r="http://schemas.openxmlformats.org/officeDocument/2006/relationships" r:embed="rId171" cstate="print"/>
        <a:stretch>
          <a:fillRect/>
        </a:stretch>
      </xdr:blipFill>
      <xdr:spPr>
        <a:xfrm>
          <a:off x="4876800" y="202787250"/>
          <a:ext cx="762000" cy="762000"/>
        </a:xfrm>
        <a:prstGeom prst="rect">
          <a:avLst/>
        </a:prstGeom>
      </xdr:spPr>
    </xdr:pic>
    <xdr:clientData/>
  </xdr:twoCellAnchor>
  <xdr:twoCellAnchor editAs="oneCell">
    <xdr:from>
      <xdr:col>8</xdr:col>
      <xdr:colOff>0</xdr:colOff>
      <xdr:row>3687</xdr:row>
      <xdr:rowOff>0</xdr:rowOff>
    </xdr:from>
    <xdr:to>
      <xdr:col>9</xdr:col>
      <xdr:colOff>152400</xdr:colOff>
      <xdr:row>3690</xdr:row>
      <xdr:rowOff>190500</xdr:rowOff>
    </xdr:to>
    <xdr:pic>
      <xdr:nvPicPr>
        <xdr:cNvPr id="243" name="Picture 242" descr="385back.png"/>
        <xdr:cNvPicPr>
          <a:picLocks noChangeAspect="1"/>
        </xdr:cNvPicPr>
      </xdr:nvPicPr>
      <xdr:blipFill>
        <a:blip xmlns:r="http://schemas.openxmlformats.org/officeDocument/2006/relationships" r:embed="rId172" cstate="print"/>
        <a:stretch>
          <a:fillRect/>
        </a:stretch>
      </xdr:blipFill>
      <xdr:spPr>
        <a:xfrm>
          <a:off x="4876800" y="203739750"/>
          <a:ext cx="762000" cy="762000"/>
        </a:xfrm>
        <a:prstGeom prst="rect">
          <a:avLst/>
        </a:prstGeom>
      </xdr:spPr>
    </xdr:pic>
    <xdr:clientData/>
  </xdr:twoCellAnchor>
  <xdr:twoCellAnchor editAs="oneCell">
    <xdr:from>
      <xdr:col>11</xdr:col>
      <xdr:colOff>0</xdr:colOff>
      <xdr:row>3682</xdr:row>
      <xdr:rowOff>0</xdr:rowOff>
    </xdr:from>
    <xdr:to>
      <xdr:col>12</xdr:col>
      <xdr:colOff>152400</xdr:colOff>
      <xdr:row>3686</xdr:row>
      <xdr:rowOff>0</xdr:rowOff>
    </xdr:to>
    <xdr:pic>
      <xdr:nvPicPr>
        <xdr:cNvPr id="244" name="Picture 243" descr="385shiny.png"/>
        <xdr:cNvPicPr>
          <a:picLocks noChangeAspect="1"/>
        </xdr:cNvPicPr>
      </xdr:nvPicPr>
      <xdr:blipFill>
        <a:blip xmlns:r="http://schemas.openxmlformats.org/officeDocument/2006/relationships" r:embed="rId173" cstate="print"/>
        <a:stretch>
          <a:fillRect/>
        </a:stretch>
      </xdr:blipFill>
      <xdr:spPr>
        <a:xfrm>
          <a:off x="6705600" y="202787250"/>
          <a:ext cx="762000" cy="762000"/>
        </a:xfrm>
        <a:prstGeom prst="rect">
          <a:avLst/>
        </a:prstGeom>
      </xdr:spPr>
    </xdr:pic>
    <xdr:clientData/>
  </xdr:twoCellAnchor>
  <xdr:twoCellAnchor editAs="oneCell">
    <xdr:from>
      <xdr:col>11</xdr:col>
      <xdr:colOff>0</xdr:colOff>
      <xdr:row>3687</xdr:row>
      <xdr:rowOff>0</xdr:rowOff>
    </xdr:from>
    <xdr:to>
      <xdr:col>12</xdr:col>
      <xdr:colOff>152400</xdr:colOff>
      <xdr:row>3690</xdr:row>
      <xdr:rowOff>190500</xdr:rowOff>
    </xdr:to>
    <xdr:pic>
      <xdr:nvPicPr>
        <xdr:cNvPr id="245" name="Picture 244" descr="385backshiny.png"/>
        <xdr:cNvPicPr>
          <a:picLocks noChangeAspect="1"/>
        </xdr:cNvPicPr>
      </xdr:nvPicPr>
      <xdr:blipFill>
        <a:blip xmlns:r="http://schemas.openxmlformats.org/officeDocument/2006/relationships" r:embed="rId174" cstate="print"/>
        <a:stretch>
          <a:fillRect/>
        </a:stretch>
      </xdr:blipFill>
      <xdr:spPr>
        <a:xfrm>
          <a:off x="6705600" y="203739750"/>
          <a:ext cx="762000" cy="762000"/>
        </a:xfrm>
        <a:prstGeom prst="rect">
          <a:avLst/>
        </a:prstGeom>
      </xdr:spPr>
    </xdr:pic>
    <xdr:clientData/>
  </xdr:twoCellAnchor>
  <xdr:twoCellAnchor editAs="oneCell">
    <xdr:from>
      <xdr:col>9</xdr:col>
      <xdr:colOff>323850</xdr:colOff>
      <xdr:row>3692</xdr:row>
      <xdr:rowOff>19050</xdr:rowOff>
    </xdr:from>
    <xdr:to>
      <xdr:col>12</xdr:col>
      <xdr:colOff>590550</xdr:colOff>
      <xdr:row>3702</xdr:row>
      <xdr:rowOff>180975</xdr:rowOff>
    </xdr:to>
    <xdr:pic>
      <xdr:nvPicPr>
        <xdr:cNvPr id="246" name="Picture 245" descr="135.jpg"/>
        <xdr:cNvPicPr>
          <a:picLocks noChangeAspect="1"/>
        </xdr:cNvPicPr>
      </xdr:nvPicPr>
      <xdr:blipFill>
        <a:blip xmlns:r="http://schemas.openxmlformats.org/officeDocument/2006/relationships" r:embed="rId175" cstate="print"/>
        <a:stretch>
          <a:fillRect/>
        </a:stretch>
      </xdr:blipFill>
      <xdr:spPr>
        <a:xfrm>
          <a:off x="5810250" y="204739875"/>
          <a:ext cx="2095500" cy="2095500"/>
        </a:xfrm>
        <a:prstGeom prst="rect">
          <a:avLst/>
        </a:prstGeom>
        <a:ln w="19050">
          <a:solidFill>
            <a:schemeClr val="tx1"/>
          </a:solidFill>
        </a:ln>
      </xdr:spPr>
    </xdr:pic>
    <xdr:clientData/>
  </xdr:twoCellAnchor>
  <xdr:twoCellAnchor editAs="oneCell">
    <xdr:from>
      <xdr:col>7</xdr:col>
      <xdr:colOff>0</xdr:colOff>
      <xdr:row>3714</xdr:row>
      <xdr:rowOff>0</xdr:rowOff>
    </xdr:from>
    <xdr:to>
      <xdr:col>8</xdr:col>
      <xdr:colOff>152400</xdr:colOff>
      <xdr:row>3718</xdr:row>
      <xdr:rowOff>0</xdr:rowOff>
    </xdr:to>
    <xdr:pic>
      <xdr:nvPicPr>
        <xdr:cNvPr id="247" name="Picture 246" descr="135.png"/>
        <xdr:cNvPicPr>
          <a:picLocks noChangeAspect="1"/>
        </xdr:cNvPicPr>
      </xdr:nvPicPr>
      <xdr:blipFill>
        <a:blip xmlns:r="http://schemas.openxmlformats.org/officeDocument/2006/relationships" r:embed="rId176" cstate="print"/>
        <a:stretch>
          <a:fillRect/>
        </a:stretch>
      </xdr:blipFill>
      <xdr:spPr>
        <a:xfrm>
          <a:off x="4267200" y="208940400"/>
          <a:ext cx="762000" cy="762000"/>
        </a:xfrm>
        <a:prstGeom prst="rect">
          <a:avLst/>
        </a:prstGeom>
      </xdr:spPr>
    </xdr:pic>
    <xdr:clientData/>
  </xdr:twoCellAnchor>
  <xdr:twoCellAnchor editAs="oneCell">
    <xdr:from>
      <xdr:col>9</xdr:col>
      <xdr:colOff>0</xdr:colOff>
      <xdr:row>3714</xdr:row>
      <xdr:rowOff>0</xdr:rowOff>
    </xdr:from>
    <xdr:to>
      <xdr:col>10</xdr:col>
      <xdr:colOff>152400</xdr:colOff>
      <xdr:row>3718</xdr:row>
      <xdr:rowOff>0</xdr:rowOff>
    </xdr:to>
    <xdr:pic>
      <xdr:nvPicPr>
        <xdr:cNvPr id="248" name="Picture 247" descr="135.png"/>
        <xdr:cNvPicPr>
          <a:picLocks noChangeAspect="1"/>
        </xdr:cNvPicPr>
      </xdr:nvPicPr>
      <xdr:blipFill>
        <a:blip xmlns:r="http://schemas.openxmlformats.org/officeDocument/2006/relationships" r:embed="rId176" cstate="print"/>
        <a:stretch>
          <a:fillRect/>
        </a:stretch>
      </xdr:blipFill>
      <xdr:spPr>
        <a:xfrm>
          <a:off x="5486400" y="208940400"/>
          <a:ext cx="762000" cy="762000"/>
        </a:xfrm>
        <a:prstGeom prst="rect">
          <a:avLst/>
        </a:prstGeom>
      </xdr:spPr>
    </xdr:pic>
    <xdr:clientData/>
  </xdr:twoCellAnchor>
  <xdr:twoCellAnchor editAs="oneCell">
    <xdr:from>
      <xdr:col>7</xdr:col>
      <xdr:colOff>0</xdr:colOff>
      <xdr:row>3719</xdr:row>
      <xdr:rowOff>0</xdr:rowOff>
    </xdr:from>
    <xdr:to>
      <xdr:col>8</xdr:col>
      <xdr:colOff>152400</xdr:colOff>
      <xdr:row>3722</xdr:row>
      <xdr:rowOff>190500</xdr:rowOff>
    </xdr:to>
    <xdr:pic>
      <xdr:nvPicPr>
        <xdr:cNvPr id="249" name="Picture 248" descr="135back.png"/>
        <xdr:cNvPicPr>
          <a:picLocks noChangeAspect="1"/>
        </xdr:cNvPicPr>
      </xdr:nvPicPr>
      <xdr:blipFill>
        <a:blip xmlns:r="http://schemas.openxmlformats.org/officeDocument/2006/relationships" r:embed="rId177" cstate="print"/>
        <a:stretch>
          <a:fillRect/>
        </a:stretch>
      </xdr:blipFill>
      <xdr:spPr>
        <a:xfrm>
          <a:off x="4267200" y="209892900"/>
          <a:ext cx="762000" cy="762000"/>
        </a:xfrm>
        <a:prstGeom prst="rect">
          <a:avLst/>
        </a:prstGeom>
      </xdr:spPr>
    </xdr:pic>
    <xdr:clientData/>
  </xdr:twoCellAnchor>
  <xdr:twoCellAnchor editAs="oneCell">
    <xdr:from>
      <xdr:col>9</xdr:col>
      <xdr:colOff>0</xdr:colOff>
      <xdr:row>3719</xdr:row>
      <xdr:rowOff>0</xdr:rowOff>
    </xdr:from>
    <xdr:to>
      <xdr:col>10</xdr:col>
      <xdr:colOff>152400</xdr:colOff>
      <xdr:row>3722</xdr:row>
      <xdr:rowOff>190500</xdr:rowOff>
    </xdr:to>
    <xdr:pic>
      <xdr:nvPicPr>
        <xdr:cNvPr id="250" name="Picture 249" descr="135back.png"/>
        <xdr:cNvPicPr>
          <a:picLocks noChangeAspect="1"/>
        </xdr:cNvPicPr>
      </xdr:nvPicPr>
      <xdr:blipFill>
        <a:blip xmlns:r="http://schemas.openxmlformats.org/officeDocument/2006/relationships" r:embed="rId177" cstate="print"/>
        <a:stretch>
          <a:fillRect/>
        </a:stretch>
      </xdr:blipFill>
      <xdr:spPr>
        <a:xfrm>
          <a:off x="5486400" y="209892900"/>
          <a:ext cx="762000" cy="762000"/>
        </a:xfrm>
        <a:prstGeom prst="rect">
          <a:avLst/>
        </a:prstGeom>
      </xdr:spPr>
    </xdr:pic>
    <xdr:clientData/>
  </xdr:twoCellAnchor>
  <xdr:twoCellAnchor editAs="oneCell">
    <xdr:from>
      <xdr:col>11</xdr:col>
      <xdr:colOff>0</xdr:colOff>
      <xdr:row>3714</xdr:row>
      <xdr:rowOff>0</xdr:rowOff>
    </xdr:from>
    <xdr:to>
      <xdr:col>12</xdr:col>
      <xdr:colOff>152400</xdr:colOff>
      <xdr:row>3718</xdr:row>
      <xdr:rowOff>0</xdr:rowOff>
    </xdr:to>
    <xdr:pic>
      <xdr:nvPicPr>
        <xdr:cNvPr id="251" name="Picture 250" descr="135shiny.png"/>
        <xdr:cNvPicPr>
          <a:picLocks noChangeAspect="1"/>
        </xdr:cNvPicPr>
      </xdr:nvPicPr>
      <xdr:blipFill>
        <a:blip xmlns:r="http://schemas.openxmlformats.org/officeDocument/2006/relationships" r:embed="rId178" cstate="print"/>
        <a:stretch>
          <a:fillRect/>
        </a:stretch>
      </xdr:blipFill>
      <xdr:spPr>
        <a:xfrm>
          <a:off x="6705600" y="208940400"/>
          <a:ext cx="762000" cy="762000"/>
        </a:xfrm>
        <a:prstGeom prst="rect">
          <a:avLst/>
        </a:prstGeom>
      </xdr:spPr>
    </xdr:pic>
    <xdr:clientData/>
  </xdr:twoCellAnchor>
  <xdr:twoCellAnchor editAs="oneCell">
    <xdr:from>
      <xdr:col>11</xdr:col>
      <xdr:colOff>0</xdr:colOff>
      <xdr:row>3719</xdr:row>
      <xdr:rowOff>0</xdr:rowOff>
    </xdr:from>
    <xdr:to>
      <xdr:col>12</xdr:col>
      <xdr:colOff>152400</xdr:colOff>
      <xdr:row>3722</xdr:row>
      <xdr:rowOff>190500</xdr:rowOff>
    </xdr:to>
    <xdr:pic>
      <xdr:nvPicPr>
        <xdr:cNvPr id="252" name="Picture 251" descr="135backshiny.png"/>
        <xdr:cNvPicPr>
          <a:picLocks noChangeAspect="1"/>
        </xdr:cNvPicPr>
      </xdr:nvPicPr>
      <xdr:blipFill>
        <a:blip xmlns:r="http://schemas.openxmlformats.org/officeDocument/2006/relationships" r:embed="rId179" cstate="print"/>
        <a:stretch>
          <a:fillRect/>
        </a:stretch>
      </xdr:blipFill>
      <xdr:spPr>
        <a:xfrm>
          <a:off x="6705600" y="209892900"/>
          <a:ext cx="762000" cy="762000"/>
        </a:xfrm>
        <a:prstGeom prst="rect">
          <a:avLst/>
        </a:prstGeom>
      </xdr:spPr>
    </xdr:pic>
    <xdr:clientData/>
  </xdr:twoCellAnchor>
  <xdr:twoCellAnchor editAs="oneCell">
    <xdr:from>
      <xdr:col>9</xdr:col>
      <xdr:colOff>333375</xdr:colOff>
      <xdr:row>3888</xdr:row>
      <xdr:rowOff>19050</xdr:rowOff>
    </xdr:from>
    <xdr:to>
      <xdr:col>12</xdr:col>
      <xdr:colOff>600075</xdr:colOff>
      <xdr:row>3898</xdr:row>
      <xdr:rowOff>180975</xdr:rowOff>
    </xdr:to>
    <xdr:pic>
      <xdr:nvPicPr>
        <xdr:cNvPr id="253" name="Picture 252" descr="230.jpg"/>
        <xdr:cNvPicPr>
          <a:picLocks noChangeAspect="1"/>
        </xdr:cNvPicPr>
      </xdr:nvPicPr>
      <xdr:blipFill>
        <a:blip xmlns:r="http://schemas.openxmlformats.org/officeDocument/2006/relationships" r:embed="rId180" cstate="print"/>
        <a:stretch>
          <a:fillRect/>
        </a:stretch>
      </xdr:blipFill>
      <xdr:spPr>
        <a:xfrm>
          <a:off x="5819775" y="211274025"/>
          <a:ext cx="2095500" cy="2095500"/>
        </a:xfrm>
        <a:prstGeom prst="rect">
          <a:avLst/>
        </a:prstGeom>
        <a:ln w="19050">
          <a:solidFill>
            <a:schemeClr val="tx1"/>
          </a:solidFill>
        </a:ln>
      </xdr:spPr>
    </xdr:pic>
    <xdr:clientData/>
  </xdr:twoCellAnchor>
  <xdr:twoCellAnchor editAs="oneCell">
    <xdr:from>
      <xdr:col>7</xdr:col>
      <xdr:colOff>0</xdr:colOff>
      <xdr:row>3910</xdr:row>
      <xdr:rowOff>0</xdr:rowOff>
    </xdr:from>
    <xdr:to>
      <xdr:col>8</xdr:col>
      <xdr:colOff>152400</xdr:colOff>
      <xdr:row>3914</xdr:row>
      <xdr:rowOff>0</xdr:rowOff>
    </xdr:to>
    <xdr:pic>
      <xdr:nvPicPr>
        <xdr:cNvPr id="254" name="Picture 253" descr="230.png"/>
        <xdr:cNvPicPr>
          <a:picLocks noChangeAspect="1"/>
        </xdr:cNvPicPr>
      </xdr:nvPicPr>
      <xdr:blipFill>
        <a:blip xmlns:r="http://schemas.openxmlformats.org/officeDocument/2006/relationships" r:embed="rId181" cstate="print"/>
        <a:stretch>
          <a:fillRect/>
        </a:stretch>
      </xdr:blipFill>
      <xdr:spPr>
        <a:xfrm>
          <a:off x="4267200" y="215474550"/>
          <a:ext cx="762000" cy="762000"/>
        </a:xfrm>
        <a:prstGeom prst="rect">
          <a:avLst/>
        </a:prstGeom>
      </xdr:spPr>
    </xdr:pic>
    <xdr:clientData/>
  </xdr:twoCellAnchor>
  <xdr:twoCellAnchor editAs="oneCell">
    <xdr:from>
      <xdr:col>9</xdr:col>
      <xdr:colOff>0</xdr:colOff>
      <xdr:row>3910</xdr:row>
      <xdr:rowOff>0</xdr:rowOff>
    </xdr:from>
    <xdr:to>
      <xdr:col>10</xdr:col>
      <xdr:colOff>152400</xdr:colOff>
      <xdr:row>3914</xdr:row>
      <xdr:rowOff>0</xdr:rowOff>
    </xdr:to>
    <xdr:pic>
      <xdr:nvPicPr>
        <xdr:cNvPr id="255" name="Picture 254" descr="230.png"/>
        <xdr:cNvPicPr>
          <a:picLocks noChangeAspect="1"/>
        </xdr:cNvPicPr>
      </xdr:nvPicPr>
      <xdr:blipFill>
        <a:blip xmlns:r="http://schemas.openxmlformats.org/officeDocument/2006/relationships" r:embed="rId181" cstate="print"/>
        <a:stretch>
          <a:fillRect/>
        </a:stretch>
      </xdr:blipFill>
      <xdr:spPr>
        <a:xfrm>
          <a:off x="5486400" y="215474550"/>
          <a:ext cx="762000" cy="762000"/>
        </a:xfrm>
        <a:prstGeom prst="rect">
          <a:avLst/>
        </a:prstGeom>
      </xdr:spPr>
    </xdr:pic>
    <xdr:clientData/>
  </xdr:twoCellAnchor>
  <xdr:twoCellAnchor editAs="oneCell">
    <xdr:from>
      <xdr:col>7</xdr:col>
      <xdr:colOff>0</xdr:colOff>
      <xdr:row>3915</xdr:row>
      <xdr:rowOff>0</xdr:rowOff>
    </xdr:from>
    <xdr:to>
      <xdr:col>8</xdr:col>
      <xdr:colOff>152400</xdr:colOff>
      <xdr:row>3918</xdr:row>
      <xdr:rowOff>190500</xdr:rowOff>
    </xdr:to>
    <xdr:pic>
      <xdr:nvPicPr>
        <xdr:cNvPr id="256" name="Picture 255" descr="230back.png"/>
        <xdr:cNvPicPr>
          <a:picLocks noChangeAspect="1"/>
        </xdr:cNvPicPr>
      </xdr:nvPicPr>
      <xdr:blipFill>
        <a:blip xmlns:r="http://schemas.openxmlformats.org/officeDocument/2006/relationships" r:embed="rId182" cstate="print"/>
        <a:stretch>
          <a:fillRect/>
        </a:stretch>
      </xdr:blipFill>
      <xdr:spPr>
        <a:xfrm>
          <a:off x="4267200" y="216427050"/>
          <a:ext cx="762000" cy="762000"/>
        </a:xfrm>
        <a:prstGeom prst="rect">
          <a:avLst/>
        </a:prstGeom>
      </xdr:spPr>
    </xdr:pic>
    <xdr:clientData/>
  </xdr:twoCellAnchor>
  <xdr:twoCellAnchor editAs="oneCell">
    <xdr:from>
      <xdr:col>9</xdr:col>
      <xdr:colOff>0</xdr:colOff>
      <xdr:row>3915</xdr:row>
      <xdr:rowOff>0</xdr:rowOff>
    </xdr:from>
    <xdr:to>
      <xdr:col>10</xdr:col>
      <xdr:colOff>152400</xdr:colOff>
      <xdr:row>3918</xdr:row>
      <xdr:rowOff>190500</xdr:rowOff>
    </xdr:to>
    <xdr:pic>
      <xdr:nvPicPr>
        <xdr:cNvPr id="257" name="Picture 256" descr="230back.png"/>
        <xdr:cNvPicPr>
          <a:picLocks noChangeAspect="1"/>
        </xdr:cNvPicPr>
      </xdr:nvPicPr>
      <xdr:blipFill>
        <a:blip xmlns:r="http://schemas.openxmlformats.org/officeDocument/2006/relationships" r:embed="rId182" cstate="print"/>
        <a:stretch>
          <a:fillRect/>
        </a:stretch>
      </xdr:blipFill>
      <xdr:spPr>
        <a:xfrm>
          <a:off x="5486400" y="216427050"/>
          <a:ext cx="762000" cy="762000"/>
        </a:xfrm>
        <a:prstGeom prst="rect">
          <a:avLst/>
        </a:prstGeom>
      </xdr:spPr>
    </xdr:pic>
    <xdr:clientData/>
  </xdr:twoCellAnchor>
  <xdr:twoCellAnchor editAs="oneCell">
    <xdr:from>
      <xdr:col>11</xdr:col>
      <xdr:colOff>0</xdr:colOff>
      <xdr:row>3910</xdr:row>
      <xdr:rowOff>0</xdr:rowOff>
    </xdr:from>
    <xdr:to>
      <xdr:col>12</xdr:col>
      <xdr:colOff>152400</xdr:colOff>
      <xdr:row>3914</xdr:row>
      <xdr:rowOff>0</xdr:rowOff>
    </xdr:to>
    <xdr:pic>
      <xdr:nvPicPr>
        <xdr:cNvPr id="258" name="Picture 257" descr="230shiny.png"/>
        <xdr:cNvPicPr>
          <a:picLocks noChangeAspect="1"/>
        </xdr:cNvPicPr>
      </xdr:nvPicPr>
      <xdr:blipFill>
        <a:blip xmlns:r="http://schemas.openxmlformats.org/officeDocument/2006/relationships" r:embed="rId183" cstate="print"/>
        <a:stretch>
          <a:fillRect/>
        </a:stretch>
      </xdr:blipFill>
      <xdr:spPr>
        <a:xfrm>
          <a:off x="6705600" y="215474550"/>
          <a:ext cx="762000" cy="762000"/>
        </a:xfrm>
        <a:prstGeom prst="rect">
          <a:avLst/>
        </a:prstGeom>
      </xdr:spPr>
    </xdr:pic>
    <xdr:clientData/>
  </xdr:twoCellAnchor>
  <xdr:twoCellAnchor editAs="oneCell">
    <xdr:from>
      <xdr:col>11</xdr:col>
      <xdr:colOff>0</xdr:colOff>
      <xdr:row>3915</xdr:row>
      <xdr:rowOff>0</xdr:rowOff>
    </xdr:from>
    <xdr:to>
      <xdr:col>12</xdr:col>
      <xdr:colOff>152400</xdr:colOff>
      <xdr:row>3918</xdr:row>
      <xdr:rowOff>190500</xdr:rowOff>
    </xdr:to>
    <xdr:pic>
      <xdr:nvPicPr>
        <xdr:cNvPr id="259" name="Picture 258" descr="230backshiny.png"/>
        <xdr:cNvPicPr>
          <a:picLocks noChangeAspect="1"/>
        </xdr:cNvPicPr>
      </xdr:nvPicPr>
      <xdr:blipFill>
        <a:blip xmlns:r="http://schemas.openxmlformats.org/officeDocument/2006/relationships" r:embed="rId184" cstate="print"/>
        <a:stretch>
          <a:fillRect/>
        </a:stretch>
      </xdr:blipFill>
      <xdr:spPr>
        <a:xfrm>
          <a:off x="6705600" y="216427050"/>
          <a:ext cx="762000" cy="762000"/>
        </a:xfrm>
        <a:prstGeom prst="rect">
          <a:avLst/>
        </a:prstGeom>
      </xdr:spPr>
    </xdr:pic>
    <xdr:clientData/>
  </xdr:twoCellAnchor>
  <xdr:twoCellAnchor editAs="oneCell">
    <xdr:from>
      <xdr:col>9</xdr:col>
      <xdr:colOff>323850</xdr:colOff>
      <xdr:row>4086</xdr:row>
      <xdr:rowOff>19050</xdr:rowOff>
    </xdr:from>
    <xdr:to>
      <xdr:col>12</xdr:col>
      <xdr:colOff>590550</xdr:colOff>
      <xdr:row>4096</xdr:row>
      <xdr:rowOff>180975</xdr:rowOff>
    </xdr:to>
    <xdr:pic>
      <xdr:nvPicPr>
        <xdr:cNvPr id="260" name="Picture 259" descr="380.jpg"/>
        <xdr:cNvPicPr>
          <a:picLocks noChangeAspect="1"/>
        </xdr:cNvPicPr>
      </xdr:nvPicPr>
      <xdr:blipFill>
        <a:blip xmlns:r="http://schemas.openxmlformats.org/officeDocument/2006/relationships" r:embed="rId185" cstate="print"/>
        <a:stretch>
          <a:fillRect/>
        </a:stretch>
      </xdr:blipFill>
      <xdr:spPr>
        <a:xfrm>
          <a:off x="5810250" y="224342325"/>
          <a:ext cx="2095500" cy="2095500"/>
        </a:xfrm>
        <a:prstGeom prst="rect">
          <a:avLst/>
        </a:prstGeom>
        <a:ln w="19050">
          <a:solidFill>
            <a:schemeClr val="tx1"/>
          </a:solidFill>
        </a:ln>
      </xdr:spPr>
    </xdr:pic>
    <xdr:clientData/>
  </xdr:twoCellAnchor>
  <xdr:twoCellAnchor editAs="oneCell">
    <xdr:from>
      <xdr:col>9</xdr:col>
      <xdr:colOff>0</xdr:colOff>
      <xdr:row>4108</xdr:row>
      <xdr:rowOff>0</xdr:rowOff>
    </xdr:from>
    <xdr:to>
      <xdr:col>10</xdr:col>
      <xdr:colOff>152400</xdr:colOff>
      <xdr:row>4112</xdr:row>
      <xdr:rowOff>0</xdr:rowOff>
    </xdr:to>
    <xdr:pic>
      <xdr:nvPicPr>
        <xdr:cNvPr id="261" name="Picture 260" descr="380.png"/>
        <xdr:cNvPicPr>
          <a:picLocks noChangeAspect="1"/>
        </xdr:cNvPicPr>
      </xdr:nvPicPr>
      <xdr:blipFill>
        <a:blip xmlns:r="http://schemas.openxmlformats.org/officeDocument/2006/relationships" r:embed="rId186" cstate="print"/>
        <a:stretch>
          <a:fillRect/>
        </a:stretch>
      </xdr:blipFill>
      <xdr:spPr>
        <a:xfrm>
          <a:off x="5486400" y="228542850"/>
          <a:ext cx="762000" cy="762000"/>
        </a:xfrm>
        <a:prstGeom prst="rect">
          <a:avLst/>
        </a:prstGeom>
      </xdr:spPr>
    </xdr:pic>
    <xdr:clientData/>
  </xdr:twoCellAnchor>
  <xdr:twoCellAnchor editAs="oneCell">
    <xdr:from>
      <xdr:col>9</xdr:col>
      <xdr:colOff>0</xdr:colOff>
      <xdr:row>4113</xdr:row>
      <xdr:rowOff>0</xdr:rowOff>
    </xdr:from>
    <xdr:to>
      <xdr:col>10</xdr:col>
      <xdr:colOff>152400</xdr:colOff>
      <xdr:row>4116</xdr:row>
      <xdr:rowOff>190500</xdr:rowOff>
    </xdr:to>
    <xdr:pic>
      <xdr:nvPicPr>
        <xdr:cNvPr id="262" name="Picture 261" descr="380back.png"/>
        <xdr:cNvPicPr>
          <a:picLocks noChangeAspect="1"/>
        </xdr:cNvPicPr>
      </xdr:nvPicPr>
      <xdr:blipFill>
        <a:blip xmlns:r="http://schemas.openxmlformats.org/officeDocument/2006/relationships" r:embed="rId187" cstate="print"/>
        <a:stretch>
          <a:fillRect/>
        </a:stretch>
      </xdr:blipFill>
      <xdr:spPr>
        <a:xfrm>
          <a:off x="5486400" y="229495350"/>
          <a:ext cx="762000" cy="762000"/>
        </a:xfrm>
        <a:prstGeom prst="rect">
          <a:avLst/>
        </a:prstGeom>
      </xdr:spPr>
    </xdr:pic>
    <xdr:clientData/>
  </xdr:twoCellAnchor>
  <xdr:twoCellAnchor editAs="oneCell">
    <xdr:from>
      <xdr:col>11</xdr:col>
      <xdr:colOff>0</xdr:colOff>
      <xdr:row>4108</xdr:row>
      <xdr:rowOff>0</xdr:rowOff>
    </xdr:from>
    <xdr:to>
      <xdr:col>12</xdr:col>
      <xdr:colOff>152400</xdr:colOff>
      <xdr:row>4112</xdr:row>
      <xdr:rowOff>0</xdr:rowOff>
    </xdr:to>
    <xdr:pic>
      <xdr:nvPicPr>
        <xdr:cNvPr id="263" name="Picture 262" descr="380shiny.png"/>
        <xdr:cNvPicPr>
          <a:picLocks noChangeAspect="1"/>
        </xdr:cNvPicPr>
      </xdr:nvPicPr>
      <xdr:blipFill>
        <a:blip xmlns:r="http://schemas.openxmlformats.org/officeDocument/2006/relationships" r:embed="rId188" cstate="print"/>
        <a:stretch>
          <a:fillRect/>
        </a:stretch>
      </xdr:blipFill>
      <xdr:spPr>
        <a:xfrm>
          <a:off x="6705600" y="228542850"/>
          <a:ext cx="762000" cy="762000"/>
        </a:xfrm>
        <a:prstGeom prst="rect">
          <a:avLst/>
        </a:prstGeom>
      </xdr:spPr>
    </xdr:pic>
    <xdr:clientData/>
  </xdr:twoCellAnchor>
  <xdr:twoCellAnchor editAs="oneCell">
    <xdr:from>
      <xdr:col>11</xdr:col>
      <xdr:colOff>0</xdr:colOff>
      <xdr:row>4113</xdr:row>
      <xdr:rowOff>0</xdr:rowOff>
    </xdr:from>
    <xdr:to>
      <xdr:col>12</xdr:col>
      <xdr:colOff>152400</xdr:colOff>
      <xdr:row>4116</xdr:row>
      <xdr:rowOff>190500</xdr:rowOff>
    </xdr:to>
    <xdr:pic>
      <xdr:nvPicPr>
        <xdr:cNvPr id="264" name="Picture 263" descr="380backshiny.png"/>
        <xdr:cNvPicPr>
          <a:picLocks noChangeAspect="1"/>
        </xdr:cNvPicPr>
      </xdr:nvPicPr>
      <xdr:blipFill>
        <a:blip xmlns:r="http://schemas.openxmlformats.org/officeDocument/2006/relationships" r:embed="rId189" cstate="print"/>
        <a:stretch>
          <a:fillRect/>
        </a:stretch>
      </xdr:blipFill>
      <xdr:spPr>
        <a:xfrm>
          <a:off x="6705600" y="229495350"/>
          <a:ext cx="762000" cy="762000"/>
        </a:xfrm>
        <a:prstGeom prst="rect">
          <a:avLst/>
        </a:prstGeom>
      </xdr:spPr>
    </xdr:pic>
    <xdr:clientData/>
  </xdr:twoCellAnchor>
  <xdr:twoCellAnchor editAs="oneCell">
    <xdr:from>
      <xdr:col>9</xdr:col>
      <xdr:colOff>323850</xdr:colOff>
      <xdr:row>4288</xdr:row>
      <xdr:rowOff>19050</xdr:rowOff>
    </xdr:from>
    <xdr:to>
      <xdr:col>12</xdr:col>
      <xdr:colOff>590550</xdr:colOff>
      <xdr:row>4298</xdr:row>
      <xdr:rowOff>180975</xdr:rowOff>
    </xdr:to>
    <xdr:pic>
      <xdr:nvPicPr>
        <xdr:cNvPr id="265" name="Picture 264" descr="448.jpg"/>
        <xdr:cNvPicPr>
          <a:picLocks noChangeAspect="1"/>
        </xdr:cNvPicPr>
      </xdr:nvPicPr>
      <xdr:blipFill>
        <a:blip xmlns:r="http://schemas.openxmlformats.org/officeDocument/2006/relationships" r:embed="rId190" cstate="print"/>
        <a:stretch>
          <a:fillRect/>
        </a:stretch>
      </xdr:blipFill>
      <xdr:spPr>
        <a:xfrm>
          <a:off x="5810250" y="230876475"/>
          <a:ext cx="2095500" cy="2095500"/>
        </a:xfrm>
        <a:prstGeom prst="rect">
          <a:avLst/>
        </a:prstGeom>
        <a:ln w="19050">
          <a:solidFill>
            <a:schemeClr val="tx1"/>
          </a:solidFill>
        </a:ln>
      </xdr:spPr>
    </xdr:pic>
    <xdr:clientData/>
  </xdr:twoCellAnchor>
  <xdr:twoCellAnchor editAs="oneCell">
    <xdr:from>
      <xdr:col>7</xdr:col>
      <xdr:colOff>0</xdr:colOff>
      <xdr:row>4310</xdr:row>
      <xdr:rowOff>0</xdr:rowOff>
    </xdr:from>
    <xdr:to>
      <xdr:col>8</xdr:col>
      <xdr:colOff>152400</xdr:colOff>
      <xdr:row>4314</xdr:row>
      <xdr:rowOff>0</xdr:rowOff>
    </xdr:to>
    <xdr:pic>
      <xdr:nvPicPr>
        <xdr:cNvPr id="266" name="Picture 265" descr="448.png"/>
        <xdr:cNvPicPr>
          <a:picLocks noChangeAspect="1"/>
        </xdr:cNvPicPr>
      </xdr:nvPicPr>
      <xdr:blipFill>
        <a:blip xmlns:r="http://schemas.openxmlformats.org/officeDocument/2006/relationships" r:embed="rId191" cstate="print"/>
        <a:stretch>
          <a:fillRect/>
        </a:stretch>
      </xdr:blipFill>
      <xdr:spPr>
        <a:xfrm>
          <a:off x="4267200" y="235077000"/>
          <a:ext cx="762000" cy="762000"/>
        </a:xfrm>
        <a:prstGeom prst="rect">
          <a:avLst/>
        </a:prstGeom>
      </xdr:spPr>
    </xdr:pic>
    <xdr:clientData/>
  </xdr:twoCellAnchor>
  <xdr:twoCellAnchor editAs="oneCell">
    <xdr:from>
      <xdr:col>9</xdr:col>
      <xdr:colOff>0</xdr:colOff>
      <xdr:row>4310</xdr:row>
      <xdr:rowOff>0</xdr:rowOff>
    </xdr:from>
    <xdr:to>
      <xdr:col>10</xdr:col>
      <xdr:colOff>152400</xdr:colOff>
      <xdr:row>4314</xdr:row>
      <xdr:rowOff>0</xdr:rowOff>
    </xdr:to>
    <xdr:pic>
      <xdr:nvPicPr>
        <xdr:cNvPr id="267" name="Picture 266" descr="448.png"/>
        <xdr:cNvPicPr>
          <a:picLocks noChangeAspect="1"/>
        </xdr:cNvPicPr>
      </xdr:nvPicPr>
      <xdr:blipFill>
        <a:blip xmlns:r="http://schemas.openxmlformats.org/officeDocument/2006/relationships" r:embed="rId191" cstate="print"/>
        <a:stretch>
          <a:fillRect/>
        </a:stretch>
      </xdr:blipFill>
      <xdr:spPr>
        <a:xfrm>
          <a:off x="5486400" y="235077000"/>
          <a:ext cx="762000" cy="762000"/>
        </a:xfrm>
        <a:prstGeom prst="rect">
          <a:avLst/>
        </a:prstGeom>
      </xdr:spPr>
    </xdr:pic>
    <xdr:clientData/>
  </xdr:twoCellAnchor>
  <xdr:twoCellAnchor editAs="oneCell">
    <xdr:from>
      <xdr:col>7</xdr:col>
      <xdr:colOff>0</xdr:colOff>
      <xdr:row>4315</xdr:row>
      <xdr:rowOff>0</xdr:rowOff>
    </xdr:from>
    <xdr:to>
      <xdr:col>8</xdr:col>
      <xdr:colOff>152400</xdr:colOff>
      <xdr:row>4318</xdr:row>
      <xdr:rowOff>190500</xdr:rowOff>
    </xdr:to>
    <xdr:pic>
      <xdr:nvPicPr>
        <xdr:cNvPr id="268" name="Picture 267" descr="448back.png"/>
        <xdr:cNvPicPr>
          <a:picLocks noChangeAspect="1"/>
        </xdr:cNvPicPr>
      </xdr:nvPicPr>
      <xdr:blipFill>
        <a:blip xmlns:r="http://schemas.openxmlformats.org/officeDocument/2006/relationships" r:embed="rId192" cstate="print"/>
        <a:stretch>
          <a:fillRect/>
        </a:stretch>
      </xdr:blipFill>
      <xdr:spPr>
        <a:xfrm>
          <a:off x="4267200" y="236029500"/>
          <a:ext cx="762000" cy="762000"/>
        </a:xfrm>
        <a:prstGeom prst="rect">
          <a:avLst/>
        </a:prstGeom>
      </xdr:spPr>
    </xdr:pic>
    <xdr:clientData/>
  </xdr:twoCellAnchor>
  <xdr:twoCellAnchor editAs="oneCell">
    <xdr:from>
      <xdr:col>9</xdr:col>
      <xdr:colOff>0</xdr:colOff>
      <xdr:row>4315</xdr:row>
      <xdr:rowOff>0</xdr:rowOff>
    </xdr:from>
    <xdr:to>
      <xdr:col>10</xdr:col>
      <xdr:colOff>152400</xdr:colOff>
      <xdr:row>4318</xdr:row>
      <xdr:rowOff>190500</xdr:rowOff>
    </xdr:to>
    <xdr:pic>
      <xdr:nvPicPr>
        <xdr:cNvPr id="269" name="Picture 268" descr="448back.png"/>
        <xdr:cNvPicPr>
          <a:picLocks noChangeAspect="1"/>
        </xdr:cNvPicPr>
      </xdr:nvPicPr>
      <xdr:blipFill>
        <a:blip xmlns:r="http://schemas.openxmlformats.org/officeDocument/2006/relationships" r:embed="rId192" cstate="print"/>
        <a:stretch>
          <a:fillRect/>
        </a:stretch>
      </xdr:blipFill>
      <xdr:spPr>
        <a:xfrm>
          <a:off x="5486400" y="236029500"/>
          <a:ext cx="762000" cy="762000"/>
        </a:xfrm>
        <a:prstGeom prst="rect">
          <a:avLst/>
        </a:prstGeom>
      </xdr:spPr>
    </xdr:pic>
    <xdr:clientData/>
  </xdr:twoCellAnchor>
  <xdr:twoCellAnchor editAs="oneCell">
    <xdr:from>
      <xdr:col>11</xdr:col>
      <xdr:colOff>0</xdr:colOff>
      <xdr:row>4310</xdr:row>
      <xdr:rowOff>0</xdr:rowOff>
    </xdr:from>
    <xdr:to>
      <xdr:col>12</xdr:col>
      <xdr:colOff>152400</xdr:colOff>
      <xdr:row>4314</xdr:row>
      <xdr:rowOff>0</xdr:rowOff>
    </xdr:to>
    <xdr:pic>
      <xdr:nvPicPr>
        <xdr:cNvPr id="270" name="Picture 269" descr="448shiny.png"/>
        <xdr:cNvPicPr>
          <a:picLocks noChangeAspect="1"/>
        </xdr:cNvPicPr>
      </xdr:nvPicPr>
      <xdr:blipFill>
        <a:blip xmlns:r="http://schemas.openxmlformats.org/officeDocument/2006/relationships" r:embed="rId193" cstate="print"/>
        <a:stretch>
          <a:fillRect/>
        </a:stretch>
      </xdr:blipFill>
      <xdr:spPr>
        <a:xfrm>
          <a:off x="6705600" y="235077000"/>
          <a:ext cx="762000" cy="762000"/>
        </a:xfrm>
        <a:prstGeom prst="rect">
          <a:avLst/>
        </a:prstGeom>
      </xdr:spPr>
    </xdr:pic>
    <xdr:clientData/>
  </xdr:twoCellAnchor>
  <xdr:twoCellAnchor editAs="oneCell">
    <xdr:from>
      <xdr:col>11</xdr:col>
      <xdr:colOff>0</xdr:colOff>
      <xdr:row>4315</xdr:row>
      <xdr:rowOff>0</xdr:rowOff>
    </xdr:from>
    <xdr:to>
      <xdr:col>12</xdr:col>
      <xdr:colOff>152400</xdr:colOff>
      <xdr:row>4318</xdr:row>
      <xdr:rowOff>190500</xdr:rowOff>
    </xdr:to>
    <xdr:pic>
      <xdr:nvPicPr>
        <xdr:cNvPr id="271" name="Picture 270" descr="448backshiny.png"/>
        <xdr:cNvPicPr>
          <a:picLocks noChangeAspect="1"/>
        </xdr:cNvPicPr>
      </xdr:nvPicPr>
      <xdr:blipFill>
        <a:blip xmlns:r="http://schemas.openxmlformats.org/officeDocument/2006/relationships" r:embed="rId194" cstate="print"/>
        <a:stretch>
          <a:fillRect/>
        </a:stretch>
      </xdr:blipFill>
      <xdr:spPr>
        <a:xfrm>
          <a:off x="6705600" y="236029500"/>
          <a:ext cx="762000" cy="762000"/>
        </a:xfrm>
        <a:prstGeom prst="rect">
          <a:avLst/>
        </a:prstGeom>
      </xdr:spPr>
    </xdr:pic>
    <xdr:clientData/>
  </xdr:twoCellAnchor>
  <xdr:twoCellAnchor editAs="oneCell">
    <xdr:from>
      <xdr:col>9</xdr:col>
      <xdr:colOff>323850</xdr:colOff>
      <xdr:row>4484</xdr:row>
      <xdr:rowOff>19050</xdr:rowOff>
    </xdr:from>
    <xdr:to>
      <xdr:col>12</xdr:col>
      <xdr:colOff>590550</xdr:colOff>
      <xdr:row>4494</xdr:row>
      <xdr:rowOff>180975</xdr:rowOff>
    </xdr:to>
    <xdr:pic>
      <xdr:nvPicPr>
        <xdr:cNvPr id="272" name="Picture 271" descr="068.jpg"/>
        <xdr:cNvPicPr>
          <a:picLocks noChangeAspect="1"/>
        </xdr:cNvPicPr>
      </xdr:nvPicPr>
      <xdr:blipFill>
        <a:blip xmlns:r="http://schemas.openxmlformats.org/officeDocument/2006/relationships" r:embed="rId195" cstate="print"/>
        <a:stretch>
          <a:fillRect/>
        </a:stretch>
      </xdr:blipFill>
      <xdr:spPr>
        <a:xfrm>
          <a:off x="5810250" y="237410625"/>
          <a:ext cx="2095500" cy="2095500"/>
        </a:xfrm>
        <a:prstGeom prst="rect">
          <a:avLst/>
        </a:prstGeom>
        <a:ln w="19050">
          <a:solidFill>
            <a:schemeClr val="tx1"/>
          </a:solidFill>
        </a:ln>
      </xdr:spPr>
    </xdr:pic>
    <xdr:clientData/>
  </xdr:twoCellAnchor>
  <xdr:twoCellAnchor editAs="oneCell">
    <xdr:from>
      <xdr:col>7</xdr:col>
      <xdr:colOff>0</xdr:colOff>
      <xdr:row>4506</xdr:row>
      <xdr:rowOff>0</xdr:rowOff>
    </xdr:from>
    <xdr:to>
      <xdr:col>8</xdr:col>
      <xdr:colOff>152400</xdr:colOff>
      <xdr:row>4510</xdr:row>
      <xdr:rowOff>0</xdr:rowOff>
    </xdr:to>
    <xdr:pic>
      <xdr:nvPicPr>
        <xdr:cNvPr id="273" name="Picture 272" descr="68.png"/>
        <xdr:cNvPicPr>
          <a:picLocks noChangeAspect="1"/>
        </xdr:cNvPicPr>
      </xdr:nvPicPr>
      <xdr:blipFill>
        <a:blip xmlns:r="http://schemas.openxmlformats.org/officeDocument/2006/relationships" r:embed="rId196" cstate="print"/>
        <a:stretch>
          <a:fillRect/>
        </a:stretch>
      </xdr:blipFill>
      <xdr:spPr>
        <a:xfrm>
          <a:off x="4267200" y="241611150"/>
          <a:ext cx="762000" cy="762000"/>
        </a:xfrm>
        <a:prstGeom prst="rect">
          <a:avLst/>
        </a:prstGeom>
      </xdr:spPr>
    </xdr:pic>
    <xdr:clientData/>
  </xdr:twoCellAnchor>
  <xdr:twoCellAnchor editAs="oneCell">
    <xdr:from>
      <xdr:col>9</xdr:col>
      <xdr:colOff>0</xdr:colOff>
      <xdr:row>4506</xdr:row>
      <xdr:rowOff>0</xdr:rowOff>
    </xdr:from>
    <xdr:to>
      <xdr:col>10</xdr:col>
      <xdr:colOff>152400</xdr:colOff>
      <xdr:row>4510</xdr:row>
      <xdr:rowOff>0</xdr:rowOff>
    </xdr:to>
    <xdr:pic>
      <xdr:nvPicPr>
        <xdr:cNvPr id="274" name="Picture 273" descr="68.png"/>
        <xdr:cNvPicPr>
          <a:picLocks noChangeAspect="1"/>
        </xdr:cNvPicPr>
      </xdr:nvPicPr>
      <xdr:blipFill>
        <a:blip xmlns:r="http://schemas.openxmlformats.org/officeDocument/2006/relationships" r:embed="rId196" cstate="print"/>
        <a:stretch>
          <a:fillRect/>
        </a:stretch>
      </xdr:blipFill>
      <xdr:spPr>
        <a:xfrm>
          <a:off x="5486400" y="241611150"/>
          <a:ext cx="762000" cy="762000"/>
        </a:xfrm>
        <a:prstGeom prst="rect">
          <a:avLst/>
        </a:prstGeom>
      </xdr:spPr>
    </xdr:pic>
    <xdr:clientData/>
  </xdr:twoCellAnchor>
  <xdr:twoCellAnchor editAs="oneCell">
    <xdr:from>
      <xdr:col>7</xdr:col>
      <xdr:colOff>0</xdr:colOff>
      <xdr:row>4511</xdr:row>
      <xdr:rowOff>0</xdr:rowOff>
    </xdr:from>
    <xdr:to>
      <xdr:col>8</xdr:col>
      <xdr:colOff>152400</xdr:colOff>
      <xdr:row>4514</xdr:row>
      <xdr:rowOff>190500</xdr:rowOff>
    </xdr:to>
    <xdr:pic>
      <xdr:nvPicPr>
        <xdr:cNvPr id="275" name="Picture 274" descr="68back.png"/>
        <xdr:cNvPicPr>
          <a:picLocks noChangeAspect="1"/>
        </xdr:cNvPicPr>
      </xdr:nvPicPr>
      <xdr:blipFill>
        <a:blip xmlns:r="http://schemas.openxmlformats.org/officeDocument/2006/relationships" r:embed="rId197" cstate="print"/>
        <a:stretch>
          <a:fillRect/>
        </a:stretch>
      </xdr:blipFill>
      <xdr:spPr>
        <a:xfrm>
          <a:off x="4267200" y="242563650"/>
          <a:ext cx="762000" cy="762000"/>
        </a:xfrm>
        <a:prstGeom prst="rect">
          <a:avLst/>
        </a:prstGeom>
      </xdr:spPr>
    </xdr:pic>
    <xdr:clientData/>
  </xdr:twoCellAnchor>
  <xdr:twoCellAnchor editAs="oneCell">
    <xdr:from>
      <xdr:col>9</xdr:col>
      <xdr:colOff>0</xdr:colOff>
      <xdr:row>4511</xdr:row>
      <xdr:rowOff>0</xdr:rowOff>
    </xdr:from>
    <xdr:to>
      <xdr:col>10</xdr:col>
      <xdr:colOff>152400</xdr:colOff>
      <xdr:row>4514</xdr:row>
      <xdr:rowOff>190500</xdr:rowOff>
    </xdr:to>
    <xdr:pic>
      <xdr:nvPicPr>
        <xdr:cNvPr id="276" name="Picture 275" descr="68back.png"/>
        <xdr:cNvPicPr>
          <a:picLocks noChangeAspect="1"/>
        </xdr:cNvPicPr>
      </xdr:nvPicPr>
      <xdr:blipFill>
        <a:blip xmlns:r="http://schemas.openxmlformats.org/officeDocument/2006/relationships" r:embed="rId197" cstate="print"/>
        <a:stretch>
          <a:fillRect/>
        </a:stretch>
      </xdr:blipFill>
      <xdr:spPr>
        <a:xfrm>
          <a:off x="5486400" y="242563650"/>
          <a:ext cx="762000" cy="762000"/>
        </a:xfrm>
        <a:prstGeom prst="rect">
          <a:avLst/>
        </a:prstGeom>
      </xdr:spPr>
    </xdr:pic>
    <xdr:clientData/>
  </xdr:twoCellAnchor>
  <xdr:twoCellAnchor editAs="oneCell">
    <xdr:from>
      <xdr:col>11</xdr:col>
      <xdr:colOff>0</xdr:colOff>
      <xdr:row>4506</xdr:row>
      <xdr:rowOff>0</xdr:rowOff>
    </xdr:from>
    <xdr:to>
      <xdr:col>12</xdr:col>
      <xdr:colOff>152400</xdr:colOff>
      <xdr:row>4510</xdr:row>
      <xdr:rowOff>0</xdr:rowOff>
    </xdr:to>
    <xdr:pic>
      <xdr:nvPicPr>
        <xdr:cNvPr id="277" name="Picture 276" descr="68shiny.png"/>
        <xdr:cNvPicPr>
          <a:picLocks noChangeAspect="1"/>
        </xdr:cNvPicPr>
      </xdr:nvPicPr>
      <xdr:blipFill>
        <a:blip xmlns:r="http://schemas.openxmlformats.org/officeDocument/2006/relationships" r:embed="rId198" cstate="print"/>
        <a:stretch>
          <a:fillRect/>
        </a:stretch>
      </xdr:blipFill>
      <xdr:spPr>
        <a:xfrm>
          <a:off x="6705600" y="241611150"/>
          <a:ext cx="762000" cy="762000"/>
        </a:xfrm>
        <a:prstGeom prst="rect">
          <a:avLst/>
        </a:prstGeom>
      </xdr:spPr>
    </xdr:pic>
    <xdr:clientData/>
  </xdr:twoCellAnchor>
  <xdr:twoCellAnchor editAs="oneCell">
    <xdr:from>
      <xdr:col>11</xdr:col>
      <xdr:colOff>0</xdr:colOff>
      <xdr:row>4511</xdr:row>
      <xdr:rowOff>0</xdr:rowOff>
    </xdr:from>
    <xdr:to>
      <xdr:col>12</xdr:col>
      <xdr:colOff>152400</xdr:colOff>
      <xdr:row>4514</xdr:row>
      <xdr:rowOff>190500</xdr:rowOff>
    </xdr:to>
    <xdr:pic>
      <xdr:nvPicPr>
        <xdr:cNvPr id="278" name="Picture 277" descr="68backshiny.png"/>
        <xdr:cNvPicPr>
          <a:picLocks noChangeAspect="1"/>
        </xdr:cNvPicPr>
      </xdr:nvPicPr>
      <xdr:blipFill>
        <a:blip xmlns:r="http://schemas.openxmlformats.org/officeDocument/2006/relationships" r:embed="rId199" cstate="print"/>
        <a:stretch>
          <a:fillRect/>
        </a:stretch>
      </xdr:blipFill>
      <xdr:spPr>
        <a:xfrm>
          <a:off x="6705600" y="242563650"/>
          <a:ext cx="762000" cy="762000"/>
        </a:xfrm>
        <a:prstGeom prst="rect">
          <a:avLst/>
        </a:prstGeom>
      </xdr:spPr>
    </xdr:pic>
    <xdr:clientData/>
  </xdr:twoCellAnchor>
  <xdr:twoCellAnchor editAs="oneCell">
    <xdr:from>
      <xdr:col>9</xdr:col>
      <xdr:colOff>333375</xdr:colOff>
      <xdr:row>4618</xdr:row>
      <xdr:rowOff>19050</xdr:rowOff>
    </xdr:from>
    <xdr:to>
      <xdr:col>12</xdr:col>
      <xdr:colOff>600075</xdr:colOff>
      <xdr:row>4628</xdr:row>
      <xdr:rowOff>180975</xdr:rowOff>
    </xdr:to>
    <xdr:pic>
      <xdr:nvPicPr>
        <xdr:cNvPr id="279" name="Picture 278" descr="462.jpg"/>
        <xdr:cNvPicPr>
          <a:picLocks noChangeAspect="1"/>
        </xdr:cNvPicPr>
      </xdr:nvPicPr>
      <xdr:blipFill>
        <a:blip xmlns:r="http://schemas.openxmlformats.org/officeDocument/2006/relationships" r:embed="rId200" cstate="print"/>
        <a:stretch>
          <a:fillRect/>
        </a:stretch>
      </xdr:blipFill>
      <xdr:spPr>
        <a:xfrm>
          <a:off x="5819775" y="243944775"/>
          <a:ext cx="2095500" cy="2095500"/>
        </a:xfrm>
        <a:prstGeom prst="rect">
          <a:avLst/>
        </a:prstGeom>
        <a:ln w="19050">
          <a:solidFill>
            <a:schemeClr val="tx1"/>
          </a:solidFill>
        </a:ln>
      </xdr:spPr>
    </xdr:pic>
    <xdr:clientData/>
  </xdr:twoCellAnchor>
  <xdr:twoCellAnchor editAs="oneCell">
    <xdr:from>
      <xdr:col>8</xdr:col>
      <xdr:colOff>0</xdr:colOff>
      <xdr:row>4640</xdr:row>
      <xdr:rowOff>0</xdr:rowOff>
    </xdr:from>
    <xdr:to>
      <xdr:col>9</xdr:col>
      <xdr:colOff>152400</xdr:colOff>
      <xdr:row>4644</xdr:row>
      <xdr:rowOff>0</xdr:rowOff>
    </xdr:to>
    <xdr:pic>
      <xdr:nvPicPr>
        <xdr:cNvPr id="280" name="Picture 279" descr="462.png"/>
        <xdr:cNvPicPr>
          <a:picLocks noChangeAspect="1"/>
        </xdr:cNvPicPr>
      </xdr:nvPicPr>
      <xdr:blipFill>
        <a:blip xmlns:r="http://schemas.openxmlformats.org/officeDocument/2006/relationships" r:embed="rId201" cstate="print"/>
        <a:stretch>
          <a:fillRect/>
        </a:stretch>
      </xdr:blipFill>
      <xdr:spPr>
        <a:xfrm>
          <a:off x="4876800" y="248145300"/>
          <a:ext cx="762000" cy="762000"/>
        </a:xfrm>
        <a:prstGeom prst="rect">
          <a:avLst/>
        </a:prstGeom>
      </xdr:spPr>
    </xdr:pic>
    <xdr:clientData/>
  </xdr:twoCellAnchor>
  <xdr:twoCellAnchor editAs="oneCell">
    <xdr:from>
      <xdr:col>8</xdr:col>
      <xdr:colOff>0</xdr:colOff>
      <xdr:row>4645</xdr:row>
      <xdr:rowOff>0</xdr:rowOff>
    </xdr:from>
    <xdr:to>
      <xdr:col>9</xdr:col>
      <xdr:colOff>152400</xdr:colOff>
      <xdr:row>4648</xdr:row>
      <xdr:rowOff>190500</xdr:rowOff>
    </xdr:to>
    <xdr:pic>
      <xdr:nvPicPr>
        <xdr:cNvPr id="281" name="Picture 280" descr="462back.png"/>
        <xdr:cNvPicPr>
          <a:picLocks noChangeAspect="1"/>
        </xdr:cNvPicPr>
      </xdr:nvPicPr>
      <xdr:blipFill>
        <a:blip xmlns:r="http://schemas.openxmlformats.org/officeDocument/2006/relationships" r:embed="rId202" cstate="print"/>
        <a:stretch>
          <a:fillRect/>
        </a:stretch>
      </xdr:blipFill>
      <xdr:spPr>
        <a:xfrm>
          <a:off x="4876800" y="249097800"/>
          <a:ext cx="762000" cy="762000"/>
        </a:xfrm>
        <a:prstGeom prst="rect">
          <a:avLst/>
        </a:prstGeom>
      </xdr:spPr>
    </xdr:pic>
    <xdr:clientData/>
  </xdr:twoCellAnchor>
  <xdr:twoCellAnchor editAs="oneCell">
    <xdr:from>
      <xdr:col>11</xdr:col>
      <xdr:colOff>0</xdr:colOff>
      <xdr:row>4640</xdr:row>
      <xdr:rowOff>0</xdr:rowOff>
    </xdr:from>
    <xdr:to>
      <xdr:col>12</xdr:col>
      <xdr:colOff>152400</xdr:colOff>
      <xdr:row>4644</xdr:row>
      <xdr:rowOff>0</xdr:rowOff>
    </xdr:to>
    <xdr:pic>
      <xdr:nvPicPr>
        <xdr:cNvPr id="282" name="Picture 281" descr="462shiny.png"/>
        <xdr:cNvPicPr>
          <a:picLocks noChangeAspect="1"/>
        </xdr:cNvPicPr>
      </xdr:nvPicPr>
      <xdr:blipFill>
        <a:blip xmlns:r="http://schemas.openxmlformats.org/officeDocument/2006/relationships" r:embed="rId203" cstate="print"/>
        <a:stretch>
          <a:fillRect/>
        </a:stretch>
      </xdr:blipFill>
      <xdr:spPr>
        <a:xfrm>
          <a:off x="6705600" y="248145300"/>
          <a:ext cx="762000" cy="762000"/>
        </a:xfrm>
        <a:prstGeom prst="rect">
          <a:avLst/>
        </a:prstGeom>
      </xdr:spPr>
    </xdr:pic>
    <xdr:clientData/>
  </xdr:twoCellAnchor>
  <xdr:twoCellAnchor editAs="oneCell">
    <xdr:from>
      <xdr:col>11</xdr:col>
      <xdr:colOff>0</xdr:colOff>
      <xdr:row>4645</xdr:row>
      <xdr:rowOff>0</xdr:rowOff>
    </xdr:from>
    <xdr:to>
      <xdr:col>12</xdr:col>
      <xdr:colOff>152400</xdr:colOff>
      <xdr:row>4648</xdr:row>
      <xdr:rowOff>190500</xdr:rowOff>
    </xdr:to>
    <xdr:pic>
      <xdr:nvPicPr>
        <xdr:cNvPr id="283" name="Picture 282" descr="462backshiny.png"/>
        <xdr:cNvPicPr>
          <a:picLocks noChangeAspect="1"/>
        </xdr:cNvPicPr>
      </xdr:nvPicPr>
      <xdr:blipFill>
        <a:blip xmlns:r="http://schemas.openxmlformats.org/officeDocument/2006/relationships" r:embed="rId204" cstate="print"/>
        <a:stretch>
          <a:fillRect/>
        </a:stretch>
      </xdr:blipFill>
      <xdr:spPr>
        <a:xfrm>
          <a:off x="6705600" y="249097800"/>
          <a:ext cx="762000" cy="762000"/>
        </a:xfrm>
        <a:prstGeom prst="rect">
          <a:avLst/>
        </a:prstGeom>
      </xdr:spPr>
    </xdr:pic>
    <xdr:clientData/>
  </xdr:twoCellAnchor>
  <xdr:twoCellAnchor editAs="oneCell">
    <xdr:from>
      <xdr:col>9</xdr:col>
      <xdr:colOff>333375</xdr:colOff>
      <xdr:row>4652</xdr:row>
      <xdr:rowOff>19050</xdr:rowOff>
    </xdr:from>
    <xdr:to>
      <xdr:col>12</xdr:col>
      <xdr:colOff>600075</xdr:colOff>
      <xdr:row>4662</xdr:row>
      <xdr:rowOff>180975</xdr:rowOff>
    </xdr:to>
    <xdr:pic>
      <xdr:nvPicPr>
        <xdr:cNvPr id="284" name="Picture 283" descr="473.jpg"/>
        <xdr:cNvPicPr>
          <a:picLocks noChangeAspect="1"/>
        </xdr:cNvPicPr>
      </xdr:nvPicPr>
      <xdr:blipFill>
        <a:blip xmlns:r="http://schemas.openxmlformats.org/officeDocument/2006/relationships" r:embed="rId205" cstate="print"/>
        <a:stretch>
          <a:fillRect/>
        </a:stretch>
      </xdr:blipFill>
      <xdr:spPr>
        <a:xfrm>
          <a:off x="5819775" y="250478925"/>
          <a:ext cx="2095500" cy="2095500"/>
        </a:xfrm>
        <a:prstGeom prst="rect">
          <a:avLst/>
        </a:prstGeom>
        <a:ln w="19050">
          <a:solidFill>
            <a:schemeClr val="tx1"/>
          </a:solidFill>
        </a:ln>
      </xdr:spPr>
    </xdr:pic>
    <xdr:clientData/>
  </xdr:twoCellAnchor>
  <xdr:twoCellAnchor editAs="oneCell">
    <xdr:from>
      <xdr:col>7</xdr:col>
      <xdr:colOff>0</xdr:colOff>
      <xdr:row>4674</xdr:row>
      <xdr:rowOff>0</xdr:rowOff>
    </xdr:from>
    <xdr:to>
      <xdr:col>8</xdr:col>
      <xdr:colOff>152400</xdr:colOff>
      <xdr:row>4678</xdr:row>
      <xdr:rowOff>0</xdr:rowOff>
    </xdr:to>
    <xdr:pic>
      <xdr:nvPicPr>
        <xdr:cNvPr id="285" name="Picture 284" descr="473.png"/>
        <xdr:cNvPicPr>
          <a:picLocks noChangeAspect="1"/>
        </xdr:cNvPicPr>
      </xdr:nvPicPr>
      <xdr:blipFill>
        <a:blip xmlns:r="http://schemas.openxmlformats.org/officeDocument/2006/relationships" r:embed="rId206" cstate="print"/>
        <a:stretch>
          <a:fillRect/>
        </a:stretch>
      </xdr:blipFill>
      <xdr:spPr>
        <a:xfrm>
          <a:off x="4267200" y="254679450"/>
          <a:ext cx="762000" cy="762000"/>
        </a:xfrm>
        <a:prstGeom prst="rect">
          <a:avLst/>
        </a:prstGeom>
      </xdr:spPr>
    </xdr:pic>
    <xdr:clientData/>
  </xdr:twoCellAnchor>
  <xdr:twoCellAnchor editAs="oneCell">
    <xdr:from>
      <xdr:col>9</xdr:col>
      <xdr:colOff>0</xdr:colOff>
      <xdr:row>4674</xdr:row>
      <xdr:rowOff>0</xdr:rowOff>
    </xdr:from>
    <xdr:to>
      <xdr:col>10</xdr:col>
      <xdr:colOff>152400</xdr:colOff>
      <xdr:row>4678</xdr:row>
      <xdr:rowOff>0</xdr:rowOff>
    </xdr:to>
    <xdr:pic>
      <xdr:nvPicPr>
        <xdr:cNvPr id="286" name="Picture 285" descr="473fem.png"/>
        <xdr:cNvPicPr>
          <a:picLocks noChangeAspect="1"/>
        </xdr:cNvPicPr>
      </xdr:nvPicPr>
      <xdr:blipFill>
        <a:blip xmlns:r="http://schemas.openxmlformats.org/officeDocument/2006/relationships" r:embed="rId207" cstate="print"/>
        <a:stretch>
          <a:fillRect/>
        </a:stretch>
      </xdr:blipFill>
      <xdr:spPr>
        <a:xfrm>
          <a:off x="5486400" y="254679450"/>
          <a:ext cx="762000" cy="762000"/>
        </a:xfrm>
        <a:prstGeom prst="rect">
          <a:avLst/>
        </a:prstGeom>
      </xdr:spPr>
    </xdr:pic>
    <xdr:clientData/>
  </xdr:twoCellAnchor>
  <xdr:twoCellAnchor editAs="oneCell">
    <xdr:from>
      <xdr:col>11</xdr:col>
      <xdr:colOff>0</xdr:colOff>
      <xdr:row>4674</xdr:row>
      <xdr:rowOff>0</xdr:rowOff>
    </xdr:from>
    <xdr:to>
      <xdr:col>12</xdr:col>
      <xdr:colOff>152400</xdr:colOff>
      <xdr:row>4678</xdr:row>
      <xdr:rowOff>0</xdr:rowOff>
    </xdr:to>
    <xdr:pic>
      <xdr:nvPicPr>
        <xdr:cNvPr id="287" name="Picture 286" descr="473shiny.png"/>
        <xdr:cNvPicPr>
          <a:picLocks noChangeAspect="1"/>
        </xdr:cNvPicPr>
      </xdr:nvPicPr>
      <xdr:blipFill>
        <a:blip xmlns:r="http://schemas.openxmlformats.org/officeDocument/2006/relationships" r:embed="rId208" cstate="print"/>
        <a:stretch>
          <a:fillRect/>
        </a:stretch>
      </xdr:blipFill>
      <xdr:spPr>
        <a:xfrm>
          <a:off x="6705600" y="254679450"/>
          <a:ext cx="762000" cy="762000"/>
        </a:xfrm>
        <a:prstGeom prst="rect">
          <a:avLst/>
        </a:prstGeom>
      </xdr:spPr>
    </xdr:pic>
    <xdr:clientData/>
  </xdr:twoCellAnchor>
  <xdr:twoCellAnchor editAs="oneCell">
    <xdr:from>
      <xdr:col>7</xdr:col>
      <xdr:colOff>0</xdr:colOff>
      <xdr:row>4679</xdr:row>
      <xdr:rowOff>0</xdr:rowOff>
    </xdr:from>
    <xdr:to>
      <xdr:col>8</xdr:col>
      <xdr:colOff>152400</xdr:colOff>
      <xdr:row>4682</xdr:row>
      <xdr:rowOff>190500</xdr:rowOff>
    </xdr:to>
    <xdr:pic>
      <xdr:nvPicPr>
        <xdr:cNvPr id="288" name="Picture 287" descr="473back.png"/>
        <xdr:cNvPicPr>
          <a:picLocks noChangeAspect="1"/>
        </xdr:cNvPicPr>
      </xdr:nvPicPr>
      <xdr:blipFill>
        <a:blip xmlns:r="http://schemas.openxmlformats.org/officeDocument/2006/relationships" r:embed="rId209" cstate="print"/>
        <a:stretch>
          <a:fillRect/>
        </a:stretch>
      </xdr:blipFill>
      <xdr:spPr>
        <a:xfrm>
          <a:off x="4267200" y="255631950"/>
          <a:ext cx="762000" cy="762000"/>
        </a:xfrm>
        <a:prstGeom prst="rect">
          <a:avLst/>
        </a:prstGeom>
      </xdr:spPr>
    </xdr:pic>
    <xdr:clientData/>
  </xdr:twoCellAnchor>
  <xdr:twoCellAnchor editAs="oneCell">
    <xdr:from>
      <xdr:col>9</xdr:col>
      <xdr:colOff>0</xdr:colOff>
      <xdr:row>4679</xdr:row>
      <xdr:rowOff>0</xdr:rowOff>
    </xdr:from>
    <xdr:to>
      <xdr:col>10</xdr:col>
      <xdr:colOff>152400</xdr:colOff>
      <xdr:row>4682</xdr:row>
      <xdr:rowOff>190500</xdr:rowOff>
    </xdr:to>
    <xdr:pic>
      <xdr:nvPicPr>
        <xdr:cNvPr id="289" name="Picture 288" descr="473back.png"/>
        <xdr:cNvPicPr>
          <a:picLocks noChangeAspect="1"/>
        </xdr:cNvPicPr>
      </xdr:nvPicPr>
      <xdr:blipFill>
        <a:blip xmlns:r="http://schemas.openxmlformats.org/officeDocument/2006/relationships" r:embed="rId209" cstate="print"/>
        <a:stretch>
          <a:fillRect/>
        </a:stretch>
      </xdr:blipFill>
      <xdr:spPr>
        <a:xfrm>
          <a:off x="5486400" y="255631950"/>
          <a:ext cx="762000" cy="762000"/>
        </a:xfrm>
        <a:prstGeom prst="rect">
          <a:avLst/>
        </a:prstGeom>
      </xdr:spPr>
    </xdr:pic>
    <xdr:clientData/>
  </xdr:twoCellAnchor>
  <xdr:twoCellAnchor editAs="oneCell">
    <xdr:from>
      <xdr:col>11</xdr:col>
      <xdr:colOff>0</xdr:colOff>
      <xdr:row>4679</xdr:row>
      <xdr:rowOff>0</xdr:rowOff>
    </xdr:from>
    <xdr:to>
      <xdr:col>12</xdr:col>
      <xdr:colOff>152400</xdr:colOff>
      <xdr:row>4682</xdr:row>
      <xdr:rowOff>190500</xdr:rowOff>
    </xdr:to>
    <xdr:pic>
      <xdr:nvPicPr>
        <xdr:cNvPr id="290" name="Picture 289" descr="473backshiny.png"/>
        <xdr:cNvPicPr>
          <a:picLocks noChangeAspect="1"/>
        </xdr:cNvPicPr>
      </xdr:nvPicPr>
      <xdr:blipFill>
        <a:blip xmlns:r="http://schemas.openxmlformats.org/officeDocument/2006/relationships" r:embed="rId210" cstate="print"/>
        <a:stretch>
          <a:fillRect/>
        </a:stretch>
      </xdr:blipFill>
      <xdr:spPr>
        <a:xfrm>
          <a:off x="6705600" y="255631950"/>
          <a:ext cx="762000" cy="762000"/>
        </a:xfrm>
        <a:prstGeom prst="rect">
          <a:avLst/>
        </a:prstGeom>
      </xdr:spPr>
    </xdr:pic>
    <xdr:clientData/>
  </xdr:twoCellAnchor>
  <xdr:twoCellAnchor editAs="oneCell">
    <xdr:from>
      <xdr:col>9</xdr:col>
      <xdr:colOff>333375</xdr:colOff>
      <xdr:row>4952</xdr:row>
      <xdr:rowOff>19050</xdr:rowOff>
    </xdr:from>
    <xdr:to>
      <xdr:col>12</xdr:col>
      <xdr:colOff>600075</xdr:colOff>
      <xdr:row>4962</xdr:row>
      <xdr:rowOff>180975</xdr:rowOff>
    </xdr:to>
    <xdr:pic>
      <xdr:nvPicPr>
        <xdr:cNvPr id="291" name="Picture 290" descr="376.jpg"/>
        <xdr:cNvPicPr>
          <a:picLocks noChangeAspect="1"/>
        </xdr:cNvPicPr>
      </xdr:nvPicPr>
      <xdr:blipFill>
        <a:blip xmlns:r="http://schemas.openxmlformats.org/officeDocument/2006/relationships" r:embed="rId211" cstate="print"/>
        <a:stretch>
          <a:fillRect/>
        </a:stretch>
      </xdr:blipFill>
      <xdr:spPr>
        <a:xfrm>
          <a:off x="5819775" y="257013075"/>
          <a:ext cx="2095500" cy="2095500"/>
        </a:xfrm>
        <a:prstGeom prst="rect">
          <a:avLst/>
        </a:prstGeom>
        <a:ln w="19050">
          <a:solidFill>
            <a:schemeClr val="tx1"/>
          </a:solidFill>
        </a:ln>
      </xdr:spPr>
    </xdr:pic>
    <xdr:clientData/>
  </xdr:twoCellAnchor>
  <xdr:twoCellAnchor editAs="oneCell">
    <xdr:from>
      <xdr:col>8</xdr:col>
      <xdr:colOff>0</xdr:colOff>
      <xdr:row>4974</xdr:row>
      <xdr:rowOff>0</xdr:rowOff>
    </xdr:from>
    <xdr:to>
      <xdr:col>9</xdr:col>
      <xdr:colOff>152400</xdr:colOff>
      <xdr:row>4978</xdr:row>
      <xdr:rowOff>0</xdr:rowOff>
    </xdr:to>
    <xdr:pic>
      <xdr:nvPicPr>
        <xdr:cNvPr id="293" name="Picture 292" descr="376.png"/>
        <xdr:cNvPicPr>
          <a:picLocks noChangeAspect="1"/>
        </xdr:cNvPicPr>
      </xdr:nvPicPr>
      <xdr:blipFill>
        <a:blip xmlns:r="http://schemas.openxmlformats.org/officeDocument/2006/relationships" r:embed="rId212" cstate="print"/>
        <a:stretch>
          <a:fillRect/>
        </a:stretch>
      </xdr:blipFill>
      <xdr:spPr>
        <a:xfrm>
          <a:off x="4876800" y="261213600"/>
          <a:ext cx="762000" cy="762000"/>
        </a:xfrm>
        <a:prstGeom prst="rect">
          <a:avLst/>
        </a:prstGeom>
      </xdr:spPr>
    </xdr:pic>
    <xdr:clientData/>
  </xdr:twoCellAnchor>
  <xdr:twoCellAnchor editAs="oneCell">
    <xdr:from>
      <xdr:col>11</xdr:col>
      <xdr:colOff>0</xdr:colOff>
      <xdr:row>4974</xdr:row>
      <xdr:rowOff>0</xdr:rowOff>
    </xdr:from>
    <xdr:to>
      <xdr:col>12</xdr:col>
      <xdr:colOff>152400</xdr:colOff>
      <xdr:row>4978</xdr:row>
      <xdr:rowOff>0</xdr:rowOff>
    </xdr:to>
    <xdr:pic>
      <xdr:nvPicPr>
        <xdr:cNvPr id="294" name="Picture 293" descr="376shiny.png"/>
        <xdr:cNvPicPr>
          <a:picLocks noChangeAspect="1"/>
        </xdr:cNvPicPr>
      </xdr:nvPicPr>
      <xdr:blipFill>
        <a:blip xmlns:r="http://schemas.openxmlformats.org/officeDocument/2006/relationships" r:embed="rId213" cstate="print"/>
        <a:stretch>
          <a:fillRect/>
        </a:stretch>
      </xdr:blipFill>
      <xdr:spPr>
        <a:xfrm>
          <a:off x="6705600" y="261213600"/>
          <a:ext cx="762000" cy="762000"/>
        </a:xfrm>
        <a:prstGeom prst="rect">
          <a:avLst/>
        </a:prstGeom>
      </xdr:spPr>
    </xdr:pic>
    <xdr:clientData/>
  </xdr:twoCellAnchor>
  <xdr:twoCellAnchor editAs="oneCell">
    <xdr:from>
      <xdr:col>8</xdr:col>
      <xdr:colOff>0</xdr:colOff>
      <xdr:row>4979</xdr:row>
      <xdr:rowOff>0</xdr:rowOff>
    </xdr:from>
    <xdr:to>
      <xdr:col>9</xdr:col>
      <xdr:colOff>152400</xdr:colOff>
      <xdr:row>4982</xdr:row>
      <xdr:rowOff>190500</xdr:rowOff>
    </xdr:to>
    <xdr:pic>
      <xdr:nvPicPr>
        <xdr:cNvPr id="295" name="Picture 294" descr="376back.png"/>
        <xdr:cNvPicPr>
          <a:picLocks noChangeAspect="1"/>
        </xdr:cNvPicPr>
      </xdr:nvPicPr>
      <xdr:blipFill>
        <a:blip xmlns:r="http://schemas.openxmlformats.org/officeDocument/2006/relationships" r:embed="rId214" cstate="print"/>
        <a:stretch>
          <a:fillRect/>
        </a:stretch>
      </xdr:blipFill>
      <xdr:spPr>
        <a:xfrm>
          <a:off x="4876800" y="262166100"/>
          <a:ext cx="762000" cy="762000"/>
        </a:xfrm>
        <a:prstGeom prst="rect">
          <a:avLst/>
        </a:prstGeom>
      </xdr:spPr>
    </xdr:pic>
    <xdr:clientData/>
  </xdr:twoCellAnchor>
  <xdr:twoCellAnchor editAs="oneCell">
    <xdr:from>
      <xdr:col>11</xdr:col>
      <xdr:colOff>0</xdr:colOff>
      <xdr:row>4979</xdr:row>
      <xdr:rowOff>0</xdr:rowOff>
    </xdr:from>
    <xdr:to>
      <xdr:col>12</xdr:col>
      <xdr:colOff>152400</xdr:colOff>
      <xdr:row>4982</xdr:row>
      <xdr:rowOff>190500</xdr:rowOff>
    </xdr:to>
    <xdr:pic>
      <xdr:nvPicPr>
        <xdr:cNvPr id="296" name="Picture 295" descr="376backshiny.png"/>
        <xdr:cNvPicPr>
          <a:picLocks noChangeAspect="1"/>
        </xdr:cNvPicPr>
      </xdr:nvPicPr>
      <xdr:blipFill>
        <a:blip xmlns:r="http://schemas.openxmlformats.org/officeDocument/2006/relationships" r:embed="rId215" cstate="print"/>
        <a:stretch>
          <a:fillRect/>
        </a:stretch>
      </xdr:blipFill>
      <xdr:spPr>
        <a:xfrm>
          <a:off x="6705600" y="262166100"/>
          <a:ext cx="762000" cy="762000"/>
        </a:xfrm>
        <a:prstGeom prst="rect">
          <a:avLst/>
        </a:prstGeom>
      </xdr:spPr>
    </xdr:pic>
    <xdr:clientData/>
  </xdr:twoCellAnchor>
  <xdr:twoCellAnchor editAs="oneCell">
    <xdr:from>
      <xdr:col>9</xdr:col>
      <xdr:colOff>333375</xdr:colOff>
      <xdr:row>5384</xdr:row>
      <xdr:rowOff>19050</xdr:rowOff>
    </xdr:from>
    <xdr:to>
      <xdr:col>12</xdr:col>
      <xdr:colOff>600075</xdr:colOff>
      <xdr:row>5394</xdr:row>
      <xdr:rowOff>180975</xdr:rowOff>
    </xdr:to>
    <xdr:pic>
      <xdr:nvPicPr>
        <xdr:cNvPr id="292" name="Picture 291" descr="291.jpg"/>
        <xdr:cNvPicPr>
          <a:picLocks noChangeAspect="1"/>
        </xdr:cNvPicPr>
      </xdr:nvPicPr>
      <xdr:blipFill>
        <a:blip xmlns:r="http://schemas.openxmlformats.org/officeDocument/2006/relationships" r:embed="rId216" cstate="print"/>
        <a:stretch>
          <a:fillRect/>
        </a:stretch>
      </xdr:blipFill>
      <xdr:spPr>
        <a:xfrm>
          <a:off x="5819775" y="263547225"/>
          <a:ext cx="2095500" cy="2095500"/>
        </a:xfrm>
        <a:prstGeom prst="rect">
          <a:avLst/>
        </a:prstGeom>
        <a:ln w="19050">
          <a:solidFill>
            <a:schemeClr val="tx1"/>
          </a:solidFill>
        </a:ln>
      </xdr:spPr>
    </xdr:pic>
    <xdr:clientData/>
  </xdr:twoCellAnchor>
  <xdr:twoCellAnchor editAs="oneCell">
    <xdr:from>
      <xdr:col>7</xdr:col>
      <xdr:colOff>0</xdr:colOff>
      <xdr:row>5406</xdr:row>
      <xdr:rowOff>0</xdr:rowOff>
    </xdr:from>
    <xdr:to>
      <xdr:col>8</xdr:col>
      <xdr:colOff>152400</xdr:colOff>
      <xdr:row>5410</xdr:row>
      <xdr:rowOff>0</xdr:rowOff>
    </xdr:to>
    <xdr:pic>
      <xdr:nvPicPr>
        <xdr:cNvPr id="297" name="Picture 296" descr="291.png"/>
        <xdr:cNvPicPr>
          <a:picLocks noChangeAspect="1"/>
        </xdr:cNvPicPr>
      </xdr:nvPicPr>
      <xdr:blipFill>
        <a:blip xmlns:r="http://schemas.openxmlformats.org/officeDocument/2006/relationships" r:embed="rId217" cstate="print"/>
        <a:stretch>
          <a:fillRect/>
        </a:stretch>
      </xdr:blipFill>
      <xdr:spPr>
        <a:xfrm>
          <a:off x="4267200" y="267747750"/>
          <a:ext cx="762000" cy="762000"/>
        </a:xfrm>
        <a:prstGeom prst="rect">
          <a:avLst/>
        </a:prstGeom>
      </xdr:spPr>
    </xdr:pic>
    <xdr:clientData/>
  </xdr:twoCellAnchor>
  <xdr:twoCellAnchor editAs="oneCell">
    <xdr:from>
      <xdr:col>9</xdr:col>
      <xdr:colOff>0</xdr:colOff>
      <xdr:row>5406</xdr:row>
      <xdr:rowOff>0</xdr:rowOff>
    </xdr:from>
    <xdr:to>
      <xdr:col>10</xdr:col>
      <xdr:colOff>152400</xdr:colOff>
      <xdr:row>5410</xdr:row>
      <xdr:rowOff>0</xdr:rowOff>
    </xdr:to>
    <xdr:pic>
      <xdr:nvPicPr>
        <xdr:cNvPr id="298" name="Picture 297" descr="291.png"/>
        <xdr:cNvPicPr>
          <a:picLocks noChangeAspect="1"/>
        </xdr:cNvPicPr>
      </xdr:nvPicPr>
      <xdr:blipFill>
        <a:blip xmlns:r="http://schemas.openxmlformats.org/officeDocument/2006/relationships" r:embed="rId217" cstate="print"/>
        <a:stretch>
          <a:fillRect/>
        </a:stretch>
      </xdr:blipFill>
      <xdr:spPr>
        <a:xfrm>
          <a:off x="5486400" y="267747750"/>
          <a:ext cx="762000" cy="762000"/>
        </a:xfrm>
        <a:prstGeom prst="rect">
          <a:avLst/>
        </a:prstGeom>
      </xdr:spPr>
    </xdr:pic>
    <xdr:clientData/>
  </xdr:twoCellAnchor>
  <xdr:twoCellAnchor editAs="oneCell">
    <xdr:from>
      <xdr:col>7</xdr:col>
      <xdr:colOff>0</xdr:colOff>
      <xdr:row>5411</xdr:row>
      <xdr:rowOff>0</xdr:rowOff>
    </xdr:from>
    <xdr:to>
      <xdr:col>8</xdr:col>
      <xdr:colOff>152400</xdr:colOff>
      <xdr:row>5414</xdr:row>
      <xdr:rowOff>190500</xdr:rowOff>
    </xdr:to>
    <xdr:pic>
      <xdr:nvPicPr>
        <xdr:cNvPr id="299" name="Picture 298" descr="291back.png"/>
        <xdr:cNvPicPr>
          <a:picLocks noChangeAspect="1"/>
        </xdr:cNvPicPr>
      </xdr:nvPicPr>
      <xdr:blipFill>
        <a:blip xmlns:r="http://schemas.openxmlformats.org/officeDocument/2006/relationships" r:embed="rId218" cstate="print"/>
        <a:stretch>
          <a:fillRect/>
        </a:stretch>
      </xdr:blipFill>
      <xdr:spPr>
        <a:xfrm>
          <a:off x="4267200" y="268700250"/>
          <a:ext cx="762000" cy="762000"/>
        </a:xfrm>
        <a:prstGeom prst="rect">
          <a:avLst/>
        </a:prstGeom>
      </xdr:spPr>
    </xdr:pic>
    <xdr:clientData/>
  </xdr:twoCellAnchor>
  <xdr:twoCellAnchor editAs="oneCell">
    <xdr:from>
      <xdr:col>9</xdr:col>
      <xdr:colOff>0</xdr:colOff>
      <xdr:row>5411</xdr:row>
      <xdr:rowOff>0</xdr:rowOff>
    </xdr:from>
    <xdr:to>
      <xdr:col>10</xdr:col>
      <xdr:colOff>152400</xdr:colOff>
      <xdr:row>5414</xdr:row>
      <xdr:rowOff>190500</xdr:rowOff>
    </xdr:to>
    <xdr:pic>
      <xdr:nvPicPr>
        <xdr:cNvPr id="300" name="Picture 299" descr="291back.png"/>
        <xdr:cNvPicPr>
          <a:picLocks noChangeAspect="1"/>
        </xdr:cNvPicPr>
      </xdr:nvPicPr>
      <xdr:blipFill>
        <a:blip xmlns:r="http://schemas.openxmlformats.org/officeDocument/2006/relationships" r:embed="rId218" cstate="print"/>
        <a:stretch>
          <a:fillRect/>
        </a:stretch>
      </xdr:blipFill>
      <xdr:spPr>
        <a:xfrm>
          <a:off x="5486400" y="268700250"/>
          <a:ext cx="762000" cy="762000"/>
        </a:xfrm>
        <a:prstGeom prst="rect">
          <a:avLst/>
        </a:prstGeom>
      </xdr:spPr>
    </xdr:pic>
    <xdr:clientData/>
  </xdr:twoCellAnchor>
  <xdr:twoCellAnchor editAs="oneCell">
    <xdr:from>
      <xdr:col>11</xdr:col>
      <xdr:colOff>0</xdr:colOff>
      <xdr:row>5406</xdr:row>
      <xdr:rowOff>0</xdr:rowOff>
    </xdr:from>
    <xdr:to>
      <xdr:col>12</xdr:col>
      <xdr:colOff>152400</xdr:colOff>
      <xdr:row>5410</xdr:row>
      <xdr:rowOff>0</xdr:rowOff>
    </xdr:to>
    <xdr:pic>
      <xdr:nvPicPr>
        <xdr:cNvPr id="301" name="Picture 300" descr="291shiny.png"/>
        <xdr:cNvPicPr>
          <a:picLocks noChangeAspect="1"/>
        </xdr:cNvPicPr>
      </xdr:nvPicPr>
      <xdr:blipFill>
        <a:blip xmlns:r="http://schemas.openxmlformats.org/officeDocument/2006/relationships" r:embed="rId219" cstate="print"/>
        <a:stretch>
          <a:fillRect/>
        </a:stretch>
      </xdr:blipFill>
      <xdr:spPr>
        <a:xfrm>
          <a:off x="6705600" y="267747750"/>
          <a:ext cx="762000" cy="762000"/>
        </a:xfrm>
        <a:prstGeom prst="rect">
          <a:avLst/>
        </a:prstGeom>
      </xdr:spPr>
    </xdr:pic>
    <xdr:clientData/>
  </xdr:twoCellAnchor>
  <xdr:twoCellAnchor editAs="oneCell">
    <xdr:from>
      <xdr:col>11</xdr:col>
      <xdr:colOff>0</xdr:colOff>
      <xdr:row>5411</xdr:row>
      <xdr:rowOff>0</xdr:rowOff>
    </xdr:from>
    <xdr:to>
      <xdr:col>12</xdr:col>
      <xdr:colOff>152400</xdr:colOff>
      <xdr:row>5414</xdr:row>
      <xdr:rowOff>190500</xdr:rowOff>
    </xdr:to>
    <xdr:pic>
      <xdr:nvPicPr>
        <xdr:cNvPr id="302" name="Picture 301" descr="291backshiny.png"/>
        <xdr:cNvPicPr>
          <a:picLocks noChangeAspect="1"/>
        </xdr:cNvPicPr>
      </xdr:nvPicPr>
      <xdr:blipFill>
        <a:blip xmlns:r="http://schemas.openxmlformats.org/officeDocument/2006/relationships" r:embed="rId220" cstate="print"/>
        <a:stretch>
          <a:fillRect/>
        </a:stretch>
      </xdr:blipFill>
      <xdr:spPr>
        <a:xfrm>
          <a:off x="6705600" y="268700250"/>
          <a:ext cx="762000" cy="762000"/>
        </a:xfrm>
        <a:prstGeom prst="rect">
          <a:avLst/>
        </a:prstGeom>
      </xdr:spPr>
    </xdr:pic>
    <xdr:clientData/>
  </xdr:twoCellAnchor>
  <xdr:twoCellAnchor editAs="oneCell">
    <xdr:from>
      <xdr:col>9</xdr:col>
      <xdr:colOff>323850</xdr:colOff>
      <xdr:row>6506</xdr:row>
      <xdr:rowOff>19050</xdr:rowOff>
    </xdr:from>
    <xdr:to>
      <xdr:col>12</xdr:col>
      <xdr:colOff>590550</xdr:colOff>
      <xdr:row>6516</xdr:row>
      <xdr:rowOff>180975</xdr:rowOff>
    </xdr:to>
    <xdr:pic>
      <xdr:nvPicPr>
        <xdr:cNvPr id="303" name="Picture 302" descr="407.jpg"/>
        <xdr:cNvPicPr>
          <a:picLocks noChangeAspect="1"/>
        </xdr:cNvPicPr>
      </xdr:nvPicPr>
      <xdr:blipFill>
        <a:blip xmlns:r="http://schemas.openxmlformats.org/officeDocument/2006/relationships" r:embed="rId221" cstate="print"/>
        <a:stretch>
          <a:fillRect/>
        </a:stretch>
      </xdr:blipFill>
      <xdr:spPr>
        <a:xfrm>
          <a:off x="5810250" y="270081375"/>
          <a:ext cx="2095500" cy="2095500"/>
        </a:xfrm>
        <a:prstGeom prst="rect">
          <a:avLst/>
        </a:prstGeom>
        <a:ln w="19050">
          <a:solidFill>
            <a:schemeClr val="tx1"/>
          </a:solidFill>
        </a:ln>
      </xdr:spPr>
    </xdr:pic>
    <xdr:clientData/>
  </xdr:twoCellAnchor>
  <xdr:twoCellAnchor editAs="oneCell">
    <xdr:from>
      <xdr:col>7</xdr:col>
      <xdr:colOff>0</xdr:colOff>
      <xdr:row>6528</xdr:row>
      <xdr:rowOff>0</xdr:rowOff>
    </xdr:from>
    <xdr:to>
      <xdr:col>8</xdr:col>
      <xdr:colOff>152400</xdr:colOff>
      <xdr:row>6532</xdr:row>
      <xdr:rowOff>0</xdr:rowOff>
    </xdr:to>
    <xdr:pic>
      <xdr:nvPicPr>
        <xdr:cNvPr id="304" name="Picture 303" descr="407.png"/>
        <xdr:cNvPicPr>
          <a:picLocks noChangeAspect="1"/>
        </xdr:cNvPicPr>
      </xdr:nvPicPr>
      <xdr:blipFill>
        <a:blip xmlns:r="http://schemas.openxmlformats.org/officeDocument/2006/relationships" r:embed="rId222" cstate="print"/>
        <a:stretch>
          <a:fillRect/>
        </a:stretch>
      </xdr:blipFill>
      <xdr:spPr>
        <a:xfrm>
          <a:off x="4267200" y="274281900"/>
          <a:ext cx="762000" cy="762000"/>
        </a:xfrm>
        <a:prstGeom prst="rect">
          <a:avLst/>
        </a:prstGeom>
      </xdr:spPr>
    </xdr:pic>
    <xdr:clientData/>
  </xdr:twoCellAnchor>
  <xdr:twoCellAnchor editAs="oneCell">
    <xdr:from>
      <xdr:col>9</xdr:col>
      <xdr:colOff>0</xdr:colOff>
      <xdr:row>6528</xdr:row>
      <xdr:rowOff>0</xdr:rowOff>
    </xdr:from>
    <xdr:to>
      <xdr:col>10</xdr:col>
      <xdr:colOff>152400</xdr:colOff>
      <xdr:row>6532</xdr:row>
      <xdr:rowOff>0</xdr:rowOff>
    </xdr:to>
    <xdr:pic>
      <xdr:nvPicPr>
        <xdr:cNvPr id="305" name="Picture 304" descr="407fem.png"/>
        <xdr:cNvPicPr>
          <a:picLocks noChangeAspect="1"/>
        </xdr:cNvPicPr>
      </xdr:nvPicPr>
      <xdr:blipFill>
        <a:blip xmlns:r="http://schemas.openxmlformats.org/officeDocument/2006/relationships" r:embed="rId223" cstate="print"/>
        <a:stretch>
          <a:fillRect/>
        </a:stretch>
      </xdr:blipFill>
      <xdr:spPr>
        <a:xfrm>
          <a:off x="5486400" y="274281900"/>
          <a:ext cx="762000" cy="762000"/>
        </a:xfrm>
        <a:prstGeom prst="rect">
          <a:avLst/>
        </a:prstGeom>
      </xdr:spPr>
    </xdr:pic>
    <xdr:clientData/>
  </xdr:twoCellAnchor>
  <xdr:twoCellAnchor editAs="oneCell">
    <xdr:from>
      <xdr:col>7</xdr:col>
      <xdr:colOff>0</xdr:colOff>
      <xdr:row>6533</xdr:row>
      <xdr:rowOff>0</xdr:rowOff>
    </xdr:from>
    <xdr:to>
      <xdr:col>8</xdr:col>
      <xdr:colOff>152400</xdr:colOff>
      <xdr:row>6536</xdr:row>
      <xdr:rowOff>190500</xdr:rowOff>
    </xdr:to>
    <xdr:pic>
      <xdr:nvPicPr>
        <xdr:cNvPr id="306" name="Picture 305" descr="407back.png"/>
        <xdr:cNvPicPr>
          <a:picLocks noChangeAspect="1"/>
        </xdr:cNvPicPr>
      </xdr:nvPicPr>
      <xdr:blipFill>
        <a:blip xmlns:r="http://schemas.openxmlformats.org/officeDocument/2006/relationships" r:embed="rId224" cstate="print"/>
        <a:stretch>
          <a:fillRect/>
        </a:stretch>
      </xdr:blipFill>
      <xdr:spPr>
        <a:xfrm>
          <a:off x="4267200" y="275234400"/>
          <a:ext cx="762000" cy="762000"/>
        </a:xfrm>
        <a:prstGeom prst="rect">
          <a:avLst/>
        </a:prstGeom>
      </xdr:spPr>
    </xdr:pic>
    <xdr:clientData/>
  </xdr:twoCellAnchor>
  <xdr:twoCellAnchor editAs="oneCell">
    <xdr:from>
      <xdr:col>9</xdr:col>
      <xdr:colOff>0</xdr:colOff>
      <xdr:row>6533</xdr:row>
      <xdr:rowOff>0</xdr:rowOff>
    </xdr:from>
    <xdr:to>
      <xdr:col>10</xdr:col>
      <xdr:colOff>152400</xdr:colOff>
      <xdr:row>6536</xdr:row>
      <xdr:rowOff>190500</xdr:rowOff>
    </xdr:to>
    <xdr:pic>
      <xdr:nvPicPr>
        <xdr:cNvPr id="307" name="Picture 306" descr="407backfem.png"/>
        <xdr:cNvPicPr>
          <a:picLocks noChangeAspect="1"/>
        </xdr:cNvPicPr>
      </xdr:nvPicPr>
      <xdr:blipFill>
        <a:blip xmlns:r="http://schemas.openxmlformats.org/officeDocument/2006/relationships" r:embed="rId225" cstate="print"/>
        <a:stretch>
          <a:fillRect/>
        </a:stretch>
      </xdr:blipFill>
      <xdr:spPr>
        <a:xfrm>
          <a:off x="5486400" y="275234400"/>
          <a:ext cx="762000" cy="762000"/>
        </a:xfrm>
        <a:prstGeom prst="rect">
          <a:avLst/>
        </a:prstGeom>
      </xdr:spPr>
    </xdr:pic>
    <xdr:clientData/>
  </xdr:twoCellAnchor>
  <xdr:twoCellAnchor editAs="oneCell">
    <xdr:from>
      <xdr:col>11</xdr:col>
      <xdr:colOff>0</xdr:colOff>
      <xdr:row>6528</xdr:row>
      <xdr:rowOff>0</xdr:rowOff>
    </xdr:from>
    <xdr:to>
      <xdr:col>12</xdr:col>
      <xdr:colOff>152400</xdr:colOff>
      <xdr:row>6532</xdr:row>
      <xdr:rowOff>0</xdr:rowOff>
    </xdr:to>
    <xdr:pic>
      <xdr:nvPicPr>
        <xdr:cNvPr id="308" name="Picture 307" descr="407shiny.png"/>
        <xdr:cNvPicPr>
          <a:picLocks noChangeAspect="1"/>
        </xdr:cNvPicPr>
      </xdr:nvPicPr>
      <xdr:blipFill>
        <a:blip xmlns:r="http://schemas.openxmlformats.org/officeDocument/2006/relationships" r:embed="rId226" cstate="print"/>
        <a:stretch>
          <a:fillRect/>
        </a:stretch>
      </xdr:blipFill>
      <xdr:spPr>
        <a:xfrm>
          <a:off x="6705600" y="274281900"/>
          <a:ext cx="762000" cy="762000"/>
        </a:xfrm>
        <a:prstGeom prst="rect">
          <a:avLst/>
        </a:prstGeom>
      </xdr:spPr>
    </xdr:pic>
    <xdr:clientData/>
  </xdr:twoCellAnchor>
  <xdr:twoCellAnchor editAs="oneCell">
    <xdr:from>
      <xdr:col>11</xdr:col>
      <xdr:colOff>0</xdr:colOff>
      <xdr:row>6533</xdr:row>
      <xdr:rowOff>0</xdr:rowOff>
    </xdr:from>
    <xdr:to>
      <xdr:col>12</xdr:col>
      <xdr:colOff>152400</xdr:colOff>
      <xdr:row>6536</xdr:row>
      <xdr:rowOff>190500</xdr:rowOff>
    </xdr:to>
    <xdr:pic>
      <xdr:nvPicPr>
        <xdr:cNvPr id="309" name="Picture 308" descr="407backshiny.png"/>
        <xdr:cNvPicPr>
          <a:picLocks noChangeAspect="1"/>
        </xdr:cNvPicPr>
      </xdr:nvPicPr>
      <xdr:blipFill>
        <a:blip xmlns:r="http://schemas.openxmlformats.org/officeDocument/2006/relationships" r:embed="rId227" cstate="print"/>
        <a:stretch>
          <a:fillRect/>
        </a:stretch>
      </xdr:blipFill>
      <xdr:spPr>
        <a:xfrm>
          <a:off x="6705600" y="275234400"/>
          <a:ext cx="762000" cy="762000"/>
        </a:xfrm>
        <a:prstGeom prst="rect">
          <a:avLst/>
        </a:prstGeom>
      </xdr:spPr>
    </xdr:pic>
    <xdr:clientData/>
  </xdr:twoCellAnchor>
  <xdr:twoCellAnchor editAs="oneCell">
    <xdr:from>
      <xdr:col>9</xdr:col>
      <xdr:colOff>323850</xdr:colOff>
      <xdr:row>6538</xdr:row>
      <xdr:rowOff>19050</xdr:rowOff>
    </xdr:from>
    <xdr:to>
      <xdr:col>12</xdr:col>
      <xdr:colOff>590550</xdr:colOff>
      <xdr:row>6548</xdr:row>
      <xdr:rowOff>180975</xdr:rowOff>
    </xdr:to>
    <xdr:pic>
      <xdr:nvPicPr>
        <xdr:cNvPr id="310" name="Picture 309" descr="479.jpg"/>
        <xdr:cNvPicPr>
          <a:picLocks noChangeAspect="1"/>
        </xdr:cNvPicPr>
      </xdr:nvPicPr>
      <xdr:blipFill>
        <a:blip xmlns:r="http://schemas.openxmlformats.org/officeDocument/2006/relationships" r:embed="rId228" cstate="print"/>
        <a:stretch>
          <a:fillRect/>
        </a:stretch>
      </xdr:blipFill>
      <xdr:spPr>
        <a:xfrm>
          <a:off x="5810250" y="276234525"/>
          <a:ext cx="2095500" cy="2095500"/>
        </a:xfrm>
        <a:prstGeom prst="rect">
          <a:avLst/>
        </a:prstGeom>
        <a:ln w="19050">
          <a:solidFill>
            <a:schemeClr val="tx1"/>
          </a:solidFill>
        </a:ln>
      </xdr:spPr>
    </xdr:pic>
    <xdr:clientData/>
  </xdr:twoCellAnchor>
  <xdr:twoCellAnchor editAs="oneCell">
    <xdr:from>
      <xdr:col>8</xdr:col>
      <xdr:colOff>0</xdr:colOff>
      <xdr:row>6560</xdr:row>
      <xdr:rowOff>0</xdr:rowOff>
    </xdr:from>
    <xdr:to>
      <xdr:col>9</xdr:col>
      <xdr:colOff>152400</xdr:colOff>
      <xdr:row>6564</xdr:row>
      <xdr:rowOff>0</xdr:rowOff>
    </xdr:to>
    <xdr:pic>
      <xdr:nvPicPr>
        <xdr:cNvPr id="311" name="Picture 310" descr="479.png"/>
        <xdr:cNvPicPr>
          <a:picLocks noChangeAspect="1"/>
        </xdr:cNvPicPr>
      </xdr:nvPicPr>
      <xdr:blipFill>
        <a:blip xmlns:r="http://schemas.openxmlformats.org/officeDocument/2006/relationships" r:embed="rId229" cstate="print"/>
        <a:stretch>
          <a:fillRect/>
        </a:stretch>
      </xdr:blipFill>
      <xdr:spPr>
        <a:xfrm>
          <a:off x="4876800" y="280435050"/>
          <a:ext cx="762000" cy="762000"/>
        </a:xfrm>
        <a:prstGeom prst="rect">
          <a:avLst/>
        </a:prstGeom>
      </xdr:spPr>
    </xdr:pic>
    <xdr:clientData/>
  </xdr:twoCellAnchor>
  <xdr:twoCellAnchor editAs="oneCell">
    <xdr:from>
      <xdr:col>8</xdr:col>
      <xdr:colOff>0</xdr:colOff>
      <xdr:row>6565</xdr:row>
      <xdr:rowOff>0</xdr:rowOff>
    </xdr:from>
    <xdr:to>
      <xdr:col>9</xdr:col>
      <xdr:colOff>152400</xdr:colOff>
      <xdr:row>6568</xdr:row>
      <xdr:rowOff>190500</xdr:rowOff>
    </xdr:to>
    <xdr:pic>
      <xdr:nvPicPr>
        <xdr:cNvPr id="312" name="Picture 311" descr="479back.png"/>
        <xdr:cNvPicPr>
          <a:picLocks noChangeAspect="1"/>
        </xdr:cNvPicPr>
      </xdr:nvPicPr>
      <xdr:blipFill>
        <a:blip xmlns:r="http://schemas.openxmlformats.org/officeDocument/2006/relationships" r:embed="rId230" cstate="print"/>
        <a:stretch>
          <a:fillRect/>
        </a:stretch>
      </xdr:blipFill>
      <xdr:spPr>
        <a:xfrm>
          <a:off x="4876800" y="281387550"/>
          <a:ext cx="762000" cy="762000"/>
        </a:xfrm>
        <a:prstGeom prst="rect">
          <a:avLst/>
        </a:prstGeom>
      </xdr:spPr>
    </xdr:pic>
    <xdr:clientData/>
  </xdr:twoCellAnchor>
  <xdr:twoCellAnchor editAs="oneCell">
    <xdr:from>
      <xdr:col>11</xdr:col>
      <xdr:colOff>0</xdr:colOff>
      <xdr:row>6560</xdr:row>
      <xdr:rowOff>0</xdr:rowOff>
    </xdr:from>
    <xdr:to>
      <xdr:col>12</xdr:col>
      <xdr:colOff>152400</xdr:colOff>
      <xdr:row>6564</xdr:row>
      <xdr:rowOff>0</xdr:rowOff>
    </xdr:to>
    <xdr:pic>
      <xdr:nvPicPr>
        <xdr:cNvPr id="313" name="Picture 312" descr="479shiny.png"/>
        <xdr:cNvPicPr>
          <a:picLocks noChangeAspect="1"/>
        </xdr:cNvPicPr>
      </xdr:nvPicPr>
      <xdr:blipFill>
        <a:blip xmlns:r="http://schemas.openxmlformats.org/officeDocument/2006/relationships" r:embed="rId231" cstate="print"/>
        <a:stretch>
          <a:fillRect/>
        </a:stretch>
      </xdr:blipFill>
      <xdr:spPr>
        <a:xfrm>
          <a:off x="6705600" y="280435050"/>
          <a:ext cx="762000" cy="762000"/>
        </a:xfrm>
        <a:prstGeom prst="rect">
          <a:avLst/>
        </a:prstGeom>
      </xdr:spPr>
    </xdr:pic>
    <xdr:clientData/>
  </xdr:twoCellAnchor>
  <xdr:twoCellAnchor editAs="oneCell">
    <xdr:from>
      <xdr:col>11</xdr:col>
      <xdr:colOff>0</xdr:colOff>
      <xdr:row>6565</xdr:row>
      <xdr:rowOff>0</xdr:rowOff>
    </xdr:from>
    <xdr:to>
      <xdr:col>12</xdr:col>
      <xdr:colOff>152400</xdr:colOff>
      <xdr:row>6568</xdr:row>
      <xdr:rowOff>190500</xdr:rowOff>
    </xdr:to>
    <xdr:pic>
      <xdr:nvPicPr>
        <xdr:cNvPr id="314" name="Picture 313" descr="479backshiny.png"/>
        <xdr:cNvPicPr>
          <a:picLocks noChangeAspect="1"/>
        </xdr:cNvPicPr>
      </xdr:nvPicPr>
      <xdr:blipFill>
        <a:blip xmlns:r="http://schemas.openxmlformats.org/officeDocument/2006/relationships" r:embed="rId232" cstate="print"/>
        <a:stretch>
          <a:fillRect/>
        </a:stretch>
      </xdr:blipFill>
      <xdr:spPr>
        <a:xfrm>
          <a:off x="6705600" y="281387550"/>
          <a:ext cx="762000" cy="762000"/>
        </a:xfrm>
        <a:prstGeom prst="rect">
          <a:avLst/>
        </a:prstGeom>
      </xdr:spPr>
    </xdr:pic>
    <xdr:clientData/>
  </xdr:twoCellAnchor>
  <xdr:twoCellAnchor editAs="oneCell">
    <xdr:from>
      <xdr:col>9</xdr:col>
      <xdr:colOff>333375</xdr:colOff>
      <xdr:row>6570</xdr:row>
      <xdr:rowOff>19050</xdr:rowOff>
    </xdr:from>
    <xdr:to>
      <xdr:col>12</xdr:col>
      <xdr:colOff>600075</xdr:colOff>
      <xdr:row>6580</xdr:row>
      <xdr:rowOff>180975</xdr:rowOff>
    </xdr:to>
    <xdr:pic>
      <xdr:nvPicPr>
        <xdr:cNvPr id="320" name="Picture 319" descr="Fan%20Rotom.png"/>
        <xdr:cNvPicPr>
          <a:picLocks noChangeAspect="1"/>
        </xdr:cNvPicPr>
      </xdr:nvPicPr>
      <xdr:blipFill>
        <a:blip xmlns:r="http://schemas.openxmlformats.org/officeDocument/2006/relationships" r:embed="rId233" cstate="print"/>
        <a:stretch>
          <a:fillRect/>
        </a:stretch>
      </xdr:blipFill>
      <xdr:spPr>
        <a:xfrm>
          <a:off x="5819775" y="282387675"/>
          <a:ext cx="2095500" cy="2095500"/>
        </a:xfrm>
        <a:prstGeom prst="rect">
          <a:avLst/>
        </a:prstGeom>
        <a:ln w="19050">
          <a:solidFill>
            <a:schemeClr val="tx1"/>
          </a:solidFill>
        </a:ln>
      </xdr:spPr>
    </xdr:pic>
    <xdr:clientData/>
  </xdr:twoCellAnchor>
  <xdr:twoCellAnchor editAs="oneCell">
    <xdr:from>
      <xdr:col>8</xdr:col>
      <xdr:colOff>0</xdr:colOff>
      <xdr:row>6592</xdr:row>
      <xdr:rowOff>0</xdr:rowOff>
    </xdr:from>
    <xdr:to>
      <xdr:col>9</xdr:col>
      <xdr:colOff>152305</xdr:colOff>
      <xdr:row>6595</xdr:row>
      <xdr:rowOff>190405</xdr:rowOff>
    </xdr:to>
    <xdr:pic>
      <xdr:nvPicPr>
        <xdr:cNvPr id="321" name="Picture 320" descr="norm.png"/>
        <xdr:cNvPicPr>
          <a:picLocks noChangeAspect="1"/>
        </xdr:cNvPicPr>
      </xdr:nvPicPr>
      <xdr:blipFill>
        <a:blip xmlns:r="http://schemas.openxmlformats.org/officeDocument/2006/relationships" r:embed="rId234" cstate="print"/>
        <a:stretch>
          <a:fillRect/>
        </a:stretch>
      </xdr:blipFill>
      <xdr:spPr>
        <a:xfrm>
          <a:off x="4876800" y="286588200"/>
          <a:ext cx="761905" cy="761905"/>
        </a:xfrm>
        <a:prstGeom prst="rect">
          <a:avLst/>
        </a:prstGeom>
      </xdr:spPr>
    </xdr:pic>
    <xdr:clientData/>
  </xdr:twoCellAnchor>
  <xdr:twoCellAnchor editAs="oneCell">
    <xdr:from>
      <xdr:col>8</xdr:col>
      <xdr:colOff>0</xdr:colOff>
      <xdr:row>6597</xdr:row>
      <xdr:rowOff>0</xdr:rowOff>
    </xdr:from>
    <xdr:to>
      <xdr:col>9</xdr:col>
      <xdr:colOff>152305</xdr:colOff>
      <xdr:row>6600</xdr:row>
      <xdr:rowOff>190405</xdr:rowOff>
    </xdr:to>
    <xdr:pic>
      <xdr:nvPicPr>
        <xdr:cNvPr id="322" name="Picture 321" descr="normback.png"/>
        <xdr:cNvPicPr>
          <a:picLocks noChangeAspect="1"/>
        </xdr:cNvPicPr>
      </xdr:nvPicPr>
      <xdr:blipFill>
        <a:blip xmlns:r="http://schemas.openxmlformats.org/officeDocument/2006/relationships" r:embed="rId235" cstate="print"/>
        <a:stretch>
          <a:fillRect/>
        </a:stretch>
      </xdr:blipFill>
      <xdr:spPr>
        <a:xfrm>
          <a:off x="4876800" y="287540700"/>
          <a:ext cx="761905" cy="761905"/>
        </a:xfrm>
        <a:prstGeom prst="rect">
          <a:avLst/>
        </a:prstGeom>
      </xdr:spPr>
    </xdr:pic>
    <xdr:clientData/>
  </xdr:twoCellAnchor>
  <xdr:twoCellAnchor editAs="oneCell">
    <xdr:from>
      <xdr:col>11</xdr:col>
      <xdr:colOff>0</xdr:colOff>
      <xdr:row>6592</xdr:row>
      <xdr:rowOff>0</xdr:rowOff>
    </xdr:from>
    <xdr:to>
      <xdr:col>12</xdr:col>
      <xdr:colOff>152305</xdr:colOff>
      <xdr:row>6595</xdr:row>
      <xdr:rowOff>190405</xdr:rowOff>
    </xdr:to>
    <xdr:pic>
      <xdr:nvPicPr>
        <xdr:cNvPr id="323" name="Picture 322" descr="normshiny.png"/>
        <xdr:cNvPicPr>
          <a:picLocks noChangeAspect="1"/>
        </xdr:cNvPicPr>
      </xdr:nvPicPr>
      <xdr:blipFill>
        <a:blip xmlns:r="http://schemas.openxmlformats.org/officeDocument/2006/relationships" r:embed="rId236" cstate="print"/>
        <a:stretch>
          <a:fillRect/>
        </a:stretch>
      </xdr:blipFill>
      <xdr:spPr>
        <a:xfrm>
          <a:off x="6705600" y="286588200"/>
          <a:ext cx="761905" cy="761905"/>
        </a:xfrm>
        <a:prstGeom prst="rect">
          <a:avLst/>
        </a:prstGeom>
      </xdr:spPr>
    </xdr:pic>
    <xdr:clientData/>
  </xdr:twoCellAnchor>
  <xdr:twoCellAnchor editAs="oneCell">
    <xdr:from>
      <xdr:col>11</xdr:col>
      <xdr:colOff>0</xdr:colOff>
      <xdr:row>6597</xdr:row>
      <xdr:rowOff>0</xdr:rowOff>
    </xdr:from>
    <xdr:to>
      <xdr:col>12</xdr:col>
      <xdr:colOff>152305</xdr:colOff>
      <xdr:row>6600</xdr:row>
      <xdr:rowOff>190405</xdr:rowOff>
    </xdr:to>
    <xdr:pic>
      <xdr:nvPicPr>
        <xdr:cNvPr id="324" name="Picture 323" descr="backshiny.png"/>
        <xdr:cNvPicPr>
          <a:picLocks noChangeAspect="1"/>
        </xdr:cNvPicPr>
      </xdr:nvPicPr>
      <xdr:blipFill>
        <a:blip xmlns:r="http://schemas.openxmlformats.org/officeDocument/2006/relationships" r:embed="rId237" cstate="print"/>
        <a:stretch>
          <a:fillRect/>
        </a:stretch>
      </xdr:blipFill>
      <xdr:spPr>
        <a:xfrm>
          <a:off x="6705600" y="287540700"/>
          <a:ext cx="761905" cy="761905"/>
        </a:xfrm>
        <a:prstGeom prst="rect">
          <a:avLst/>
        </a:prstGeom>
      </xdr:spPr>
    </xdr:pic>
    <xdr:clientData/>
  </xdr:twoCellAnchor>
  <xdr:twoCellAnchor editAs="oneCell">
    <xdr:from>
      <xdr:col>9</xdr:col>
      <xdr:colOff>323850</xdr:colOff>
      <xdr:row>6602</xdr:row>
      <xdr:rowOff>19050</xdr:rowOff>
    </xdr:from>
    <xdr:to>
      <xdr:col>12</xdr:col>
      <xdr:colOff>590550</xdr:colOff>
      <xdr:row>6612</xdr:row>
      <xdr:rowOff>180975</xdr:rowOff>
    </xdr:to>
    <xdr:pic>
      <xdr:nvPicPr>
        <xdr:cNvPr id="330" name="Picture 329" descr="Frost%20Rotom.png"/>
        <xdr:cNvPicPr>
          <a:picLocks noChangeAspect="1"/>
        </xdr:cNvPicPr>
      </xdr:nvPicPr>
      <xdr:blipFill>
        <a:blip xmlns:r="http://schemas.openxmlformats.org/officeDocument/2006/relationships" r:embed="rId238" cstate="print"/>
        <a:stretch>
          <a:fillRect/>
        </a:stretch>
      </xdr:blipFill>
      <xdr:spPr>
        <a:xfrm>
          <a:off x="5810250" y="288540825"/>
          <a:ext cx="2095500" cy="2095500"/>
        </a:xfrm>
        <a:prstGeom prst="rect">
          <a:avLst/>
        </a:prstGeom>
        <a:ln w="19050">
          <a:solidFill>
            <a:schemeClr val="tx1"/>
          </a:solidFill>
        </a:ln>
      </xdr:spPr>
    </xdr:pic>
    <xdr:clientData/>
  </xdr:twoCellAnchor>
  <xdr:twoCellAnchor editAs="oneCell">
    <xdr:from>
      <xdr:col>8</xdr:col>
      <xdr:colOff>0</xdr:colOff>
      <xdr:row>6624</xdr:row>
      <xdr:rowOff>0</xdr:rowOff>
    </xdr:from>
    <xdr:to>
      <xdr:col>9</xdr:col>
      <xdr:colOff>152305</xdr:colOff>
      <xdr:row>6627</xdr:row>
      <xdr:rowOff>190405</xdr:rowOff>
    </xdr:to>
    <xdr:pic>
      <xdr:nvPicPr>
        <xdr:cNvPr id="331" name="Picture 330" descr="norm.png"/>
        <xdr:cNvPicPr>
          <a:picLocks noChangeAspect="1"/>
        </xdr:cNvPicPr>
      </xdr:nvPicPr>
      <xdr:blipFill>
        <a:blip xmlns:r="http://schemas.openxmlformats.org/officeDocument/2006/relationships" r:embed="rId239" cstate="print"/>
        <a:stretch>
          <a:fillRect/>
        </a:stretch>
      </xdr:blipFill>
      <xdr:spPr>
        <a:xfrm>
          <a:off x="4876800" y="292741350"/>
          <a:ext cx="761905" cy="761905"/>
        </a:xfrm>
        <a:prstGeom prst="rect">
          <a:avLst/>
        </a:prstGeom>
      </xdr:spPr>
    </xdr:pic>
    <xdr:clientData/>
  </xdr:twoCellAnchor>
  <xdr:twoCellAnchor editAs="oneCell">
    <xdr:from>
      <xdr:col>8</xdr:col>
      <xdr:colOff>0</xdr:colOff>
      <xdr:row>6629</xdr:row>
      <xdr:rowOff>0</xdr:rowOff>
    </xdr:from>
    <xdr:to>
      <xdr:col>9</xdr:col>
      <xdr:colOff>152305</xdr:colOff>
      <xdr:row>6632</xdr:row>
      <xdr:rowOff>190405</xdr:rowOff>
    </xdr:to>
    <xdr:pic>
      <xdr:nvPicPr>
        <xdr:cNvPr id="332" name="Picture 331" descr="normback.png"/>
        <xdr:cNvPicPr>
          <a:picLocks noChangeAspect="1"/>
        </xdr:cNvPicPr>
      </xdr:nvPicPr>
      <xdr:blipFill>
        <a:blip xmlns:r="http://schemas.openxmlformats.org/officeDocument/2006/relationships" r:embed="rId240" cstate="print"/>
        <a:stretch>
          <a:fillRect/>
        </a:stretch>
      </xdr:blipFill>
      <xdr:spPr>
        <a:xfrm>
          <a:off x="4876800" y="293693850"/>
          <a:ext cx="761905" cy="761905"/>
        </a:xfrm>
        <a:prstGeom prst="rect">
          <a:avLst/>
        </a:prstGeom>
      </xdr:spPr>
    </xdr:pic>
    <xdr:clientData/>
  </xdr:twoCellAnchor>
  <xdr:twoCellAnchor editAs="oneCell">
    <xdr:from>
      <xdr:col>11</xdr:col>
      <xdr:colOff>0</xdr:colOff>
      <xdr:row>6624</xdr:row>
      <xdr:rowOff>0</xdr:rowOff>
    </xdr:from>
    <xdr:to>
      <xdr:col>12</xdr:col>
      <xdr:colOff>152305</xdr:colOff>
      <xdr:row>6627</xdr:row>
      <xdr:rowOff>190405</xdr:rowOff>
    </xdr:to>
    <xdr:pic>
      <xdr:nvPicPr>
        <xdr:cNvPr id="333" name="Picture 332" descr="shiny.png"/>
        <xdr:cNvPicPr>
          <a:picLocks noChangeAspect="1"/>
        </xdr:cNvPicPr>
      </xdr:nvPicPr>
      <xdr:blipFill>
        <a:blip xmlns:r="http://schemas.openxmlformats.org/officeDocument/2006/relationships" r:embed="rId241" cstate="print"/>
        <a:stretch>
          <a:fillRect/>
        </a:stretch>
      </xdr:blipFill>
      <xdr:spPr>
        <a:xfrm>
          <a:off x="6705600" y="292741350"/>
          <a:ext cx="761905" cy="761905"/>
        </a:xfrm>
        <a:prstGeom prst="rect">
          <a:avLst/>
        </a:prstGeom>
      </xdr:spPr>
    </xdr:pic>
    <xdr:clientData/>
  </xdr:twoCellAnchor>
  <xdr:twoCellAnchor editAs="oneCell">
    <xdr:from>
      <xdr:col>11</xdr:col>
      <xdr:colOff>0</xdr:colOff>
      <xdr:row>6629</xdr:row>
      <xdr:rowOff>0</xdr:rowOff>
    </xdr:from>
    <xdr:to>
      <xdr:col>12</xdr:col>
      <xdr:colOff>152305</xdr:colOff>
      <xdr:row>6632</xdr:row>
      <xdr:rowOff>190405</xdr:rowOff>
    </xdr:to>
    <xdr:pic>
      <xdr:nvPicPr>
        <xdr:cNvPr id="334" name="Picture 333" descr="shinyback.png"/>
        <xdr:cNvPicPr>
          <a:picLocks noChangeAspect="1"/>
        </xdr:cNvPicPr>
      </xdr:nvPicPr>
      <xdr:blipFill>
        <a:blip xmlns:r="http://schemas.openxmlformats.org/officeDocument/2006/relationships" r:embed="rId242" cstate="print"/>
        <a:stretch>
          <a:fillRect/>
        </a:stretch>
      </xdr:blipFill>
      <xdr:spPr>
        <a:xfrm>
          <a:off x="6705600" y="293693850"/>
          <a:ext cx="761905" cy="761905"/>
        </a:xfrm>
        <a:prstGeom prst="rect">
          <a:avLst/>
        </a:prstGeom>
      </xdr:spPr>
    </xdr:pic>
    <xdr:clientData/>
  </xdr:twoCellAnchor>
  <xdr:twoCellAnchor editAs="oneCell">
    <xdr:from>
      <xdr:col>9</xdr:col>
      <xdr:colOff>333375</xdr:colOff>
      <xdr:row>6634</xdr:row>
      <xdr:rowOff>19050</xdr:rowOff>
    </xdr:from>
    <xdr:to>
      <xdr:col>12</xdr:col>
      <xdr:colOff>600075</xdr:colOff>
      <xdr:row>6644</xdr:row>
      <xdr:rowOff>180975</xdr:rowOff>
    </xdr:to>
    <xdr:pic>
      <xdr:nvPicPr>
        <xdr:cNvPr id="340" name="Picture 339" descr="Heat%20Rotom.png"/>
        <xdr:cNvPicPr>
          <a:picLocks noChangeAspect="1"/>
        </xdr:cNvPicPr>
      </xdr:nvPicPr>
      <xdr:blipFill>
        <a:blip xmlns:r="http://schemas.openxmlformats.org/officeDocument/2006/relationships" r:embed="rId243" cstate="print"/>
        <a:stretch>
          <a:fillRect/>
        </a:stretch>
      </xdr:blipFill>
      <xdr:spPr>
        <a:xfrm>
          <a:off x="5819775" y="294693975"/>
          <a:ext cx="2095500" cy="2095500"/>
        </a:xfrm>
        <a:prstGeom prst="rect">
          <a:avLst/>
        </a:prstGeom>
        <a:ln w="19050">
          <a:solidFill>
            <a:schemeClr val="tx1"/>
          </a:solidFill>
        </a:ln>
      </xdr:spPr>
    </xdr:pic>
    <xdr:clientData/>
  </xdr:twoCellAnchor>
  <xdr:twoCellAnchor editAs="oneCell">
    <xdr:from>
      <xdr:col>8</xdr:col>
      <xdr:colOff>0</xdr:colOff>
      <xdr:row>6656</xdr:row>
      <xdr:rowOff>0</xdr:rowOff>
    </xdr:from>
    <xdr:to>
      <xdr:col>9</xdr:col>
      <xdr:colOff>152305</xdr:colOff>
      <xdr:row>6659</xdr:row>
      <xdr:rowOff>190405</xdr:rowOff>
    </xdr:to>
    <xdr:pic>
      <xdr:nvPicPr>
        <xdr:cNvPr id="341" name="Picture 340" descr="norm.png"/>
        <xdr:cNvPicPr>
          <a:picLocks noChangeAspect="1"/>
        </xdr:cNvPicPr>
      </xdr:nvPicPr>
      <xdr:blipFill>
        <a:blip xmlns:r="http://schemas.openxmlformats.org/officeDocument/2006/relationships" r:embed="rId244" cstate="print"/>
        <a:stretch>
          <a:fillRect/>
        </a:stretch>
      </xdr:blipFill>
      <xdr:spPr>
        <a:xfrm>
          <a:off x="4876800" y="298894500"/>
          <a:ext cx="761905" cy="761905"/>
        </a:xfrm>
        <a:prstGeom prst="rect">
          <a:avLst/>
        </a:prstGeom>
      </xdr:spPr>
    </xdr:pic>
    <xdr:clientData/>
  </xdr:twoCellAnchor>
  <xdr:twoCellAnchor editAs="oneCell">
    <xdr:from>
      <xdr:col>8</xdr:col>
      <xdr:colOff>0</xdr:colOff>
      <xdr:row>6661</xdr:row>
      <xdr:rowOff>0</xdr:rowOff>
    </xdr:from>
    <xdr:to>
      <xdr:col>9</xdr:col>
      <xdr:colOff>152305</xdr:colOff>
      <xdr:row>6664</xdr:row>
      <xdr:rowOff>190405</xdr:rowOff>
    </xdr:to>
    <xdr:pic>
      <xdr:nvPicPr>
        <xdr:cNvPr id="342" name="Picture 341" descr="normback.png"/>
        <xdr:cNvPicPr>
          <a:picLocks noChangeAspect="1"/>
        </xdr:cNvPicPr>
      </xdr:nvPicPr>
      <xdr:blipFill>
        <a:blip xmlns:r="http://schemas.openxmlformats.org/officeDocument/2006/relationships" r:embed="rId245" cstate="print"/>
        <a:stretch>
          <a:fillRect/>
        </a:stretch>
      </xdr:blipFill>
      <xdr:spPr>
        <a:xfrm>
          <a:off x="4876800" y="299847000"/>
          <a:ext cx="761905" cy="761905"/>
        </a:xfrm>
        <a:prstGeom prst="rect">
          <a:avLst/>
        </a:prstGeom>
      </xdr:spPr>
    </xdr:pic>
    <xdr:clientData/>
  </xdr:twoCellAnchor>
  <xdr:twoCellAnchor editAs="oneCell">
    <xdr:from>
      <xdr:col>11</xdr:col>
      <xdr:colOff>0</xdr:colOff>
      <xdr:row>6656</xdr:row>
      <xdr:rowOff>0</xdr:rowOff>
    </xdr:from>
    <xdr:to>
      <xdr:col>12</xdr:col>
      <xdr:colOff>152305</xdr:colOff>
      <xdr:row>6659</xdr:row>
      <xdr:rowOff>190405</xdr:rowOff>
    </xdr:to>
    <xdr:pic>
      <xdr:nvPicPr>
        <xdr:cNvPr id="343" name="Picture 342" descr="shiny.png"/>
        <xdr:cNvPicPr>
          <a:picLocks noChangeAspect="1"/>
        </xdr:cNvPicPr>
      </xdr:nvPicPr>
      <xdr:blipFill>
        <a:blip xmlns:r="http://schemas.openxmlformats.org/officeDocument/2006/relationships" r:embed="rId246" cstate="print"/>
        <a:stretch>
          <a:fillRect/>
        </a:stretch>
      </xdr:blipFill>
      <xdr:spPr>
        <a:xfrm>
          <a:off x="6705600" y="298894500"/>
          <a:ext cx="761905" cy="761905"/>
        </a:xfrm>
        <a:prstGeom prst="rect">
          <a:avLst/>
        </a:prstGeom>
      </xdr:spPr>
    </xdr:pic>
    <xdr:clientData/>
  </xdr:twoCellAnchor>
  <xdr:twoCellAnchor editAs="oneCell">
    <xdr:from>
      <xdr:col>11</xdr:col>
      <xdr:colOff>0</xdr:colOff>
      <xdr:row>6661</xdr:row>
      <xdr:rowOff>0</xdr:rowOff>
    </xdr:from>
    <xdr:to>
      <xdr:col>12</xdr:col>
      <xdr:colOff>152305</xdr:colOff>
      <xdr:row>6664</xdr:row>
      <xdr:rowOff>190405</xdr:rowOff>
    </xdr:to>
    <xdr:pic>
      <xdr:nvPicPr>
        <xdr:cNvPr id="344" name="Picture 343" descr="shinyback.png"/>
        <xdr:cNvPicPr>
          <a:picLocks noChangeAspect="1"/>
        </xdr:cNvPicPr>
      </xdr:nvPicPr>
      <xdr:blipFill>
        <a:blip xmlns:r="http://schemas.openxmlformats.org/officeDocument/2006/relationships" r:embed="rId247" cstate="print"/>
        <a:stretch>
          <a:fillRect/>
        </a:stretch>
      </xdr:blipFill>
      <xdr:spPr>
        <a:xfrm>
          <a:off x="6705600" y="299847000"/>
          <a:ext cx="761905" cy="761905"/>
        </a:xfrm>
        <a:prstGeom prst="rect">
          <a:avLst/>
        </a:prstGeom>
      </xdr:spPr>
    </xdr:pic>
    <xdr:clientData/>
  </xdr:twoCellAnchor>
  <xdr:twoCellAnchor editAs="oneCell">
    <xdr:from>
      <xdr:col>9</xdr:col>
      <xdr:colOff>323850</xdr:colOff>
      <xdr:row>6666</xdr:row>
      <xdr:rowOff>19050</xdr:rowOff>
    </xdr:from>
    <xdr:to>
      <xdr:col>12</xdr:col>
      <xdr:colOff>590550</xdr:colOff>
      <xdr:row>6676</xdr:row>
      <xdr:rowOff>180975</xdr:rowOff>
    </xdr:to>
    <xdr:pic>
      <xdr:nvPicPr>
        <xdr:cNvPr id="350" name="Picture 349" descr="Mow%20Rotom.png"/>
        <xdr:cNvPicPr>
          <a:picLocks noChangeAspect="1"/>
        </xdr:cNvPicPr>
      </xdr:nvPicPr>
      <xdr:blipFill>
        <a:blip xmlns:r="http://schemas.openxmlformats.org/officeDocument/2006/relationships" r:embed="rId248" cstate="print"/>
        <a:stretch>
          <a:fillRect/>
        </a:stretch>
      </xdr:blipFill>
      <xdr:spPr>
        <a:xfrm>
          <a:off x="5810250" y="300847125"/>
          <a:ext cx="2095500" cy="2095500"/>
        </a:xfrm>
        <a:prstGeom prst="rect">
          <a:avLst/>
        </a:prstGeom>
        <a:ln w="19050">
          <a:solidFill>
            <a:schemeClr val="tx1"/>
          </a:solidFill>
        </a:ln>
      </xdr:spPr>
    </xdr:pic>
    <xdr:clientData/>
  </xdr:twoCellAnchor>
  <xdr:twoCellAnchor editAs="oneCell">
    <xdr:from>
      <xdr:col>8</xdr:col>
      <xdr:colOff>0</xdr:colOff>
      <xdr:row>6688</xdr:row>
      <xdr:rowOff>0</xdr:rowOff>
    </xdr:from>
    <xdr:to>
      <xdr:col>9</xdr:col>
      <xdr:colOff>152305</xdr:colOff>
      <xdr:row>6691</xdr:row>
      <xdr:rowOff>190405</xdr:rowOff>
    </xdr:to>
    <xdr:pic>
      <xdr:nvPicPr>
        <xdr:cNvPr id="351" name="Picture 350" descr="norm.png"/>
        <xdr:cNvPicPr>
          <a:picLocks noChangeAspect="1"/>
        </xdr:cNvPicPr>
      </xdr:nvPicPr>
      <xdr:blipFill>
        <a:blip xmlns:r="http://schemas.openxmlformats.org/officeDocument/2006/relationships" r:embed="rId249" cstate="print"/>
        <a:stretch>
          <a:fillRect/>
        </a:stretch>
      </xdr:blipFill>
      <xdr:spPr>
        <a:xfrm>
          <a:off x="4876800" y="305047650"/>
          <a:ext cx="761905" cy="761905"/>
        </a:xfrm>
        <a:prstGeom prst="rect">
          <a:avLst/>
        </a:prstGeom>
      </xdr:spPr>
    </xdr:pic>
    <xdr:clientData/>
  </xdr:twoCellAnchor>
  <xdr:twoCellAnchor editAs="oneCell">
    <xdr:from>
      <xdr:col>8</xdr:col>
      <xdr:colOff>0</xdr:colOff>
      <xdr:row>6693</xdr:row>
      <xdr:rowOff>0</xdr:rowOff>
    </xdr:from>
    <xdr:to>
      <xdr:col>9</xdr:col>
      <xdr:colOff>152305</xdr:colOff>
      <xdr:row>6696</xdr:row>
      <xdr:rowOff>190405</xdr:rowOff>
    </xdr:to>
    <xdr:pic>
      <xdr:nvPicPr>
        <xdr:cNvPr id="352" name="Picture 351" descr="normback.png"/>
        <xdr:cNvPicPr>
          <a:picLocks noChangeAspect="1"/>
        </xdr:cNvPicPr>
      </xdr:nvPicPr>
      <xdr:blipFill>
        <a:blip xmlns:r="http://schemas.openxmlformats.org/officeDocument/2006/relationships" r:embed="rId250" cstate="print"/>
        <a:stretch>
          <a:fillRect/>
        </a:stretch>
      </xdr:blipFill>
      <xdr:spPr>
        <a:xfrm>
          <a:off x="4876800" y="306000150"/>
          <a:ext cx="761905" cy="761905"/>
        </a:xfrm>
        <a:prstGeom prst="rect">
          <a:avLst/>
        </a:prstGeom>
      </xdr:spPr>
    </xdr:pic>
    <xdr:clientData/>
  </xdr:twoCellAnchor>
  <xdr:twoCellAnchor editAs="oneCell">
    <xdr:from>
      <xdr:col>11</xdr:col>
      <xdr:colOff>0</xdr:colOff>
      <xdr:row>6688</xdr:row>
      <xdr:rowOff>0</xdr:rowOff>
    </xdr:from>
    <xdr:to>
      <xdr:col>12</xdr:col>
      <xdr:colOff>152305</xdr:colOff>
      <xdr:row>6691</xdr:row>
      <xdr:rowOff>190405</xdr:rowOff>
    </xdr:to>
    <xdr:pic>
      <xdr:nvPicPr>
        <xdr:cNvPr id="353" name="Picture 352" descr="shiny.png"/>
        <xdr:cNvPicPr>
          <a:picLocks noChangeAspect="1"/>
        </xdr:cNvPicPr>
      </xdr:nvPicPr>
      <xdr:blipFill>
        <a:blip xmlns:r="http://schemas.openxmlformats.org/officeDocument/2006/relationships" r:embed="rId251" cstate="print"/>
        <a:stretch>
          <a:fillRect/>
        </a:stretch>
      </xdr:blipFill>
      <xdr:spPr>
        <a:xfrm>
          <a:off x="6705600" y="305047650"/>
          <a:ext cx="761905" cy="761905"/>
        </a:xfrm>
        <a:prstGeom prst="rect">
          <a:avLst/>
        </a:prstGeom>
      </xdr:spPr>
    </xdr:pic>
    <xdr:clientData/>
  </xdr:twoCellAnchor>
  <xdr:twoCellAnchor editAs="oneCell">
    <xdr:from>
      <xdr:col>11</xdr:col>
      <xdr:colOff>0</xdr:colOff>
      <xdr:row>6693</xdr:row>
      <xdr:rowOff>0</xdr:rowOff>
    </xdr:from>
    <xdr:to>
      <xdr:col>12</xdr:col>
      <xdr:colOff>152305</xdr:colOff>
      <xdr:row>6696</xdr:row>
      <xdr:rowOff>190405</xdr:rowOff>
    </xdr:to>
    <xdr:pic>
      <xdr:nvPicPr>
        <xdr:cNvPr id="354" name="Picture 353" descr="shinyback.png"/>
        <xdr:cNvPicPr>
          <a:picLocks noChangeAspect="1"/>
        </xdr:cNvPicPr>
      </xdr:nvPicPr>
      <xdr:blipFill>
        <a:blip xmlns:r="http://schemas.openxmlformats.org/officeDocument/2006/relationships" r:embed="rId252" cstate="print"/>
        <a:stretch>
          <a:fillRect/>
        </a:stretch>
      </xdr:blipFill>
      <xdr:spPr>
        <a:xfrm>
          <a:off x="6705600" y="306000150"/>
          <a:ext cx="761905" cy="761905"/>
        </a:xfrm>
        <a:prstGeom prst="rect">
          <a:avLst/>
        </a:prstGeom>
      </xdr:spPr>
    </xdr:pic>
    <xdr:clientData/>
  </xdr:twoCellAnchor>
  <xdr:twoCellAnchor editAs="oneCell">
    <xdr:from>
      <xdr:col>9</xdr:col>
      <xdr:colOff>333375</xdr:colOff>
      <xdr:row>6698</xdr:row>
      <xdr:rowOff>19050</xdr:rowOff>
    </xdr:from>
    <xdr:to>
      <xdr:col>12</xdr:col>
      <xdr:colOff>600075</xdr:colOff>
      <xdr:row>6708</xdr:row>
      <xdr:rowOff>180975</xdr:rowOff>
    </xdr:to>
    <xdr:pic>
      <xdr:nvPicPr>
        <xdr:cNvPr id="360" name="Picture 359" descr="Wash%20Rotom.png"/>
        <xdr:cNvPicPr>
          <a:picLocks noChangeAspect="1"/>
        </xdr:cNvPicPr>
      </xdr:nvPicPr>
      <xdr:blipFill>
        <a:blip xmlns:r="http://schemas.openxmlformats.org/officeDocument/2006/relationships" r:embed="rId253" cstate="print"/>
        <a:stretch>
          <a:fillRect/>
        </a:stretch>
      </xdr:blipFill>
      <xdr:spPr>
        <a:xfrm>
          <a:off x="5819775" y="307000275"/>
          <a:ext cx="2095500" cy="2095500"/>
        </a:xfrm>
        <a:prstGeom prst="rect">
          <a:avLst/>
        </a:prstGeom>
        <a:ln w="19050">
          <a:solidFill>
            <a:schemeClr val="tx1"/>
          </a:solidFill>
        </a:ln>
      </xdr:spPr>
    </xdr:pic>
    <xdr:clientData/>
  </xdr:twoCellAnchor>
  <xdr:twoCellAnchor editAs="oneCell">
    <xdr:from>
      <xdr:col>8</xdr:col>
      <xdr:colOff>0</xdr:colOff>
      <xdr:row>6720</xdr:row>
      <xdr:rowOff>0</xdr:rowOff>
    </xdr:from>
    <xdr:to>
      <xdr:col>9</xdr:col>
      <xdr:colOff>152305</xdr:colOff>
      <xdr:row>6723</xdr:row>
      <xdr:rowOff>190405</xdr:rowOff>
    </xdr:to>
    <xdr:pic>
      <xdr:nvPicPr>
        <xdr:cNvPr id="361" name="Picture 360" descr="norm.png"/>
        <xdr:cNvPicPr>
          <a:picLocks noChangeAspect="1"/>
        </xdr:cNvPicPr>
      </xdr:nvPicPr>
      <xdr:blipFill>
        <a:blip xmlns:r="http://schemas.openxmlformats.org/officeDocument/2006/relationships" r:embed="rId254" cstate="print"/>
        <a:stretch>
          <a:fillRect/>
        </a:stretch>
      </xdr:blipFill>
      <xdr:spPr>
        <a:xfrm>
          <a:off x="4876800" y="311200800"/>
          <a:ext cx="761905" cy="761905"/>
        </a:xfrm>
        <a:prstGeom prst="rect">
          <a:avLst/>
        </a:prstGeom>
      </xdr:spPr>
    </xdr:pic>
    <xdr:clientData/>
  </xdr:twoCellAnchor>
  <xdr:twoCellAnchor editAs="oneCell">
    <xdr:from>
      <xdr:col>8</xdr:col>
      <xdr:colOff>0</xdr:colOff>
      <xdr:row>6725</xdr:row>
      <xdr:rowOff>0</xdr:rowOff>
    </xdr:from>
    <xdr:to>
      <xdr:col>9</xdr:col>
      <xdr:colOff>152305</xdr:colOff>
      <xdr:row>6728</xdr:row>
      <xdr:rowOff>190405</xdr:rowOff>
    </xdr:to>
    <xdr:pic>
      <xdr:nvPicPr>
        <xdr:cNvPr id="362" name="Picture 361" descr="normback.png"/>
        <xdr:cNvPicPr>
          <a:picLocks noChangeAspect="1"/>
        </xdr:cNvPicPr>
      </xdr:nvPicPr>
      <xdr:blipFill>
        <a:blip xmlns:r="http://schemas.openxmlformats.org/officeDocument/2006/relationships" r:embed="rId255" cstate="print"/>
        <a:stretch>
          <a:fillRect/>
        </a:stretch>
      </xdr:blipFill>
      <xdr:spPr>
        <a:xfrm>
          <a:off x="4876800" y="312153300"/>
          <a:ext cx="761905" cy="761905"/>
        </a:xfrm>
        <a:prstGeom prst="rect">
          <a:avLst/>
        </a:prstGeom>
      </xdr:spPr>
    </xdr:pic>
    <xdr:clientData/>
  </xdr:twoCellAnchor>
  <xdr:twoCellAnchor editAs="oneCell">
    <xdr:from>
      <xdr:col>11</xdr:col>
      <xdr:colOff>0</xdr:colOff>
      <xdr:row>6720</xdr:row>
      <xdr:rowOff>0</xdr:rowOff>
    </xdr:from>
    <xdr:to>
      <xdr:col>12</xdr:col>
      <xdr:colOff>152305</xdr:colOff>
      <xdr:row>6723</xdr:row>
      <xdr:rowOff>190405</xdr:rowOff>
    </xdr:to>
    <xdr:pic>
      <xdr:nvPicPr>
        <xdr:cNvPr id="363" name="Picture 362" descr="shiny.png"/>
        <xdr:cNvPicPr>
          <a:picLocks noChangeAspect="1"/>
        </xdr:cNvPicPr>
      </xdr:nvPicPr>
      <xdr:blipFill>
        <a:blip xmlns:r="http://schemas.openxmlformats.org/officeDocument/2006/relationships" r:embed="rId256" cstate="print"/>
        <a:stretch>
          <a:fillRect/>
        </a:stretch>
      </xdr:blipFill>
      <xdr:spPr>
        <a:xfrm>
          <a:off x="6705600" y="311200800"/>
          <a:ext cx="761905" cy="761905"/>
        </a:xfrm>
        <a:prstGeom prst="rect">
          <a:avLst/>
        </a:prstGeom>
      </xdr:spPr>
    </xdr:pic>
    <xdr:clientData/>
  </xdr:twoCellAnchor>
  <xdr:twoCellAnchor editAs="oneCell">
    <xdr:from>
      <xdr:col>11</xdr:col>
      <xdr:colOff>0</xdr:colOff>
      <xdr:row>6725</xdr:row>
      <xdr:rowOff>0</xdr:rowOff>
    </xdr:from>
    <xdr:to>
      <xdr:col>12</xdr:col>
      <xdr:colOff>152305</xdr:colOff>
      <xdr:row>6728</xdr:row>
      <xdr:rowOff>190405</xdr:rowOff>
    </xdr:to>
    <xdr:pic>
      <xdr:nvPicPr>
        <xdr:cNvPr id="364" name="Picture 363" descr="shinyback.png"/>
        <xdr:cNvPicPr>
          <a:picLocks noChangeAspect="1"/>
        </xdr:cNvPicPr>
      </xdr:nvPicPr>
      <xdr:blipFill>
        <a:blip xmlns:r="http://schemas.openxmlformats.org/officeDocument/2006/relationships" r:embed="rId257" cstate="print"/>
        <a:stretch>
          <a:fillRect/>
        </a:stretch>
      </xdr:blipFill>
      <xdr:spPr>
        <a:xfrm>
          <a:off x="6705600" y="312153300"/>
          <a:ext cx="761905" cy="761905"/>
        </a:xfrm>
        <a:prstGeom prst="rect">
          <a:avLst/>
        </a:prstGeom>
      </xdr:spPr>
    </xdr:pic>
    <xdr:clientData/>
  </xdr:twoCellAnchor>
  <xdr:twoCellAnchor editAs="oneCell">
    <xdr:from>
      <xdr:col>9</xdr:col>
      <xdr:colOff>323850</xdr:colOff>
      <xdr:row>6762</xdr:row>
      <xdr:rowOff>19050</xdr:rowOff>
    </xdr:from>
    <xdr:to>
      <xdr:col>12</xdr:col>
      <xdr:colOff>590550</xdr:colOff>
      <xdr:row>6772</xdr:row>
      <xdr:rowOff>180975</xdr:rowOff>
    </xdr:to>
    <xdr:pic>
      <xdr:nvPicPr>
        <xdr:cNvPr id="365" name="Picture 364" descr="373.jpg"/>
        <xdr:cNvPicPr>
          <a:picLocks noChangeAspect="1"/>
        </xdr:cNvPicPr>
      </xdr:nvPicPr>
      <xdr:blipFill>
        <a:blip xmlns:r="http://schemas.openxmlformats.org/officeDocument/2006/relationships" r:embed="rId258" cstate="print"/>
        <a:stretch>
          <a:fillRect/>
        </a:stretch>
      </xdr:blipFill>
      <xdr:spPr>
        <a:xfrm>
          <a:off x="5810250" y="313534425"/>
          <a:ext cx="2095500" cy="2095500"/>
        </a:xfrm>
        <a:prstGeom prst="rect">
          <a:avLst/>
        </a:prstGeom>
        <a:ln w="19050">
          <a:solidFill>
            <a:schemeClr val="tx1"/>
          </a:solidFill>
        </a:ln>
      </xdr:spPr>
    </xdr:pic>
    <xdr:clientData/>
  </xdr:twoCellAnchor>
  <xdr:twoCellAnchor editAs="oneCell">
    <xdr:from>
      <xdr:col>7</xdr:col>
      <xdr:colOff>0</xdr:colOff>
      <xdr:row>6784</xdr:row>
      <xdr:rowOff>0</xdr:rowOff>
    </xdr:from>
    <xdr:to>
      <xdr:col>8</xdr:col>
      <xdr:colOff>152400</xdr:colOff>
      <xdr:row>6788</xdr:row>
      <xdr:rowOff>0</xdr:rowOff>
    </xdr:to>
    <xdr:pic>
      <xdr:nvPicPr>
        <xdr:cNvPr id="366" name="Picture 365" descr="373.png"/>
        <xdr:cNvPicPr>
          <a:picLocks noChangeAspect="1"/>
        </xdr:cNvPicPr>
      </xdr:nvPicPr>
      <xdr:blipFill>
        <a:blip xmlns:r="http://schemas.openxmlformats.org/officeDocument/2006/relationships" r:embed="rId259" cstate="print"/>
        <a:stretch>
          <a:fillRect/>
        </a:stretch>
      </xdr:blipFill>
      <xdr:spPr>
        <a:xfrm>
          <a:off x="4267200" y="317734950"/>
          <a:ext cx="762000" cy="762000"/>
        </a:xfrm>
        <a:prstGeom prst="rect">
          <a:avLst/>
        </a:prstGeom>
      </xdr:spPr>
    </xdr:pic>
    <xdr:clientData/>
  </xdr:twoCellAnchor>
  <xdr:twoCellAnchor editAs="oneCell">
    <xdr:from>
      <xdr:col>9</xdr:col>
      <xdr:colOff>0</xdr:colOff>
      <xdr:row>6784</xdr:row>
      <xdr:rowOff>0</xdr:rowOff>
    </xdr:from>
    <xdr:to>
      <xdr:col>10</xdr:col>
      <xdr:colOff>152400</xdr:colOff>
      <xdr:row>6788</xdr:row>
      <xdr:rowOff>0</xdr:rowOff>
    </xdr:to>
    <xdr:pic>
      <xdr:nvPicPr>
        <xdr:cNvPr id="367" name="Picture 366" descr="373.png"/>
        <xdr:cNvPicPr>
          <a:picLocks noChangeAspect="1"/>
        </xdr:cNvPicPr>
      </xdr:nvPicPr>
      <xdr:blipFill>
        <a:blip xmlns:r="http://schemas.openxmlformats.org/officeDocument/2006/relationships" r:embed="rId259" cstate="print"/>
        <a:stretch>
          <a:fillRect/>
        </a:stretch>
      </xdr:blipFill>
      <xdr:spPr>
        <a:xfrm>
          <a:off x="5486400" y="317734950"/>
          <a:ext cx="762000" cy="762000"/>
        </a:xfrm>
        <a:prstGeom prst="rect">
          <a:avLst/>
        </a:prstGeom>
      </xdr:spPr>
    </xdr:pic>
    <xdr:clientData/>
  </xdr:twoCellAnchor>
  <xdr:twoCellAnchor editAs="oneCell">
    <xdr:from>
      <xdr:col>7</xdr:col>
      <xdr:colOff>0</xdr:colOff>
      <xdr:row>6789</xdr:row>
      <xdr:rowOff>0</xdr:rowOff>
    </xdr:from>
    <xdr:to>
      <xdr:col>8</xdr:col>
      <xdr:colOff>152400</xdr:colOff>
      <xdr:row>6792</xdr:row>
      <xdr:rowOff>190500</xdr:rowOff>
    </xdr:to>
    <xdr:pic>
      <xdr:nvPicPr>
        <xdr:cNvPr id="368" name="Picture 367" descr="373back.png"/>
        <xdr:cNvPicPr>
          <a:picLocks noChangeAspect="1"/>
        </xdr:cNvPicPr>
      </xdr:nvPicPr>
      <xdr:blipFill>
        <a:blip xmlns:r="http://schemas.openxmlformats.org/officeDocument/2006/relationships" r:embed="rId260" cstate="print"/>
        <a:stretch>
          <a:fillRect/>
        </a:stretch>
      </xdr:blipFill>
      <xdr:spPr>
        <a:xfrm>
          <a:off x="4267200" y="318687450"/>
          <a:ext cx="762000" cy="762000"/>
        </a:xfrm>
        <a:prstGeom prst="rect">
          <a:avLst/>
        </a:prstGeom>
      </xdr:spPr>
    </xdr:pic>
    <xdr:clientData/>
  </xdr:twoCellAnchor>
  <xdr:twoCellAnchor editAs="oneCell">
    <xdr:from>
      <xdr:col>9</xdr:col>
      <xdr:colOff>0</xdr:colOff>
      <xdr:row>6789</xdr:row>
      <xdr:rowOff>0</xdr:rowOff>
    </xdr:from>
    <xdr:to>
      <xdr:col>10</xdr:col>
      <xdr:colOff>152400</xdr:colOff>
      <xdr:row>6792</xdr:row>
      <xdr:rowOff>190500</xdr:rowOff>
    </xdr:to>
    <xdr:pic>
      <xdr:nvPicPr>
        <xdr:cNvPr id="369" name="Picture 368" descr="373back.png"/>
        <xdr:cNvPicPr>
          <a:picLocks noChangeAspect="1"/>
        </xdr:cNvPicPr>
      </xdr:nvPicPr>
      <xdr:blipFill>
        <a:blip xmlns:r="http://schemas.openxmlformats.org/officeDocument/2006/relationships" r:embed="rId260" cstate="print"/>
        <a:stretch>
          <a:fillRect/>
        </a:stretch>
      </xdr:blipFill>
      <xdr:spPr>
        <a:xfrm>
          <a:off x="5486400" y="318687450"/>
          <a:ext cx="762000" cy="762000"/>
        </a:xfrm>
        <a:prstGeom prst="rect">
          <a:avLst/>
        </a:prstGeom>
      </xdr:spPr>
    </xdr:pic>
    <xdr:clientData/>
  </xdr:twoCellAnchor>
  <xdr:twoCellAnchor editAs="oneCell">
    <xdr:from>
      <xdr:col>11</xdr:col>
      <xdr:colOff>0</xdr:colOff>
      <xdr:row>6784</xdr:row>
      <xdr:rowOff>0</xdr:rowOff>
    </xdr:from>
    <xdr:to>
      <xdr:col>12</xdr:col>
      <xdr:colOff>152400</xdr:colOff>
      <xdr:row>6788</xdr:row>
      <xdr:rowOff>0</xdr:rowOff>
    </xdr:to>
    <xdr:pic>
      <xdr:nvPicPr>
        <xdr:cNvPr id="370" name="Picture 369" descr="373shiny.png"/>
        <xdr:cNvPicPr>
          <a:picLocks noChangeAspect="1"/>
        </xdr:cNvPicPr>
      </xdr:nvPicPr>
      <xdr:blipFill>
        <a:blip xmlns:r="http://schemas.openxmlformats.org/officeDocument/2006/relationships" r:embed="rId261" cstate="print"/>
        <a:stretch>
          <a:fillRect/>
        </a:stretch>
      </xdr:blipFill>
      <xdr:spPr>
        <a:xfrm>
          <a:off x="6705600" y="317734950"/>
          <a:ext cx="762000" cy="762000"/>
        </a:xfrm>
        <a:prstGeom prst="rect">
          <a:avLst/>
        </a:prstGeom>
      </xdr:spPr>
    </xdr:pic>
    <xdr:clientData/>
  </xdr:twoCellAnchor>
  <xdr:twoCellAnchor editAs="oneCell">
    <xdr:from>
      <xdr:col>11</xdr:col>
      <xdr:colOff>0</xdr:colOff>
      <xdr:row>6789</xdr:row>
      <xdr:rowOff>0</xdr:rowOff>
    </xdr:from>
    <xdr:to>
      <xdr:col>12</xdr:col>
      <xdr:colOff>152400</xdr:colOff>
      <xdr:row>6792</xdr:row>
      <xdr:rowOff>190500</xdr:rowOff>
    </xdr:to>
    <xdr:pic>
      <xdr:nvPicPr>
        <xdr:cNvPr id="371" name="Picture 370" descr="373backshiny.png"/>
        <xdr:cNvPicPr>
          <a:picLocks noChangeAspect="1"/>
        </xdr:cNvPicPr>
      </xdr:nvPicPr>
      <xdr:blipFill>
        <a:blip xmlns:r="http://schemas.openxmlformats.org/officeDocument/2006/relationships" r:embed="rId262" cstate="print"/>
        <a:stretch>
          <a:fillRect/>
        </a:stretch>
      </xdr:blipFill>
      <xdr:spPr>
        <a:xfrm>
          <a:off x="6705600" y="318687450"/>
          <a:ext cx="762000" cy="762000"/>
        </a:xfrm>
        <a:prstGeom prst="rect">
          <a:avLst/>
        </a:prstGeom>
      </xdr:spPr>
    </xdr:pic>
    <xdr:clientData/>
  </xdr:twoCellAnchor>
  <xdr:twoCellAnchor editAs="oneCell">
    <xdr:from>
      <xdr:col>9</xdr:col>
      <xdr:colOff>333375</xdr:colOff>
      <xdr:row>7160</xdr:row>
      <xdr:rowOff>19050</xdr:rowOff>
    </xdr:from>
    <xdr:to>
      <xdr:col>12</xdr:col>
      <xdr:colOff>600075</xdr:colOff>
      <xdr:row>7170</xdr:row>
      <xdr:rowOff>180975</xdr:rowOff>
    </xdr:to>
    <xdr:pic>
      <xdr:nvPicPr>
        <xdr:cNvPr id="372" name="Picture 371" descr="227.jpg"/>
        <xdr:cNvPicPr>
          <a:picLocks noChangeAspect="1"/>
        </xdr:cNvPicPr>
      </xdr:nvPicPr>
      <xdr:blipFill>
        <a:blip xmlns:r="http://schemas.openxmlformats.org/officeDocument/2006/relationships" r:embed="rId263" cstate="print"/>
        <a:stretch>
          <a:fillRect/>
        </a:stretch>
      </xdr:blipFill>
      <xdr:spPr>
        <a:xfrm>
          <a:off x="5819775" y="326602725"/>
          <a:ext cx="2095500" cy="2095500"/>
        </a:xfrm>
        <a:prstGeom prst="rect">
          <a:avLst/>
        </a:prstGeom>
        <a:ln w="19050">
          <a:solidFill>
            <a:schemeClr val="tx1"/>
          </a:solidFill>
        </a:ln>
      </xdr:spPr>
    </xdr:pic>
    <xdr:clientData/>
  </xdr:twoCellAnchor>
  <xdr:twoCellAnchor editAs="oneCell">
    <xdr:from>
      <xdr:col>7</xdr:col>
      <xdr:colOff>0</xdr:colOff>
      <xdr:row>7182</xdr:row>
      <xdr:rowOff>0</xdr:rowOff>
    </xdr:from>
    <xdr:to>
      <xdr:col>8</xdr:col>
      <xdr:colOff>152400</xdr:colOff>
      <xdr:row>7186</xdr:row>
      <xdr:rowOff>0</xdr:rowOff>
    </xdr:to>
    <xdr:pic>
      <xdr:nvPicPr>
        <xdr:cNvPr id="373" name="Picture 372" descr="227.png"/>
        <xdr:cNvPicPr>
          <a:picLocks noChangeAspect="1"/>
        </xdr:cNvPicPr>
      </xdr:nvPicPr>
      <xdr:blipFill>
        <a:blip xmlns:r="http://schemas.openxmlformats.org/officeDocument/2006/relationships" r:embed="rId264" cstate="print"/>
        <a:stretch>
          <a:fillRect/>
        </a:stretch>
      </xdr:blipFill>
      <xdr:spPr>
        <a:xfrm>
          <a:off x="4267200" y="330803250"/>
          <a:ext cx="762000" cy="762000"/>
        </a:xfrm>
        <a:prstGeom prst="rect">
          <a:avLst/>
        </a:prstGeom>
      </xdr:spPr>
    </xdr:pic>
    <xdr:clientData/>
  </xdr:twoCellAnchor>
  <xdr:twoCellAnchor editAs="oneCell">
    <xdr:from>
      <xdr:col>9</xdr:col>
      <xdr:colOff>0</xdr:colOff>
      <xdr:row>7182</xdr:row>
      <xdr:rowOff>0</xdr:rowOff>
    </xdr:from>
    <xdr:to>
      <xdr:col>10</xdr:col>
      <xdr:colOff>152400</xdr:colOff>
      <xdr:row>7186</xdr:row>
      <xdr:rowOff>0</xdr:rowOff>
    </xdr:to>
    <xdr:pic>
      <xdr:nvPicPr>
        <xdr:cNvPr id="374" name="Picture 373" descr="227.png"/>
        <xdr:cNvPicPr>
          <a:picLocks noChangeAspect="1"/>
        </xdr:cNvPicPr>
      </xdr:nvPicPr>
      <xdr:blipFill>
        <a:blip xmlns:r="http://schemas.openxmlformats.org/officeDocument/2006/relationships" r:embed="rId264" cstate="print"/>
        <a:stretch>
          <a:fillRect/>
        </a:stretch>
      </xdr:blipFill>
      <xdr:spPr>
        <a:xfrm>
          <a:off x="5486400" y="330803250"/>
          <a:ext cx="762000" cy="762000"/>
        </a:xfrm>
        <a:prstGeom prst="rect">
          <a:avLst/>
        </a:prstGeom>
      </xdr:spPr>
    </xdr:pic>
    <xdr:clientData/>
  </xdr:twoCellAnchor>
  <xdr:twoCellAnchor editAs="oneCell">
    <xdr:from>
      <xdr:col>7</xdr:col>
      <xdr:colOff>0</xdr:colOff>
      <xdr:row>7187</xdr:row>
      <xdr:rowOff>0</xdr:rowOff>
    </xdr:from>
    <xdr:to>
      <xdr:col>8</xdr:col>
      <xdr:colOff>152400</xdr:colOff>
      <xdr:row>7190</xdr:row>
      <xdr:rowOff>190500</xdr:rowOff>
    </xdr:to>
    <xdr:pic>
      <xdr:nvPicPr>
        <xdr:cNvPr id="375" name="Picture 374" descr="227back.png"/>
        <xdr:cNvPicPr>
          <a:picLocks noChangeAspect="1"/>
        </xdr:cNvPicPr>
      </xdr:nvPicPr>
      <xdr:blipFill>
        <a:blip xmlns:r="http://schemas.openxmlformats.org/officeDocument/2006/relationships" r:embed="rId265" cstate="print"/>
        <a:stretch>
          <a:fillRect/>
        </a:stretch>
      </xdr:blipFill>
      <xdr:spPr>
        <a:xfrm>
          <a:off x="4267200" y="331755750"/>
          <a:ext cx="762000" cy="762000"/>
        </a:xfrm>
        <a:prstGeom prst="rect">
          <a:avLst/>
        </a:prstGeom>
      </xdr:spPr>
    </xdr:pic>
    <xdr:clientData/>
  </xdr:twoCellAnchor>
  <xdr:twoCellAnchor editAs="oneCell">
    <xdr:from>
      <xdr:col>9</xdr:col>
      <xdr:colOff>0</xdr:colOff>
      <xdr:row>7187</xdr:row>
      <xdr:rowOff>0</xdr:rowOff>
    </xdr:from>
    <xdr:to>
      <xdr:col>10</xdr:col>
      <xdr:colOff>152400</xdr:colOff>
      <xdr:row>7190</xdr:row>
      <xdr:rowOff>190500</xdr:rowOff>
    </xdr:to>
    <xdr:pic>
      <xdr:nvPicPr>
        <xdr:cNvPr id="376" name="Picture 375" descr="227back.png"/>
        <xdr:cNvPicPr>
          <a:picLocks noChangeAspect="1"/>
        </xdr:cNvPicPr>
      </xdr:nvPicPr>
      <xdr:blipFill>
        <a:blip xmlns:r="http://schemas.openxmlformats.org/officeDocument/2006/relationships" r:embed="rId265" cstate="print"/>
        <a:stretch>
          <a:fillRect/>
        </a:stretch>
      </xdr:blipFill>
      <xdr:spPr>
        <a:xfrm>
          <a:off x="5486400" y="331755750"/>
          <a:ext cx="762000" cy="762000"/>
        </a:xfrm>
        <a:prstGeom prst="rect">
          <a:avLst/>
        </a:prstGeom>
      </xdr:spPr>
    </xdr:pic>
    <xdr:clientData/>
  </xdr:twoCellAnchor>
  <xdr:twoCellAnchor editAs="oneCell">
    <xdr:from>
      <xdr:col>11</xdr:col>
      <xdr:colOff>0</xdr:colOff>
      <xdr:row>7182</xdr:row>
      <xdr:rowOff>0</xdr:rowOff>
    </xdr:from>
    <xdr:to>
      <xdr:col>12</xdr:col>
      <xdr:colOff>152400</xdr:colOff>
      <xdr:row>7186</xdr:row>
      <xdr:rowOff>0</xdr:rowOff>
    </xdr:to>
    <xdr:pic>
      <xdr:nvPicPr>
        <xdr:cNvPr id="377" name="Picture 376" descr="227shiny.png"/>
        <xdr:cNvPicPr>
          <a:picLocks noChangeAspect="1"/>
        </xdr:cNvPicPr>
      </xdr:nvPicPr>
      <xdr:blipFill>
        <a:blip xmlns:r="http://schemas.openxmlformats.org/officeDocument/2006/relationships" r:embed="rId266" cstate="print"/>
        <a:stretch>
          <a:fillRect/>
        </a:stretch>
      </xdr:blipFill>
      <xdr:spPr>
        <a:xfrm>
          <a:off x="6705600" y="330803250"/>
          <a:ext cx="762000" cy="762000"/>
        </a:xfrm>
        <a:prstGeom prst="rect">
          <a:avLst/>
        </a:prstGeom>
      </xdr:spPr>
    </xdr:pic>
    <xdr:clientData/>
  </xdr:twoCellAnchor>
  <xdr:twoCellAnchor editAs="oneCell">
    <xdr:from>
      <xdr:col>11</xdr:col>
      <xdr:colOff>0</xdr:colOff>
      <xdr:row>7187</xdr:row>
      <xdr:rowOff>0</xdr:rowOff>
    </xdr:from>
    <xdr:to>
      <xdr:col>12</xdr:col>
      <xdr:colOff>152400</xdr:colOff>
      <xdr:row>7190</xdr:row>
      <xdr:rowOff>190500</xdr:rowOff>
    </xdr:to>
    <xdr:pic>
      <xdr:nvPicPr>
        <xdr:cNvPr id="378" name="Picture 377" descr="227backshiny.png"/>
        <xdr:cNvPicPr>
          <a:picLocks noChangeAspect="1"/>
        </xdr:cNvPicPr>
      </xdr:nvPicPr>
      <xdr:blipFill>
        <a:blip xmlns:r="http://schemas.openxmlformats.org/officeDocument/2006/relationships" r:embed="rId267" cstate="print"/>
        <a:stretch>
          <a:fillRect/>
        </a:stretch>
      </xdr:blipFill>
      <xdr:spPr>
        <a:xfrm>
          <a:off x="6705600" y="331755750"/>
          <a:ext cx="762000" cy="762000"/>
        </a:xfrm>
        <a:prstGeom prst="rect">
          <a:avLst/>
        </a:prstGeom>
      </xdr:spPr>
    </xdr:pic>
    <xdr:clientData/>
  </xdr:twoCellAnchor>
  <xdr:twoCellAnchor editAs="oneCell">
    <xdr:from>
      <xdr:col>9</xdr:col>
      <xdr:colOff>323850</xdr:colOff>
      <xdr:row>7326</xdr:row>
      <xdr:rowOff>19050</xdr:rowOff>
    </xdr:from>
    <xdr:to>
      <xdr:col>12</xdr:col>
      <xdr:colOff>590550</xdr:colOff>
      <xdr:row>7336</xdr:row>
      <xdr:rowOff>180975</xdr:rowOff>
    </xdr:to>
    <xdr:pic>
      <xdr:nvPicPr>
        <xdr:cNvPr id="345" name="Picture 344" descr="235.jpg"/>
        <xdr:cNvPicPr>
          <a:picLocks noChangeAspect="1"/>
        </xdr:cNvPicPr>
      </xdr:nvPicPr>
      <xdr:blipFill>
        <a:blip xmlns:r="http://schemas.openxmlformats.org/officeDocument/2006/relationships" r:embed="rId268" cstate="print"/>
        <a:stretch>
          <a:fillRect/>
        </a:stretch>
      </xdr:blipFill>
      <xdr:spPr>
        <a:xfrm>
          <a:off x="5810250" y="333136875"/>
          <a:ext cx="2095500" cy="2095500"/>
        </a:xfrm>
        <a:prstGeom prst="rect">
          <a:avLst/>
        </a:prstGeom>
        <a:ln w="19050">
          <a:solidFill>
            <a:schemeClr val="tx1"/>
          </a:solidFill>
        </a:ln>
      </xdr:spPr>
    </xdr:pic>
    <xdr:clientData/>
  </xdr:twoCellAnchor>
  <xdr:twoCellAnchor editAs="oneCell">
    <xdr:from>
      <xdr:col>7</xdr:col>
      <xdr:colOff>0</xdr:colOff>
      <xdr:row>7348</xdr:row>
      <xdr:rowOff>0</xdr:rowOff>
    </xdr:from>
    <xdr:to>
      <xdr:col>8</xdr:col>
      <xdr:colOff>152400</xdr:colOff>
      <xdr:row>7352</xdr:row>
      <xdr:rowOff>0</xdr:rowOff>
    </xdr:to>
    <xdr:pic>
      <xdr:nvPicPr>
        <xdr:cNvPr id="346" name="Picture 345" descr="235.png"/>
        <xdr:cNvPicPr>
          <a:picLocks noChangeAspect="1"/>
        </xdr:cNvPicPr>
      </xdr:nvPicPr>
      <xdr:blipFill>
        <a:blip xmlns:r="http://schemas.openxmlformats.org/officeDocument/2006/relationships" r:embed="rId269" cstate="print"/>
        <a:stretch>
          <a:fillRect/>
        </a:stretch>
      </xdr:blipFill>
      <xdr:spPr>
        <a:xfrm>
          <a:off x="4267200" y="337337400"/>
          <a:ext cx="762000" cy="762000"/>
        </a:xfrm>
        <a:prstGeom prst="rect">
          <a:avLst/>
        </a:prstGeom>
      </xdr:spPr>
    </xdr:pic>
    <xdr:clientData/>
  </xdr:twoCellAnchor>
  <xdr:twoCellAnchor editAs="oneCell">
    <xdr:from>
      <xdr:col>9</xdr:col>
      <xdr:colOff>0</xdr:colOff>
      <xdr:row>7348</xdr:row>
      <xdr:rowOff>0</xdr:rowOff>
    </xdr:from>
    <xdr:to>
      <xdr:col>10</xdr:col>
      <xdr:colOff>152400</xdr:colOff>
      <xdr:row>7352</xdr:row>
      <xdr:rowOff>0</xdr:rowOff>
    </xdr:to>
    <xdr:pic>
      <xdr:nvPicPr>
        <xdr:cNvPr id="347" name="Picture 346" descr="235.png"/>
        <xdr:cNvPicPr>
          <a:picLocks noChangeAspect="1"/>
        </xdr:cNvPicPr>
      </xdr:nvPicPr>
      <xdr:blipFill>
        <a:blip xmlns:r="http://schemas.openxmlformats.org/officeDocument/2006/relationships" r:embed="rId269" cstate="print"/>
        <a:stretch>
          <a:fillRect/>
        </a:stretch>
      </xdr:blipFill>
      <xdr:spPr>
        <a:xfrm>
          <a:off x="5486400" y="337337400"/>
          <a:ext cx="762000" cy="762000"/>
        </a:xfrm>
        <a:prstGeom prst="rect">
          <a:avLst/>
        </a:prstGeom>
      </xdr:spPr>
    </xdr:pic>
    <xdr:clientData/>
  </xdr:twoCellAnchor>
  <xdr:twoCellAnchor editAs="oneCell">
    <xdr:from>
      <xdr:col>7</xdr:col>
      <xdr:colOff>0</xdr:colOff>
      <xdr:row>7353</xdr:row>
      <xdr:rowOff>0</xdr:rowOff>
    </xdr:from>
    <xdr:to>
      <xdr:col>8</xdr:col>
      <xdr:colOff>152400</xdr:colOff>
      <xdr:row>7356</xdr:row>
      <xdr:rowOff>190500</xdr:rowOff>
    </xdr:to>
    <xdr:pic>
      <xdr:nvPicPr>
        <xdr:cNvPr id="348" name="Picture 347" descr="235back.png"/>
        <xdr:cNvPicPr>
          <a:picLocks noChangeAspect="1"/>
        </xdr:cNvPicPr>
      </xdr:nvPicPr>
      <xdr:blipFill>
        <a:blip xmlns:r="http://schemas.openxmlformats.org/officeDocument/2006/relationships" r:embed="rId270" cstate="print"/>
        <a:stretch>
          <a:fillRect/>
        </a:stretch>
      </xdr:blipFill>
      <xdr:spPr>
        <a:xfrm>
          <a:off x="4267200" y="338289900"/>
          <a:ext cx="762000" cy="762000"/>
        </a:xfrm>
        <a:prstGeom prst="rect">
          <a:avLst/>
        </a:prstGeom>
      </xdr:spPr>
    </xdr:pic>
    <xdr:clientData/>
  </xdr:twoCellAnchor>
  <xdr:twoCellAnchor editAs="oneCell">
    <xdr:from>
      <xdr:col>9</xdr:col>
      <xdr:colOff>0</xdr:colOff>
      <xdr:row>7353</xdr:row>
      <xdr:rowOff>0</xdr:rowOff>
    </xdr:from>
    <xdr:to>
      <xdr:col>10</xdr:col>
      <xdr:colOff>152400</xdr:colOff>
      <xdr:row>7356</xdr:row>
      <xdr:rowOff>190500</xdr:rowOff>
    </xdr:to>
    <xdr:pic>
      <xdr:nvPicPr>
        <xdr:cNvPr id="349" name="Picture 348" descr="235back.png"/>
        <xdr:cNvPicPr>
          <a:picLocks noChangeAspect="1"/>
        </xdr:cNvPicPr>
      </xdr:nvPicPr>
      <xdr:blipFill>
        <a:blip xmlns:r="http://schemas.openxmlformats.org/officeDocument/2006/relationships" r:embed="rId270" cstate="print"/>
        <a:stretch>
          <a:fillRect/>
        </a:stretch>
      </xdr:blipFill>
      <xdr:spPr>
        <a:xfrm>
          <a:off x="5486400" y="338289900"/>
          <a:ext cx="762000" cy="762000"/>
        </a:xfrm>
        <a:prstGeom prst="rect">
          <a:avLst/>
        </a:prstGeom>
      </xdr:spPr>
    </xdr:pic>
    <xdr:clientData/>
  </xdr:twoCellAnchor>
  <xdr:twoCellAnchor editAs="oneCell">
    <xdr:from>
      <xdr:col>11</xdr:col>
      <xdr:colOff>0</xdr:colOff>
      <xdr:row>7348</xdr:row>
      <xdr:rowOff>0</xdr:rowOff>
    </xdr:from>
    <xdr:to>
      <xdr:col>12</xdr:col>
      <xdr:colOff>152400</xdr:colOff>
      <xdr:row>7352</xdr:row>
      <xdr:rowOff>0</xdr:rowOff>
    </xdr:to>
    <xdr:pic>
      <xdr:nvPicPr>
        <xdr:cNvPr id="355" name="Picture 354" descr="235shiny.png"/>
        <xdr:cNvPicPr>
          <a:picLocks noChangeAspect="1"/>
        </xdr:cNvPicPr>
      </xdr:nvPicPr>
      <xdr:blipFill>
        <a:blip xmlns:r="http://schemas.openxmlformats.org/officeDocument/2006/relationships" r:embed="rId271" cstate="print"/>
        <a:stretch>
          <a:fillRect/>
        </a:stretch>
      </xdr:blipFill>
      <xdr:spPr>
        <a:xfrm>
          <a:off x="6705600" y="337337400"/>
          <a:ext cx="762000" cy="762000"/>
        </a:xfrm>
        <a:prstGeom prst="rect">
          <a:avLst/>
        </a:prstGeom>
      </xdr:spPr>
    </xdr:pic>
    <xdr:clientData/>
  </xdr:twoCellAnchor>
  <xdr:twoCellAnchor editAs="oneCell">
    <xdr:from>
      <xdr:col>11</xdr:col>
      <xdr:colOff>0</xdr:colOff>
      <xdr:row>7353</xdr:row>
      <xdr:rowOff>0</xdr:rowOff>
    </xdr:from>
    <xdr:to>
      <xdr:col>12</xdr:col>
      <xdr:colOff>152400</xdr:colOff>
      <xdr:row>7356</xdr:row>
      <xdr:rowOff>190500</xdr:rowOff>
    </xdr:to>
    <xdr:pic>
      <xdr:nvPicPr>
        <xdr:cNvPr id="356" name="Picture 355" descr="235backshiny.png"/>
        <xdr:cNvPicPr>
          <a:picLocks noChangeAspect="1"/>
        </xdr:cNvPicPr>
      </xdr:nvPicPr>
      <xdr:blipFill>
        <a:blip xmlns:r="http://schemas.openxmlformats.org/officeDocument/2006/relationships" r:embed="rId272" cstate="print"/>
        <a:stretch>
          <a:fillRect/>
        </a:stretch>
      </xdr:blipFill>
      <xdr:spPr>
        <a:xfrm>
          <a:off x="6705600" y="338289900"/>
          <a:ext cx="762000" cy="762000"/>
        </a:xfrm>
        <a:prstGeom prst="rect">
          <a:avLst/>
        </a:prstGeom>
      </xdr:spPr>
    </xdr:pic>
    <xdr:clientData/>
  </xdr:twoCellAnchor>
  <xdr:twoCellAnchor editAs="oneCell">
    <xdr:from>
      <xdr:col>9</xdr:col>
      <xdr:colOff>323850</xdr:colOff>
      <xdr:row>7360</xdr:row>
      <xdr:rowOff>19050</xdr:rowOff>
    </xdr:from>
    <xdr:to>
      <xdr:col>12</xdr:col>
      <xdr:colOff>590550</xdr:colOff>
      <xdr:row>7370</xdr:row>
      <xdr:rowOff>180975</xdr:rowOff>
    </xdr:to>
    <xdr:pic>
      <xdr:nvPicPr>
        <xdr:cNvPr id="357" name="Picture 356" descr="143.jpg"/>
        <xdr:cNvPicPr>
          <a:picLocks noChangeAspect="1"/>
        </xdr:cNvPicPr>
      </xdr:nvPicPr>
      <xdr:blipFill>
        <a:blip xmlns:r="http://schemas.openxmlformats.org/officeDocument/2006/relationships" r:embed="rId273" cstate="print"/>
        <a:stretch>
          <a:fillRect/>
        </a:stretch>
      </xdr:blipFill>
      <xdr:spPr>
        <a:xfrm>
          <a:off x="5810250" y="339671025"/>
          <a:ext cx="2095500" cy="2095500"/>
        </a:xfrm>
        <a:prstGeom prst="rect">
          <a:avLst/>
        </a:prstGeom>
        <a:ln w="19050">
          <a:solidFill>
            <a:schemeClr val="tx1"/>
          </a:solidFill>
        </a:ln>
      </xdr:spPr>
    </xdr:pic>
    <xdr:clientData/>
  </xdr:twoCellAnchor>
  <xdr:twoCellAnchor editAs="oneCell">
    <xdr:from>
      <xdr:col>7</xdr:col>
      <xdr:colOff>0</xdr:colOff>
      <xdr:row>7382</xdr:row>
      <xdr:rowOff>0</xdr:rowOff>
    </xdr:from>
    <xdr:to>
      <xdr:col>8</xdr:col>
      <xdr:colOff>152400</xdr:colOff>
      <xdr:row>7386</xdr:row>
      <xdr:rowOff>0</xdr:rowOff>
    </xdr:to>
    <xdr:pic>
      <xdr:nvPicPr>
        <xdr:cNvPr id="358" name="Picture 357" descr="143.png"/>
        <xdr:cNvPicPr>
          <a:picLocks noChangeAspect="1"/>
        </xdr:cNvPicPr>
      </xdr:nvPicPr>
      <xdr:blipFill>
        <a:blip xmlns:r="http://schemas.openxmlformats.org/officeDocument/2006/relationships" r:embed="rId274" cstate="print"/>
        <a:stretch>
          <a:fillRect/>
        </a:stretch>
      </xdr:blipFill>
      <xdr:spPr>
        <a:xfrm>
          <a:off x="4267200" y="343871550"/>
          <a:ext cx="762000" cy="762000"/>
        </a:xfrm>
        <a:prstGeom prst="rect">
          <a:avLst/>
        </a:prstGeom>
      </xdr:spPr>
    </xdr:pic>
    <xdr:clientData/>
  </xdr:twoCellAnchor>
  <xdr:twoCellAnchor editAs="oneCell">
    <xdr:from>
      <xdr:col>9</xdr:col>
      <xdr:colOff>0</xdr:colOff>
      <xdr:row>7382</xdr:row>
      <xdr:rowOff>0</xdr:rowOff>
    </xdr:from>
    <xdr:to>
      <xdr:col>10</xdr:col>
      <xdr:colOff>152400</xdr:colOff>
      <xdr:row>7386</xdr:row>
      <xdr:rowOff>0</xdr:rowOff>
    </xdr:to>
    <xdr:pic>
      <xdr:nvPicPr>
        <xdr:cNvPr id="359" name="Picture 358" descr="143.png"/>
        <xdr:cNvPicPr>
          <a:picLocks noChangeAspect="1"/>
        </xdr:cNvPicPr>
      </xdr:nvPicPr>
      <xdr:blipFill>
        <a:blip xmlns:r="http://schemas.openxmlformats.org/officeDocument/2006/relationships" r:embed="rId274" cstate="print"/>
        <a:stretch>
          <a:fillRect/>
        </a:stretch>
      </xdr:blipFill>
      <xdr:spPr>
        <a:xfrm>
          <a:off x="5486400" y="343871550"/>
          <a:ext cx="762000" cy="762000"/>
        </a:xfrm>
        <a:prstGeom prst="rect">
          <a:avLst/>
        </a:prstGeom>
      </xdr:spPr>
    </xdr:pic>
    <xdr:clientData/>
  </xdr:twoCellAnchor>
  <xdr:twoCellAnchor editAs="oneCell">
    <xdr:from>
      <xdr:col>7</xdr:col>
      <xdr:colOff>0</xdr:colOff>
      <xdr:row>7387</xdr:row>
      <xdr:rowOff>0</xdr:rowOff>
    </xdr:from>
    <xdr:to>
      <xdr:col>8</xdr:col>
      <xdr:colOff>152400</xdr:colOff>
      <xdr:row>7390</xdr:row>
      <xdr:rowOff>190500</xdr:rowOff>
    </xdr:to>
    <xdr:pic>
      <xdr:nvPicPr>
        <xdr:cNvPr id="379" name="Picture 378" descr="143back.png"/>
        <xdr:cNvPicPr>
          <a:picLocks noChangeAspect="1"/>
        </xdr:cNvPicPr>
      </xdr:nvPicPr>
      <xdr:blipFill>
        <a:blip xmlns:r="http://schemas.openxmlformats.org/officeDocument/2006/relationships" r:embed="rId275" cstate="print"/>
        <a:stretch>
          <a:fillRect/>
        </a:stretch>
      </xdr:blipFill>
      <xdr:spPr>
        <a:xfrm>
          <a:off x="4267200" y="344824050"/>
          <a:ext cx="762000" cy="762000"/>
        </a:xfrm>
        <a:prstGeom prst="rect">
          <a:avLst/>
        </a:prstGeom>
      </xdr:spPr>
    </xdr:pic>
    <xdr:clientData/>
  </xdr:twoCellAnchor>
  <xdr:twoCellAnchor editAs="oneCell">
    <xdr:from>
      <xdr:col>9</xdr:col>
      <xdr:colOff>0</xdr:colOff>
      <xdr:row>7387</xdr:row>
      <xdr:rowOff>0</xdr:rowOff>
    </xdr:from>
    <xdr:to>
      <xdr:col>10</xdr:col>
      <xdr:colOff>152400</xdr:colOff>
      <xdr:row>7390</xdr:row>
      <xdr:rowOff>190500</xdr:rowOff>
    </xdr:to>
    <xdr:pic>
      <xdr:nvPicPr>
        <xdr:cNvPr id="380" name="Picture 379" descr="143back.png"/>
        <xdr:cNvPicPr>
          <a:picLocks noChangeAspect="1"/>
        </xdr:cNvPicPr>
      </xdr:nvPicPr>
      <xdr:blipFill>
        <a:blip xmlns:r="http://schemas.openxmlformats.org/officeDocument/2006/relationships" r:embed="rId275" cstate="print"/>
        <a:stretch>
          <a:fillRect/>
        </a:stretch>
      </xdr:blipFill>
      <xdr:spPr>
        <a:xfrm>
          <a:off x="5486400" y="344824050"/>
          <a:ext cx="762000" cy="762000"/>
        </a:xfrm>
        <a:prstGeom prst="rect">
          <a:avLst/>
        </a:prstGeom>
      </xdr:spPr>
    </xdr:pic>
    <xdr:clientData/>
  </xdr:twoCellAnchor>
  <xdr:twoCellAnchor editAs="oneCell">
    <xdr:from>
      <xdr:col>11</xdr:col>
      <xdr:colOff>0</xdr:colOff>
      <xdr:row>7382</xdr:row>
      <xdr:rowOff>0</xdr:rowOff>
    </xdr:from>
    <xdr:to>
      <xdr:col>12</xdr:col>
      <xdr:colOff>152400</xdr:colOff>
      <xdr:row>7386</xdr:row>
      <xdr:rowOff>0</xdr:rowOff>
    </xdr:to>
    <xdr:pic>
      <xdr:nvPicPr>
        <xdr:cNvPr id="381" name="Picture 380" descr="143shiny.png"/>
        <xdr:cNvPicPr>
          <a:picLocks noChangeAspect="1"/>
        </xdr:cNvPicPr>
      </xdr:nvPicPr>
      <xdr:blipFill>
        <a:blip xmlns:r="http://schemas.openxmlformats.org/officeDocument/2006/relationships" r:embed="rId276" cstate="print"/>
        <a:stretch>
          <a:fillRect/>
        </a:stretch>
      </xdr:blipFill>
      <xdr:spPr>
        <a:xfrm>
          <a:off x="6705600" y="343871550"/>
          <a:ext cx="762000" cy="762000"/>
        </a:xfrm>
        <a:prstGeom prst="rect">
          <a:avLst/>
        </a:prstGeom>
      </xdr:spPr>
    </xdr:pic>
    <xdr:clientData/>
  </xdr:twoCellAnchor>
  <xdr:twoCellAnchor editAs="oneCell">
    <xdr:from>
      <xdr:col>11</xdr:col>
      <xdr:colOff>0</xdr:colOff>
      <xdr:row>7387</xdr:row>
      <xdr:rowOff>0</xdr:rowOff>
    </xdr:from>
    <xdr:to>
      <xdr:col>12</xdr:col>
      <xdr:colOff>152400</xdr:colOff>
      <xdr:row>7390</xdr:row>
      <xdr:rowOff>190500</xdr:rowOff>
    </xdr:to>
    <xdr:pic>
      <xdr:nvPicPr>
        <xdr:cNvPr id="382" name="Picture 381" descr="143backshiny.png"/>
        <xdr:cNvPicPr>
          <a:picLocks noChangeAspect="1"/>
        </xdr:cNvPicPr>
      </xdr:nvPicPr>
      <xdr:blipFill>
        <a:blip xmlns:r="http://schemas.openxmlformats.org/officeDocument/2006/relationships" r:embed="rId277" cstate="print"/>
        <a:stretch>
          <a:fillRect/>
        </a:stretch>
      </xdr:blipFill>
      <xdr:spPr>
        <a:xfrm>
          <a:off x="6705600" y="344824050"/>
          <a:ext cx="762000" cy="762000"/>
        </a:xfrm>
        <a:prstGeom prst="rect">
          <a:avLst/>
        </a:prstGeom>
      </xdr:spPr>
    </xdr:pic>
    <xdr:clientData/>
  </xdr:twoCellAnchor>
  <xdr:twoCellAnchor editAs="oneCell">
    <xdr:from>
      <xdr:col>9</xdr:col>
      <xdr:colOff>333375</xdr:colOff>
      <xdr:row>7560</xdr:row>
      <xdr:rowOff>19050</xdr:rowOff>
    </xdr:from>
    <xdr:to>
      <xdr:col>12</xdr:col>
      <xdr:colOff>600075</xdr:colOff>
      <xdr:row>7570</xdr:row>
      <xdr:rowOff>180975</xdr:rowOff>
    </xdr:to>
    <xdr:pic>
      <xdr:nvPicPr>
        <xdr:cNvPr id="383" name="Picture 382" descr="121.jpg"/>
        <xdr:cNvPicPr>
          <a:picLocks noChangeAspect="1"/>
        </xdr:cNvPicPr>
      </xdr:nvPicPr>
      <xdr:blipFill>
        <a:blip xmlns:r="http://schemas.openxmlformats.org/officeDocument/2006/relationships" r:embed="rId278" cstate="print"/>
        <a:stretch>
          <a:fillRect/>
        </a:stretch>
      </xdr:blipFill>
      <xdr:spPr>
        <a:xfrm>
          <a:off x="5819775" y="346205175"/>
          <a:ext cx="2095500" cy="2095500"/>
        </a:xfrm>
        <a:prstGeom prst="rect">
          <a:avLst/>
        </a:prstGeom>
        <a:ln w="19050">
          <a:solidFill>
            <a:schemeClr val="tx1"/>
          </a:solidFill>
        </a:ln>
      </xdr:spPr>
    </xdr:pic>
    <xdr:clientData/>
  </xdr:twoCellAnchor>
  <xdr:twoCellAnchor editAs="oneCell">
    <xdr:from>
      <xdr:col>8</xdr:col>
      <xdr:colOff>0</xdr:colOff>
      <xdr:row>7582</xdr:row>
      <xdr:rowOff>0</xdr:rowOff>
    </xdr:from>
    <xdr:to>
      <xdr:col>9</xdr:col>
      <xdr:colOff>152400</xdr:colOff>
      <xdr:row>7586</xdr:row>
      <xdr:rowOff>0</xdr:rowOff>
    </xdr:to>
    <xdr:pic>
      <xdr:nvPicPr>
        <xdr:cNvPr id="385" name="Picture 384" descr="121.png"/>
        <xdr:cNvPicPr>
          <a:picLocks noChangeAspect="1"/>
        </xdr:cNvPicPr>
      </xdr:nvPicPr>
      <xdr:blipFill>
        <a:blip xmlns:r="http://schemas.openxmlformats.org/officeDocument/2006/relationships" r:embed="rId279" cstate="print"/>
        <a:stretch>
          <a:fillRect/>
        </a:stretch>
      </xdr:blipFill>
      <xdr:spPr>
        <a:xfrm>
          <a:off x="4876800" y="350405700"/>
          <a:ext cx="762000" cy="762000"/>
        </a:xfrm>
        <a:prstGeom prst="rect">
          <a:avLst/>
        </a:prstGeom>
      </xdr:spPr>
    </xdr:pic>
    <xdr:clientData/>
  </xdr:twoCellAnchor>
  <xdr:twoCellAnchor editAs="oneCell">
    <xdr:from>
      <xdr:col>8</xdr:col>
      <xdr:colOff>0</xdr:colOff>
      <xdr:row>7587</xdr:row>
      <xdr:rowOff>0</xdr:rowOff>
    </xdr:from>
    <xdr:to>
      <xdr:col>9</xdr:col>
      <xdr:colOff>152400</xdr:colOff>
      <xdr:row>7590</xdr:row>
      <xdr:rowOff>190500</xdr:rowOff>
    </xdr:to>
    <xdr:pic>
      <xdr:nvPicPr>
        <xdr:cNvPr id="386" name="Picture 385" descr="121back.png"/>
        <xdr:cNvPicPr>
          <a:picLocks noChangeAspect="1"/>
        </xdr:cNvPicPr>
      </xdr:nvPicPr>
      <xdr:blipFill>
        <a:blip xmlns:r="http://schemas.openxmlformats.org/officeDocument/2006/relationships" r:embed="rId280" cstate="print"/>
        <a:stretch>
          <a:fillRect/>
        </a:stretch>
      </xdr:blipFill>
      <xdr:spPr>
        <a:xfrm>
          <a:off x="4876800" y="351358200"/>
          <a:ext cx="762000" cy="762000"/>
        </a:xfrm>
        <a:prstGeom prst="rect">
          <a:avLst/>
        </a:prstGeom>
      </xdr:spPr>
    </xdr:pic>
    <xdr:clientData/>
  </xdr:twoCellAnchor>
  <xdr:twoCellAnchor editAs="oneCell">
    <xdr:from>
      <xdr:col>11</xdr:col>
      <xdr:colOff>0</xdr:colOff>
      <xdr:row>7582</xdr:row>
      <xdr:rowOff>0</xdr:rowOff>
    </xdr:from>
    <xdr:to>
      <xdr:col>12</xdr:col>
      <xdr:colOff>152400</xdr:colOff>
      <xdr:row>7586</xdr:row>
      <xdr:rowOff>0</xdr:rowOff>
    </xdr:to>
    <xdr:pic>
      <xdr:nvPicPr>
        <xdr:cNvPr id="387" name="Picture 386" descr="121shiny.png"/>
        <xdr:cNvPicPr>
          <a:picLocks noChangeAspect="1"/>
        </xdr:cNvPicPr>
      </xdr:nvPicPr>
      <xdr:blipFill>
        <a:blip xmlns:r="http://schemas.openxmlformats.org/officeDocument/2006/relationships" r:embed="rId281" cstate="print"/>
        <a:stretch>
          <a:fillRect/>
        </a:stretch>
      </xdr:blipFill>
      <xdr:spPr>
        <a:xfrm>
          <a:off x="6705600" y="350405700"/>
          <a:ext cx="762000" cy="762000"/>
        </a:xfrm>
        <a:prstGeom prst="rect">
          <a:avLst/>
        </a:prstGeom>
      </xdr:spPr>
    </xdr:pic>
    <xdr:clientData/>
  </xdr:twoCellAnchor>
  <xdr:twoCellAnchor editAs="oneCell">
    <xdr:from>
      <xdr:col>11</xdr:col>
      <xdr:colOff>0</xdr:colOff>
      <xdr:row>7587</xdr:row>
      <xdr:rowOff>0</xdr:rowOff>
    </xdr:from>
    <xdr:to>
      <xdr:col>12</xdr:col>
      <xdr:colOff>152400</xdr:colOff>
      <xdr:row>7590</xdr:row>
      <xdr:rowOff>190500</xdr:rowOff>
    </xdr:to>
    <xdr:pic>
      <xdr:nvPicPr>
        <xdr:cNvPr id="388" name="Picture 387" descr="121backshiny.png"/>
        <xdr:cNvPicPr>
          <a:picLocks noChangeAspect="1"/>
        </xdr:cNvPicPr>
      </xdr:nvPicPr>
      <xdr:blipFill>
        <a:blip xmlns:r="http://schemas.openxmlformats.org/officeDocument/2006/relationships" r:embed="rId282" cstate="print"/>
        <a:stretch>
          <a:fillRect/>
        </a:stretch>
      </xdr:blipFill>
      <xdr:spPr>
        <a:xfrm>
          <a:off x="6705600" y="351358200"/>
          <a:ext cx="762000" cy="762000"/>
        </a:xfrm>
        <a:prstGeom prst="rect">
          <a:avLst/>
        </a:prstGeom>
      </xdr:spPr>
    </xdr:pic>
    <xdr:clientData/>
  </xdr:twoCellAnchor>
  <xdr:twoCellAnchor editAs="oneCell">
    <xdr:from>
      <xdr:col>9</xdr:col>
      <xdr:colOff>333375</xdr:colOff>
      <xdr:row>7660</xdr:row>
      <xdr:rowOff>19050</xdr:rowOff>
    </xdr:from>
    <xdr:to>
      <xdr:col>12</xdr:col>
      <xdr:colOff>600075</xdr:colOff>
      <xdr:row>7670</xdr:row>
      <xdr:rowOff>180975</xdr:rowOff>
    </xdr:to>
    <xdr:pic>
      <xdr:nvPicPr>
        <xdr:cNvPr id="389" name="Picture 388" descr="245.jpg"/>
        <xdr:cNvPicPr>
          <a:picLocks noChangeAspect="1"/>
        </xdr:cNvPicPr>
      </xdr:nvPicPr>
      <xdr:blipFill>
        <a:blip xmlns:r="http://schemas.openxmlformats.org/officeDocument/2006/relationships" r:embed="rId283" cstate="print"/>
        <a:stretch>
          <a:fillRect/>
        </a:stretch>
      </xdr:blipFill>
      <xdr:spPr>
        <a:xfrm>
          <a:off x="5819775" y="352739325"/>
          <a:ext cx="2095500" cy="2095500"/>
        </a:xfrm>
        <a:prstGeom prst="rect">
          <a:avLst/>
        </a:prstGeom>
        <a:ln w="19050">
          <a:solidFill>
            <a:schemeClr val="tx1"/>
          </a:solidFill>
        </a:ln>
      </xdr:spPr>
    </xdr:pic>
    <xdr:clientData/>
  </xdr:twoCellAnchor>
  <xdr:twoCellAnchor editAs="oneCell">
    <xdr:from>
      <xdr:col>8</xdr:col>
      <xdr:colOff>0</xdr:colOff>
      <xdr:row>7682</xdr:row>
      <xdr:rowOff>0</xdr:rowOff>
    </xdr:from>
    <xdr:to>
      <xdr:col>9</xdr:col>
      <xdr:colOff>152400</xdr:colOff>
      <xdr:row>7686</xdr:row>
      <xdr:rowOff>0</xdr:rowOff>
    </xdr:to>
    <xdr:pic>
      <xdr:nvPicPr>
        <xdr:cNvPr id="390" name="Picture 389" descr="245.png"/>
        <xdr:cNvPicPr>
          <a:picLocks noChangeAspect="1"/>
        </xdr:cNvPicPr>
      </xdr:nvPicPr>
      <xdr:blipFill>
        <a:blip xmlns:r="http://schemas.openxmlformats.org/officeDocument/2006/relationships" r:embed="rId284" cstate="print"/>
        <a:stretch>
          <a:fillRect/>
        </a:stretch>
      </xdr:blipFill>
      <xdr:spPr>
        <a:xfrm>
          <a:off x="4876800" y="356939850"/>
          <a:ext cx="762000" cy="762000"/>
        </a:xfrm>
        <a:prstGeom prst="rect">
          <a:avLst/>
        </a:prstGeom>
      </xdr:spPr>
    </xdr:pic>
    <xdr:clientData/>
  </xdr:twoCellAnchor>
  <xdr:twoCellAnchor editAs="oneCell">
    <xdr:from>
      <xdr:col>8</xdr:col>
      <xdr:colOff>0</xdr:colOff>
      <xdr:row>7687</xdr:row>
      <xdr:rowOff>0</xdr:rowOff>
    </xdr:from>
    <xdr:to>
      <xdr:col>9</xdr:col>
      <xdr:colOff>152400</xdr:colOff>
      <xdr:row>7690</xdr:row>
      <xdr:rowOff>190500</xdr:rowOff>
    </xdr:to>
    <xdr:pic>
      <xdr:nvPicPr>
        <xdr:cNvPr id="391" name="Picture 390" descr="245back.png"/>
        <xdr:cNvPicPr>
          <a:picLocks noChangeAspect="1"/>
        </xdr:cNvPicPr>
      </xdr:nvPicPr>
      <xdr:blipFill>
        <a:blip xmlns:r="http://schemas.openxmlformats.org/officeDocument/2006/relationships" r:embed="rId285" cstate="print"/>
        <a:stretch>
          <a:fillRect/>
        </a:stretch>
      </xdr:blipFill>
      <xdr:spPr>
        <a:xfrm>
          <a:off x="4876800" y="357892350"/>
          <a:ext cx="762000" cy="762000"/>
        </a:xfrm>
        <a:prstGeom prst="rect">
          <a:avLst/>
        </a:prstGeom>
      </xdr:spPr>
    </xdr:pic>
    <xdr:clientData/>
  </xdr:twoCellAnchor>
  <xdr:twoCellAnchor editAs="oneCell">
    <xdr:from>
      <xdr:col>11</xdr:col>
      <xdr:colOff>0</xdr:colOff>
      <xdr:row>7682</xdr:row>
      <xdr:rowOff>0</xdr:rowOff>
    </xdr:from>
    <xdr:to>
      <xdr:col>12</xdr:col>
      <xdr:colOff>152400</xdr:colOff>
      <xdr:row>7686</xdr:row>
      <xdr:rowOff>0</xdr:rowOff>
    </xdr:to>
    <xdr:pic>
      <xdr:nvPicPr>
        <xdr:cNvPr id="392" name="Picture 391" descr="245shiny.png"/>
        <xdr:cNvPicPr>
          <a:picLocks noChangeAspect="1"/>
        </xdr:cNvPicPr>
      </xdr:nvPicPr>
      <xdr:blipFill>
        <a:blip xmlns:r="http://schemas.openxmlformats.org/officeDocument/2006/relationships" r:embed="rId286" cstate="print"/>
        <a:stretch>
          <a:fillRect/>
        </a:stretch>
      </xdr:blipFill>
      <xdr:spPr>
        <a:xfrm>
          <a:off x="6705600" y="356939850"/>
          <a:ext cx="762000" cy="762000"/>
        </a:xfrm>
        <a:prstGeom prst="rect">
          <a:avLst/>
        </a:prstGeom>
      </xdr:spPr>
    </xdr:pic>
    <xdr:clientData/>
  </xdr:twoCellAnchor>
  <xdr:twoCellAnchor editAs="oneCell">
    <xdr:from>
      <xdr:col>11</xdr:col>
      <xdr:colOff>0</xdr:colOff>
      <xdr:row>7687</xdr:row>
      <xdr:rowOff>0</xdr:rowOff>
    </xdr:from>
    <xdr:to>
      <xdr:col>12</xdr:col>
      <xdr:colOff>152400</xdr:colOff>
      <xdr:row>7690</xdr:row>
      <xdr:rowOff>190500</xdr:rowOff>
    </xdr:to>
    <xdr:pic>
      <xdr:nvPicPr>
        <xdr:cNvPr id="393" name="Picture 392" descr="245backshiny.png"/>
        <xdr:cNvPicPr>
          <a:picLocks noChangeAspect="1"/>
        </xdr:cNvPicPr>
      </xdr:nvPicPr>
      <xdr:blipFill>
        <a:blip xmlns:r="http://schemas.openxmlformats.org/officeDocument/2006/relationships" r:embed="rId287" cstate="print"/>
        <a:stretch>
          <a:fillRect/>
        </a:stretch>
      </xdr:blipFill>
      <xdr:spPr>
        <a:xfrm>
          <a:off x="6705600" y="357892350"/>
          <a:ext cx="762000" cy="762000"/>
        </a:xfrm>
        <a:prstGeom prst="rect">
          <a:avLst/>
        </a:prstGeom>
      </xdr:spPr>
    </xdr:pic>
    <xdr:clientData/>
  </xdr:twoCellAnchor>
  <xdr:twoCellAnchor editAs="oneCell">
    <xdr:from>
      <xdr:col>9</xdr:col>
      <xdr:colOff>323850</xdr:colOff>
      <xdr:row>7758</xdr:row>
      <xdr:rowOff>19050</xdr:rowOff>
    </xdr:from>
    <xdr:to>
      <xdr:col>12</xdr:col>
      <xdr:colOff>590550</xdr:colOff>
      <xdr:row>7768</xdr:row>
      <xdr:rowOff>180975</xdr:rowOff>
    </xdr:to>
    <xdr:pic>
      <xdr:nvPicPr>
        <xdr:cNvPr id="394" name="Picture 393" descr="260.jpg"/>
        <xdr:cNvPicPr>
          <a:picLocks noChangeAspect="1"/>
        </xdr:cNvPicPr>
      </xdr:nvPicPr>
      <xdr:blipFill>
        <a:blip xmlns:r="http://schemas.openxmlformats.org/officeDocument/2006/relationships" r:embed="rId288" cstate="print"/>
        <a:stretch>
          <a:fillRect/>
        </a:stretch>
      </xdr:blipFill>
      <xdr:spPr>
        <a:xfrm>
          <a:off x="5810250" y="359273475"/>
          <a:ext cx="2095500" cy="2095500"/>
        </a:xfrm>
        <a:prstGeom prst="rect">
          <a:avLst/>
        </a:prstGeom>
        <a:ln w="19050">
          <a:solidFill>
            <a:schemeClr val="tx1"/>
          </a:solidFill>
        </a:ln>
      </xdr:spPr>
    </xdr:pic>
    <xdr:clientData/>
  </xdr:twoCellAnchor>
  <xdr:twoCellAnchor editAs="oneCell">
    <xdr:from>
      <xdr:col>7</xdr:col>
      <xdr:colOff>0</xdr:colOff>
      <xdr:row>7780</xdr:row>
      <xdr:rowOff>0</xdr:rowOff>
    </xdr:from>
    <xdr:to>
      <xdr:col>8</xdr:col>
      <xdr:colOff>152400</xdr:colOff>
      <xdr:row>7784</xdr:row>
      <xdr:rowOff>0</xdr:rowOff>
    </xdr:to>
    <xdr:pic>
      <xdr:nvPicPr>
        <xdr:cNvPr id="395" name="Picture 394" descr="260.png"/>
        <xdr:cNvPicPr>
          <a:picLocks noChangeAspect="1"/>
        </xdr:cNvPicPr>
      </xdr:nvPicPr>
      <xdr:blipFill>
        <a:blip xmlns:r="http://schemas.openxmlformats.org/officeDocument/2006/relationships" r:embed="rId289" cstate="print"/>
        <a:stretch>
          <a:fillRect/>
        </a:stretch>
      </xdr:blipFill>
      <xdr:spPr>
        <a:xfrm>
          <a:off x="4267200" y="363474000"/>
          <a:ext cx="762000" cy="762000"/>
        </a:xfrm>
        <a:prstGeom prst="rect">
          <a:avLst/>
        </a:prstGeom>
      </xdr:spPr>
    </xdr:pic>
    <xdr:clientData/>
  </xdr:twoCellAnchor>
  <xdr:twoCellAnchor editAs="oneCell">
    <xdr:from>
      <xdr:col>9</xdr:col>
      <xdr:colOff>0</xdr:colOff>
      <xdr:row>7780</xdr:row>
      <xdr:rowOff>0</xdr:rowOff>
    </xdr:from>
    <xdr:to>
      <xdr:col>10</xdr:col>
      <xdr:colOff>152400</xdr:colOff>
      <xdr:row>7784</xdr:row>
      <xdr:rowOff>0</xdr:rowOff>
    </xdr:to>
    <xdr:pic>
      <xdr:nvPicPr>
        <xdr:cNvPr id="396" name="Picture 395" descr="260.png"/>
        <xdr:cNvPicPr>
          <a:picLocks noChangeAspect="1"/>
        </xdr:cNvPicPr>
      </xdr:nvPicPr>
      <xdr:blipFill>
        <a:blip xmlns:r="http://schemas.openxmlformats.org/officeDocument/2006/relationships" r:embed="rId289" cstate="print"/>
        <a:stretch>
          <a:fillRect/>
        </a:stretch>
      </xdr:blipFill>
      <xdr:spPr>
        <a:xfrm>
          <a:off x="5486400" y="363474000"/>
          <a:ext cx="762000" cy="762000"/>
        </a:xfrm>
        <a:prstGeom prst="rect">
          <a:avLst/>
        </a:prstGeom>
      </xdr:spPr>
    </xdr:pic>
    <xdr:clientData/>
  </xdr:twoCellAnchor>
  <xdr:twoCellAnchor editAs="oneCell">
    <xdr:from>
      <xdr:col>7</xdr:col>
      <xdr:colOff>0</xdr:colOff>
      <xdr:row>7785</xdr:row>
      <xdr:rowOff>0</xdr:rowOff>
    </xdr:from>
    <xdr:to>
      <xdr:col>8</xdr:col>
      <xdr:colOff>152400</xdr:colOff>
      <xdr:row>7788</xdr:row>
      <xdr:rowOff>190500</xdr:rowOff>
    </xdr:to>
    <xdr:pic>
      <xdr:nvPicPr>
        <xdr:cNvPr id="397" name="Picture 396" descr="260back.png"/>
        <xdr:cNvPicPr>
          <a:picLocks noChangeAspect="1"/>
        </xdr:cNvPicPr>
      </xdr:nvPicPr>
      <xdr:blipFill>
        <a:blip xmlns:r="http://schemas.openxmlformats.org/officeDocument/2006/relationships" r:embed="rId290" cstate="print"/>
        <a:stretch>
          <a:fillRect/>
        </a:stretch>
      </xdr:blipFill>
      <xdr:spPr>
        <a:xfrm>
          <a:off x="4267200" y="364426500"/>
          <a:ext cx="762000" cy="762000"/>
        </a:xfrm>
        <a:prstGeom prst="rect">
          <a:avLst/>
        </a:prstGeom>
      </xdr:spPr>
    </xdr:pic>
    <xdr:clientData/>
  </xdr:twoCellAnchor>
  <xdr:twoCellAnchor editAs="oneCell">
    <xdr:from>
      <xdr:col>9</xdr:col>
      <xdr:colOff>0</xdr:colOff>
      <xdr:row>7785</xdr:row>
      <xdr:rowOff>0</xdr:rowOff>
    </xdr:from>
    <xdr:to>
      <xdr:col>10</xdr:col>
      <xdr:colOff>152400</xdr:colOff>
      <xdr:row>7788</xdr:row>
      <xdr:rowOff>190500</xdr:rowOff>
    </xdr:to>
    <xdr:pic>
      <xdr:nvPicPr>
        <xdr:cNvPr id="398" name="Picture 397" descr="260back.png"/>
        <xdr:cNvPicPr>
          <a:picLocks noChangeAspect="1"/>
        </xdr:cNvPicPr>
      </xdr:nvPicPr>
      <xdr:blipFill>
        <a:blip xmlns:r="http://schemas.openxmlformats.org/officeDocument/2006/relationships" r:embed="rId290" cstate="print"/>
        <a:stretch>
          <a:fillRect/>
        </a:stretch>
      </xdr:blipFill>
      <xdr:spPr>
        <a:xfrm>
          <a:off x="5486400" y="364426500"/>
          <a:ext cx="762000" cy="762000"/>
        </a:xfrm>
        <a:prstGeom prst="rect">
          <a:avLst/>
        </a:prstGeom>
      </xdr:spPr>
    </xdr:pic>
    <xdr:clientData/>
  </xdr:twoCellAnchor>
  <xdr:twoCellAnchor editAs="oneCell">
    <xdr:from>
      <xdr:col>11</xdr:col>
      <xdr:colOff>0</xdr:colOff>
      <xdr:row>7780</xdr:row>
      <xdr:rowOff>0</xdr:rowOff>
    </xdr:from>
    <xdr:to>
      <xdr:col>12</xdr:col>
      <xdr:colOff>152400</xdr:colOff>
      <xdr:row>7784</xdr:row>
      <xdr:rowOff>0</xdr:rowOff>
    </xdr:to>
    <xdr:pic>
      <xdr:nvPicPr>
        <xdr:cNvPr id="399" name="Picture 398" descr="260shiny.png"/>
        <xdr:cNvPicPr>
          <a:picLocks noChangeAspect="1"/>
        </xdr:cNvPicPr>
      </xdr:nvPicPr>
      <xdr:blipFill>
        <a:blip xmlns:r="http://schemas.openxmlformats.org/officeDocument/2006/relationships" r:embed="rId291" cstate="print"/>
        <a:stretch>
          <a:fillRect/>
        </a:stretch>
      </xdr:blipFill>
      <xdr:spPr>
        <a:xfrm>
          <a:off x="6705600" y="363474000"/>
          <a:ext cx="762000" cy="762000"/>
        </a:xfrm>
        <a:prstGeom prst="rect">
          <a:avLst/>
        </a:prstGeom>
      </xdr:spPr>
    </xdr:pic>
    <xdr:clientData/>
  </xdr:twoCellAnchor>
  <xdr:twoCellAnchor editAs="oneCell">
    <xdr:from>
      <xdr:col>11</xdr:col>
      <xdr:colOff>0</xdr:colOff>
      <xdr:row>7785</xdr:row>
      <xdr:rowOff>0</xdr:rowOff>
    </xdr:from>
    <xdr:to>
      <xdr:col>12</xdr:col>
      <xdr:colOff>152400</xdr:colOff>
      <xdr:row>7788</xdr:row>
      <xdr:rowOff>190500</xdr:rowOff>
    </xdr:to>
    <xdr:pic>
      <xdr:nvPicPr>
        <xdr:cNvPr id="400" name="Picture 399" descr="260backshiny.png"/>
        <xdr:cNvPicPr>
          <a:picLocks noChangeAspect="1"/>
        </xdr:cNvPicPr>
      </xdr:nvPicPr>
      <xdr:blipFill>
        <a:blip xmlns:r="http://schemas.openxmlformats.org/officeDocument/2006/relationships" r:embed="rId292" cstate="print"/>
        <a:stretch>
          <a:fillRect/>
        </a:stretch>
      </xdr:blipFill>
      <xdr:spPr>
        <a:xfrm>
          <a:off x="6705600" y="364426500"/>
          <a:ext cx="762000" cy="762000"/>
        </a:xfrm>
        <a:prstGeom prst="rect">
          <a:avLst/>
        </a:prstGeom>
      </xdr:spPr>
    </xdr:pic>
    <xdr:clientData/>
  </xdr:twoCellAnchor>
  <xdr:twoCellAnchor editAs="oneCell">
    <xdr:from>
      <xdr:col>9</xdr:col>
      <xdr:colOff>323850</xdr:colOff>
      <xdr:row>7890</xdr:row>
      <xdr:rowOff>19050</xdr:rowOff>
    </xdr:from>
    <xdr:to>
      <xdr:col>12</xdr:col>
      <xdr:colOff>590550</xdr:colOff>
      <xdr:row>7900</xdr:row>
      <xdr:rowOff>180975</xdr:rowOff>
    </xdr:to>
    <xdr:pic>
      <xdr:nvPicPr>
        <xdr:cNvPr id="384" name="Picture 383" descr="073.jpg"/>
        <xdr:cNvPicPr>
          <a:picLocks noChangeAspect="1"/>
        </xdr:cNvPicPr>
      </xdr:nvPicPr>
      <xdr:blipFill>
        <a:blip xmlns:r="http://schemas.openxmlformats.org/officeDocument/2006/relationships" r:embed="rId293" cstate="print"/>
        <a:stretch>
          <a:fillRect/>
        </a:stretch>
      </xdr:blipFill>
      <xdr:spPr>
        <a:xfrm>
          <a:off x="5810250" y="365807625"/>
          <a:ext cx="2095500" cy="2095500"/>
        </a:xfrm>
        <a:prstGeom prst="rect">
          <a:avLst/>
        </a:prstGeom>
        <a:ln w="19050">
          <a:solidFill>
            <a:schemeClr val="tx1"/>
          </a:solidFill>
        </a:ln>
      </xdr:spPr>
    </xdr:pic>
    <xdr:clientData/>
  </xdr:twoCellAnchor>
  <xdr:twoCellAnchor editAs="oneCell">
    <xdr:from>
      <xdr:col>7</xdr:col>
      <xdr:colOff>0</xdr:colOff>
      <xdr:row>7912</xdr:row>
      <xdr:rowOff>0</xdr:rowOff>
    </xdr:from>
    <xdr:to>
      <xdr:col>8</xdr:col>
      <xdr:colOff>152400</xdr:colOff>
      <xdr:row>7916</xdr:row>
      <xdr:rowOff>0</xdr:rowOff>
    </xdr:to>
    <xdr:pic>
      <xdr:nvPicPr>
        <xdr:cNvPr id="401" name="Picture 400" descr="73.png"/>
        <xdr:cNvPicPr>
          <a:picLocks noChangeAspect="1"/>
        </xdr:cNvPicPr>
      </xdr:nvPicPr>
      <xdr:blipFill>
        <a:blip xmlns:r="http://schemas.openxmlformats.org/officeDocument/2006/relationships" r:embed="rId294" cstate="print"/>
        <a:stretch>
          <a:fillRect/>
        </a:stretch>
      </xdr:blipFill>
      <xdr:spPr>
        <a:xfrm>
          <a:off x="4267200" y="370008150"/>
          <a:ext cx="762000" cy="762000"/>
        </a:xfrm>
        <a:prstGeom prst="rect">
          <a:avLst/>
        </a:prstGeom>
      </xdr:spPr>
    </xdr:pic>
    <xdr:clientData/>
  </xdr:twoCellAnchor>
  <xdr:twoCellAnchor editAs="oneCell">
    <xdr:from>
      <xdr:col>9</xdr:col>
      <xdr:colOff>0</xdr:colOff>
      <xdr:row>7912</xdr:row>
      <xdr:rowOff>0</xdr:rowOff>
    </xdr:from>
    <xdr:to>
      <xdr:col>10</xdr:col>
      <xdr:colOff>152400</xdr:colOff>
      <xdr:row>7916</xdr:row>
      <xdr:rowOff>0</xdr:rowOff>
    </xdr:to>
    <xdr:pic>
      <xdr:nvPicPr>
        <xdr:cNvPr id="402" name="Picture 401" descr="73.png"/>
        <xdr:cNvPicPr>
          <a:picLocks noChangeAspect="1"/>
        </xdr:cNvPicPr>
      </xdr:nvPicPr>
      <xdr:blipFill>
        <a:blip xmlns:r="http://schemas.openxmlformats.org/officeDocument/2006/relationships" r:embed="rId294" cstate="print"/>
        <a:stretch>
          <a:fillRect/>
        </a:stretch>
      </xdr:blipFill>
      <xdr:spPr>
        <a:xfrm>
          <a:off x="5486400" y="370008150"/>
          <a:ext cx="762000" cy="762000"/>
        </a:xfrm>
        <a:prstGeom prst="rect">
          <a:avLst/>
        </a:prstGeom>
      </xdr:spPr>
    </xdr:pic>
    <xdr:clientData/>
  </xdr:twoCellAnchor>
  <xdr:twoCellAnchor editAs="oneCell">
    <xdr:from>
      <xdr:col>7</xdr:col>
      <xdr:colOff>0</xdr:colOff>
      <xdr:row>7917</xdr:row>
      <xdr:rowOff>0</xdr:rowOff>
    </xdr:from>
    <xdr:to>
      <xdr:col>8</xdr:col>
      <xdr:colOff>152400</xdr:colOff>
      <xdr:row>7920</xdr:row>
      <xdr:rowOff>190500</xdr:rowOff>
    </xdr:to>
    <xdr:pic>
      <xdr:nvPicPr>
        <xdr:cNvPr id="403" name="Picture 402" descr="73back.png"/>
        <xdr:cNvPicPr>
          <a:picLocks noChangeAspect="1"/>
        </xdr:cNvPicPr>
      </xdr:nvPicPr>
      <xdr:blipFill>
        <a:blip xmlns:r="http://schemas.openxmlformats.org/officeDocument/2006/relationships" r:embed="rId295" cstate="print"/>
        <a:stretch>
          <a:fillRect/>
        </a:stretch>
      </xdr:blipFill>
      <xdr:spPr>
        <a:xfrm>
          <a:off x="4267200" y="370960650"/>
          <a:ext cx="762000" cy="762000"/>
        </a:xfrm>
        <a:prstGeom prst="rect">
          <a:avLst/>
        </a:prstGeom>
      </xdr:spPr>
    </xdr:pic>
    <xdr:clientData/>
  </xdr:twoCellAnchor>
  <xdr:twoCellAnchor editAs="oneCell">
    <xdr:from>
      <xdr:col>9</xdr:col>
      <xdr:colOff>0</xdr:colOff>
      <xdr:row>7917</xdr:row>
      <xdr:rowOff>0</xdr:rowOff>
    </xdr:from>
    <xdr:to>
      <xdr:col>10</xdr:col>
      <xdr:colOff>152400</xdr:colOff>
      <xdr:row>7920</xdr:row>
      <xdr:rowOff>190500</xdr:rowOff>
    </xdr:to>
    <xdr:pic>
      <xdr:nvPicPr>
        <xdr:cNvPr id="404" name="Picture 403" descr="73back.png"/>
        <xdr:cNvPicPr>
          <a:picLocks noChangeAspect="1"/>
        </xdr:cNvPicPr>
      </xdr:nvPicPr>
      <xdr:blipFill>
        <a:blip xmlns:r="http://schemas.openxmlformats.org/officeDocument/2006/relationships" r:embed="rId295" cstate="print"/>
        <a:stretch>
          <a:fillRect/>
        </a:stretch>
      </xdr:blipFill>
      <xdr:spPr>
        <a:xfrm>
          <a:off x="5486400" y="370960650"/>
          <a:ext cx="762000" cy="762000"/>
        </a:xfrm>
        <a:prstGeom prst="rect">
          <a:avLst/>
        </a:prstGeom>
      </xdr:spPr>
    </xdr:pic>
    <xdr:clientData/>
  </xdr:twoCellAnchor>
  <xdr:twoCellAnchor editAs="oneCell">
    <xdr:from>
      <xdr:col>11</xdr:col>
      <xdr:colOff>0</xdr:colOff>
      <xdr:row>7912</xdr:row>
      <xdr:rowOff>0</xdr:rowOff>
    </xdr:from>
    <xdr:to>
      <xdr:col>12</xdr:col>
      <xdr:colOff>152400</xdr:colOff>
      <xdr:row>7916</xdr:row>
      <xdr:rowOff>0</xdr:rowOff>
    </xdr:to>
    <xdr:pic>
      <xdr:nvPicPr>
        <xdr:cNvPr id="405" name="Picture 404" descr="73shiny.png"/>
        <xdr:cNvPicPr>
          <a:picLocks noChangeAspect="1"/>
        </xdr:cNvPicPr>
      </xdr:nvPicPr>
      <xdr:blipFill>
        <a:blip xmlns:r="http://schemas.openxmlformats.org/officeDocument/2006/relationships" r:embed="rId296" cstate="print"/>
        <a:stretch>
          <a:fillRect/>
        </a:stretch>
      </xdr:blipFill>
      <xdr:spPr>
        <a:xfrm>
          <a:off x="6705600" y="370008150"/>
          <a:ext cx="762000" cy="762000"/>
        </a:xfrm>
        <a:prstGeom prst="rect">
          <a:avLst/>
        </a:prstGeom>
      </xdr:spPr>
    </xdr:pic>
    <xdr:clientData/>
  </xdr:twoCellAnchor>
  <xdr:twoCellAnchor editAs="oneCell">
    <xdr:from>
      <xdr:col>11</xdr:col>
      <xdr:colOff>0</xdr:colOff>
      <xdr:row>7917</xdr:row>
      <xdr:rowOff>0</xdr:rowOff>
    </xdr:from>
    <xdr:to>
      <xdr:col>12</xdr:col>
      <xdr:colOff>152400</xdr:colOff>
      <xdr:row>7920</xdr:row>
      <xdr:rowOff>190500</xdr:rowOff>
    </xdr:to>
    <xdr:pic>
      <xdr:nvPicPr>
        <xdr:cNvPr id="406" name="Picture 405" descr="73backshiny.png"/>
        <xdr:cNvPicPr>
          <a:picLocks noChangeAspect="1"/>
        </xdr:cNvPicPr>
      </xdr:nvPicPr>
      <xdr:blipFill>
        <a:blip xmlns:r="http://schemas.openxmlformats.org/officeDocument/2006/relationships" r:embed="rId297" cstate="print"/>
        <a:stretch>
          <a:fillRect/>
        </a:stretch>
      </xdr:blipFill>
      <xdr:spPr>
        <a:xfrm>
          <a:off x="6705600" y="370960650"/>
          <a:ext cx="762000" cy="762000"/>
        </a:xfrm>
        <a:prstGeom prst="rect">
          <a:avLst/>
        </a:prstGeom>
      </xdr:spPr>
    </xdr:pic>
    <xdr:clientData/>
  </xdr:twoCellAnchor>
  <xdr:twoCellAnchor editAs="oneCell">
    <xdr:from>
      <xdr:col>9</xdr:col>
      <xdr:colOff>323850</xdr:colOff>
      <xdr:row>7922</xdr:row>
      <xdr:rowOff>19050</xdr:rowOff>
    </xdr:from>
    <xdr:to>
      <xdr:col>12</xdr:col>
      <xdr:colOff>590550</xdr:colOff>
      <xdr:row>7932</xdr:row>
      <xdr:rowOff>180975</xdr:rowOff>
    </xdr:to>
    <xdr:pic>
      <xdr:nvPicPr>
        <xdr:cNvPr id="407" name="Picture 406" descr="468.jpg"/>
        <xdr:cNvPicPr>
          <a:picLocks noChangeAspect="1"/>
        </xdr:cNvPicPr>
      </xdr:nvPicPr>
      <xdr:blipFill>
        <a:blip xmlns:r="http://schemas.openxmlformats.org/officeDocument/2006/relationships" r:embed="rId298" cstate="print"/>
        <a:stretch>
          <a:fillRect/>
        </a:stretch>
      </xdr:blipFill>
      <xdr:spPr>
        <a:xfrm>
          <a:off x="5810250" y="371960775"/>
          <a:ext cx="2095500" cy="2095500"/>
        </a:xfrm>
        <a:prstGeom prst="rect">
          <a:avLst/>
        </a:prstGeom>
        <a:ln w="19050">
          <a:solidFill>
            <a:schemeClr val="tx1"/>
          </a:solidFill>
        </a:ln>
      </xdr:spPr>
    </xdr:pic>
    <xdr:clientData/>
  </xdr:twoCellAnchor>
  <xdr:twoCellAnchor editAs="oneCell">
    <xdr:from>
      <xdr:col>7</xdr:col>
      <xdr:colOff>0</xdr:colOff>
      <xdr:row>7944</xdr:row>
      <xdr:rowOff>0</xdr:rowOff>
    </xdr:from>
    <xdr:to>
      <xdr:col>8</xdr:col>
      <xdr:colOff>152400</xdr:colOff>
      <xdr:row>7948</xdr:row>
      <xdr:rowOff>0</xdr:rowOff>
    </xdr:to>
    <xdr:pic>
      <xdr:nvPicPr>
        <xdr:cNvPr id="408" name="Picture 407" descr="468.png"/>
        <xdr:cNvPicPr>
          <a:picLocks noChangeAspect="1"/>
        </xdr:cNvPicPr>
      </xdr:nvPicPr>
      <xdr:blipFill>
        <a:blip xmlns:r="http://schemas.openxmlformats.org/officeDocument/2006/relationships" r:embed="rId299" cstate="print"/>
        <a:stretch>
          <a:fillRect/>
        </a:stretch>
      </xdr:blipFill>
      <xdr:spPr>
        <a:xfrm>
          <a:off x="4267200" y="376161300"/>
          <a:ext cx="762000" cy="762000"/>
        </a:xfrm>
        <a:prstGeom prst="rect">
          <a:avLst/>
        </a:prstGeom>
      </xdr:spPr>
    </xdr:pic>
    <xdr:clientData/>
  </xdr:twoCellAnchor>
  <xdr:twoCellAnchor editAs="oneCell">
    <xdr:from>
      <xdr:col>9</xdr:col>
      <xdr:colOff>0</xdr:colOff>
      <xdr:row>7944</xdr:row>
      <xdr:rowOff>0</xdr:rowOff>
    </xdr:from>
    <xdr:to>
      <xdr:col>10</xdr:col>
      <xdr:colOff>152400</xdr:colOff>
      <xdr:row>7948</xdr:row>
      <xdr:rowOff>0</xdr:rowOff>
    </xdr:to>
    <xdr:pic>
      <xdr:nvPicPr>
        <xdr:cNvPr id="409" name="Picture 408" descr="468.png"/>
        <xdr:cNvPicPr>
          <a:picLocks noChangeAspect="1"/>
        </xdr:cNvPicPr>
      </xdr:nvPicPr>
      <xdr:blipFill>
        <a:blip xmlns:r="http://schemas.openxmlformats.org/officeDocument/2006/relationships" r:embed="rId299" cstate="print"/>
        <a:stretch>
          <a:fillRect/>
        </a:stretch>
      </xdr:blipFill>
      <xdr:spPr>
        <a:xfrm>
          <a:off x="5486400" y="376161300"/>
          <a:ext cx="762000" cy="762000"/>
        </a:xfrm>
        <a:prstGeom prst="rect">
          <a:avLst/>
        </a:prstGeom>
      </xdr:spPr>
    </xdr:pic>
    <xdr:clientData/>
  </xdr:twoCellAnchor>
  <xdr:twoCellAnchor editAs="oneCell">
    <xdr:from>
      <xdr:col>7</xdr:col>
      <xdr:colOff>0</xdr:colOff>
      <xdr:row>7949</xdr:row>
      <xdr:rowOff>0</xdr:rowOff>
    </xdr:from>
    <xdr:to>
      <xdr:col>8</xdr:col>
      <xdr:colOff>152400</xdr:colOff>
      <xdr:row>7952</xdr:row>
      <xdr:rowOff>190500</xdr:rowOff>
    </xdr:to>
    <xdr:pic>
      <xdr:nvPicPr>
        <xdr:cNvPr id="410" name="Picture 409" descr="468back.png"/>
        <xdr:cNvPicPr>
          <a:picLocks noChangeAspect="1"/>
        </xdr:cNvPicPr>
      </xdr:nvPicPr>
      <xdr:blipFill>
        <a:blip xmlns:r="http://schemas.openxmlformats.org/officeDocument/2006/relationships" r:embed="rId300" cstate="print"/>
        <a:stretch>
          <a:fillRect/>
        </a:stretch>
      </xdr:blipFill>
      <xdr:spPr>
        <a:xfrm>
          <a:off x="4267200" y="377113800"/>
          <a:ext cx="762000" cy="762000"/>
        </a:xfrm>
        <a:prstGeom prst="rect">
          <a:avLst/>
        </a:prstGeom>
      </xdr:spPr>
    </xdr:pic>
    <xdr:clientData/>
  </xdr:twoCellAnchor>
  <xdr:twoCellAnchor editAs="oneCell">
    <xdr:from>
      <xdr:col>9</xdr:col>
      <xdr:colOff>0</xdr:colOff>
      <xdr:row>7949</xdr:row>
      <xdr:rowOff>0</xdr:rowOff>
    </xdr:from>
    <xdr:to>
      <xdr:col>10</xdr:col>
      <xdr:colOff>152400</xdr:colOff>
      <xdr:row>7952</xdr:row>
      <xdr:rowOff>190500</xdr:rowOff>
    </xdr:to>
    <xdr:pic>
      <xdr:nvPicPr>
        <xdr:cNvPr id="411" name="Picture 410" descr="468back.png"/>
        <xdr:cNvPicPr>
          <a:picLocks noChangeAspect="1"/>
        </xdr:cNvPicPr>
      </xdr:nvPicPr>
      <xdr:blipFill>
        <a:blip xmlns:r="http://schemas.openxmlformats.org/officeDocument/2006/relationships" r:embed="rId300" cstate="print"/>
        <a:stretch>
          <a:fillRect/>
        </a:stretch>
      </xdr:blipFill>
      <xdr:spPr>
        <a:xfrm>
          <a:off x="5486400" y="377113800"/>
          <a:ext cx="762000" cy="762000"/>
        </a:xfrm>
        <a:prstGeom prst="rect">
          <a:avLst/>
        </a:prstGeom>
      </xdr:spPr>
    </xdr:pic>
    <xdr:clientData/>
  </xdr:twoCellAnchor>
  <xdr:twoCellAnchor editAs="oneCell">
    <xdr:from>
      <xdr:col>11</xdr:col>
      <xdr:colOff>0</xdr:colOff>
      <xdr:row>7944</xdr:row>
      <xdr:rowOff>0</xdr:rowOff>
    </xdr:from>
    <xdr:to>
      <xdr:col>12</xdr:col>
      <xdr:colOff>152400</xdr:colOff>
      <xdr:row>7948</xdr:row>
      <xdr:rowOff>0</xdr:rowOff>
    </xdr:to>
    <xdr:pic>
      <xdr:nvPicPr>
        <xdr:cNvPr id="412" name="Picture 411" descr="468shiny.png"/>
        <xdr:cNvPicPr>
          <a:picLocks noChangeAspect="1"/>
        </xdr:cNvPicPr>
      </xdr:nvPicPr>
      <xdr:blipFill>
        <a:blip xmlns:r="http://schemas.openxmlformats.org/officeDocument/2006/relationships" r:embed="rId301" cstate="print"/>
        <a:stretch>
          <a:fillRect/>
        </a:stretch>
      </xdr:blipFill>
      <xdr:spPr>
        <a:xfrm>
          <a:off x="6705600" y="376161300"/>
          <a:ext cx="762000" cy="762000"/>
        </a:xfrm>
        <a:prstGeom prst="rect">
          <a:avLst/>
        </a:prstGeom>
      </xdr:spPr>
    </xdr:pic>
    <xdr:clientData/>
  </xdr:twoCellAnchor>
  <xdr:twoCellAnchor editAs="oneCell">
    <xdr:from>
      <xdr:col>11</xdr:col>
      <xdr:colOff>0</xdr:colOff>
      <xdr:row>7949</xdr:row>
      <xdr:rowOff>0</xdr:rowOff>
    </xdr:from>
    <xdr:to>
      <xdr:col>12</xdr:col>
      <xdr:colOff>152400</xdr:colOff>
      <xdr:row>7952</xdr:row>
      <xdr:rowOff>190500</xdr:rowOff>
    </xdr:to>
    <xdr:pic>
      <xdr:nvPicPr>
        <xdr:cNvPr id="413" name="Picture 412" descr="468backshiny.png"/>
        <xdr:cNvPicPr>
          <a:picLocks noChangeAspect="1"/>
        </xdr:cNvPicPr>
      </xdr:nvPicPr>
      <xdr:blipFill>
        <a:blip xmlns:r="http://schemas.openxmlformats.org/officeDocument/2006/relationships" r:embed="rId302" cstate="print"/>
        <a:stretch>
          <a:fillRect/>
        </a:stretch>
      </xdr:blipFill>
      <xdr:spPr>
        <a:xfrm>
          <a:off x="6705600" y="377113800"/>
          <a:ext cx="762000" cy="762000"/>
        </a:xfrm>
        <a:prstGeom prst="rect">
          <a:avLst/>
        </a:prstGeom>
      </xdr:spPr>
    </xdr:pic>
    <xdr:clientData/>
  </xdr:twoCellAnchor>
  <xdr:twoCellAnchor editAs="oneCell">
    <xdr:from>
      <xdr:col>9</xdr:col>
      <xdr:colOff>323850</xdr:colOff>
      <xdr:row>8284</xdr:row>
      <xdr:rowOff>19050</xdr:rowOff>
    </xdr:from>
    <xdr:to>
      <xdr:col>12</xdr:col>
      <xdr:colOff>590550</xdr:colOff>
      <xdr:row>8294</xdr:row>
      <xdr:rowOff>180975</xdr:rowOff>
    </xdr:to>
    <xdr:pic>
      <xdr:nvPicPr>
        <xdr:cNvPr id="414" name="Picture 413" descr="134.jpg"/>
        <xdr:cNvPicPr>
          <a:picLocks noChangeAspect="1"/>
        </xdr:cNvPicPr>
      </xdr:nvPicPr>
      <xdr:blipFill>
        <a:blip xmlns:r="http://schemas.openxmlformats.org/officeDocument/2006/relationships" r:embed="rId303" cstate="print"/>
        <a:stretch>
          <a:fillRect/>
        </a:stretch>
      </xdr:blipFill>
      <xdr:spPr>
        <a:xfrm>
          <a:off x="5810250" y="385029075"/>
          <a:ext cx="2095500" cy="2095500"/>
        </a:xfrm>
        <a:prstGeom prst="rect">
          <a:avLst/>
        </a:prstGeom>
        <a:ln w="19050">
          <a:solidFill>
            <a:schemeClr val="tx1"/>
          </a:solidFill>
        </a:ln>
      </xdr:spPr>
    </xdr:pic>
    <xdr:clientData/>
  </xdr:twoCellAnchor>
  <xdr:twoCellAnchor editAs="oneCell">
    <xdr:from>
      <xdr:col>7</xdr:col>
      <xdr:colOff>0</xdr:colOff>
      <xdr:row>8306</xdr:row>
      <xdr:rowOff>0</xdr:rowOff>
    </xdr:from>
    <xdr:to>
      <xdr:col>8</xdr:col>
      <xdr:colOff>152400</xdr:colOff>
      <xdr:row>8310</xdr:row>
      <xdr:rowOff>0</xdr:rowOff>
    </xdr:to>
    <xdr:pic>
      <xdr:nvPicPr>
        <xdr:cNvPr id="415" name="Picture 414" descr="134.png"/>
        <xdr:cNvPicPr>
          <a:picLocks noChangeAspect="1"/>
        </xdr:cNvPicPr>
      </xdr:nvPicPr>
      <xdr:blipFill>
        <a:blip xmlns:r="http://schemas.openxmlformats.org/officeDocument/2006/relationships" r:embed="rId304" cstate="print"/>
        <a:stretch>
          <a:fillRect/>
        </a:stretch>
      </xdr:blipFill>
      <xdr:spPr>
        <a:xfrm>
          <a:off x="4267200" y="389229600"/>
          <a:ext cx="762000" cy="762000"/>
        </a:xfrm>
        <a:prstGeom prst="rect">
          <a:avLst/>
        </a:prstGeom>
      </xdr:spPr>
    </xdr:pic>
    <xdr:clientData/>
  </xdr:twoCellAnchor>
  <xdr:twoCellAnchor editAs="oneCell">
    <xdr:from>
      <xdr:col>9</xdr:col>
      <xdr:colOff>0</xdr:colOff>
      <xdr:row>8306</xdr:row>
      <xdr:rowOff>0</xdr:rowOff>
    </xdr:from>
    <xdr:to>
      <xdr:col>10</xdr:col>
      <xdr:colOff>152400</xdr:colOff>
      <xdr:row>8310</xdr:row>
      <xdr:rowOff>0</xdr:rowOff>
    </xdr:to>
    <xdr:pic>
      <xdr:nvPicPr>
        <xdr:cNvPr id="416" name="Picture 415" descr="134.png"/>
        <xdr:cNvPicPr>
          <a:picLocks noChangeAspect="1"/>
        </xdr:cNvPicPr>
      </xdr:nvPicPr>
      <xdr:blipFill>
        <a:blip xmlns:r="http://schemas.openxmlformats.org/officeDocument/2006/relationships" r:embed="rId304" cstate="print"/>
        <a:stretch>
          <a:fillRect/>
        </a:stretch>
      </xdr:blipFill>
      <xdr:spPr>
        <a:xfrm>
          <a:off x="5486400" y="389229600"/>
          <a:ext cx="762000" cy="762000"/>
        </a:xfrm>
        <a:prstGeom prst="rect">
          <a:avLst/>
        </a:prstGeom>
      </xdr:spPr>
    </xdr:pic>
    <xdr:clientData/>
  </xdr:twoCellAnchor>
  <xdr:twoCellAnchor editAs="oneCell">
    <xdr:from>
      <xdr:col>7</xdr:col>
      <xdr:colOff>0</xdr:colOff>
      <xdr:row>8311</xdr:row>
      <xdr:rowOff>0</xdr:rowOff>
    </xdr:from>
    <xdr:to>
      <xdr:col>8</xdr:col>
      <xdr:colOff>152400</xdr:colOff>
      <xdr:row>8314</xdr:row>
      <xdr:rowOff>190500</xdr:rowOff>
    </xdr:to>
    <xdr:pic>
      <xdr:nvPicPr>
        <xdr:cNvPr id="417" name="Picture 416" descr="134back.png"/>
        <xdr:cNvPicPr>
          <a:picLocks noChangeAspect="1"/>
        </xdr:cNvPicPr>
      </xdr:nvPicPr>
      <xdr:blipFill>
        <a:blip xmlns:r="http://schemas.openxmlformats.org/officeDocument/2006/relationships" r:embed="rId305" cstate="print"/>
        <a:stretch>
          <a:fillRect/>
        </a:stretch>
      </xdr:blipFill>
      <xdr:spPr>
        <a:xfrm>
          <a:off x="4267200" y="390182100"/>
          <a:ext cx="762000" cy="762000"/>
        </a:xfrm>
        <a:prstGeom prst="rect">
          <a:avLst/>
        </a:prstGeom>
      </xdr:spPr>
    </xdr:pic>
    <xdr:clientData/>
  </xdr:twoCellAnchor>
  <xdr:twoCellAnchor editAs="oneCell">
    <xdr:from>
      <xdr:col>9</xdr:col>
      <xdr:colOff>0</xdr:colOff>
      <xdr:row>8311</xdr:row>
      <xdr:rowOff>0</xdr:rowOff>
    </xdr:from>
    <xdr:to>
      <xdr:col>10</xdr:col>
      <xdr:colOff>152400</xdr:colOff>
      <xdr:row>8314</xdr:row>
      <xdr:rowOff>190500</xdr:rowOff>
    </xdr:to>
    <xdr:pic>
      <xdr:nvPicPr>
        <xdr:cNvPr id="418" name="Picture 417" descr="134back.png"/>
        <xdr:cNvPicPr>
          <a:picLocks noChangeAspect="1"/>
        </xdr:cNvPicPr>
      </xdr:nvPicPr>
      <xdr:blipFill>
        <a:blip xmlns:r="http://schemas.openxmlformats.org/officeDocument/2006/relationships" r:embed="rId305" cstate="print"/>
        <a:stretch>
          <a:fillRect/>
        </a:stretch>
      </xdr:blipFill>
      <xdr:spPr>
        <a:xfrm>
          <a:off x="5486400" y="390182100"/>
          <a:ext cx="762000" cy="762000"/>
        </a:xfrm>
        <a:prstGeom prst="rect">
          <a:avLst/>
        </a:prstGeom>
      </xdr:spPr>
    </xdr:pic>
    <xdr:clientData/>
  </xdr:twoCellAnchor>
  <xdr:twoCellAnchor editAs="oneCell">
    <xdr:from>
      <xdr:col>11</xdr:col>
      <xdr:colOff>0</xdr:colOff>
      <xdr:row>8306</xdr:row>
      <xdr:rowOff>0</xdr:rowOff>
    </xdr:from>
    <xdr:to>
      <xdr:col>12</xdr:col>
      <xdr:colOff>152400</xdr:colOff>
      <xdr:row>8310</xdr:row>
      <xdr:rowOff>0</xdr:rowOff>
    </xdr:to>
    <xdr:pic>
      <xdr:nvPicPr>
        <xdr:cNvPr id="419" name="Picture 418" descr="134shiny.png"/>
        <xdr:cNvPicPr>
          <a:picLocks noChangeAspect="1"/>
        </xdr:cNvPicPr>
      </xdr:nvPicPr>
      <xdr:blipFill>
        <a:blip xmlns:r="http://schemas.openxmlformats.org/officeDocument/2006/relationships" r:embed="rId306" cstate="print"/>
        <a:stretch>
          <a:fillRect/>
        </a:stretch>
      </xdr:blipFill>
      <xdr:spPr>
        <a:xfrm>
          <a:off x="6705600" y="389229600"/>
          <a:ext cx="762000" cy="762000"/>
        </a:xfrm>
        <a:prstGeom prst="rect">
          <a:avLst/>
        </a:prstGeom>
      </xdr:spPr>
    </xdr:pic>
    <xdr:clientData/>
  </xdr:twoCellAnchor>
  <xdr:twoCellAnchor editAs="oneCell">
    <xdr:from>
      <xdr:col>11</xdr:col>
      <xdr:colOff>0</xdr:colOff>
      <xdr:row>8311</xdr:row>
      <xdr:rowOff>0</xdr:rowOff>
    </xdr:from>
    <xdr:to>
      <xdr:col>12</xdr:col>
      <xdr:colOff>152400</xdr:colOff>
      <xdr:row>8314</xdr:row>
      <xdr:rowOff>190500</xdr:rowOff>
    </xdr:to>
    <xdr:pic>
      <xdr:nvPicPr>
        <xdr:cNvPr id="420" name="Picture 419" descr="134backshiny.png"/>
        <xdr:cNvPicPr>
          <a:picLocks noChangeAspect="1"/>
        </xdr:cNvPicPr>
      </xdr:nvPicPr>
      <xdr:blipFill>
        <a:blip xmlns:r="http://schemas.openxmlformats.org/officeDocument/2006/relationships" r:embed="rId307" cstate="print"/>
        <a:stretch>
          <a:fillRect/>
        </a:stretch>
      </xdr:blipFill>
      <xdr:spPr>
        <a:xfrm>
          <a:off x="6705600" y="390182100"/>
          <a:ext cx="762000" cy="762000"/>
        </a:xfrm>
        <a:prstGeom prst="rect">
          <a:avLst/>
        </a:prstGeom>
      </xdr:spPr>
    </xdr:pic>
    <xdr:clientData/>
  </xdr:twoCellAnchor>
  <xdr:twoCellAnchor editAs="oneCell">
    <xdr:from>
      <xdr:col>9</xdr:col>
      <xdr:colOff>323850</xdr:colOff>
      <xdr:row>8582</xdr:row>
      <xdr:rowOff>19050</xdr:rowOff>
    </xdr:from>
    <xdr:to>
      <xdr:col>12</xdr:col>
      <xdr:colOff>590550</xdr:colOff>
      <xdr:row>8592</xdr:row>
      <xdr:rowOff>180975</xdr:rowOff>
    </xdr:to>
    <xdr:pic>
      <xdr:nvPicPr>
        <xdr:cNvPr id="421" name="Picture 420" descr="461.jpg"/>
        <xdr:cNvPicPr>
          <a:picLocks noChangeAspect="1"/>
        </xdr:cNvPicPr>
      </xdr:nvPicPr>
      <xdr:blipFill>
        <a:blip xmlns:r="http://schemas.openxmlformats.org/officeDocument/2006/relationships" r:embed="rId308" cstate="print"/>
        <a:stretch>
          <a:fillRect/>
        </a:stretch>
      </xdr:blipFill>
      <xdr:spPr>
        <a:xfrm>
          <a:off x="5810250" y="398097375"/>
          <a:ext cx="2095500" cy="2095500"/>
        </a:xfrm>
        <a:prstGeom prst="rect">
          <a:avLst/>
        </a:prstGeom>
        <a:ln w="19050">
          <a:solidFill>
            <a:schemeClr val="tx1"/>
          </a:solidFill>
        </a:ln>
      </xdr:spPr>
    </xdr:pic>
    <xdr:clientData/>
  </xdr:twoCellAnchor>
  <xdr:twoCellAnchor editAs="oneCell">
    <xdr:from>
      <xdr:col>7</xdr:col>
      <xdr:colOff>0</xdr:colOff>
      <xdr:row>8604</xdr:row>
      <xdr:rowOff>0</xdr:rowOff>
    </xdr:from>
    <xdr:to>
      <xdr:col>8</xdr:col>
      <xdr:colOff>152400</xdr:colOff>
      <xdr:row>8608</xdr:row>
      <xdr:rowOff>0</xdr:rowOff>
    </xdr:to>
    <xdr:pic>
      <xdr:nvPicPr>
        <xdr:cNvPr id="422" name="Picture 421" descr="461.png"/>
        <xdr:cNvPicPr>
          <a:picLocks noChangeAspect="1"/>
        </xdr:cNvPicPr>
      </xdr:nvPicPr>
      <xdr:blipFill>
        <a:blip xmlns:r="http://schemas.openxmlformats.org/officeDocument/2006/relationships" r:embed="rId309" cstate="print"/>
        <a:stretch>
          <a:fillRect/>
        </a:stretch>
      </xdr:blipFill>
      <xdr:spPr>
        <a:xfrm>
          <a:off x="4267200" y="402297900"/>
          <a:ext cx="762000" cy="762000"/>
        </a:xfrm>
        <a:prstGeom prst="rect">
          <a:avLst/>
        </a:prstGeom>
      </xdr:spPr>
    </xdr:pic>
    <xdr:clientData/>
  </xdr:twoCellAnchor>
  <xdr:twoCellAnchor editAs="oneCell">
    <xdr:from>
      <xdr:col>9</xdr:col>
      <xdr:colOff>0</xdr:colOff>
      <xdr:row>8604</xdr:row>
      <xdr:rowOff>0</xdr:rowOff>
    </xdr:from>
    <xdr:to>
      <xdr:col>10</xdr:col>
      <xdr:colOff>152400</xdr:colOff>
      <xdr:row>8608</xdr:row>
      <xdr:rowOff>0</xdr:rowOff>
    </xdr:to>
    <xdr:pic>
      <xdr:nvPicPr>
        <xdr:cNvPr id="423" name="Picture 422" descr="461fem.png"/>
        <xdr:cNvPicPr>
          <a:picLocks noChangeAspect="1"/>
        </xdr:cNvPicPr>
      </xdr:nvPicPr>
      <xdr:blipFill>
        <a:blip xmlns:r="http://schemas.openxmlformats.org/officeDocument/2006/relationships" r:embed="rId310" cstate="print"/>
        <a:stretch>
          <a:fillRect/>
        </a:stretch>
      </xdr:blipFill>
      <xdr:spPr>
        <a:xfrm>
          <a:off x="5486400" y="402297900"/>
          <a:ext cx="762000" cy="762000"/>
        </a:xfrm>
        <a:prstGeom prst="rect">
          <a:avLst/>
        </a:prstGeom>
      </xdr:spPr>
    </xdr:pic>
    <xdr:clientData/>
  </xdr:twoCellAnchor>
  <xdr:twoCellAnchor editAs="oneCell">
    <xdr:from>
      <xdr:col>11</xdr:col>
      <xdr:colOff>0</xdr:colOff>
      <xdr:row>8604</xdr:row>
      <xdr:rowOff>0</xdr:rowOff>
    </xdr:from>
    <xdr:to>
      <xdr:col>12</xdr:col>
      <xdr:colOff>152400</xdr:colOff>
      <xdr:row>8608</xdr:row>
      <xdr:rowOff>0</xdr:rowOff>
    </xdr:to>
    <xdr:pic>
      <xdr:nvPicPr>
        <xdr:cNvPr id="424" name="Picture 423" descr="461shiny.png"/>
        <xdr:cNvPicPr>
          <a:picLocks noChangeAspect="1"/>
        </xdr:cNvPicPr>
      </xdr:nvPicPr>
      <xdr:blipFill>
        <a:blip xmlns:r="http://schemas.openxmlformats.org/officeDocument/2006/relationships" r:embed="rId311" cstate="print"/>
        <a:stretch>
          <a:fillRect/>
        </a:stretch>
      </xdr:blipFill>
      <xdr:spPr>
        <a:xfrm>
          <a:off x="6705600" y="402297900"/>
          <a:ext cx="762000" cy="762000"/>
        </a:xfrm>
        <a:prstGeom prst="rect">
          <a:avLst/>
        </a:prstGeom>
      </xdr:spPr>
    </xdr:pic>
    <xdr:clientData/>
  </xdr:twoCellAnchor>
  <xdr:twoCellAnchor editAs="oneCell">
    <xdr:from>
      <xdr:col>7</xdr:col>
      <xdr:colOff>0</xdr:colOff>
      <xdr:row>8609</xdr:row>
      <xdr:rowOff>0</xdr:rowOff>
    </xdr:from>
    <xdr:to>
      <xdr:col>8</xdr:col>
      <xdr:colOff>152400</xdr:colOff>
      <xdr:row>8612</xdr:row>
      <xdr:rowOff>190500</xdr:rowOff>
    </xdr:to>
    <xdr:pic>
      <xdr:nvPicPr>
        <xdr:cNvPr id="425" name="Picture 424" descr="461back.png"/>
        <xdr:cNvPicPr>
          <a:picLocks noChangeAspect="1"/>
        </xdr:cNvPicPr>
      </xdr:nvPicPr>
      <xdr:blipFill>
        <a:blip xmlns:r="http://schemas.openxmlformats.org/officeDocument/2006/relationships" r:embed="rId312" cstate="print"/>
        <a:stretch>
          <a:fillRect/>
        </a:stretch>
      </xdr:blipFill>
      <xdr:spPr>
        <a:xfrm>
          <a:off x="4267200" y="403250400"/>
          <a:ext cx="762000" cy="762000"/>
        </a:xfrm>
        <a:prstGeom prst="rect">
          <a:avLst/>
        </a:prstGeom>
      </xdr:spPr>
    </xdr:pic>
    <xdr:clientData/>
  </xdr:twoCellAnchor>
  <xdr:twoCellAnchor editAs="oneCell">
    <xdr:from>
      <xdr:col>9</xdr:col>
      <xdr:colOff>0</xdr:colOff>
      <xdr:row>8609</xdr:row>
      <xdr:rowOff>0</xdr:rowOff>
    </xdr:from>
    <xdr:to>
      <xdr:col>10</xdr:col>
      <xdr:colOff>152400</xdr:colOff>
      <xdr:row>8612</xdr:row>
      <xdr:rowOff>190500</xdr:rowOff>
    </xdr:to>
    <xdr:pic>
      <xdr:nvPicPr>
        <xdr:cNvPr id="426" name="Picture 425" descr="461backfem.png"/>
        <xdr:cNvPicPr>
          <a:picLocks noChangeAspect="1"/>
        </xdr:cNvPicPr>
      </xdr:nvPicPr>
      <xdr:blipFill>
        <a:blip xmlns:r="http://schemas.openxmlformats.org/officeDocument/2006/relationships" r:embed="rId313" cstate="print"/>
        <a:stretch>
          <a:fillRect/>
        </a:stretch>
      </xdr:blipFill>
      <xdr:spPr>
        <a:xfrm>
          <a:off x="5486400" y="403250400"/>
          <a:ext cx="762000" cy="762000"/>
        </a:xfrm>
        <a:prstGeom prst="rect">
          <a:avLst/>
        </a:prstGeom>
      </xdr:spPr>
    </xdr:pic>
    <xdr:clientData/>
  </xdr:twoCellAnchor>
  <xdr:twoCellAnchor editAs="oneCell">
    <xdr:from>
      <xdr:col>11</xdr:col>
      <xdr:colOff>0</xdr:colOff>
      <xdr:row>8609</xdr:row>
      <xdr:rowOff>0</xdr:rowOff>
    </xdr:from>
    <xdr:to>
      <xdr:col>12</xdr:col>
      <xdr:colOff>152400</xdr:colOff>
      <xdr:row>8612</xdr:row>
      <xdr:rowOff>190500</xdr:rowOff>
    </xdr:to>
    <xdr:pic>
      <xdr:nvPicPr>
        <xdr:cNvPr id="427" name="Picture 426" descr="461shinyback.png"/>
        <xdr:cNvPicPr>
          <a:picLocks noChangeAspect="1"/>
        </xdr:cNvPicPr>
      </xdr:nvPicPr>
      <xdr:blipFill>
        <a:blip xmlns:r="http://schemas.openxmlformats.org/officeDocument/2006/relationships" r:embed="rId314" cstate="print"/>
        <a:stretch>
          <a:fillRect/>
        </a:stretch>
      </xdr:blipFill>
      <xdr:spPr>
        <a:xfrm>
          <a:off x="6705600" y="403250400"/>
          <a:ext cx="762000" cy="762000"/>
        </a:xfrm>
        <a:prstGeom prst="rect">
          <a:avLst/>
        </a:prstGeom>
      </xdr:spPr>
    </xdr:pic>
    <xdr:clientData/>
  </xdr:twoCellAnchor>
  <xdr:twoCellAnchor editAs="oneCell">
    <xdr:from>
      <xdr:col>9</xdr:col>
      <xdr:colOff>323850</xdr:colOff>
      <xdr:row>8976</xdr:row>
      <xdr:rowOff>19050</xdr:rowOff>
    </xdr:from>
    <xdr:to>
      <xdr:col>12</xdr:col>
      <xdr:colOff>590550</xdr:colOff>
      <xdr:row>8986</xdr:row>
      <xdr:rowOff>180975</xdr:rowOff>
    </xdr:to>
    <xdr:pic>
      <xdr:nvPicPr>
        <xdr:cNvPr id="428" name="Picture 427" descr="145.jpg"/>
        <xdr:cNvPicPr>
          <a:picLocks noChangeAspect="1"/>
        </xdr:cNvPicPr>
      </xdr:nvPicPr>
      <xdr:blipFill>
        <a:blip xmlns:r="http://schemas.openxmlformats.org/officeDocument/2006/relationships" r:embed="rId315" cstate="print"/>
        <a:stretch>
          <a:fillRect/>
        </a:stretch>
      </xdr:blipFill>
      <xdr:spPr>
        <a:xfrm>
          <a:off x="5810250" y="411165675"/>
          <a:ext cx="2095500" cy="2095500"/>
        </a:xfrm>
        <a:prstGeom prst="rect">
          <a:avLst/>
        </a:prstGeom>
        <a:ln w="19050">
          <a:solidFill>
            <a:schemeClr val="tx1"/>
          </a:solidFill>
        </a:ln>
      </xdr:spPr>
    </xdr:pic>
    <xdr:clientData/>
  </xdr:twoCellAnchor>
  <xdr:twoCellAnchor editAs="oneCell">
    <xdr:from>
      <xdr:col>8</xdr:col>
      <xdr:colOff>0</xdr:colOff>
      <xdr:row>8998</xdr:row>
      <xdr:rowOff>0</xdr:rowOff>
    </xdr:from>
    <xdr:to>
      <xdr:col>9</xdr:col>
      <xdr:colOff>152400</xdr:colOff>
      <xdr:row>9002</xdr:row>
      <xdr:rowOff>0</xdr:rowOff>
    </xdr:to>
    <xdr:pic>
      <xdr:nvPicPr>
        <xdr:cNvPr id="429" name="Picture 428" descr="145.png"/>
        <xdr:cNvPicPr>
          <a:picLocks noChangeAspect="1"/>
        </xdr:cNvPicPr>
      </xdr:nvPicPr>
      <xdr:blipFill>
        <a:blip xmlns:r="http://schemas.openxmlformats.org/officeDocument/2006/relationships" r:embed="rId316" cstate="print"/>
        <a:stretch>
          <a:fillRect/>
        </a:stretch>
      </xdr:blipFill>
      <xdr:spPr>
        <a:xfrm>
          <a:off x="4876800" y="415366200"/>
          <a:ext cx="762000" cy="762000"/>
        </a:xfrm>
        <a:prstGeom prst="rect">
          <a:avLst/>
        </a:prstGeom>
      </xdr:spPr>
    </xdr:pic>
    <xdr:clientData/>
  </xdr:twoCellAnchor>
  <xdr:twoCellAnchor editAs="oneCell">
    <xdr:from>
      <xdr:col>8</xdr:col>
      <xdr:colOff>0</xdr:colOff>
      <xdr:row>9003</xdr:row>
      <xdr:rowOff>0</xdr:rowOff>
    </xdr:from>
    <xdr:to>
      <xdr:col>9</xdr:col>
      <xdr:colOff>152400</xdr:colOff>
      <xdr:row>9006</xdr:row>
      <xdr:rowOff>190500</xdr:rowOff>
    </xdr:to>
    <xdr:pic>
      <xdr:nvPicPr>
        <xdr:cNvPr id="430" name="Picture 429" descr="145back.png"/>
        <xdr:cNvPicPr>
          <a:picLocks noChangeAspect="1"/>
        </xdr:cNvPicPr>
      </xdr:nvPicPr>
      <xdr:blipFill>
        <a:blip xmlns:r="http://schemas.openxmlformats.org/officeDocument/2006/relationships" r:embed="rId317" cstate="print"/>
        <a:stretch>
          <a:fillRect/>
        </a:stretch>
      </xdr:blipFill>
      <xdr:spPr>
        <a:xfrm>
          <a:off x="4876800" y="416318700"/>
          <a:ext cx="762000" cy="762000"/>
        </a:xfrm>
        <a:prstGeom prst="rect">
          <a:avLst/>
        </a:prstGeom>
      </xdr:spPr>
    </xdr:pic>
    <xdr:clientData/>
  </xdr:twoCellAnchor>
  <xdr:twoCellAnchor editAs="oneCell">
    <xdr:from>
      <xdr:col>11</xdr:col>
      <xdr:colOff>0</xdr:colOff>
      <xdr:row>8998</xdr:row>
      <xdr:rowOff>0</xdr:rowOff>
    </xdr:from>
    <xdr:to>
      <xdr:col>12</xdr:col>
      <xdr:colOff>152400</xdr:colOff>
      <xdr:row>9002</xdr:row>
      <xdr:rowOff>0</xdr:rowOff>
    </xdr:to>
    <xdr:pic>
      <xdr:nvPicPr>
        <xdr:cNvPr id="431" name="Picture 430" descr="145shiny.png"/>
        <xdr:cNvPicPr>
          <a:picLocks noChangeAspect="1"/>
        </xdr:cNvPicPr>
      </xdr:nvPicPr>
      <xdr:blipFill>
        <a:blip xmlns:r="http://schemas.openxmlformats.org/officeDocument/2006/relationships" r:embed="rId318" cstate="print"/>
        <a:stretch>
          <a:fillRect/>
        </a:stretch>
      </xdr:blipFill>
      <xdr:spPr>
        <a:xfrm>
          <a:off x="6705600" y="415366200"/>
          <a:ext cx="762000" cy="762000"/>
        </a:xfrm>
        <a:prstGeom prst="rect">
          <a:avLst/>
        </a:prstGeom>
      </xdr:spPr>
    </xdr:pic>
    <xdr:clientData/>
  </xdr:twoCellAnchor>
  <xdr:twoCellAnchor editAs="oneCell">
    <xdr:from>
      <xdr:col>11</xdr:col>
      <xdr:colOff>0</xdr:colOff>
      <xdr:row>9003</xdr:row>
      <xdr:rowOff>0</xdr:rowOff>
    </xdr:from>
    <xdr:to>
      <xdr:col>12</xdr:col>
      <xdr:colOff>152400</xdr:colOff>
      <xdr:row>9006</xdr:row>
      <xdr:rowOff>190500</xdr:rowOff>
    </xdr:to>
    <xdr:pic>
      <xdr:nvPicPr>
        <xdr:cNvPr id="432" name="Picture 431" descr="145backshiny.png"/>
        <xdr:cNvPicPr>
          <a:picLocks noChangeAspect="1"/>
        </xdr:cNvPicPr>
      </xdr:nvPicPr>
      <xdr:blipFill>
        <a:blip xmlns:r="http://schemas.openxmlformats.org/officeDocument/2006/relationships" r:embed="rId319" cstate="print"/>
        <a:stretch>
          <a:fillRect/>
        </a:stretch>
      </xdr:blipFill>
      <xdr:spPr>
        <a:xfrm>
          <a:off x="6705600" y="416318700"/>
          <a:ext cx="762000" cy="762000"/>
        </a:xfrm>
        <a:prstGeom prst="rect">
          <a:avLst/>
        </a:prstGeom>
      </xdr:spPr>
    </xdr:pic>
    <xdr:clientData/>
  </xdr:twoCellAnchor>
  <xdr:twoCellAnchor editAs="oneCell">
    <xdr:from>
      <xdr:col>9</xdr:col>
      <xdr:colOff>323850</xdr:colOff>
      <xdr:row>291</xdr:row>
      <xdr:rowOff>19050</xdr:rowOff>
    </xdr:from>
    <xdr:to>
      <xdr:col>12</xdr:col>
      <xdr:colOff>590550</xdr:colOff>
      <xdr:row>301</xdr:row>
      <xdr:rowOff>180975</xdr:rowOff>
    </xdr:to>
    <xdr:pic>
      <xdr:nvPicPr>
        <xdr:cNvPr id="433" name="Picture 432" descr="065.jpg"/>
        <xdr:cNvPicPr>
          <a:picLocks noChangeAspect="1"/>
        </xdr:cNvPicPr>
      </xdr:nvPicPr>
      <xdr:blipFill>
        <a:blip xmlns:r="http://schemas.openxmlformats.org/officeDocument/2006/relationships" r:embed="rId320" cstate="print"/>
        <a:stretch>
          <a:fillRect/>
        </a:stretch>
      </xdr:blipFill>
      <xdr:spPr>
        <a:xfrm>
          <a:off x="5810250" y="55978425"/>
          <a:ext cx="2095500" cy="2095500"/>
        </a:xfrm>
        <a:prstGeom prst="rect">
          <a:avLst/>
        </a:prstGeom>
        <a:ln w="19050">
          <a:solidFill>
            <a:schemeClr val="tx1"/>
          </a:solidFill>
        </a:ln>
      </xdr:spPr>
    </xdr:pic>
    <xdr:clientData/>
  </xdr:twoCellAnchor>
  <xdr:twoCellAnchor editAs="oneCell">
    <xdr:from>
      <xdr:col>7</xdr:col>
      <xdr:colOff>0</xdr:colOff>
      <xdr:row>313</xdr:row>
      <xdr:rowOff>0</xdr:rowOff>
    </xdr:from>
    <xdr:to>
      <xdr:col>8</xdr:col>
      <xdr:colOff>152400</xdr:colOff>
      <xdr:row>317</xdr:row>
      <xdr:rowOff>0</xdr:rowOff>
    </xdr:to>
    <xdr:pic>
      <xdr:nvPicPr>
        <xdr:cNvPr id="434" name="Picture 433" descr="65.png"/>
        <xdr:cNvPicPr>
          <a:picLocks noChangeAspect="1"/>
        </xdr:cNvPicPr>
      </xdr:nvPicPr>
      <xdr:blipFill>
        <a:blip xmlns:r="http://schemas.openxmlformats.org/officeDocument/2006/relationships" r:embed="rId321" cstate="print"/>
        <a:stretch>
          <a:fillRect/>
        </a:stretch>
      </xdr:blipFill>
      <xdr:spPr>
        <a:xfrm>
          <a:off x="4267200" y="60178950"/>
          <a:ext cx="762000" cy="762000"/>
        </a:xfrm>
        <a:prstGeom prst="rect">
          <a:avLst/>
        </a:prstGeom>
      </xdr:spPr>
    </xdr:pic>
    <xdr:clientData/>
  </xdr:twoCellAnchor>
  <xdr:twoCellAnchor editAs="oneCell">
    <xdr:from>
      <xdr:col>9</xdr:col>
      <xdr:colOff>0</xdr:colOff>
      <xdr:row>313</xdr:row>
      <xdr:rowOff>0</xdr:rowOff>
    </xdr:from>
    <xdr:to>
      <xdr:col>10</xdr:col>
      <xdr:colOff>152400</xdr:colOff>
      <xdr:row>317</xdr:row>
      <xdr:rowOff>0</xdr:rowOff>
    </xdr:to>
    <xdr:pic>
      <xdr:nvPicPr>
        <xdr:cNvPr id="435" name="Picture 434" descr="65female.png"/>
        <xdr:cNvPicPr>
          <a:picLocks noChangeAspect="1"/>
        </xdr:cNvPicPr>
      </xdr:nvPicPr>
      <xdr:blipFill>
        <a:blip xmlns:r="http://schemas.openxmlformats.org/officeDocument/2006/relationships" r:embed="rId322" cstate="print"/>
        <a:stretch>
          <a:fillRect/>
        </a:stretch>
      </xdr:blipFill>
      <xdr:spPr>
        <a:xfrm>
          <a:off x="5486400" y="60178950"/>
          <a:ext cx="762000" cy="762000"/>
        </a:xfrm>
        <a:prstGeom prst="rect">
          <a:avLst/>
        </a:prstGeom>
      </xdr:spPr>
    </xdr:pic>
    <xdr:clientData/>
  </xdr:twoCellAnchor>
  <xdr:twoCellAnchor editAs="oneCell">
    <xdr:from>
      <xdr:col>11</xdr:col>
      <xdr:colOff>0</xdr:colOff>
      <xdr:row>313</xdr:row>
      <xdr:rowOff>0</xdr:rowOff>
    </xdr:from>
    <xdr:to>
      <xdr:col>12</xdr:col>
      <xdr:colOff>152400</xdr:colOff>
      <xdr:row>317</xdr:row>
      <xdr:rowOff>0</xdr:rowOff>
    </xdr:to>
    <xdr:pic>
      <xdr:nvPicPr>
        <xdr:cNvPr id="436" name="Picture 435" descr="65shiny.png"/>
        <xdr:cNvPicPr>
          <a:picLocks noChangeAspect="1"/>
        </xdr:cNvPicPr>
      </xdr:nvPicPr>
      <xdr:blipFill>
        <a:blip xmlns:r="http://schemas.openxmlformats.org/officeDocument/2006/relationships" r:embed="rId323" cstate="print"/>
        <a:stretch>
          <a:fillRect/>
        </a:stretch>
      </xdr:blipFill>
      <xdr:spPr>
        <a:xfrm>
          <a:off x="6705600" y="60178950"/>
          <a:ext cx="762000" cy="762000"/>
        </a:xfrm>
        <a:prstGeom prst="rect">
          <a:avLst/>
        </a:prstGeom>
      </xdr:spPr>
    </xdr:pic>
    <xdr:clientData/>
  </xdr:twoCellAnchor>
  <xdr:twoCellAnchor editAs="oneCell">
    <xdr:from>
      <xdr:col>7</xdr:col>
      <xdr:colOff>0</xdr:colOff>
      <xdr:row>318</xdr:row>
      <xdr:rowOff>0</xdr:rowOff>
    </xdr:from>
    <xdr:to>
      <xdr:col>8</xdr:col>
      <xdr:colOff>152400</xdr:colOff>
      <xdr:row>321</xdr:row>
      <xdr:rowOff>190500</xdr:rowOff>
    </xdr:to>
    <xdr:pic>
      <xdr:nvPicPr>
        <xdr:cNvPr id="437" name="Picture 436" descr="65back.png"/>
        <xdr:cNvPicPr>
          <a:picLocks noChangeAspect="1"/>
        </xdr:cNvPicPr>
      </xdr:nvPicPr>
      <xdr:blipFill>
        <a:blip xmlns:r="http://schemas.openxmlformats.org/officeDocument/2006/relationships" r:embed="rId324" cstate="print"/>
        <a:stretch>
          <a:fillRect/>
        </a:stretch>
      </xdr:blipFill>
      <xdr:spPr>
        <a:xfrm>
          <a:off x="4267200" y="61131450"/>
          <a:ext cx="762000" cy="762000"/>
        </a:xfrm>
        <a:prstGeom prst="rect">
          <a:avLst/>
        </a:prstGeom>
      </xdr:spPr>
    </xdr:pic>
    <xdr:clientData/>
  </xdr:twoCellAnchor>
  <xdr:twoCellAnchor editAs="oneCell">
    <xdr:from>
      <xdr:col>9</xdr:col>
      <xdr:colOff>0</xdr:colOff>
      <xdr:row>318</xdr:row>
      <xdr:rowOff>0</xdr:rowOff>
    </xdr:from>
    <xdr:to>
      <xdr:col>10</xdr:col>
      <xdr:colOff>152400</xdr:colOff>
      <xdr:row>321</xdr:row>
      <xdr:rowOff>190500</xdr:rowOff>
    </xdr:to>
    <xdr:pic>
      <xdr:nvPicPr>
        <xdr:cNvPr id="438" name="Picture 437" descr="65backfem.png"/>
        <xdr:cNvPicPr>
          <a:picLocks noChangeAspect="1"/>
        </xdr:cNvPicPr>
      </xdr:nvPicPr>
      <xdr:blipFill>
        <a:blip xmlns:r="http://schemas.openxmlformats.org/officeDocument/2006/relationships" r:embed="rId325" cstate="print"/>
        <a:stretch>
          <a:fillRect/>
        </a:stretch>
      </xdr:blipFill>
      <xdr:spPr>
        <a:xfrm>
          <a:off x="5486400" y="61131450"/>
          <a:ext cx="762000" cy="762000"/>
        </a:xfrm>
        <a:prstGeom prst="rect">
          <a:avLst/>
        </a:prstGeom>
      </xdr:spPr>
    </xdr:pic>
    <xdr:clientData/>
  </xdr:twoCellAnchor>
  <xdr:twoCellAnchor editAs="oneCell">
    <xdr:from>
      <xdr:col>11</xdr:col>
      <xdr:colOff>0</xdr:colOff>
      <xdr:row>318</xdr:row>
      <xdr:rowOff>0</xdr:rowOff>
    </xdr:from>
    <xdr:to>
      <xdr:col>12</xdr:col>
      <xdr:colOff>152400</xdr:colOff>
      <xdr:row>321</xdr:row>
      <xdr:rowOff>190500</xdr:rowOff>
    </xdr:to>
    <xdr:pic>
      <xdr:nvPicPr>
        <xdr:cNvPr id="439" name="Picture 438" descr="65backshiny.png"/>
        <xdr:cNvPicPr>
          <a:picLocks noChangeAspect="1"/>
        </xdr:cNvPicPr>
      </xdr:nvPicPr>
      <xdr:blipFill>
        <a:blip xmlns:r="http://schemas.openxmlformats.org/officeDocument/2006/relationships" r:embed="rId326" cstate="print"/>
        <a:stretch>
          <a:fillRect/>
        </a:stretch>
      </xdr:blipFill>
      <xdr:spPr>
        <a:xfrm>
          <a:off x="6705600" y="61131450"/>
          <a:ext cx="762000" cy="762000"/>
        </a:xfrm>
        <a:prstGeom prst="rect">
          <a:avLst/>
        </a:prstGeom>
      </xdr:spPr>
    </xdr:pic>
    <xdr:clientData/>
  </xdr:twoCellAnchor>
  <xdr:twoCellAnchor editAs="oneCell">
    <xdr:from>
      <xdr:col>9</xdr:col>
      <xdr:colOff>323850</xdr:colOff>
      <xdr:row>323</xdr:row>
      <xdr:rowOff>19050</xdr:rowOff>
    </xdr:from>
    <xdr:to>
      <xdr:col>12</xdr:col>
      <xdr:colOff>590550</xdr:colOff>
      <xdr:row>333</xdr:row>
      <xdr:rowOff>180975</xdr:rowOff>
    </xdr:to>
    <xdr:pic>
      <xdr:nvPicPr>
        <xdr:cNvPr id="440" name="Picture 439" descr="334.jpg"/>
        <xdr:cNvPicPr>
          <a:picLocks noChangeAspect="1"/>
        </xdr:cNvPicPr>
      </xdr:nvPicPr>
      <xdr:blipFill>
        <a:blip xmlns:r="http://schemas.openxmlformats.org/officeDocument/2006/relationships" r:embed="rId327" cstate="print"/>
        <a:stretch>
          <a:fillRect/>
        </a:stretch>
      </xdr:blipFill>
      <xdr:spPr>
        <a:xfrm>
          <a:off x="5810250" y="62131575"/>
          <a:ext cx="2095500" cy="2095500"/>
        </a:xfrm>
        <a:prstGeom prst="rect">
          <a:avLst/>
        </a:prstGeom>
        <a:ln w="19050">
          <a:solidFill>
            <a:schemeClr val="tx1"/>
          </a:solidFill>
        </a:ln>
      </xdr:spPr>
    </xdr:pic>
    <xdr:clientData/>
  </xdr:twoCellAnchor>
  <xdr:twoCellAnchor editAs="oneCell">
    <xdr:from>
      <xdr:col>7</xdr:col>
      <xdr:colOff>0</xdr:colOff>
      <xdr:row>345</xdr:row>
      <xdr:rowOff>0</xdr:rowOff>
    </xdr:from>
    <xdr:to>
      <xdr:col>8</xdr:col>
      <xdr:colOff>152400</xdr:colOff>
      <xdr:row>349</xdr:row>
      <xdr:rowOff>0</xdr:rowOff>
    </xdr:to>
    <xdr:pic>
      <xdr:nvPicPr>
        <xdr:cNvPr id="441" name="Picture 440" descr="334.png"/>
        <xdr:cNvPicPr>
          <a:picLocks noChangeAspect="1"/>
        </xdr:cNvPicPr>
      </xdr:nvPicPr>
      <xdr:blipFill>
        <a:blip xmlns:r="http://schemas.openxmlformats.org/officeDocument/2006/relationships" r:embed="rId328" cstate="print"/>
        <a:stretch>
          <a:fillRect/>
        </a:stretch>
      </xdr:blipFill>
      <xdr:spPr>
        <a:xfrm>
          <a:off x="4267200" y="66332100"/>
          <a:ext cx="762000" cy="762000"/>
        </a:xfrm>
        <a:prstGeom prst="rect">
          <a:avLst/>
        </a:prstGeom>
      </xdr:spPr>
    </xdr:pic>
    <xdr:clientData/>
  </xdr:twoCellAnchor>
  <xdr:twoCellAnchor editAs="oneCell">
    <xdr:from>
      <xdr:col>9</xdr:col>
      <xdr:colOff>0</xdr:colOff>
      <xdr:row>345</xdr:row>
      <xdr:rowOff>0</xdr:rowOff>
    </xdr:from>
    <xdr:to>
      <xdr:col>10</xdr:col>
      <xdr:colOff>152400</xdr:colOff>
      <xdr:row>349</xdr:row>
      <xdr:rowOff>0</xdr:rowOff>
    </xdr:to>
    <xdr:pic>
      <xdr:nvPicPr>
        <xdr:cNvPr id="442" name="Picture 441" descr="334.png"/>
        <xdr:cNvPicPr>
          <a:picLocks noChangeAspect="1"/>
        </xdr:cNvPicPr>
      </xdr:nvPicPr>
      <xdr:blipFill>
        <a:blip xmlns:r="http://schemas.openxmlformats.org/officeDocument/2006/relationships" r:embed="rId328" cstate="print"/>
        <a:stretch>
          <a:fillRect/>
        </a:stretch>
      </xdr:blipFill>
      <xdr:spPr>
        <a:xfrm>
          <a:off x="5486400" y="66332100"/>
          <a:ext cx="762000" cy="762000"/>
        </a:xfrm>
        <a:prstGeom prst="rect">
          <a:avLst/>
        </a:prstGeom>
      </xdr:spPr>
    </xdr:pic>
    <xdr:clientData/>
  </xdr:twoCellAnchor>
  <xdr:twoCellAnchor editAs="oneCell">
    <xdr:from>
      <xdr:col>7</xdr:col>
      <xdr:colOff>0</xdr:colOff>
      <xdr:row>350</xdr:row>
      <xdr:rowOff>0</xdr:rowOff>
    </xdr:from>
    <xdr:to>
      <xdr:col>8</xdr:col>
      <xdr:colOff>152400</xdr:colOff>
      <xdr:row>353</xdr:row>
      <xdr:rowOff>190500</xdr:rowOff>
    </xdr:to>
    <xdr:pic>
      <xdr:nvPicPr>
        <xdr:cNvPr id="443" name="Picture 442" descr="334back.png"/>
        <xdr:cNvPicPr>
          <a:picLocks noChangeAspect="1"/>
        </xdr:cNvPicPr>
      </xdr:nvPicPr>
      <xdr:blipFill>
        <a:blip xmlns:r="http://schemas.openxmlformats.org/officeDocument/2006/relationships" r:embed="rId329" cstate="print"/>
        <a:stretch>
          <a:fillRect/>
        </a:stretch>
      </xdr:blipFill>
      <xdr:spPr>
        <a:xfrm>
          <a:off x="4267200" y="67284600"/>
          <a:ext cx="762000" cy="762000"/>
        </a:xfrm>
        <a:prstGeom prst="rect">
          <a:avLst/>
        </a:prstGeom>
      </xdr:spPr>
    </xdr:pic>
    <xdr:clientData/>
  </xdr:twoCellAnchor>
  <xdr:twoCellAnchor editAs="oneCell">
    <xdr:from>
      <xdr:col>9</xdr:col>
      <xdr:colOff>0</xdr:colOff>
      <xdr:row>350</xdr:row>
      <xdr:rowOff>0</xdr:rowOff>
    </xdr:from>
    <xdr:to>
      <xdr:col>10</xdr:col>
      <xdr:colOff>152400</xdr:colOff>
      <xdr:row>353</xdr:row>
      <xdr:rowOff>190500</xdr:rowOff>
    </xdr:to>
    <xdr:pic>
      <xdr:nvPicPr>
        <xdr:cNvPr id="444" name="Picture 443" descr="334back.png"/>
        <xdr:cNvPicPr>
          <a:picLocks noChangeAspect="1"/>
        </xdr:cNvPicPr>
      </xdr:nvPicPr>
      <xdr:blipFill>
        <a:blip xmlns:r="http://schemas.openxmlformats.org/officeDocument/2006/relationships" r:embed="rId329" cstate="print"/>
        <a:stretch>
          <a:fillRect/>
        </a:stretch>
      </xdr:blipFill>
      <xdr:spPr>
        <a:xfrm>
          <a:off x="5486400" y="67284600"/>
          <a:ext cx="762000" cy="762000"/>
        </a:xfrm>
        <a:prstGeom prst="rect">
          <a:avLst/>
        </a:prstGeom>
      </xdr:spPr>
    </xdr:pic>
    <xdr:clientData/>
  </xdr:twoCellAnchor>
  <xdr:twoCellAnchor editAs="oneCell">
    <xdr:from>
      <xdr:col>11</xdr:col>
      <xdr:colOff>0</xdr:colOff>
      <xdr:row>345</xdr:row>
      <xdr:rowOff>0</xdr:rowOff>
    </xdr:from>
    <xdr:to>
      <xdr:col>12</xdr:col>
      <xdr:colOff>152400</xdr:colOff>
      <xdr:row>349</xdr:row>
      <xdr:rowOff>0</xdr:rowOff>
    </xdr:to>
    <xdr:pic>
      <xdr:nvPicPr>
        <xdr:cNvPr id="445" name="Picture 444" descr="334shiny.png"/>
        <xdr:cNvPicPr>
          <a:picLocks noChangeAspect="1"/>
        </xdr:cNvPicPr>
      </xdr:nvPicPr>
      <xdr:blipFill>
        <a:blip xmlns:r="http://schemas.openxmlformats.org/officeDocument/2006/relationships" r:embed="rId330" cstate="print"/>
        <a:stretch>
          <a:fillRect/>
        </a:stretch>
      </xdr:blipFill>
      <xdr:spPr>
        <a:xfrm>
          <a:off x="6705600" y="66332100"/>
          <a:ext cx="762000" cy="762000"/>
        </a:xfrm>
        <a:prstGeom prst="rect">
          <a:avLst/>
        </a:prstGeom>
      </xdr:spPr>
    </xdr:pic>
    <xdr:clientData/>
  </xdr:twoCellAnchor>
  <xdr:twoCellAnchor editAs="oneCell">
    <xdr:from>
      <xdr:col>11</xdr:col>
      <xdr:colOff>0</xdr:colOff>
      <xdr:row>350</xdr:row>
      <xdr:rowOff>0</xdr:rowOff>
    </xdr:from>
    <xdr:to>
      <xdr:col>12</xdr:col>
      <xdr:colOff>152400</xdr:colOff>
      <xdr:row>353</xdr:row>
      <xdr:rowOff>190500</xdr:rowOff>
    </xdr:to>
    <xdr:pic>
      <xdr:nvPicPr>
        <xdr:cNvPr id="446" name="Picture 445" descr="334backshiny.png"/>
        <xdr:cNvPicPr>
          <a:picLocks noChangeAspect="1"/>
        </xdr:cNvPicPr>
      </xdr:nvPicPr>
      <xdr:blipFill>
        <a:blip xmlns:r="http://schemas.openxmlformats.org/officeDocument/2006/relationships" r:embed="rId331" cstate="print"/>
        <a:stretch>
          <a:fillRect/>
        </a:stretch>
      </xdr:blipFill>
      <xdr:spPr>
        <a:xfrm>
          <a:off x="6705600" y="67284600"/>
          <a:ext cx="762000" cy="762000"/>
        </a:xfrm>
        <a:prstGeom prst="rect">
          <a:avLst/>
        </a:prstGeom>
      </xdr:spPr>
    </xdr:pic>
    <xdr:clientData/>
  </xdr:twoCellAnchor>
  <xdr:twoCellAnchor editAs="oneCell">
    <xdr:from>
      <xdr:col>9</xdr:col>
      <xdr:colOff>323850</xdr:colOff>
      <xdr:row>355</xdr:row>
      <xdr:rowOff>19050</xdr:rowOff>
    </xdr:from>
    <xdr:to>
      <xdr:col>12</xdr:col>
      <xdr:colOff>590550</xdr:colOff>
      <xdr:row>365</xdr:row>
      <xdr:rowOff>180975</xdr:rowOff>
    </xdr:to>
    <xdr:pic>
      <xdr:nvPicPr>
        <xdr:cNvPr id="447" name="Picture 446" descr="424.jpg"/>
        <xdr:cNvPicPr>
          <a:picLocks noChangeAspect="1"/>
        </xdr:cNvPicPr>
      </xdr:nvPicPr>
      <xdr:blipFill>
        <a:blip xmlns:r="http://schemas.openxmlformats.org/officeDocument/2006/relationships" r:embed="rId332" cstate="print"/>
        <a:stretch>
          <a:fillRect/>
        </a:stretch>
      </xdr:blipFill>
      <xdr:spPr>
        <a:xfrm>
          <a:off x="5810250" y="68284725"/>
          <a:ext cx="2095500" cy="2095500"/>
        </a:xfrm>
        <a:prstGeom prst="rect">
          <a:avLst/>
        </a:prstGeom>
        <a:ln w="19050">
          <a:solidFill>
            <a:schemeClr val="tx1"/>
          </a:solidFill>
        </a:ln>
      </xdr:spPr>
    </xdr:pic>
    <xdr:clientData/>
  </xdr:twoCellAnchor>
  <xdr:twoCellAnchor editAs="oneCell">
    <xdr:from>
      <xdr:col>7</xdr:col>
      <xdr:colOff>0</xdr:colOff>
      <xdr:row>377</xdr:row>
      <xdr:rowOff>0</xdr:rowOff>
    </xdr:from>
    <xdr:to>
      <xdr:col>8</xdr:col>
      <xdr:colOff>152400</xdr:colOff>
      <xdr:row>381</xdr:row>
      <xdr:rowOff>0</xdr:rowOff>
    </xdr:to>
    <xdr:pic>
      <xdr:nvPicPr>
        <xdr:cNvPr id="448" name="Picture 447" descr="424.png"/>
        <xdr:cNvPicPr>
          <a:picLocks noChangeAspect="1"/>
        </xdr:cNvPicPr>
      </xdr:nvPicPr>
      <xdr:blipFill>
        <a:blip xmlns:r="http://schemas.openxmlformats.org/officeDocument/2006/relationships" r:embed="rId333" cstate="print"/>
        <a:stretch>
          <a:fillRect/>
        </a:stretch>
      </xdr:blipFill>
      <xdr:spPr>
        <a:xfrm>
          <a:off x="4267200" y="72485250"/>
          <a:ext cx="762000" cy="762000"/>
        </a:xfrm>
        <a:prstGeom prst="rect">
          <a:avLst/>
        </a:prstGeom>
      </xdr:spPr>
    </xdr:pic>
    <xdr:clientData/>
  </xdr:twoCellAnchor>
  <xdr:twoCellAnchor editAs="oneCell">
    <xdr:from>
      <xdr:col>9</xdr:col>
      <xdr:colOff>0</xdr:colOff>
      <xdr:row>377</xdr:row>
      <xdr:rowOff>0</xdr:rowOff>
    </xdr:from>
    <xdr:to>
      <xdr:col>10</xdr:col>
      <xdr:colOff>152400</xdr:colOff>
      <xdr:row>381</xdr:row>
      <xdr:rowOff>0</xdr:rowOff>
    </xdr:to>
    <xdr:pic>
      <xdr:nvPicPr>
        <xdr:cNvPr id="449" name="Picture 448" descr="424female.png"/>
        <xdr:cNvPicPr>
          <a:picLocks noChangeAspect="1"/>
        </xdr:cNvPicPr>
      </xdr:nvPicPr>
      <xdr:blipFill>
        <a:blip xmlns:r="http://schemas.openxmlformats.org/officeDocument/2006/relationships" r:embed="rId334" cstate="print"/>
        <a:stretch>
          <a:fillRect/>
        </a:stretch>
      </xdr:blipFill>
      <xdr:spPr>
        <a:xfrm>
          <a:off x="5486400" y="72485250"/>
          <a:ext cx="762000" cy="762000"/>
        </a:xfrm>
        <a:prstGeom prst="rect">
          <a:avLst/>
        </a:prstGeom>
      </xdr:spPr>
    </xdr:pic>
    <xdr:clientData/>
  </xdr:twoCellAnchor>
  <xdr:twoCellAnchor editAs="oneCell">
    <xdr:from>
      <xdr:col>11</xdr:col>
      <xdr:colOff>0</xdr:colOff>
      <xdr:row>377</xdr:row>
      <xdr:rowOff>0</xdr:rowOff>
    </xdr:from>
    <xdr:to>
      <xdr:col>12</xdr:col>
      <xdr:colOff>152400</xdr:colOff>
      <xdr:row>381</xdr:row>
      <xdr:rowOff>0</xdr:rowOff>
    </xdr:to>
    <xdr:pic>
      <xdr:nvPicPr>
        <xdr:cNvPr id="450" name="Picture 449" descr="424shiny.png"/>
        <xdr:cNvPicPr>
          <a:picLocks noChangeAspect="1"/>
        </xdr:cNvPicPr>
      </xdr:nvPicPr>
      <xdr:blipFill>
        <a:blip xmlns:r="http://schemas.openxmlformats.org/officeDocument/2006/relationships" r:embed="rId335" cstate="print"/>
        <a:stretch>
          <a:fillRect/>
        </a:stretch>
      </xdr:blipFill>
      <xdr:spPr>
        <a:xfrm>
          <a:off x="6705600" y="72485250"/>
          <a:ext cx="762000" cy="762000"/>
        </a:xfrm>
        <a:prstGeom prst="rect">
          <a:avLst/>
        </a:prstGeom>
      </xdr:spPr>
    </xdr:pic>
    <xdr:clientData/>
  </xdr:twoCellAnchor>
  <xdr:twoCellAnchor editAs="oneCell">
    <xdr:from>
      <xdr:col>7</xdr:col>
      <xdr:colOff>0</xdr:colOff>
      <xdr:row>382</xdr:row>
      <xdr:rowOff>0</xdr:rowOff>
    </xdr:from>
    <xdr:to>
      <xdr:col>8</xdr:col>
      <xdr:colOff>152400</xdr:colOff>
      <xdr:row>385</xdr:row>
      <xdr:rowOff>190500</xdr:rowOff>
    </xdr:to>
    <xdr:pic>
      <xdr:nvPicPr>
        <xdr:cNvPr id="451" name="Picture 450" descr="424back.png"/>
        <xdr:cNvPicPr>
          <a:picLocks noChangeAspect="1"/>
        </xdr:cNvPicPr>
      </xdr:nvPicPr>
      <xdr:blipFill>
        <a:blip xmlns:r="http://schemas.openxmlformats.org/officeDocument/2006/relationships" r:embed="rId336" cstate="print"/>
        <a:stretch>
          <a:fillRect/>
        </a:stretch>
      </xdr:blipFill>
      <xdr:spPr>
        <a:xfrm>
          <a:off x="4267200" y="73437750"/>
          <a:ext cx="762000" cy="762000"/>
        </a:xfrm>
        <a:prstGeom prst="rect">
          <a:avLst/>
        </a:prstGeom>
      </xdr:spPr>
    </xdr:pic>
    <xdr:clientData/>
  </xdr:twoCellAnchor>
  <xdr:twoCellAnchor editAs="oneCell">
    <xdr:from>
      <xdr:col>9</xdr:col>
      <xdr:colOff>0</xdr:colOff>
      <xdr:row>382</xdr:row>
      <xdr:rowOff>0</xdr:rowOff>
    </xdr:from>
    <xdr:to>
      <xdr:col>10</xdr:col>
      <xdr:colOff>152400</xdr:colOff>
      <xdr:row>385</xdr:row>
      <xdr:rowOff>190500</xdr:rowOff>
    </xdr:to>
    <xdr:pic>
      <xdr:nvPicPr>
        <xdr:cNvPr id="452" name="Picture 451" descr="424backfem.png"/>
        <xdr:cNvPicPr>
          <a:picLocks noChangeAspect="1"/>
        </xdr:cNvPicPr>
      </xdr:nvPicPr>
      <xdr:blipFill>
        <a:blip xmlns:r="http://schemas.openxmlformats.org/officeDocument/2006/relationships" r:embed="rId337" cstate="print"/>
        <a:stretch>
          <a:fillRect/>
        </a:stretch>
      </xdr:blipFill>
      <xdr:spPr>
        <a:xfrm>
          <a:off x="5486400" y="73437750"/>
          <a:ext cx="762000" cy="762000"/>
        </a:xfrm>
        <a:prstGeom prst="rect">
          <a:avLst/>
        </a:prstGeom>
      </xdr:spPr>
    </xdr:pic>
    <xdr:clientData/>
  </xdr:twoCellAnchor>
  <xdr:twoCellAnchor editAs="oneCell">
    <xdr:from>
      <xdr:col>11</xdr:col>
      <xdr:colOff>0</xdr:colOff>
      <xdr:row>382</xdr:row>
      <xdr:rowOff>0</xdr:rowOff>
    </xdr:from>
    <xdr:to>
      <xdr:col>12</xdr:col>
      <xdr:colOff>152400</xdr:colOff>
      <xdr:row>385</xdr:row>
      <xdr:rowOff>190500</xdr:rowOff>
    </xdr:to>
    <xdr:pic>
      <xdr:nvPicPr>
        <xdr:cNvPr id="453" name="Picture 452" descr="424backshiny.png"/>
        <xdr:cNvPicPr>
          <a:picLocks noChangeAspect="1"/>
        </xdr:cNvPicPr>
      </xdr:nvPicPr>
      <xdr:blipFill>
        <a:blip xmlns:r="http://schemas.openxmlformats.org/officeDocument/2006/relationships" r:embed="rId338" cstate="print"/>
        <a:stretch>
          <a:fillRect/>
        </a:stretch>
      </xdr:blipFill>
      <xdr:spPr>
        <a:xfrm>
          <a:off x="6705600" y="73437750"/>
          <a:ext cx="762000" cy="762000"/>
        </a:xfrm>
        <a:prstGeom prst="rect">
          <a:avLst/>
        </a:prstGeom>
      </xdr:spPr>
    </xdr:pic>
    <xdr:clientData/>
  </xdr:twoCellAnchor>
  <xdr:twoCellAnchor editAs="oneCell">
    <xdr:from>
      <xdr:col>9</xdr:col>
      <xdr:colOff>323850</xdr:colOff>
      <xdr:row>453</xdr:row>
      <xdr:rowOff>19050</xdr:rowOff>
    </xdr:from>
    <xdr:to>
      <xdr:col>12</xdr:col>
      <xdr:colOff>590550</xdr:colOff>
      <xdr:row>463</xdr:row>
      <xdr:rowOff>180975</xdr:rowOff>
    </xdr:to>
    <xdr:pic>
      <xdr:nvPicPr>
        <xdr:cNvPr id="454" name="Picture 453" descr="059.jpg"/>
        <xdr:cNvPicPr>
          <a:picLocks noChangeAspect="1"/>
        </xdr:cNvPicPr>
      </xdr:nvPicPr>
      <xdr:blipFill>
        <a:blip xmlns:r="http://schemas.openxmlformats.org/officeDocument/2006/relationships" r:embed="rId339" cstate="print"/>
        <a:stretch>
          <a:fillRect/>
        </a:stretch>
      </xdr:blipFill>
      <xdr:spPr>
        <a:xfrm>
          <a:off x="5810250" y="74818875"/>
          <a:ext cx="2095500" cy="2095500"/>
        </a:xfrm>
        <a:prstGeom prst="rect">
          <a:avLst/>
        </a:prstGeom>
        <a:ln w="19050">
          <a:solidFill>
            <a:schemeClr val="tx1"/>
          </a:solidFill>
        </a:ln>
      </xdr:spPr>
    </xdr:pic>
    <xdr:clientData/>
  </xdr:twoCellAnchor>
  <xdr:twoCellAnchor editAs="oneCell">
    <xdr:from>
      <xdr:col>7</xdr:col>
      <xdr:colOff>0</xdr:colOff>
      <xdr:row>475</xdr:row>
      <xdr:rowOff>0</xdr:rowOff>
    </xdr:from>
    <xdr:to>
      <xdr:col>8</xdr:col>
      <xdr:colOff>152400</xdr:colOff>
      <xdr:row>479</xdr:row>
      <xdr:rowOff>0</xdr:rowOff>
    </xdr:to>
    <xdr:pic>
      <xdr:nvPicPr>
        <xdr:cNvPr id="455" name="Picture 454" descr="59.png"/>
        <xdr:cNvPicPr>
          <a:picLocks noChangeAspect="1"/>
        </xdr:cNvPicPr>
      </xdr:nvPicPr>
      <xdr:blipFill>
        <a:blip xmlns:r="http://schemas.openxmlformats.org/officeDocument/2006/relationships" r:embed="rId340" cstate="print"/>
        <a:stretch>
          <a:fillRect/>
        </a:stretch>
      </xdr:blipFill>
      <xdr:spPr>
        <a:xfrm>
          <a:off x="4267200" y="79019400"/>
          <a:ext cx="762000" cy="762000"/>
        </a:xfrm>
        <a:prstGeom prst="rect">
          <a:avLst/>
        </a:prstGeom>
      </xdr:spPr>
    </xdr:pic>
    <xdr:clientData/>
  </xdr:twoCellAnchor>
  <xdr:twoCellAnchor editAs="oneCell">
    <xdr:from>
      <xdr:col>9</xdr:col>
      <xdr:colOff>0</xdr:colOff>
      <xdr:row>475</xdr:row>
      <xdr:rowOff>0</xdr:rowOff>
    </xdr:from>
    <xdr:to>
      <xdr:col>10</xdr:col>
      <xdr:colOff>152400</xdr:colOff>
      <xdr:row>479</xdr:row>
      <xdr:rowOff>0</xdr:rowOff>
    </xdr:to>
    <xdr:pic>
      <xdr:nvPicPr>
        <xdr:cNvPr id="456" name="Picture 455" descr="59.png"/>
        <xdr:cNvPicPr>
          <a:picLocks noChangeAspect="1"/>
        </xdr:cNvPicPr>
      </xdr:nvPicPr>
      <xdr:blipFill>
        <a:blip xmlns:r="http://schemas.openxmlformats.org/officeDocument/2006/relationships" r:embed="rId340" cstate="print"/>
        <a:stretch>
          <a:fillRect/>
        </a:stretch>
      </xdr:blipFill>
      <xdr:spPr>
        <a:xfrm>
          <a:off x="5486400" y="79019400"/>
          <a:ext cx="762000" cy="762000"/>
        </a:xfrm>
        <a:prstGeom prst="rect">
          <a:avLst/>
        </a:prstGeom>
      </xdr:spPr>
    </xdr:pic>
    <xdr:clientData/>
  </xdr:twoCellAnchor>
  <xdr:twoCellAnchor editAs="oneCell">
    <xdr:from>
      <xdr:col>7</xdr:col>
      <xdr:colOff>0</xdr:colOff>
      <xdr:row>480</xdr:row>
      <xdr:rowOff>0</xdr:rowOff>
    </xdr:from>
    <xdr:to>
      <xdr:col>8</xdr:col>
      <xdr:colOff>152400</xdr:colOff>
      <xdr:row>483</xdr:row>
      <xdr:rowOff>190500</xdr:rowOff>
    </xdr:to>
    <xdr:pic>
      <xdr:nvPicPr>
        <xdr:cNvPr id="457" name="Picture 456" descr="59back.png"/>
        <xdr:cNvPicPr>
          <a:picLocks noChangeAspect="1"/>
        </xdr:cNvPicPr>
      </xdr:nvPicPr>
      <xdr:blipFill>
        <a:blip xmlns:r="http://schemas.openxmlformats.org/officeDocument/2006/relationships" r:embed="rId341" cstate="print"/>
        <a:stretch>
          <a:fillRect/>
        </a:stretch>
      </xdr:blipFill>
      <xdr:spPr>
        <a:xfrm>
          <a:off x="4267200" y="79971900"/>
          <a:ext cx="762000" cy="762000"/>
        </a:xfrm>
        <a:prstGeom prst="rect">
          <a:avLst/>
        </a:prstGeom>
      </xdr:spPr>
    </xdr:pic>
    <xdr:clientData/>
  </xdr:twoCellAnchor>
  <xdr:twoCellAnchor editAs="oneCell">
    <xdr:from>
      <xdr:col>9</xdr:col>
      <xdr:colOff>0</xdr:colOff>
      <xdr:row>480</xdr:row>
      <xdr:rowOff>0</xdr:rowOff>
    </xdr:from>
    <xdr:to>
      <xdr:col>10</xdr:col>
      <xdr:colOff>152400</xdr:colOff>
      <xdr:row>483</xdr:row>
      <xdr:rowOff>190500</xdr:rowOff>
    </xdr:to>
    <xdr:pic>
      <xdr:nvPicPr>
        <xdr:cNvPr id="458" name="Picture 457" descr="59back.png"/>
        <xdr:cNvPicPr>
          <a:picLocks noChangeAspect="1"/>
        </xdr:cNvPicPr>
      </xdr:nvPicPr>
      <xdr:blipFill>
        <a:blip xmlns:r="http://schemas.openxmlformats.org/officeDocument/2006/relationships" r:embed="rId341" cstate="print"/>
        <a:stretch>
          <a:fillRect/>
        </a:stretch>
      </xdr:blipFill>
      <xdr:spPr>
        <a:xfrm>
          <a:off x="5486400" y="79971900"/>
          <a:ext cx="762000" cy="762000"/>
        </a:xfrm>
        <a:prstGeom prst="rect">
          <a:avLst/>
        </a:prstGeom>
      </xdr:spPr>
    </xdr:pic>
    <xdr:clientData/>
  </xdr:twoCellAnchor>
  <xdr:twoCellAnchor editAs="oneCell">
    <xdr:from>
      <xdr:col>11</xdr:col>
      <xdr:colOff>0</xdr:colOff>
      <xdr:row>475</xdr:row>
      <xdr:rowOff>0</xdr:rowOff>
    </xdr:from>
    <xdr:to>
      <xdr:col>12</xdr:col>
      <xdr:colOff>152400</xdr:colOff>
      <xdr:row>479</xdr:row>
      <xdr:rowOff>0</xdr:rowOff>
    </xdr:to>
    <xdr:pic>
      <xdr:nvPicPr>
        <xdr:cNvPr id="459" name="Picture 458" descr="59shiny.png"/>
        <xdr:cNvPicPr>
          <a:picLocks noChangeAspect="1"/>
        </xdr:cNvPicPr>
      </xdr:nvPicPr>
      <xdr:blipFill>
        <a:blip xmlns:r="http://schemas.openxmlformats.org/officeDocument/2006/relationships" r:embed="rId342" cstate="print"/>
        <a:stretch>
          <a:fillRect/>
        </a:stretch>
      </xdr:blipFill>
      <xdr:spPr>
        <a:xfrm>
          <a:off x="6705600" y="79019400"/>
          <a:ext cx="762000" cy="762000"/>
        </a:xfrm>
        <a:prstGeom prst="rect">
          <a:avLst/>
        </a:prstGeom>
      </xdr:spPr>
    </xdr:pic>
    <xdr:clientData/>
  </xdr:twoCellAnchor>
  <xdr:twoCellAnchor editAs="oneCell">
    <xdr:from>
      <xdr:col>11</xdr:col>
      <xdr:colOff>0</xdr:colOff>
      <xdr:row>480</xdr:row>
      <xdr:rowOff>0</xdr:rowOff>
    </xdr:from>
    <xdr:to>
      <xdr:col>12</xdr:col>
      <xdr:colOff>152400</xdr:colOff>
      <xdr:row>483</xdr:row>
      <xdr:rowOff>190500</xdr:rowOff>
    </xdr:to>
    <xdr:pic>
      <xdr:nvPicPr>
        <xdr:cNvPr id="460" name="Picture 459" descr="59backshiny.png"/>
        <xdr:cNvPicPr>
          <a:picLocks noChangeAspect="1"/>
        </xdr:cNvPicPr>
      </xdr:nvPicPr>
      <xdr:blipFill>
        <a:blip xmlns:r="http://schemas.openxmlformats.org/officeDocument/2006/relationships" r:embed="rId343" cstate="print"/>
        <a:stretch>
          <a:fillRect/>
        </a:stretch>
      </xdr:blipFill>
      <xdr:spPr>
        <a:xfrm>
          <a:off x="6705600" y="79971900"/>
          <a:ext cx="762000" cy="762000"/>
        </a:xfrm>
        <a:prstGeom prst="rect">
          <a:avLst/>
        </a:prstGeom>
      </xdr:spPr>
    </xdr:pic>
    <xdr:clientData/>
  </xdr:twoCellAnchor>
  <xdr:twoCellAnchor editAs="oneCell">
    <xdr:from>
      <xdr:col>7</xdr:col>
      <xdr:colOff>0</xdr:colOff>
      <xdr:row>669</xdr:row>
      <xdr:rowOff>0</xdr:rowOff>
    </xdr:from>
    <xdr:to>
      <xdr:col>8</xdr:col>
      <xdr:colOff>152400</xdr:colOff>
      <xdr:row>673</xdr:row>
      <xdr:rowOff>0</xdr:rowOff>
    </xdr:to>
    <xdr:pic>
      <xdr:nvPicPr>
        <xdr:cNvPr id="461" name="Picture 460" descr="184.png"/>
        <xdr:cNvPicPr>
          <a:picLocks noChangeAspect="1"/>
        </xdr:cNvPicPr>
      </xdr:nvPicPr>
      <xdr:blipFill>
        <a:blip xmlns:r="http://schemas.openxmlformats.org/officeDocument/2006/relationships" r:embed="rId344" cstate="print"/>
        <a:stretch>
          <a:fillRect/>
        </a:stretch>
      </xdr:blipFill>
      <xdr:spPr>
        <a:xfrm>
          <a:off x="4267200" y="97859850"/>
          <a:ext cx="762000" cy="762000"/>
        </a:xfrm>
        <a:prstGeom prst="rect">
          <a:avLst/>
        </a:prstGeom>
      </xdr:spPr>
    </xdr:pic>
    <xdr:clientData/>
  </xdr:twoCellAnchor>
  <xdr:twoCellAnchor editAs="oneCell">
    <xdr:from>
      <xdr:col>9</xdr:col>
      <xdr:colOff>0</xdr:colOff>
      <xdr:row>669</xdr:row>
      <xdr:rowOff>0</xdr:rowOff>
    </xdr:from>
    <xdr:to>
      <xdr:col>10</xdr:col>
      <xdr:colOff>152400</xdr:colOff>
      <xdr:row>673</xdr:row>
      <xdr:rowOff>0</xdr:rowOff>
    </xdr:to>
    <xdr:pic>
      <xdr:nvPicPr>
        <xdr:cNvPr id="462" name="Picture 461" descr="184.png"/>
        <xdr:cNvPicPr>
          <a:picLocks noChangeAspect="1"/>
        </xdr:cNvPicPr>
      </xdr:nvPicPr>
      <xdr:blipFill>
        <a:blip xmlns:r="http://schemas.openxmlformats.org/officeDocument/2006/relationships" r:embed="rId344" cstate="print"/>
        <a:stretch>
          <a:fillRect/>
        </a:stretch>
      </xdr:blipFill>
      <xdr:spPr>
        <a:xfrm>
          <a:off x="5486400" y="97859850"/>
          <a:ext cx="762000" cy="762000"/>
        </a:xfrm>
        <a:prstGeom prst="rect">
          <a:avLst/>
        </a:prstGeom>
      </xdr:spPr>
    </xdr:pic>
    <xdr:clientData/>
  </xdr:twoCellAnchor>
  <xdr:twoCellAnchor editAs="oneCell">
    <xdr:from>
      <xdr:col>9</xdr:col>
      <xdr:colOff>323850</xdr:colOff>
      <xdr:row>647</xdr:row>
      <xdr:rowOff>19050</xdr:rowOff>
    </xdr:from>
    <xdr:to>
      <xdr:col>12</xdr:col>
      <xdr:colOff>590550</xdr:colOff>
      <xdr:row>657</xdr:row>
      <xdr:rowOff>180975</xdr:rowOff>
    </xdr:to>
    <xdr:pic>
      <xdr:nvPicPr>
        <xdr:cNvPr id="463" name="Picture 462" descr="184.jpg"/>
        <xdr:cNvPicPr>
          <a:picLocks noChangeAspect="1"/>
        </xdr:cNvPicPr>
      </xdr:nvPicPr>
      <xdr:blipFill>
        <a:blip xmlns:r="http://schemas.openxmlformats.org/officeDocument/2006/relationships" r:embed="rId345" cstate="print"/>
        <a:stretch>
          <a:fillRect/>
        </a:stretch>
      </xdr:blipFill>
      <xdr:spPr>
        <a:xfrm>
          <a:off x="5810250" y="93659325"/>
          <a:ext cx="2095500" cy="2095500"/>
        </a:xfrm>
        <a:prstGeom prst="rect">
          <a:avLst/>
        </a:prstGeom>
        <a:ln w="19050">
          <a:solidFill>
            <a:schemeClr val="tx1"/>
          </a:solidFill>
        </a:ln>
      </xdr:spPr>
    </xdr:pic>
    <xdr:clientData/>
  </xdr:twoCellAnchor>
  <xdr:twoCellAnchor editAs="oneCell">
    <xdr:from>
      <xdr:col>7</xdr:col>
      <xdr:colOff>0</xdr:colOff>
      <xdr:row>674</xdr:row>
      <xdr:rowOff>0</xdr:rowOff>
    </xdr:from>
    <xdr:to>
      <xdr:col>8</xdr:col>
      <xdr:colOff>152400</xdr:colOff>
      <xdr:row>677</xdr:row>
      <xdr:rowOff>190500</xdr:rowOff>
    </xdr:to>
    <xdr:pic>
      <xdr:nvPicPr>
        <xdr:cNvPr id="464" name="Picture 463" descr="184back.png"/>
        <xdr:cNvPicPr>
          <a:picLocks noChangeAspect="1"/>
        </xdr:cNvPicPr>
      </xdr:nvPicPr>
      <xdr:blipFill>
        <a:blip xmlns:r="http://schemas.openxmlformats.org/officeDocument/2006/relationships" r:embed="rId346" cstate="print"/>
        <a:stretch>
          <a:fillRect/>
        </a:stretch>
      </xdr:blipFill>
      <xdr:spPr>
        <a:xfrm>
          <a:off x="4267200" y="98812350"/>
          <a:ext cx="762000" cy="762000"/>
        </a:xfrm>
        <a:prstGeom prst="rect">
          <a:avLst/>
        </a:prstGeom>
      </xdr:spPr>
    </xdr:pic>
    <xdr:clientData/>
  </xdr:twoCellAnchor>
  <xdr:twoCellAnchor editAs="oneCell">
    <xdr:from>
      <xdr:col>9</xdr:col>
      <xdr:colOff>0</xdr:colOff>
      <xdr:row>674</xdr:row>
      <xdr:rowOff>0</xdr:rowOff>
    </xdr:from>
    <xdr:to>
      <xdr:col>10</xdr:col>
      <xdr:colOff>152400</xdr:colOff>
      <xdr:row>677</xdr:row>
      <xdr:rowOff>190500</xdr:rowOff>
    </xdr:to>
    <xdr:pic>
      <xdr:nvPicPr>
        <xdr:cNvPr id="465" name="Picture 464" descr="184back.png"/>
        <xdr:cNvPicPr>
          <a:picLocks noChangeAspect="1"/>
        </xdr:cNvPicPr>
      </xdr:nvPicPr>
      <xdr:blipFill>
        <a:blip xmlns:r="http://schemas.openxmlformats.org/officeDocument/2006/relationships" r:embed="rId346" cstate="print"/>
        <a:stretch>
          <a:fillRect/>
        </a:stretch>
      </xdr:blipFill>
      <xdr:spPr>
        <a:xfrm>
          <a:off x="5486400" y="98812350"/>
          <a:ext cx="762000" cy="762000"/>
        </a:xfrm>
        <a:prstGeom prst="rect">
          <a:avLst/>
        </a:prstGeom>
      </xdr:spPr>
    </xdr:pic>
    <xdr:clientData/>
  </xdr:twoCellAnchor>
  <xdr:twoCellAnchor editAs="oneCell">
    <xdr:from>
      <xdr:col>11</xdr:col>
      <xdr:colOff>0</xdr:colOff>
      <xdr:row>669</xdr:row>
      <xdr:rowOff>0</xdr:rowOff>
    </xdr:from>
    <xdr:to>
      <xdr:col>12</xdr:col>
      <xdr:colOff>152400</xdr:colOff>
      <xdr:row>673</xdr:row>
      <xdr:rowOff>0</xdr:rowOff>
    </xdr:to>
    <xdr:pic>
      <xdr:nvPicPr>
        <xdr:cNvPr id="466" name="Picture 465" descr="184shiny.png"/>
        <xdr:cNvPicPr>
          <a:picLocks noChangeAspect="1"/>
        </xdr:cNvPicPr>
      </xdr:nvPicPr>
      <xdr:blipFill>
        <a:blip xmlns:r="http://schemas.openxmlformats.org/officeDocument/2006/relationships" r:embed="rId347" cstate="print"/>
        <a:stretch>
          <a:fillRect/>
        </a:stretch>
      </xdr:blipFill>
      <xdr:spPr>
        <a:xfrm>
          <a:off x="6705600" y="97859850"/>
          <a:ext cx="762000" cy="762000"/>
        </a:xfrm>
        <a:prstGeom prst="rect">
          <a:avLst/>
        </a:prstGeom>
      </xdr:spPr>
    </xdr:pic>
    <xdr:clientData/>
  </xdr:twoCellAnchor>
  <xdr:twoCellAnchor editAs="oneCell">
    <xdr:from>
      <xdr:col>11</xdr:col>
      <xdr:colOff>0</xdr:colOff>
      <xdr:row>674</xdr:row>
      <xdr:rowOff>0</xdr:rowOff>
    </xdr:from>
    <xdr:to>
      <xdr:col>12</xdr:col>
      <xdr:colOff>152400</xdr:colOff>
      <xdr:row>677</xdr:row>
      <xdr:rowOff>190500</xdr:rowOff>
    </xdr:to>
    <xdr:pic>
      <xdr:nvPicPr>
        <xdr:cNvPr id="467" name="Picture 466" descr="184backshiny.png"/>
        <xdr:cNvPicPr>
          <a:picLocks noChangeAspect="1"/>
        </xdr:cNvPicPr>
      </xdr:nvPicPr>
      <xdr:blipFill>
        <a:blip xmlns:r="http://schemas.openxmlformats.org/officeDocument/2006/relationships" r:embed="rId348" cstate="print"/>
        <a:stretch>
          <a:fillRect/>
        </a:stretch>
      </xdr:blipFill>
      <xdr:spPr>
        <a:xfrm>
          <a:off x="6705600" y="98812350"/>
          <a:ext cx="762000" cy="762000"/>
        </a:xfrm>
        <a:prstGeom prst="rect">
          <a:avLst/>
        </a:prstGeom>
      </xdr:spPr>
    </xdr:pic>
    <xdr:clientData/>
  </xdr:twoCellAnchor>
  <xdr:twoCellAnchor editAs="oneCell">
    <xdr:from>
      <xdr:col>9</xdr:col>
      <xdr:colOff>323850</xdr:colOff>
      <xdr:row>883</xdr:row>
      <xdr:rowOff>19050</xdr:rowOff>
    </xdr:from>
    <xdr:to>
      <xdr:col>12</xdr:col>
      <xdr:colOff>590550</xdr:colOff>
      <xdr:row>893</xdr:row>
      <xdr:rowOff>180975</xdr:rowOff>
    </xdr:to>
    <xdr:pic>
      <xdr:nvPicPr>
        <xdr:cNvPr id="468" name="Picture 467" descr="009.jpg"/>
        <xdr:cNvPicPr>
          <a:picLocks noChangeAspect="1"/>
        </xdr:cNvPicPr>
      </xdr:nvPicPr>
      <xdr:blipFill>
        <a:blip xmlns:r="http://schemas.openxmlformats.org/officeDocument/2006/relationships" r:embed="rId349" cstate="print"/>
        <a:stretch>
          <a:fillRect/>
        </a:stretch>
      </xdr:blipFill>
      <xdr:spPr>
        <a:xfrm>
          <a:off x="5810250" y="100193475"/>
          <a:ext cx="2095500" cy="2095500"/>
        </a:xfrm>
        <a:prstGeom prst="rect">
          <a:avLst/>
        </a:prstGeom>
        <a:ln w="19050">
          <a:solidFill>
            <a:schemeClr val="tx1"/>
          </a:solidFill>
        </a:ln>
      </xdr:spPr>
    </xdr:pic>
    <xdr:clientData/>
  </xdr:twoCellAnchor>
  <xdr:twoCellAnchor editAs="oneCell">
    <xdr:from>
      <xdr:col>7</xdr:col>
      <xdr:colOff>0</xdr:colOff>
      <xdr:row>905</xdr:row>
      <xdr:rowOff>0</xdr:rowOff>
    </xdr:from>
    <xdr:to>
      <xdr:col>8</xdr:col>
      <xdr:colOff>152400</xdr:colOff>
      <xdr:row>909</xdr:row>
      <xdr:rowOff>0</xdr:rowOff>
    </xdr:to>
    <xdr:pic>
      <xdr:nvPicPr>
        <xdr:cNvPr id="469" name="Picture 468" descr="9.png"/>
        <xdr:cNvPicPr>
          <a:picLocks noChangeAspect="1"/>
        </xdr:cNvPicPr>
      </xdr:nvPicPr>
      <xdr:blipFill>
        <a:blip xmlns:r="http://schemas.openxmlformats.org/officeDocument/2006/relationships" r:embed="rId350" cstate="print"/>
        <a:stretch>
          <a:fillRect/>
        </a:stretch>
      </xdr:blipFill>
      <xdr:spPr>
        <a:xfrm>
          <a:off x="4267200" y="104394000"/>
          <a:ext cx="762000" cy="762000"/>
        </a:xfrm>
        <a:prstGeom prst="rect">
          <a:avLst/>
        </a:prstGeom>
      </xdr:spPr>
    </xdr:pic>
    <xdr:clientData/>
  </xdr:twoCellAnchor>
  <xdr:twoCellAnchor editAs="oneCell">
    <xdr:from>
      <xdr:col>9</xdr:col>
      <xdr:colOff>0</xdr:colOff>
      <xdr:row>905</xdr:row>
      <xdr:rowOff>0</xdr:rowOff>
    </xdr:from>
    <xdr:to>
      <xdr:col>10</xdr:col>
      <xdr:colOff>152400</xdr:colOff>
      <xdr:row>909</xdr:row>
      <xdr:rowOff>0</xdr:rowOff>
    </xdr:to>
    <xdr:pic>
      <xdr:nvPicPr>
        <xdr:cNvPr id="470" name="Picture 469" descr="9.png"/>
        <xdr:cNvPicPr>
          <a:picLocks noChangeAspect="1"/>
        </xdr:cNvPicPr>
      </xdr:nvPicPr>
      <xdr:blipFill>
        <a:blip xmlns:r="http://schemas.openxmlformats.org/officeDocument/2006/relationships" r:embed="rId350" cstate="print"/>
        <a:stretch>
          <a:fillRect/>
        </a:stretch>
      </xdr:blipFill>
      <xdr:spPr>
        <a:xfrm>
          <a:off x="5486400" y="104394000"/>
          <a:ext cx="762000" cy="762000"/>
        </a:xfrm>
        <a:prstGeom prst="rect">
          <a:avLst/>
        </a:prstGeom>
      </xdr:spPr>
    </xdr:pic>
    <xdr:clientData/>
  </xdr:twoCellAnchor>
  <xdr:twoCellAnchor editAs="oneCell">
    <xdr:from>
      <xdr:col>7</xdr:col>
      <xdr:colOff>0</xdr:colOff>
      <xdr:row>910</xdr:row>
      <xdr:rowOff>0</xdr:rowOff>
    </xdr:from>
    <xdr:to>
      <xdr:col>8</xdr:col>
      <xdr:colOff>152400</xdr:colOff>
      <xdr:row>913</xdr:row>
      <xdr:rowOff>190500</xdr:rowOff>
    </xdr:to>
    <xdr:pic>
      <xdr:nvPicPr>
        <xdr:cNvPr id="471" name="Picture 470" descr="9back.png"/>
        <xdr:cNvPicPr>
          <a:picLocks noChangeAspect="1"/>
        </xdr:cNvPicPr>
      </xdr:nvPicPr>
      <xdr:blipFill>
        <a:blip xmlns:r="http://schemas.openxmlformats.org/officeDocument/2006/relationships" r:embed="rId351" cstate="print"/>
        <a:stretch>
          <a:fillRect/>
        </a:stretch>
      </xdr:blipFill>
      <xdr:spPr>
        <a:xfrm>
          <a:off x="4267200" y="105346500"/>
          <a:ext cx="762000" cy="762000"/>
        </a:xfrm>
        <a:prstGeom prst="rect">
          <a:avLst/>
        </a:prstGeom>
      </xdr:spPr>
    </xdr:pic>
    <xdr:clientData/>
  </xdr:twoCellAnchor>
  <xdr:twoCellAnchor editAs="oneCell">
    <xdr:from>
      <xdr:col>9</xdr:col>
      <xdr:colOff>0</xdr:colOff>
      <xdr:row>910</xdr:row>
      <xdr:rowOff>0</xdr:rowOff>
    </xdr:from>
    <xdr:to>
      <xdr:col>10</xdr:col>
      <xdr:colOff>152400</xdr:colOff>
      <xdr:row>913</xdr:row>
      <xdr:rowOff>190500</xdr:rowOff>
    </xdr:to>
    <xdr:pic>
      <xdr:nvPicPr>
        <xdr:cNvPr id="472" name="Picture 471" descr="9back.png"/>
        <xdr:cNvPicPr>
          <a:picLocks noChangeAspect="1"/>
        </xdr:cNvPicPr>
      </xdr:nvPicPr>
      <xdr:blipFill>
        <a:blip xmlns:r="http://schemas.openxmlformats.org/officeDocument/2006/relationships" r:embed="rId351" cstate="print"/>
        <a:stretch>
          <a:fillRect/>
        </a:stretch>
      </xdr:blipFill>
      <xdr:spPr>
        <a:xfrm>
          <a:off x="5486400" y="105346500"/>
          <a:ext cx="762000" cy="762000"/>
        </a:xfrm>
        <a:prstGeom prst="rect">
          <a:avLst/>
        </a:prstGeom>
      </xdr:spPr>
    </xdr:pic>
    <xdr:clientData/>
  </xdr:twoCellAnchor>
  <xdr:twoCellAnchor editAs="oneCell">
    <xdr:from>
      <xdr:col>11</xdr:col>
      <xdr:colOff>0</xdr:colOff>
      <xdr:row>905</xdr:row>
      <xdr:rowOff>0</xdr:rowOff>
    </xdr:from>
    <xdr:to>
      <xdr:col>12</xdr:col>
      <xdr:colOff>152400</xdr:colOff>
      <xdr:row>909</xdr:row>
      <xdr:rowOff>0</xdr:rowOff>
    </xdr:to>
    <xdr:pic>
      <xdr:nvPicPr>
        <xdr:cNvPr id="473" name="Picture 472" descr="9shiny.png"/>
        <xdr:cNvPicPr>
          <a:picLocks noChangeAspect="1"/>
        </xdr:cNvPicPr>
      </xdr:nvPicPr>
      <xdr:blipFill>
        <a:blip xmlns:r="http://schemas.openxmlformats.org/officeDocument/2006/relationships" r:embed="rId352" cstate="print"/>
        <a:stretch>
          <a:fillRect/>
        </a:stretch>
      </xdr:blipFill>
      <xdr:spPr>
        <a:xfrm>
          <a:off x="6705600" y="104394000"/>
          <a:ext cx="762000" cy="762000"/>
        </a:xfrm>
        <a:prstGeom prst="rect">
          <a:avLst/>
        </a:prstGeom>
      </xdr:spPr>
    </xdr:pic>
    <xdr:clientData/>
  </xdr:twoCellAnchor>
  <xdr:twoCellAnchor editAs="oneCell">
    <xdr:from>
      <xdr:col>11</xdr:col>
      <xdr:colOff>0</xdr:colOff>
      <xdr:row>910</xdr:row>
      <xdr:rowOff>0</xdr:rowOff>
    </xdr:from>
    <xdr:to>
      <xdr:col>12</xdr:col>
      <xdr:colOff>152400</xdr:colOff>
      <xdr:row>913</xdr:row>
      <xdr:rowOff>190500</xdr:rowOff>
    </xdr:to>
    <xdr:pic>
      <xdr:nvPicPr>
        <xdr:cNvPr id="474" name="Picture 473" descr="9backshiny.png"/>
        <xdr:cNvPicPr>
          <a:picLocks noChangeAspect="1"/>
        </xdr:cNvPicPr>
      </xdr:nvPicPr>
      <xdr:blipFill>
        <a:blip xmlns:r="http://schemas.openxmlformats.org/officeDocument/2006/relationships" r:embed="rId353" cstate="print"/>
        <a:stretch>
          <a:fillRect/>
        </a:stretch>
      </xdr:blipFill>
      <xdr:spPr>
        <a:xfrm>
          <a:off x="6705600" y="105346500"/>
          <a:ext cx="762000" cy="762000"/>
        </a:xfrm>
        <a:prstGeom prst="rect">
          <a:avLst/>
        </a:prstGeom>
      </xdr:spPr>
    </xdr:pic>
    <xdr:clientData/>
  </xdr:twoCellAnchor>
  <xdr:twoCellAnchor editAs="oneCell">
    <xdr:from>
      <xdr:col>9</xdr:col>
      <xdr:colOff>323850</xdr:colOff>
      <xdr:row>915</xdr:row>
      <xdr:rowOff>19050</xdr:rowOff>
    </xdr:from>
    <xdr:to>
      <xdr:col>12</xdr:col>
      <xdr:colOff>590550</xdr:colOff>
      <xdr:row>925</xdr:row>
      <xdr:rowOff>180975</xdr:rowOff>
    </xdr:to>
    <xdr:pic>
      <xdr:nvPicPr>
        <xdr:cNvPr id="475" name="Picture 474" descr="257.jpg"/>
        <xdr:cNvPicPr>
          <a:picLocks noChangeAspect="1"/>
        </xdr:cNvPicPr>
      </xdr:nvPicPr>
      <xdr:blipFill>
        <a:blip xmlns:r="http://schemas.openxmlformats.org/officeDocument/2006/relationships" r:embed="rId354" cstate="print"/>
        <a:stretch>
          <a:fillRect/>
        </a:stretch>
      </xdr:blipFill>
      <xdr:spPr>
        <a:xfrm>
          <a:off x="5810250" y="106346625"/>
          <a:ext cx="2095500" cy="2095500"/>
        </a:xfrm>
        <a:prstGeom prst="rect">
          <a:avLst/>
        </a:prstGeom>
        <a:ln w="19050">
          <a:solidFill>
            <a:schemeClr val="tx1"/>
          </a:solidFill>
        </a:ln>
      </xdr:spPr>
    </xdr:pic>
    <xdr:clientData/>
  </xdr:twoCellAnchor>
  <xdr:twoCellAnchor editAs="oneCell">
    <xdr:from>
      <xdr:col>7</xdr:col>
      <xdr:colOff>0</xdr:colOff>
      <xdr:row>937</xdr:row>
      <xdr:rowOff>0</xdr:rowOff>
    </xdr:from>
    <xdr:to>
      <xdr:col>8</xdr:col>
      <xdr:colOff>152400</xdr:colOff>
      <xdr:row>941</xdr:row>
      <xdr:rowOff>0</xdr:rowOff>
    </xdr:to>
    <xdr:pic>
      <xdr:nvPicPr>
        <xdr:cNvPr id="476" name="Picture 475" descr="257.png"/>
        <xdr:cNvPicPr>
          <a:picLocks noChangeAspect="1"/>
        </xdr:cNvPicPr>
      </xdr:nvPicPr>
      <xdr:blipFill>
        <a:blip xmlns:r="http://schemas.openxmlformats.org/officeDocument/2006/relationships" r:embed="rId355" cstate="print"/>
        <a:stretch>
          <a:fillRect/>
        </a:stretch>
      </xdr:blipFill>
      <xdr:spPr>
        <a:xfrm>
          <a:off x="4267200" y="110547150"/>
          <a:ext cx="762000" cy="762000"/>
        </a:xfrm>
        <a:prstGeom prst="rect">
          <a:avLst/>
        </a:prstGeom>
      </xdr:spPr>
    </xdr:pic>
    <xdr:clientData/>
  </xdr:twoCellAnchor>
  <xdr:twoCellAnchor editAs="oneCell">
    <xdr:from>
      <xdr:col>9</xdr:col>
      <xdr:colOff>0</xdr:colOff>
      <xdr:row>937</xdr:row>
      <xdr:rowOff>0</xdr:rowOff>
    </xdr:from>
    <xdr:to>
      <xdr:col>10</xdr:col>
      <xdr:colOff>152400</xdr:colOff>
      <xdr:row>941</xdr:row>
      <xdr:rowOff>0</xdr:rowOff>
    </xdr:to>
    <xdr:pic>
      <xdr:nvPicPr>
        <xdr:cNvPr id="477" name="Picture 476" descr="257.png"/>
        <xdr:cNvPicPr>
          <a:picLocks noChangeAspect="1"/>
        </xdr:cNvPicPr>
      </xdr:nvPicPr>
      <xdr:blipFill>
        <a:blip xmlns:r="http://schemas.openxmlformats.org/officeDocument/2006/relationships" r:embed="rId355" cstate="print"/>
        <a:stretch>
          <a:fillRect/>
        </a:stretch>
      </xdr:blipFill>
      <xdr:spPr>
        <a:xfrm>
          <a:off x="5486400" y="110547150"/>
          <a:ext cx="762000" cy="762000"/>
        </a:xfrm>
        <a:prstGeom prst="rect">
          <a:avLst/>
        </a:prstGeom>
      </xdr:spPr>
    </xdr:pic>
    <xdr:clientData/>
  </xdr:twoCellAnchor>
  <xdr:twoCellAnchor editAs="oneCell">
    <xdr:from>
      <xdr:col>7</xdr:col>
      <xdr:colOff>0</xdr:colOff>
      <xdr:row>942</xdr:row>
      <xdr:rowOff>0</xdr:rowOff>
    </xdr:from>
    <xdr:to>
      <xdr:col>8</xdr:col>
      <xdr:colOff>152400</xdr:colOff>
      <xdr:row>945</xdr:row>
      <xdr:rowOff>190500</xdr:rowOff>
    </xdr:to>
    <xdr:pic>
      <xdr:nvPicPr>
        <xdr:cNvPr id="478" name="Picture 477" descr="257back.png"/>
        <xdr:cNvPicPr>
          <a:picLocks noChangeAspect="1"/>
        </xdr:cNvPicPr>
      </xdr:nvPicPr>
      <xdr:blipFill>
        <a:blip xmlns:r="http://schemas.openxmlformats.org/officeDocument/2006/relationships" r:embed="rId356" cstate="print"/>
        <a:stretch>
          <a:fillRect/>
        </a:stretch>
      </xdr:blipFill>
      <xdr:spPr>
        <a:xfrm>
          <a:off x="4267200" y="111499650"/>
          <a:ext cx="762000" cy="762000"/>
        </a:xfrm>
        <a:prstGeom prst="rect">
          <a:avLst/>
        </a:prstGeom>
      </xdr:spPr>
    </xdr:pic>
    <xdr:clientData/>
  </xdr:twoCellAnchor>
  <xdr:twoCellAnchor editAs="oneCell">
    <xdr:from>
      <xdr:col>9</xdr:col>
      <xdr:colOff>0</xdr:colOff>
      <xdr:row>942</xdr:row>
      <xdr:rowOff>0</xdr:rowOff>
    </xdr:from>
    <xdr:to>
      <xdr:col>10</xdr:col>
      <xdr:colOff>152400</xdr:colOff>
      <xdr:row>945</xdr:row>
      <xdr:rowOff>190500</xdr:rowOff>
    </xdr:to>
    <xdr:pic>
      <xdr:nvPicPr>
        <xdr:cNvPr id="479" name="Picture 478" descr="257back.png"/>
        <xdr:cNvPicPr>
          <a:picLocks noChangeAspect="1"/>
        </xdr:cNvPicPr>
      </xdr:nvPicPr>
      <xdr:blipFill>
        <a:blip xmlns:r="http://schemas.openxmlformats.org/officeDocument/2006/relationships" r:embed="rId356" cstate="print"/>
        <a:stretch>
          <a:fillRect/>
        </a:stretch>
      </xdr:blipFill>
      <xdr:spPr>
        <a:xfrm>
          <a:off x="5486400" y="111499650"/>
          <a:ext cx="762000" cy="762000"/>
        </a:xfrm>
        <a:prstGeom prst="rect">
          <a:avLst/>
        </a:prstGeom>
      </xdr:spPr>
    </xdr:pic>
    <xdr:clientData/>
  </xdr:twoCellAnchor>
  <xdr:twoCellAnchor editAs="oneCell">
    <xdr:from>
      <xdr:col>11</xdr:col>
      <xdr:colOff>0</xdr:colOff>
      <xdr:row>937</xdr:row>
      <xdr:rowOff>0</xdr:rowOff>
    </xdr:from>
    <xdr:to>
      <xdr:col>12</xdr:col>
      <xdr:colOff>152400</xdr:colOff>
      <xdr:row>941</xdr:row>
      <xdr:rowOff>0</xdr:rowOff>
    </xdr:to>
    <xdr:pic>
      <xdr:nvPicPr>
        <xdr:cNvPr id="480" name="Picture 479" descr="257shiny.png"/>
        <xdr:cNvPicPr>
          <a:picLocks noChangeAspect="1"/>
        </xdr:cNvPicPr>
      </xdr:nvPicPr>
      <xdr:blipFill>
        <a:blip xmlns:r="http://schemas.openxmlformats.org/officeDocument/2006/relationships" r:embed="rId357" cstate="print"/>
        <a:stretch>
          <a:fillRect/>
        </a:stretch>
      </xdr:blipFill>
      <xdr:spPr>
        <a:xfrm>
          <a:off x="6705600" y="110547150"/>
          <a:ext cx="762000" cy="762000"/>
        </a:xfrm>
        <a:prstGeom prst="rect">
          <a:avLst/>
        </a:prstGeom>
      </xdr:spPr>
    </xdr:pic>
    <xdr:clientData/>
  </xdr:twoCellAnchor>
  <xdr:twoCellAnchor editAs="oneCell">
    <xdr:from>
      <xdr:col>11</xdr:col>
      <xdr:colOff>0</xdr:colOff>
      <xdr:row>942</xdr:row>
      <xdr:rowOff>0</xdr:rowOff>
    </xdr:from>
    <xdr:to>
      <xdr:col>12</xdr:col>
      <xdr:colOff>152400</xdr:colOff>
      <xdr:row>945</xdr:row>
      <xdr:rowOff>190500</xdr:rowOff>
    </xdr:to>
    <xdr:pic>
      <xdr:nvPicPr>
        <xdr:cNvPr id="481" name="Picture 480" descr="257backshiny.png"/>
        <xdr:cNvPicPr>
          <a:picLocks noChangeAspect="1"/>
        </xdr:cNvPicPr>
      </xdr:nvPicPr>
      <xdr:blipFill>
        <a:blip xmlns:r="http://schemas.openxmlformats.org/officeDocument/2006/relationships" r:embed="rId358" cstate="print"/>
        <a:stretch>
          <a:fillRect/>
        </a:stretch>
      </xdr:blipFill>
      <xdr:spPr>
        <a:xfrm>
          <a:off x="6705600" y="111499650"/>
          <a:ext cx="762000" cy="762000"/>
        </a:xfrm>
        <a:prstGeom prst="rect">
          <a:avLst/>
        </a:prstGeom>
      </xdr:spPr>
    </xdr:pic>
    <xdr:clientData/>
  </xdr:twoCellAnchor>
  <xdr:twoCellAnchor editAs="oneCell">
    <xdr:from>
      <xdr:col>9</xdr:col>
      <xdr:colOff>333375</xdr:colOff>
      <xdr:row>1245</xdr:row>
      <xdr:rowOff>19050</xdr:rowOff>
    </xdr:from>
    <xdr:to>
      <xdr:col>12</xdr:col>
      <xdr:colOff>600075</xdr:colOff>
      <xdr:row>1255</xdr:row>
      <xdr:rowOff>180975</xdr:rowOff>
    </xdr:to>
    <xdr:pic>
      <xdr:nvPicPr>
        <xdr:cNvPr id="482" name="Picture 481" descr="113.jpg"/>
        <xdr:cNvPicPr>
          <a:picLocks noChangeAspect="1"/>
        </xdr:cNvPicPr>
      </xdr:nvPicPr>
      <xdr:blipFill>
        <a:blip xmlns:r="http://schemas.openxmlformats.org/officeDocument/2006/relationships" r:embed="rId359" cstate="print"/>
        <a:stretch>
          <a:fillRect/>
        </a:stretch>
      </xdr:blipFill>
      <xdr:spPr>
        <a:xfrm>
          <a:off x="5819775" y="137874375"/>
          <a:ext cx="2095500" cy="2095500"/>
        </a:xfrm>
        <a:prstGeom prst="rect">
          <a:avLst/>
        </a:prstGeom>
        <a:ln w="19050">
          <a:solidFill>
            <a:schemeClr val="tx1"/>
          </a:solidFill>
        </a:ln>
      </xdr:spPr>
    </xdr:pic>
    <xdr:clientData/>
  </xdr:twoCellAnchor>
  <xdr:twoCellAnchor editAs="oneCell">
    <xdr:from>
      <xdr:col>9</xdr:col>
      <xdr:colOff>0</xdr:colOff>
      <xdr:row>1267</xdr:row>
      <xdr:rowOff>0</xdr:rowOff>
    </xdr:from>
    <xdr:to>
      <xdr:col>10</xdr:col>
      <xdr:colOff>152400</xdr:colOff>
      <xdr:row>1271</xdr:row>
      <xdr:rowOff>0</xdr:rowOff>
    </xdr:to>
    <xdr:pic>
      <xdr:nvPicPr>
        <xdr:cNvPr id="483" name="Picture 482" descr="113.png"/>
        <xdr:cNvPicPr>
          <a:picLocks noChangeAspect="1"/>
        </xdr:cNvPicPr>
      </xdr:nvPicPr>
      <xdr:blipFill>
        <a:blip xmlns:r="http://schemas.openxmlformats.org/officeDocument/2006/relationships" r:embed="rId360" cstate="print"/>
        <a:stretch>
          <a:fillRect/>
        </a:stretch>
      </xdr:blipFill>
      <xdr:spPr>
        <a:xfrm>
          <a:off x="5486400" y="142074900"/>
          <a:ext cx="762000" cy="762000"/>
        </a:xfrm>
        <a:prstGeom prst="rect">
          <a:avLst/>
        </a:prstGeom>
      </xdr:spPr>
    </xdr:pic>
    <xdr:clientData/>
  </xdr:twoCellAnchor>
  <xdr:twoCellAnchor editAs="oneCell">
    <xdr:from>
      <xdr:col>11</xdr:col>
      <xdr:colOff>0</xdr:colOff>
      <xdr:row>1267</xdr:row>
      <xdr:rowOff>0</xdr:rowOff>
    </xdr:from>
    <xdr:to>
      <xdr:col>12</xdr:col>
      <xdr:colOff>152400</xdr:colOff>
      <xdr:row>1271</xdr:row>
      <xdr:rowOff>0</xdr:rowOff>
    </xdr:to>
    <xdr:pic>
      <xdr:nvPicPr>
        <xdr:cNvPr id="484" name="Picture 483" descr="113shiny.png"/>
        <xdr:cNvPicPr>
          <a:picLocks noChangeAspect="1"/>
        </xdr:cNvPicPr>
      </xdr:nvPicPr>
      <xdr:blipFill>
        <a:blip xmlns:r="http://schemas.openxmlformats.org/officeDocument/2006/relationships" r:embed="rId361" cstate="print"/>
        <a:stretch>
          <a:fillRect/>
        </a:stretch>
      </xdr:blipFill>
      <xdr:spPr>
        <a:xfrm>
          <a:off x="6705600" y="142074900"/>
          <a:ext cx="762000" cy="762000"/>
        </a:xfrm>
        <a:prstGeom prst="rect">
          <a:avLst/>
        </a:prstGeom>
      </xdr:spPr>
    </xdr:pic>
    <xdr:clientData/>
  </xdr:twoCellAnchor>
  <xdr:twoCellAnchor editAs="oneCell">
    <xdr:from>
      <xdr:col>9</xdr:col>
      <xdr:colOff>0</xdr:colOff>
      <xdr:row>1272</xdr:row>
      <xdr:rowOff>0</xdr:rowOff>
    </xdr:from>
    <xdr:to>
      <xdr:col>10</xdr:col>
      <xdr:colOff>152400</xdr:colOff>
      <xdr:row>1275</xdr:row>
      <xdr:rowOff>190500</xdr:rowOff>
    </xdr:to>
    <xdr:pic>
      <xdr:nvPicPr>
        <xdr:cNvPr id="485" name="Picture 484" descr="113back.png"/>
        <xdr:cNvPicPr>
          <a:picLocks noChangeAspect="1"/>
        </xdr:cNvPicPr>
      </xdr:nvPicPr>
      <xdr:blipFill>
        <a:blip xmlns:r="http://schemas.openxmlformats.org/officeDocument/2006/relationships" r:embed="rId362" cstate="print"/>
        <a:stretch>
          <a:fillRect/>
        </a:stretch>
      </xdr:blipFill>
      <xdr:spPr>
        <a:xfrm>
          <a:off x="5486400" y="143027400"/>
          <a:ext cx="762000" cy="762000"/>
        </a:xfrm>
        <a:prstGeom prst="rect">
          <a:avLst/>
        </a:prstGeom>
      </xdr:spPr>
    </xdr:pic>
    <xdr:clientData/>
  </xdr:twoCellAnchor>
  <xdr:twoCellAnchor editAs="oneCell">
    <xdr:from>
      <xdr:col>11</xdr:col>
      <xdr:colOff>0</xdr:colOff>
      <xdr:row>1272</xdr:row>
      <xdr:rowOff>0</xdr:rowOff>
    </xdr:from>
    <xdr:to>
      <xdr:col>12</xdr:col>
      <xdr:colOff>152400</xdr:colOff>
      <xdr:row>1275</xdr:row>
      <xdr:rowOff>190500</xdr:rowOff>
    </xdr:to>
    <xdr:pic>
      <xdr:nvPicPr>
        <xdr:cNvPr id="486" name="Picture 485" descr="113backshiny.png"/>
        <xdr:cNvPicPr>
          <a:picLocks noChangeAspect="1"/>
        </xdr:cNvPicPr>
      </xdr:nvPicPr>
      <xdr:blipFill>
        <a:blip xmlns:r="http://schemas.openxmlformats.org/officeDocument/2006/relationships" r:embed="rId363" cstate="print"/>
        <a:stretch>
          <a:fillRect/>
        </a:stretch>
      </xdr:blipFill>
      <xdr:spPr>
        <a:xfrm>
          <a:off x="6705600" y="143027400"/>
          <a:ext cx="762000" cy="762000"/>
        </a:xfrm>
        <a:prstGeom prst="rect">
          <a:avLst/>
        </a:prstGeom>
      </xdr:spPr>
    </xdr:pic>
    <xdr:clientData/>
  </xdr:twoCellAnchor>
  <xdr:twoCellAnchor editAs="oneCell">
    <xdr:from>
      <xdr:col>9</xdr:col>
      <xdr:colOff>333375</xdr:colOff>
      <xdr:row>1411</xdr:row>
      <xdr:rowOff>19050</xdr:rowOff>
    </xdr:from>
    <xdr:to>
      <xdr:col>12</xdr:col>
      <xdr:colOff>600075</xdr:colOff>
      <xdr:row>1421</xdr:row>
      <xdr:rowOff>180975</xdr:rowOff>
    </xdr:to>
    <xdr:pic>
      <xdr:nvPicPr>
        <xdr:cNvPr id="487" name="Picture 486" descr="344.jpg"/>
        <xdr:cNvPicPr>
          <a:picLocks noChangeAspect="1"/>
        </xdr:cNvPicPr>
      </xdr:nvPicPr>
      <xdr:blipFill>
        <a:blip xmlns:r="http://schemas.openxmlformats.org/officeDocument/2006/relationships" r:embed="rId364" cstate="print"/>
        <a:stretch>
          <a:fillRect/>
        </a:stretch>
      </xdr:blipFill>
      <xdr:spPr>
        <a:xfrm>
          <a:off x="5819775" y="144408525"/>
          <a:ext cx="2095500" cy="2095500"/>
        </a:xfrm>
        <a:prstGeom prst="rect">
          <a:avLst/>
        </a:prstGeom>
        <a:ln w="19050">
          <a:solidFill>
            <a:schemeClr val="tx1"/>
          </a:solidFill>
        </a:ln>
      </xdr:spPr>
    </xdr:pic>
    <xdr:clientData/>
  </xdr:twoCellAnchor>
  <xdr:twoCellAnchor editAs="oneCell">
    <xdr:from>
      <xdr:col>8</xdr:col>
      <xdr:colOff>0</xdr:colOff>
      <xdr:row>1433</xdr:row>
      <xdr:rowOff>0</xdr:rowOff>
    </xdr:from>
    <xdr:to>
      <xdr:col>9</xdr:col>
      <xdr:colOff>152400</xdr:colOff>
      <xdr:row>1437</xdr:row>
      <xdr:rowOff>0</xdr:rowOff>
    </xdr:to>
    <xdr:pic>
      <xdr:nvPicPr>
        <xdr:cNvPr id="488" name="Picture 487" descr="344.png"/>
        <xdr:cNvPicPr>
          <a:picLocks noChangeAspect="1"/>
        </xdr:cNvPicPr>
      </xdr:nvPicPr>
      <xdr:blipFill>
        <a:blip xmlns:r="http://schemas.openxmlformats.org/officeDocument/2006/relationships" r:embed="rId365" cstate="print"/>
        <a:stretch>
          <a:fillRect/>
        </a:stretch>
      </xdr:blipFill>
      <xdr:spPr>
        <a:xfrm>
          <a:off x="4876800" y="148609050"/>
          <a:ext cx="762000" cy="762000"/>
        </a:xfrm>
        <a:prstGeom prst="rect">
          <a:avLst/>
        </a:prstGeom>
      </xdr:spPr>
    </xdr:pic>
    <xdr:clientData/>
  </xdr:twoCellAnchor>
  <xdr:twoCellAnchor editAs="oneCell">
    <xdr:from>
      <xdr:col>8</xdr:col>
      <xdr:colOff>0</xdr:colOff>
      <xdr:row>1438</xdr:row>
      <xdr:rowOff>0</xdr:rowOff>
    </xdr:from>
    <xdr:to>
      <xdr:col>9</xdr:col>
      <xdr:colOff>152400</xdr:colOff>
      <xdr:row>1441</xdr:row>
      <xdr:rowOff>190500</xdr:rowOff>
    </xdr:to>
    <xdr:pic>
      <xdr:nvPicPr>
        <xdr:cNvPr id="489" name="Picture 488" descr="344back.png"/>
        <xdr:cNvPicPr>
          <a:picLocks noChangeAspect="1"/>
        </xdr:cNvPicPr>
      </xdr:nvPicPr>
      <xdr:blipFill>
        <a:blip xmlns:r="http://schemas.openxmlformats.org/officeDocument/2006/relationships" r:embed="rId366" cstate="print"/>
        <a:stretch>
          <a:fillRect/>
        </a:stretch>
      </xdr:blipFill>
      <xdr:spPr>
        <a:xfrm>
          <a:off x="4876800" y="149561550"/>
          <a:ext cx="762000" cy="762000"/>
        </a:xfrm>
        <a:prstGeom prst="rect">
          <a:avLst/>
        </a:prstGeom>
      </xdr:spPr>
    </xdr:pic>
    <xdr:clientData/>
  </xdr:twoCellAnchor>
  <xdr:twoCellAnchor editAs="oneCell">
    <xdr:from>
      <xdr:col>11</xdr:col>
      <xdr:colOff>0</xdr:colOff>
      <xdr:row>1433</xdr:row>
      <xdr:rowOff>0</xdr:rowOff>
    </xdr:from>
    <xdr:to>
      <xdr:col>12</xdr:col>
      <xdr:colOff>152400</xdr:colOff>
      <xdr:row>1437</xdr:row>
      <xdr:rowOff>0</xdr:rowOff>
    </xdr:to>
    <xdr:pic>
      <xdr:nvPicPr>
        <xdr:cNvPr id="490" name="Picture 489" descr="344shiny.png"/>
        <xdr:cNvPicPr>
          <a:picLocks noChangeAspect="1"/>
        </xdr:cNvPicPr>
      </xdr:nvPicPr>
      <xdr:blipFill>
        <a:blip xmlns:r="http://schemas.openxmlformats.org/officeDocument/2006/relationships" r:embed="rId367" cstate="print"/>
        <a:stretch>
          <a:fillRect/>
        </a:stretch>
      </xdr:blipFill>
      <xdr:spPr>
        <a:xfrm>
          <a:off x="6705600" y="148609050"/>
          <a:ext cx="762000" cy="762000"/>
        </a:xfrm>
        <a:prstGeom prst="rect">
          <a:avLst/>
        </a:prstGeom>
      </xdr:spPr>
    </xdr:pic>
    <xdr:clientData/>
  </xdr:twoCellAnchor>
  <xdr:twoCellAnchor editAs="oneCell">
    <xdr:from>
      <xdr:col>11</xdr:col>
      <xdr:colOff>0</xdr:colOff>
      <xdr:row>1438</xdr:row>
      <xdr:rowOff>0</xdr:rowOff>
    </xdr:from>
    <xdr:to>
      <xdr:col>12</xdr:col>
      <xdr:colOff>152400</xdr:colOff>
      <xdr:row>1441</xdr:row>
      <xdr:rowOff>190500</xdr:rowOff>
    </xdr:to>
    <xdr:pic>
      <xdr:nvPicPr>
        <xdr:cNvPr id="491" name="Picture 490" descr="344backshiny.png"/>
        <xdr:cNvPicPr>
          <a:picLocks noChangeAspect="1"/>
        </xdr:cNvPicPr>
      </xdr:nvPicPr>
      <xdr:blipFill>
        <a:blip xmlns:r="http://schemas.openxmlformats.org/officeDocument/2006/relationships" r:embed="rId368" cstate="print"/>
        <a:stretch>
          <a:fillRect/>
        </a:stretch>
      </xdr:blipFill>
      <xdr:spPr>
        <a:xfrm>
          <a:off x="6705600" y="149561550"/>
          <a:ext cx="762000" cy="762000"/>
        </a:xfrm>
        <a:prstGeom prst="rect">
          <a:avLst/>
        </a:prstGeom>
      </xdr:spPr>
    </xdr:pic>
    <xdr:clientData/>
  </xdr:twoCellAnchor>
  <xdr:twoCellAnchor editAs="oneCell">
    <xdr:from>
      <xdr:col>9</xdr:col>
      <xdr:colOff>333375</xdr:colOff>
      <xdr:row>1443</xdr:row>
      <xdr:rowOff>19050</xdr:rowOff>
    </xdr:from>
    <xdr:to>
      <xdr:col>12</xdr:col>
      <xdr:colOff>600075</xdr:colOff>
      <xdr:row>1453</xdr:row>
      <xdr:rowOff>180975</xdr:rowOff>
    </xdr:to>
    <xdr:pic>
      <xdr:nvPicPr>
        <xdr:cNvPr id="492" name="Picture 491" descr="036.jpg"/>
        <xdr:cNvPicPr>
          <a:picLocks noChangeAspect="1"/>
        </xdr:cNvPicPr>
      </xdr:nvPicPr>
      <xdr:blipFill>
        <a:blip xmlns:r="http://schemas.openxmlformats.org/officeDocument/2006/relationships" r:embed="rId369" cstate="print"/>
        <a:stretch>
          <a:fillRect/>
        </a:stretch>
      </xdr:blipFill>
      <xdr:spPr>
        <a:xfrm>
          <a:off x="5819775" y="150561675"/>
          <a:ext cx="2095500" cy="2095500"/>
        </a:xfrm>
        <a:prstGeom prst="rect">
          <a:avLst/>
        </a:prstGeom>
        <a:ln w="19050">
          <a:solidFill>
            <a:schemeClr val="tx1"/>
          </a:solidFill>
        </a:ln>
      </xdr:spPr>
    </xdr:pic>
    <xdr:clientData/>
  </xdr:twoCellAnchor>
  <xdr:twoCellAnchor editAs="oneCell">
    <xdr:from>
      <xdr:col>7</xdr:col>
      <xdr:colOff>0</xdr:colOff>
      <xdr:row>1465</xdr:row>
      <xdr:rowOff>0</xdr:rowOff>
    </xdr:from>
    <xdr:to>
      <xdr:col>8</xdr:col>
      <xdr:colOff>152400</xdr:colOff>
      <xdr:row>1469</xdr:row>
      <xdr:rowOff>0</xdr:rowOff>
    </xdr:to>
    <xdr:pic>
      <xdr:nvPicPr>
        <xdr:cNvPr id="493" name="Picture 492" descr="36.png"/>
        <xdr:cNvPicPr>
          <a:picLocks noChangeAspect="1"/>
        </xdr:cNvPicPr>
      </xdr:nvPicPr>
      <xdr:blipFill>
        <a:blip xmlns:r="http://schemas.openxmlformats.org/officeDocument/2006/relationships" r:embed="rId370" cstate="print"/>
        <a:stretch>
          <a:fillRect/>
        </a:stretch>
      </xdr:blipFill>
      <xdr:spPr>
        <a:xfrm>
          <a:off x="4267200" y="154762200"/>
          <a:ext cx="762000" cy="762000"/>
        </a:xfrm>
        <a:prstGeom prst="rect">
          <a:avLst/>
        </a:prstGeom>
      </xdr:spPr>
    </xdr:pic>
    <xdr:clientData/>
  </xdr:twoCellAnchor>
  <xdr:twoCellAnchor editAs="oneCell">
    <xdr:from>
      <xdr:col>9</xdr:col>
      <xdr:colOff>0</xdr:colOff>
      <xdr:row>1465</xdr:row>
      <xdr:rowOff>0</xdr:rowOff>
    </xdr:from>
    <xdr:to>
      <xdr:col>10</xdr:col>
      <xdr:colOff>152400</xdr:colOff>
      <xdr:row>1469</xdr:row>
      <xdr:rowOff>0</xdr:rowOff>
    </xdr:to>
    <xdr:pic>
      <xdr:nvPicPr>
        <xdr:cNvPr id="494" name="Picture 493" descr="36.png"/>
        <xdr:cNvPicPr>
          <a:picLocks noChangeAspect="1"/>
        </xdr:cNvPicPr>
      </xdr:nvPicPr>
      <xdr:blipFill>
        <a:blip xmlns:r="http://schemas.openxmlformats.org/officeDocument/2006/relationships" r:embed="rId370" cstate="print"/>
        <a:stretch>
          <a:fillRect/>
        </a:stretch>
      </xdr:blipFill>
      <xdr:spPr>
        <a:xfrm>
          <a:off x="5486400" y="154762200"/>
          <a:ext cx="762000" cy="762000"/>
        </a:xfrm>
        <a:prstGeom prst="rect">
          <a:avLst/>
        </a:prstGeom>
      </xdr:spPr>
    </xdr:pic>
    <xdr:clientData/>
  </xdr:twoCellAnchor>
  <xdr:twoCellAnchor editAs="oneCell">
    <xdr:from>
      <xdr:col>7</xdr:col>
      <xdr:colOff>0</xdr:colOff>
      <xdr:row>1470</xdr:row>
      <xdr:rowOff>0</xdr:rowOff>
    </xdr:from>
    <xdr:to>
      <xdr:col>8</xdr:col>
      <xdr:colOff>152400</xdr:colOff>
      <xdr:row>1473</xdr:row>
      <xdr:rowOff>190500</xdr:rowOff>
    </xdr:to>
    <xdr:pic>
      <xdr:nvPicPr>
        <xdr:cNvPr id="495" name="Picture 494" descr="36back.png"/>
        <xdr:cNvPicPr>
          <a:picLocks noChangeAspect="1"/>
        </xdr:cNvPicPr>
      </xdr:nvPicPr>
      <xdr:blipFill>
        <a:blip xmlns:r="http://schemas.openxmlformats.org/officeDocument/2006/relationships" r:embed="rId371" cstate="print"/>
        <a:stretch>
          <a:fillRect/>
        </a:stretch>
      </xdr:blipFill>
      <xdr:spPr>
        <a:xfrm>
          <a:off x="4267200" y="155714700"/>
          <a:ext cx="762000" cy="762000"/>
        </a:xfrm>
        <a:prstGeom prst="rect">
          <a:avLst/>
        </a:prstGeom>
      </xdr:spPr>
    </xdr:pic>
    <xdr:clientData/>
  </xdr:twoCellAnchor>
  <xdr:twoCellAnchor editAs="oneCell">
    <xdr:from>
      <xdr:col>9</xdr:col>
      <xdr:colOff>0</xdr:colOff>
      <xdr:row>1470</xdr:row>
      <xdr:rowOff>0</xdr:rowOff>
    </xdr:from>
    <xdr:to>
      <xdr:col>10</xdr:col>
      <xdr:colOff>152400</xdr:colOff>
      <xdr:row>1473</xdr:row>
      <xdr:rowOff>190500</xdr:rowOff>
    </xdr:to>
    <xdr:pic>
      <xdr:nvPicPr>
        <xdr:cNvPr id="496" name="Picture 495" descr="36back.png"/>
        <xdr:cNvPicPr>
          <a:picLocks noChangeAspect="1"/>
        </xdr:cNvPicPr>
      </xdr:nvPicPr>
      <xdr:blipFill>
        <a:blip xmlns:r="http://schemas.openxmlformats.org/officeDocument/2006/relationships" r:embed="rId371" cstate="print"/>
        <a:stretch>
          <a:fillRect/>
        </a:stretch>
      </xdr:blipFill>
      <xdr:spPr>
        <a:xfrm>
          <a:off x="5486400" y="155714700"/>
          <a:ext cx="762000" cy="762000"/>
        </a:xfrm>
        <a:prstGeom prst="rect">
          <a:avLst/>
        </a:prstGeom>
      </xdr:spPr>
    </xdr:pic>
    <xdr:clientData/>
  </xdr:twoCellAnchor>
  <xdr:twoCellAnchor editAs="oneCell">
    <xdr:from>
      <xdr:col>11</xdr:col>
      <xdr:colOff>0</xdr:colOff>
      <xdr:row>1465</xdr:row>
      <xdr:rowOff>0</xdr:rowOff>
    </xdr:from>
    <xdr:to>
      <xdr:col>12</xdr:col>
      <xdr:colOff>152400</xdr:colOff>
      <xdr:row>1469</xdr:row>
      <xdr:rowOff>0</xdr:rowOff>
    </xdr:to>
    <xdr:pic>
      <xdr:nvPicPr>
        <xdr:cNvPr id="497" name="Picture 496" descr="36shiny.png"/>
        <xdr:cNvPicPr>
          <a:picLocks noChangeAspect="1"/>
        </xdr:cNvPicPr>
      </xdr:nvPicPr>
      <xdr:blipFill>
        <a:blip xmlns:r="http://schemas.openxmlformats.org/officeDocument/2006/relationships" r:embed="rId372" cstate="print"/>
        <a:stretch>
          <a:fillRect/>
        </a:stretch>
      </xdr:blipFill>
      <xdr:spPr>
        <a:xfrm>
          <a:off x="6705600" y="154762200"/>
          <a:ext cx="762000" cy="762000"/>
        </a:xfrm>
        <a:prstGeom prst="rect">
          <a:avLst/>
        </a:prstGeom>
      </xdr:spPr>
    </xdr:pic>
    <xdr:clientData/>
  </xdr:twoCellAnchor>
  <xdr:twoCellAnchor editAs="oneCell">
    <xdr:from>
      <xdr:col>11</xdr:col>
      <xdr:colOff>0</xdr:colOff>
      <xdr:row>1470</xdr:row>
      <xdr:rowOff>0</xdr:rowOff>
    </xdr:from>
    <xdr:to>
      <xdr:col>12</xdr:col>
      <xdr:colOff>152400</xdr:colOff>
      <xdr:row>1473</xdr:row>
      <xdr:rowOff>190500</xdr:rowOff>
    </xdr:to>
    <xdr:pic>
      <xdr:nvPicPr>
        <xdr:cNvPr id="498" name="Picture 497" descr="36backshiny.png"/>
        <xdr:cNvPicPr>
          <a:picLocks noChangeAspect="1"/>
        </xdr:cNvPicPr>
      </xdr:nvPicPr>
      <xdr:blipFill>
        <a:blip xmlns:r="http://schemas.openxmlformats.org/officeDocument/2006/relationships" r:embed="rId373" cstate="print"/>
        <a:stretch>
          <a:fillRect/>
        </a:stretch>
      </xdr:blipFill>
      <xdr:spPr>
        <a:xfrm>
          <a:off x="6705600" y="155714700"/>
          <a:ext cx="762000" cy="762000"/>
        </a:xfrm>
        <a:prstGeom prst="rect">
          <a:avLst/>
        </a:prstGeom>
      </xdr:spPr>
    </xdr:pic>
    <xdr:clientData/>
  </xdr:twoCellAnchor>
  <xdr:twoCellAnchor editAs="oneCell">
    <xdr:from>
      <xdr:col>9</xdr:col>
      <xdr:colOff>323850</xdr:colOff>
      <xdr:row>1477</xdr:row>
      <xdr:rowOff>19050</xdr:rowOff>
    </xdr:from>
    <xdr:to>
      <xdr:col>12</xdr:col>
      <xdr:colOff>590550</xdr:colOff>
      <xdr:row>1487</xdr:row>
      <xdr:rowOff>180975</xdr:rowOff>
    </xdr:to>
    <xdr:pic>
      <xdr:nvPicPr>
        <xdr:cNvPr id="499" name="Picture 498" descr="091.jpg"/>
        <xdr:cNvPicPr>
          <a:picLocks noChangeAspect="1"/>
        </xdr:cNvPicPr>
      </xdr:nvPicPr>
      <xdr:blipFill>
        <a:blip xmlns:r="http://schemas.openxmlformats.org/officeDocument/2006/relationships" r:embed="rId374" cstate="print"/>
        <a:stretch>
          <a:fillRect/>
        </a:stretch>
      </xdr:blipFill>
      <xdr:spPr>
        <a:xfrm>
          <a:off x="5810250" y="157095825"/>
          <a:ext cx="2095500" cy="2095500"/>
        </a:xfrm>
        <a:prstGeom prst="rect">
          <a:avLst/>
        </a:prstGeom>
        <a:ln w="19050">
          <a:solidFill>
            <a:schemeClr val="tx1"/>
          </a:solidFill>
        </a:ln>
      </xdr:spPr>
    </xdr:pic>
    <xdr:clientData/>
  </xdr:twoCellAnchor>
  <xdr:twoCellAnchor editAs="oneCell">
    <xdr:from>
      <xdr:col>7</xdr:col>
      <xdr:colOff>0</xdr:colOff>
      <xdr:row>1499</xdr:row>
      <xdr:rowOff>0</xdr:rowOff>
    </xdr:from>
    <xdr:to>
      <xdr:col>8</xdr:col>
      <xdr:colOff>152400</xdr:colOff>
      <xdr:row>1503</xdr:row>
      <xdr:rowOff>0</xdr:rowOff>
    </xdr:to>
    <xdr:pic>
      <xdr:nvPicPr>
        <xdr:cNvPr id="500" name="Picture 499" descr="91.png"/>
        <xdr:cNvPicPr>
          <a:picLocks noChangeAspect="1"/>
        </xdr:cNvPicPr>
      </xdr:nvPicPr>
      <xdr:blipFill>
        <a:blip xmlns:r="http://schemas.openxmlformats.org/officeDocument/2006/relationships" r:embed="rId375" cstate="print"/>
        <a:stretch>
          <a:fillRect/>
        </a:stretch>
      </xdr:blipFill>
      <xdr:spPr>
        <a:xfrm>
          <a:off x="4267200" y="161296350"/>
          <a:ext cx="762000" cy="762000"/>
        </a:xfrm>
        <a:prstGeom prst="rect">
          <a:avLst/>
        </a:prstGeom>
      </xdr:spPr>
    </xdr:pic>
    <xdr:clientData/>
  </xdr:twoCellAnchor>
  <xdr:twoCellAnchor editAs="oneCell">
    <xdr:from>
      <xdr:col>9</xdr:col>
      <xdr:colOff>0</xdr:colOff>
      <xdr:row>1499</xdr:row>
      <xdr:rowOff>0</xdr:rowOff>
    </xdr:from>
    <xdr:to>
      <xdr:col>10</xdr:col>
      <xdr:colOff>152400</xdr:colOff>
      <xdr:row>1503</xdr:row>
      <xdr:rowOff>0</xdr:rowOff>
    </xdr:to>
    <xdr:pic>
      <xdr:nvPicPr>
        <xdr:cNvPr id="501" name="Picture 500" descr="91.png"/>
        <xdr:cNvPicPr>
          <a:picLocks noChangeAspect="1"/>
        </xdr:cNvPicPr>
      </xdr:nvPicPr>
      <xdr:blipFill>
        <a:blip xmlns:r="http://schemas.openxmlformats.org/officeDocument/2006/relationships" r:embed="rId375" cstate="print"/>
        <a:stretch>
          <a:fillRect/>
        </a:stretch>
      </xdr:blipFill>
      <xdr:spPr>
        <a:xfrm>
          <a:off x="5486400" y="161296350"/>
          <a:ext cx="762000" cy="762000"/>
        </a:xfrm>
        <a:prstGeom prst="rect">
          <a:avLst/>
        </a:prstGeom>
      </xdr:spPr>
    </xdr:pic>
    <xdr:clientData/>
  </xdr:twoCellAnchor>
  <xdr:twoCellAnchor editAs="oneCell">
    <xdr:from>
      <xdr:col>7</xdr:col>
      <xdr:colOff>0</xdr:colOff>
      <xdr:row>1504</xdr:row>
      <xdr:rowOff>0</xdr:rowOff>
    </xdr:from>
    <xdr:to>
      <xdr:col>8</xdr:col>
      <xdr:colOff>152400</xdr:colOff>
      <xdr:row>1507</xdr:row>
      <xdr:rowOff>190500</xdr:rowOff>
    </xdr:to>
    <xdr:pic>
      <xdr:nvPicPr>
        <xdr:cNvPr id="502" name="Picture 501" descr="91back.png"/>
        <xdr:cNvPicPr>
          <a:picLocks noChangeAspect="1"/>
        </xdr:cNvPicPr>
      </xdr:nvPicPr>
      <xdr:blipFill>
        <a:blip xmlns:r="http://schemas.openxmlformats.org/officeDocument/2006/relationships" r:embed="rId376" cstate="print"/>
        <a:stretch>
          <a:fillRect/>
        </a:stretch>
      </xdr:blipFill>
      <xdr:spPr>
        <a:xfrm>
          <a:off x="4267200" y="162248850"/>
          <a:ext cx="762000" cy="762000"/>
        </a:xfrm>
        <a:prstGeom prst="rect">
          <a:avLst/>
        </a:prstGeom>
      </xdr:spPr>
    </xdr:pic>
    <xdr:clientData/>
  </xdr:twoCellAnchor>
  <xdr:twoCellAnchor editAs="oneCell">
    <xdr:from>
      <xdr:col>9</xdr:col>
      <xdr:colOff>0</xdr:colOff>
      <xdr:row>1504</xdr:row>
      <xdr:rowOff>0</xdr:rowOff>
    </xdr:from>
    <xdr:to>
      <xdr:col>10</xdr:col>
      <xdr:colOff>152400</xdr:colOff>
      <xdr:row>1507</xdr:row>
      <xdr:rowOff>190500</xdr:rowOff>
    </xdr:to>
    <xdr:pic>
      <xdr:nvPicPr>
        <xdr:cNvPr id="503" name="Picture 502" descr="91back.png"/>
        <xdr:cNvPicPr>
          <a:picLocks noChangeAspect="1"/>
        </xdr:cNvPicPr>
      </xdr:nvPicPr>
      <xdr:blipFill>
        <a:blip xmlns:r="http://schemas.openxmlformats.org/officeDocument/2006/relationships" r:embed="rId376" cstate="print"/>
        <a:stretch>
          <a:fillRect/>
        </a:stretch>
      </xdr:blipFill>
      <xdr:spPr>
        <a:xfrm>
          <a:off x="5486400" y="162248850"/>
          <a:ext cx="762000" cy="762000"/>
        </a:xfrm>
        <a:prstGeom prst="rect">
          <a:avLst/>
        </a:prstGeom>
      </xdr:spPr>
    </xdr:pic>
    <xdr:clientData/>
  </xdr:twoCellAnchor>
  <xdr:twoCellAnchor editAs="oneCell">
    <xdr:from>
      <xdr:col>11</xdr:col>
      <xdr:colOff>0</xdr:colOff>
      <xdr:row>1499</xdr:row>
      <xdr:rowOff>0</xdr:rowOff>
    </xdr:from>
    <xdr:to>
      <xdr:col>12</xdr:col>
      <xdr:colOff>152400</xdr:colOff>
      <xdr:row>1503</xdr:row>
      <xdr:rowOff>0</xdr:rowOff>
    </xdr:to>
    <xdr:pic>
      <xdr:nvPicPr>
        <xdr:cNvPr id="504" name="Picture 503" descr="91shiny.png"/>
        <xdr:cNvPicPr>
          <a:picLocks noChangeAspect="1"/>
        </xdr:cNvPicPr>
      </xdr:nvPicPr>
      <xdr:blipFill>
        <a:blip xmlns:r="http://schemas.openxmlformats.org/officeDocument/2006/relationships" r:embed="rId377" cstate="print"/>
        <a:stretch>
          <a:fillRect/>
        </a:stretch>
      </xdr:blipFill>
      <xdr:spPr>
        <a:xfrm>
          <a:off x="6705600" y="161296350"/>
          <a:ext cx="762000" cy="762000"/>
        </a:xfrm>
        <a:prstGeom prst="rect">
          <a:avLst/>
        </a:prstGeom>
      </xdr:spPr>
    </xdr:pic>
    <xdr:clientData/>
  </xdr:twoCellAnchor>
  <xdr:twoCellAnchor editAs="oneCell">
    <xdr:from>
      <xdr:col>11</xdr:col>
      <xdr:colOff>0</xdr:colOff>
      <xdr:row>1504</xdr:row>
      <xdr:rowOff>0</xdr:rowOff>
    </xdr:from>
    <xdr:to>
      <xdr:col>12</xdr:col>
      <xdr:colOff>152400</xdr:colOff>
      <xdr:row>1507</xdr:row>
      <xdr:rowOff>190500</xdr:rowOff>
    </xdr:to>
    <xdr:pic>
      <xdr:nvPicPr>
        <xdr:cNvPr id="505" name="Picture 504" descr="91backshiny.png"/>
        <xdr:cNvPicPr>
          <a:picLocks noChangeAspect="1"/>
        </xdr:cNvPicPr>
      </xdr:nvPicPr>
      <xdr:blipFill>
        <a:blip xmlns:r="http://schemas.openxmlformats.org/officeDocument/2006/relationships" r:embed="rId378" cstate="print"/>
        <a:stretch>
          <a:fillRect/>
        </a:stretch>
      </xdr:blipFill>
      <xdr:spPr>
        <a:xfrm>
          <a:off x="6705600" y="162248850"/>
          <a:ext cx="762000" cy="762000"/>
        </a:xfrm>
        <a:prstGeom prst="rect">
          <a:avLst/>
        </a:prstGeom>
      </xdr:spPr>
    </xdr:pic>
    <xdr:clientData/>
  </xdr:twoCellAnchor>
  <xdr:twoCellAnchor editAs="oneCell">
    <xdr:from>
      <xdr:col>9</xdr:col>
      <xdr:colOff>323850</xdr:colOff>
      <xdr:row>1811</xdr:row>
      <xdr:rowOff>19050</xdr:rowOff>
    </xdr:from>
    <xdr:to>
      <xdr:col>12</xdr:col>
      <xdr:colOff>590550</xdr:colOff>
      <xdr:row>1821</xdr:row>
      <xdr:rowOff>180975</xdr:rowOff>
    </xdr:to>
    <xdr:pic>
      <xdr:nvPicPr>
        <xdr:cNvPr id="506" name="Picture 505" descr="232.jpg"/>
        <xdr:cNvPicPr>
          <a:picLocks noChangeAspect="1"/>
        </xdr:cNvPicPr>
      </xdr:nvPicPr>
      <xdr:blipFill>
        <a:blip xmlns:r="http://schemas.openxmlformats.org/officeDocument/2006/relationships" r:embed="rId379" cstate="print"/>
        <a:stretch>
          <a:fillRect/>
        </a:stretch>
      </xdr:blipFill>
      <xdr:spPr>
        <a:xfrm>
          <a:off x="5810250" y="170164125"/>
          <a:ext cx="2095500" cy="2095500"/>
        </a:xfrm>
        <a:prstGeom prst="rect">
          <a:avLst/>
        </a:prstGeom>
        <a:ln w="19050">
          <a:solidFill>
            <a:schemeClr val="tx1"/>
          </a:solidFill>
        </a:ln>
      </xdr:spPr>
    </xdr:pic>
    <xdr:clientData/>
  </xdr:twoCellAnchor>
  <xdr:twoCellAnchor editAs="oneCell">
    <xdr:from>
      <xdr:col>7</xdr:col>
      <xdr:colOff>0</xdr:colOff>
      <xdr:row>1833</xdr:row>
      <xdr:rowOff>0</xdr:rowOff>
    </xdr:from>
    <xdr:to>
      <xdr:col>8</xdr:col>
      <xdr:colOff>152400</xdr:colOff>
      <xdr:row>1837</xdr:row>
      <xdr:rowOff>0</xdr:rowOff>
    </xdr:to>
    <xdr:pic>
      <xdr:nvPicPr>
        <xdr:cNvPr id="507" name="Picture 506" descr="232.png"/>
        <xdr:cNvPicPr>
          <a:picLocks noChangeAspect="1"/>
        </xdr:cNvPicPr>
      </xdr:nvPicPr>
      <xdr:blipFill>
        <a:blip xmlns:r="http://schemas.openxmlformats.org/officeDocument/2006/relationships" r:embed="rId380" cstate="print"/>
        <a:stretch>
          <a:fillRect/>
        </a:stretch>
      </xdr:blipFill>
      <xdr:spPr>
        <a:xfrm>
          <a:off x="4267200" y="174364650"/>
          <a:ext cx="762000" cy="762000"/>
        </a:xfrm>
        <a:prstGeom prst="rect">
          <a:avLst/>
        </a:prstGeom>
      </xdr:spPr>
    </xdr:pic>
    <xdr:clientData/>
  </xdr:twoCellAnchor>
  <xdr:twoCellAnchor editAs="oneCell">
    <xdr:from>
      <xdr:col>9</xdr:col>
      <xdr:colOff>0</xdr:colOff>
      <xdr:row>1833</xdr:row>
      <xdr:rowOff>0</xdr:rowOff>
    </xdr:from>
    <xdr:to>
      <xdr:col>10</xdr:col>
      <xdr:colOff>152400</xdr:colOff>
      <xdr:row>1837</xdr:row>
      <xdr:rowOff>0</xdr:rowOff>
    </xdr:to>
    <xdr:pic>
      <xdr:nvPicPr>
        <xdr:cNvPr id="508" name="Picture 507" descr="232fem.png"/>
        <xdr:cNvPicPr>
          <a:picLocks noChangeAspect="1"/>
        </xdr:cNvPicPr>
      </xdr:nvPicPr>
      <xdr:blipFill>
        <a:blip xmlns:r="http://schemas.openxmlformats.org/officeDocument/2006/relationships" r:embed="rId381" cstate="print"/>
        <a:stretch>
          <a:fillRect/>
        </a:stretch>
      </xdr:blipFill>
      <xdr:spPr>
        <a:xfrm>
          <a:off x="5486400" y="174364650"/>
          <a:ext cx="762000" cy="762000"/>
        </a:xfrm>
        <a:prstGeom prst="rect">
          <a:avLst/>
        </a:prstGeom>
      </xdr:spPr>
    </xdr:pic>
    <xdr:clientData/>
  </xdr:twoCellAnchor>
  <xdr:twoCellAnchor editAs="oneCell">
    <xdr:from>
      <xdr:col>7</xdr:col>
      <xdr:colOff>0</xdr:colOff>
      <xdr:row>1838</xdr:row>
      <xdr:rowOff>0</xdr:rowOff>
    </xdr:from>
    <xdr:to>
      <xdr:col>8</xdr:col>
      <xdr:colOff>152400</xdr:colOff>
      <xdr:row>1841</xdr:row>
      <xdr:rowOff>190500</xdr:rowOff>
    </xdr:to>
    <xdr:pic>
      <xdr:nvPicPr>
        <xdr:cNvPr id="509" name="Picture 508" descr="232back.png"/>
        <xdr:cNvPicPr>
          <a:picLocks noChangeAspect="1"/>
        </xdr:cNvPicPr>
      </xdr:nvPicPr>
      <xdr:blipFill>
        <a:blip xmlns:r="http://schemas.openxmlformats.org/officeDocument/2006/relationships" r:embed="rId382" cstate="print"/>
        <a:stretch>
          <a:fillRect/>
        </a:stretch>
      </xdr:blipFill>
      <xdr:spPr>
        <a:xfrm>
          <a:off x="4267200" y="175317150"/>
          <a:ext cx="762000" cy="762000"/>
        </a:xfrm>
        <a:prstGeom prst="rect">
          <a:avLst/>
        </a:prstGeom>
      </xdr:spPr>
    </xdr:pic>
    <xdr:clientData/>
  </xdr:twoCellAnchor>
  <xdr:twoCellAnchor editAs="oneCell">
    <xdr:from>
      <xdr:col>9</xdr:col>
      <xdr:colOff>0</xdr:colOff>
      <xdr:row>1838</xdr:row>
      <xdr:rowOff>0</xdr:rowOff>
    </xdr:from>
    <xdr:to>
      <xdr:col>10</xdr:col>
      <xdr:colOff>152400</xdr:colOff>
      <xdr:row>1841</xdr:row>
      <xdr:rowOff>190500</xdr:rowOff>
    </xdr:to>
    <xdr:pic>
      <xdr:nvPicPr>
        <xdr:cNvPr id="510" name="Picture 509" descr="232backfem.png"/>
        <xdr:cNvPicPr>
          <a:picLocks noChangeAspect="1"/>
        </xdr:cNvPicPr>
      </xdr:nvPicPr>
      <xdr:blipFill>
        <a:blip xmlns:r="http://schemas.openxmlformats.org/officeDocument/2006/relationships" r:embed="rId383" cstate="print"/>
        <a:stretch>
          <a:fillRect/>
        </a:stretch>
      </xdr:blipFill>
      <xdr:spPr>
        <a:xfrm>
          <a:off x="5486400" y="175317150"/>
          <a:ext cx="762000" cy="762000"/>
        </a:xfrm>
        <a:prstGeom prst="rect">
          <a:avLst/>
        </a:prstGeom>
      </xdr:spPr>
    </xdr:pic>
    <xdr:clientData/>
  </xdr:twoCellAnchor>
  <xdr:twoCellAnchor editAs="oneCell">
    <xdr:from>
      <xdr:col>11</xdr:col>
      <xdr:colOff>0</xdr:colOff>
      <xdr:row>1833</xdr:row>
      <xdr:rowOff>0</xdr:rowOff>
    </xdr:from>
    <xdr:to>
      <xdr:col>12</xdr:col>
      <xdr:colOff>152400</xdr:colOff>
      <xdr:row>1837</xdr:row>
      <xdr:rowOff>0</xdr:rowOff>
    </xdr:to>
    <xdr:pic>
      <xdr:nvPicPr>
        <xdr:cNvPr id="511" name="Picture 510" descr="232shiny.png"/>
        <xdr:cNvPicPr>
          <a:picLocks noChangeAspect="1"/>
        </xdr:cNvPicPr>
      </xdr:nvPicPr>
      <xdr:blipFill>
        <a:blip xmlns:r="http://schemas.openxmlformats.org/officeDocument/2006/relationships" r:embed="rId384" cstate="print"/>
        <a:stretch>
          <a:fillRect/>
        </a:stretch>
      </xdr:blipFill>
      <xdr:spPr>
        <a:xfrm>
          <a:off x="6705600" y="174364650"/>
          <a:ext cx="762000" cy="762000"/>
        </a:xfrm>
        <a:prstGeom prst="rect">
          <a:avLst/>
        </a:prstGeom>
      </xdr:spPr>
    </xdr:pic>
    <xdr:clientData/>
  </xdr:twoCellAnchor>
  <xdr:twoCellAnchor editAs="oneCell">
    <xdr:from>
      <xdr:col>11</xdr:col>
      <xdr:colOff>0</xdr:colOff>
      <xdr:row>1838</xdr:row>
      <xdr:rowOff>0</xdr:rowOff>
    </xdr:from>
    <xdr:to>
      <xdr:col>12</xdr:col>
      <xdr:colOff>152400</xdr:colOff>
      <xdr:row>1841</xdr:row>
      <xdr:rowOff>190500</xdr:rowOff>
    </xdr:to>
    <xdr:pic>
      <xdr:nvPicPr>
        <xdr:cNvPr id="512" name="Picture 511" descr="232backshiny.png"/>
        <xdr:cNvPicPr>
          <a:picLocks noChangeAspect="1"/>
        </xdr:cNvPicPr>
      </xdr:nvPicPr>
      <xdr:blipFill>
        <a:blip xmlns:r="http://schemas.openxmlformats.org/officeDocument/2006/relationships" r:embed="rId385" cstate="print"/>
        <a:stretch>
          <a:fillRect/>
        </a:stretch>
      </xdr:blipFill>
      <xdr:spPr>
        <a:xfrm>
          <a:off x="6705600" y="175317150"/>
          <a:ext cx="762000" cy="762000"/>
        </a:xfrm>
        <a:prstGeom prst="rect">
          <a:avLst/>
        </a:prstGeom>
      </xdr:spPr>
    </xdr:pic>
    <xdr:clientData/>
  </xdr:twoCellAnchor>
  <xdr:twoCellAnchor editAs="oneCell">
    <xdr:from>
      <xdr:col>9</xdr:col>
      <xdr:colOff>323850</xdr:colOff>
      <xdr:row>1877</xdr:row>
      <xdr:rowOff>19050</xdr:rowOff>
    </xdr:from>
    <xdr:to>
      <xdr:col>12</xdr:col>
      <xdr:colOff>590550</xdr:colOff>
      <xdr:row>1887</xdr:row>
      <xdr:rowOff>180975</xdr:rowOff>
    </xdr:to>
    <xdr:pic>
      <xdr:nvPicPr>
        <xdr:cNvPr id="513" name="Picture 512" descr="452.jpg"/>
        <xdr:cNvPicPr>
          <a:picLocks noChangeAspect="1"/>
        </xdr:cNvPicPr>
      </xdr:nvPicPr>
      <xdr:blipFill>
        <a:blip xmlns:r="http://schemas.openxmlformats.org/officeDocument/2006/relationships" r:embed="rId386" cstate="print"/>
        <a:stretch>
          <a:fillRect/>
        </a:stretch>
      </xdr:blipFill>
      <xdr:spPr>
        <a:xfrm>
          <a:off x="5810250" y="182851425"/>
          <a:ext cx="2095500" cy="2095500"/>
        </a:xfrm>
        <a:prstGeom prst="rect">
          <a:avLst/>
        </a:prstGeom>
        <a:ln w="19050">
          <a:solidFill>
            <a:schemeClr val="tx1"/>
          </a:solidFill>
        </a:ln>
      </xdr:spPr>
    </xdr:pic>
    <xdr:clientData/>
  </xdr:twoCellAnchor>
  <xdr:twoCellAnchor editAs="oneCell">
    <xdr:from>
      <xdr:col>7</xdr:col>
      <xdr:colOff>0</xdr:colOff>
      <xdr:row>1899</xdr:row>
      <xdr:rowOff>0</xdr:rowOff>
    </xdr:from>
    <xdr:to>
      <xdr:col>8</xdr:col>
      <xdr:colOff>152400</xdr:colOff>
      <xdr:row>1903</xdr:row>
      <xdr:rowOff>0</xdr:rowOff>
    </xdr:to>
    <xdr:pic>
      <xdr:nvPicPr>
        <xdr:cNvPr id="514" name="Picture 513" descr="452.png"/>
        <xdr:cNvPicPr>
          <a:picLocks noChangeAspect="1"/>
        </xdr:cNvPicPr>
      </xdr:nvPicPr>
      <xdr:blipFill>
        <a:blip xmlns:r="http://schemas.openxmlformats.org/officeDocument/2006/relationships" r:embed="rId387" cstate="print"/>
        <a:stretch>
          <a:fillRect/>
        </a:stretch>
      </xdr:blipFill>
      <xdr:spPr>
        <a:xfrm>
          <a:off x="4267200" y="187051950"/>
          <a:ext cx="762000" cy="762000"/>
        </a:xfrm>
        <a:prstGeom prst="rect">
          <a:avLst/>
        </a:prstGeom>
      </xdr:spPr>
    </xdr:pic>
    <xdr:clientData/>
  </xdr:twoCellAnchor>
  <xdr:twoCellAnchor editAs="oneCell">
    <xdr:from>
      <xdr:col>9</xdr:col>
      <xdr:colOff>0</xdr:colOff>
      <xdr:row>1899</xdr:row>
      <xdr:rowOff>0</xdr:rowOff>
    </xdr:from>
    <xdr:to>
      <xdr:col>10</xdr:col>
      <xdr:colOff>152400</xdr:colOff>
      <xdr:row>1903</xdr:row>
      <xdr:rowOff>0</xdr:rowOff>
    </xdr:to>
    <xdr:pic>
      <xdr:nvPicPr>
        <xdr:cNvPr id="515" name="Picture 514" descr="452.png"/>
        <xdr:cNvPicPr>
          <a:picLocks noChangeAspect="1"/>
        </xdr:cNvPicPr>
      </xdr:nvPicPr>
      <xdr:blipFill>
        <a:blip xmlns:r="http://schemas.openxmlformats.org/officeDocument/2006/relationships" r:embed="rId387" cstate="print"/>
        <a:stretch>
          <a:fillRect/>
        </a:stretch>
      </xdr:blipFill>
      <xdr:spPr>
        <a:xfrm>
          <a:off x="5486400" y="187051950"/>
          <a:ext cx="762000" cy="762000"/>
        </a:xfrm>
        <a:prstGeom prst="rect">
          <a:avLst/>
        </a:prstGeom>
      </xdr:spPr>
    </xdr:pic>
    <xdr:clientData/>
  </xdr:twoCellAnchor>
  <xdr:twoCellAnchor editAs="oneCell">
    <xdr:from>
      <xdr:col>7</xdr:col>
      <xdr:colOff>0</xdr:colOff>
      <xdr:row>1904</xdr:row>
      <xdr:rowOff>0</xdr:rowOff>
    </xdr:from>
    <xdr:to>
      <xdr:col>8</xdr:col>
      <xdr:colOff>152400</xdr:colOff>
      <xdr:row>1907</xdr:row>
      <xdr:rowOff>190500</xdr:rowOff>
    </xdr:to>
    <xdr:pic>
      <xdr:nvPicPr>
        <xdr:cNvPr id="516" name="Picture 515" descr="452back.png"/>
        <xdr:cNvPicPr>
          <a:picLocks noChangeAspect="1"/>
        </xdr:cNvPicPr>
      </xdr:nvPicPr>
      <xdr:blipFill>
        <a:blip xmlns:r="http://schemas.openxmlformats.org/officeDocument/2006/relationships" r:embed="rId388" cstate="print"/>
        <a:stretch>
          <a:fillRect/>
        </a:stretch>
      </xdr:blipFill>
      <xdr:spPr>
        <a:xfrm>
          <a:off x="4267200" y="188004450"/>
          <a:ext cx="762000" cy="762000"/>
        </a:xfrm>
        <a:prstGeom prst="rect">
          <a:avLst/>
        </a:prstGeom>
      </xdr:spPr>
    </xdr:pic>
    <xdr:clientData/>
  </xdr:twoCellAnchor>
  <xdr:twoCellAnchor editAs="oneCell">
    <xdr:from>
      <xdr:col>9</xdr:col>
      <xdr:colOff>0</xdr:colOff>
      <xdr:row>1904</xdr:row>
      <xdr:rowOff>0</xdr:rowOff>
    </xdr:from>
    <xdr:to>
      <xdr:col>10</xdr:col>
      <xdr:colOff>152400</xdr:colOff>
      <xdr:row>1907</xdr:row>
      <xdr:rowOff>190500</xdr:rowOff>
    </xdr:to>
    <xdr:pic>
      <xdr:nvPicPr>
        <xdr:cNvPr id="517" name="Picture 516" descr="452back.png"/>
        <xdr:cNvPicPr>
          <a:picLocks noChangeAspect="1"/>
        </xdr:cNvPicPr>
      </xdr:nvPicPr>
      <xdr:blipFill>
        <a:blip xmlns:r="http://schemas.openxmlformats.org/officeDocument/2006/relationships" r:embed="rId388" cstate="print"/>
        <a:stretch>
          <a:fillRect/>
        </a:stretch>
      </xdr:blipFill>
      <xdr:spPr>
        <a:xfrm>
          <a:off x="5486400" y="188004450"/>
          <a:ext cx="762000" cy="762000"/>
        </a:xfrm>
        <a:prstGeom prst="rect">
          <a:avLst/>
        </a:prstGeom>
      </xdr:spPr>
    </xdr:pic>
    <xdr:clientData/>
  </xdr:twoCellAnchor>
  <xdr:twoCellAnchor editAs="oneCell">
    <xdr:from>
      <xdr:col>11</xdr:col>
      <xdr:colOff>0</xdr:colOff>
      <xdr:row>1899</xdr:row>
      <xdr:rowOff>0</xdr:rowOff>
    </xdr:from>
    <xdr:to>
      <xdr:col>12</xdr:col>
      <xdr:colOff>152400</xdr:colOff>
      <xdr:row>1903</xdr:row>
      <xdr:rowOff>0</xdr:rowOff>
    </xdr:to>
    <xdr:pic>
      <xdr:nvPicPr>
        <xdr:cNvPr id="518" name="Picture 517" descr="452shiny.png"/>
        <xdr:cNvPicPr>
          <a:picLocks noChangeAspect="1"/>
        </xdr:cNvPicPr>
      </xdr:nvPicPr>
      <xdr:blipFill>
        <a:blip xmlns:r="http://schemas.openxmlformats.org/officeDocument/2006/relationships" r:embed="rId389" cstate="print"/>
        <a:stretch>
          <a:fillRect/>
        </a:stretch>
      </xdr:blipFill>
      <xdr:spPr>
        <a:xfrm>
          <a:off x="6705600" y="187051950"/>
          <a:ext cx="762000" cy="762000"/>
        </a:xfrm>
        <a:prstGeom prst="rect">
          <a:avLst/>
        </a:prstGeom>
      </xdr:spPr>
    </xdr:pic>
    <xdr:clientData/>
  </xdr:twoCellAnchor>
  <xdr:twoCellAnchor editAs="oneCell">
    <xdr:from>
      <xdr:col>11</xdr:col>
      <xdr:colOff>0</xdr:colOff>
      <xdr:row>1904</xdr:row>
      <xdr:rowOff>0</xdr:rowOff>
    </xdr:from>
    <xdr:to>
      <xdr:col>12</xdr:col>
      <xdr:colOff>152400</xdr:colOff>
      <xdr:row>1907</xdr:row>
      <xdr:rowOff>190500</xdr:rowOff>
    </xdr:to>
    <xdr:pic>
      <xdr:nvPicPr>
        <xdr:cNvPr id="519" name="Picture 518" descr="452backshiny.png"/>
        <xdr:cNvPicPr>
          <a:picLocks noChangeAspect="1"/>
        </xdr:cNvPicPr>
      </xdr:nvPicPr>
      <xdr:blipFill>
        <a:blip xmlns:r="http://schemas.openxmlformats.org/officeDocument/2006/relationships" r:embed="rId390" cstate="print"/>
        <a:stretch>
          <a:fillRect/>
        </a:stretch>
      </xdr:blipFill>
      <xdr:spPr>
        <a:xfrm>
          <a:off x="6705600" y="188004450"/>
          <a:ext cx="762000" cy="762000"/>
        </a:xfrm>
        <a:prstGeom prst="rect">
          <a:avLst/>
        </a:prstGeom>
      </xdr:spPr>
    </xdr:pic>
    <xdr:clientData/>
  </xdr:twoCellAnchor>
  <xdr:twoCellAnchor editAs="oneCell">
    <xdr:from>
      <xdr:col>7</xdr:col>
      <xdr:colOff>0</xdr:colOff>
      <xdr:row>1933</xdr:row>
      <xdr:rowOff>0</xdr:rowOff>
    </xdr:from>
    <xdr:to>
      <xdr:col>8</xdr:col>
      <xdr:colOff>152400</xdr:colOff>
      <xdr:row>1937</xdr:row>
      <xdr:rowOff>0</xdr:rowOff>
    </xdr:to>
    <xdr:pic>
      <xdr:nvPicPr>
        <xdr:cNvPr id="520" name="Picture 519" descr="426.png"/>
        <xdr:cNvPicPr>
          <a:picLocks noChangeAspect="1"/>
        </xdr:cNvPicPr>
      </xdr:nvPicPr>
      <xdr:blipFill>
        <a:blip xmlns:r="http://schemas.openxmlformats.org/officeDocument/2006/relationships" r:embed="rId391" cstate="print"/>
        <a:stretch>
          <a:fillRect/>
        </a:stretch>
      </xdr:blipFill>
      <xdr:spPr>
        <a:xfrm>
          <a:off x="4267200" y="193586100"/>
          <a:ext cx="762000" cy="762000"/>
        </a:xfrm>
        <a:prstGeom prst="rect">
          <a:avLst/>
        </a:prstGeom>
      </xdr:spPr>
    </xdr:pic>
    <xdr:clientData/>
  </xdr:twoCellAnchor>
  <xdr:twoCellAnchor editAs="oneCell">
    <xdr:from>
      <xdr:col>9</xdr:col>
      <xdr:colOff>0</xdr:colOff>
      <xdr:row>1933</xdr:row>
      <xdr:rowOff>0</xdr:rowOff>
    </xdr:from>
    <xdr:to>
      <xdr:col>10</xdr:col>
      <xdr:colOff>152400</xdr:colOff>
      <xdr:row>1937</xdr:row>
      <xdr:rowOff>0</xdr:rowOff>
    </xdr:to>
    <xdr:pic>
      <xdr:nvPicPr>
        <xdr:cNvPr id="521" name="Picture 520" descr="426.png"/>
        <xdr:cNvPicPr>
          <a:picLocks noChangeAspect="1"/>
        </xdr:cNvPicPr>
      </xdr:nvPicPr>
      <xdr:blipFill>
        <a:blip xmlns:r="http://schemas.openxmlformats.org/officeDocument/2006/relationships" r:embed="rId391" cstate="print"/>
        <a:stretch>
          <a:fillRect/>
        </a:stretch>
      </xdr:blipFill>
      <xdr:spPr>
        <a:xfrm>
          <a:off x="5486400" y="193586100"/>
          <a:ext cx="762000" cy="762000"/>
        </a:xfrm>
        <a:prstGeom prst="rect">
          <a:avLst/>
        </a:prstGeom>
      </xdr:spPr>
    </xdr:pic>
    <xdr:clientData/>
  </xdr:twoCellAnchor>
  <xdr:twoCellAnchor editAs="oneCell">
    <xdr:from>
      <xdr:col>9</xdr:col>
      <xdr:colOff>333375</xdr:colOff>
      <xdr:row>1911</xdr:row>
      <xdr:rowOff>19050</xdr:rowOff>
    </xdr:from>
    <xdr:to>
      <xdr:col>12</xdr:col>
      <xdr:colOff>600075</xdr:colOff>
      <xdr:row>1921</xdr:row>
      <xdr:rowOff>180975</xdr:rowOff>
    </xdr:to>
    <xdr:pic>
      <xdr:nvPicPr>
        <xdr:cNvPr id="522" name="Picture 521" descr="426.jpg"/>
        <xdr:cNvPicPr>
          <a:picLocks noChangeAspect="1"/>
        </xdr:cNvPicPr>
      </xdr:nvPicPr>
      <xdr:blipFill>
        <a:blip xmlns:r="http://schemas.openxmlformats.org/officeDocument/2006/relationships" r:embed="rId392" cstate="print"/>
        <a:stretch>
          <a:fillRect/>
        </a:stretch>
      </xdr:blipFill>
      <xdr:spPr>
        <a:xfrm>
          <a:off x="5819775" y="189385575"/>
          <a:ext cx="2095500" cy="2095500"/>
        </a:xfrm>
        <a:prstGeom prst="rect">
          <a:avLst/>
        </a:prstGeom>
        <a:ln w="19050">
          <a:solidFill>
            <a:schemeClr val="tx1"/>
          </a:solidFill>
        </a:ln>
      </xdr:spPr>
    </xdr:pic>
    <xdr:clientData/>
  </xdr:twoCellAnchor>
  <xdr:twoCellAnchor editAs="oneCell">
    <xdr:from>
      <xdr:col>7</xdr:col>
      <xdr:colOff>0</xdr:colOff>
      <xdr:row>1938</xdr:row>
      <xdr:rowOff>0</xdr:rowOff>
    </xdr:from>
    <xdr:to>
      <xdr:col>8</xdr:col>
      <xdr:colOff>152400</xdr:colOff>
      <xdr:row>1941</xdr:row>
      <xdr:rowOff>190500</xdr:rowOff>
    </xdr:to>
    <xdr:pic>
      <xdr:nvPicPr>
        <xdr:cNvPr id="523" name="Picture 522" descr="426back.png"/>
        <xdr:cNvPicPr>
          <a:picLocks noChangeAspect="1"/>
        </xdr:cNvPicPr>
      </xdr:nvPicPr>
      <xdr:blipFill>
        <a:blip xmlns:r="http://schemas.openxmlformats.org/officeDocument/2006/relationships" r:embed="rId393" cstate="print"/>
        <a:stretch>
          <a:fillRect/>
        </a:stretch>
      </xdr:blipFill>
      <xdr:spPr>
        <a:xfrm>
          <a:off x="4267200" y="194538600"/>
          <a:ext cx="762000" cy="762000"/>
        </a:xfrm>
        <a:prstGeom prst="rect">
          <a:avLst/>
        </a:prstGeom>
      </xdr:spPr>
    </xdr:pic>
    <xdr:clientData/>
  </xdr:twoCellAnchor>
  <xdr:twoCellAnchor editAs="oneCell">
    <xdr:from>
      <xdr:col>9</xdr:col>
      <xdr:colOff>0</xdr:colOff>
      <xdr:row>1938</xdr:row>
      <xdr:rowOff>0</xdr:rowOff>
    </xdr:from>
    <xdr:to>
      <xdr:col>10</xdr:col>
      <xdr:colOff>152400</xdr:colOff>
      <xdr:row>1941</xdr:row>
      <xdr:rowOff>190500</xdr:rowOff>
    </xdr:to>
    <xdr:pic>
      <xdr:nvPicPr>
        <xdr:cNvPr id="524" name="Picture 523" descr="426back.png"/>
        <xdr:cNvPicPr>
          <a:picLocks noChangeAspect="1"/>
        </xdr:cNvPicPr>
      </xdr:nvPicPr>
      <xdr:blipFill>
        <a:blip xmlns:r="http://schemas.openxmlformats.org/officeDocument/2006/relationships" r:embed="rId393" cstate="print"/>
        <a:stretch>
          <a:fillRect/>
        </a:stretch>
      </xdr:blipFill>
      <xdr:spPr>
        <a:xfrm>
          <a:off x="5486400" y="194538600"/>
          <a:ext cx="762000" cy="762000"/>
        </a:xfrm>
        <a:prstGeom prst="rect">
          <a:avLst/>
        </a:prstGeom>
      </xdr:spPr>
    </xdr:pic>
    <xdr:clientData/>
  </xdr:twoCellAnchor>
  <xdr:twoCellAnchor editAs="oneCell">
    <xdr:from>
      <xdr:col>11</xdr:col>
      <xdr:colOff>0</xdr:colOff>
      <xdr:row>1933</xdr:row>
      <xdr:rowOff>0</xdr:rowOff>
    </xdr:from>
    <xdr:to>
      <xdr:col>12</xdr:col>
      <xdr:colOff>152400</xdr:colOff>
      <xdr:row>1937</xdr:row>
      <xdr:rowOff>0</xdr:rowOff>
    </xdr:to>
    <xdr:pic>
      <xdr:nvPicPr>
        <xdr:cNvPr id="525" name="Picture 524" descr="426shiny.png"/>
        <xdr:cNvPicPr>
          <a:picLocks noChangeAspect="1"/>
        </xdr:cNvPicPr>
      </xdr:nvPicPr>
      <xdr:blipFill>
        <a:blip xmlns:r="http://schemas.openxmlformats.org/officeDocument/2006/relationships" r:embed="rId394" cstate="print"/>
        <a:stretch>
          <a:fillRect/>
        </a:stretch>
      </xdr:blipFill>
      <xdr:spPr>
        <a:xfrm>
          <a:off x="6705600" y="193586100"/>
          <a:ext cx="762000" cy="762000"/>
        </a:xfrm>
        <a:prstGeom prst="rect">
          <a:avLst/>
        </a:prstGeom>
      </xdr:spPr>
    </xdr:pic>
    <xdr:clientData/>
  </xdr:twoCellAnchor>
  <xdr:twoCellAnchor editAs="oneCell">
    <xdr:from>
      <xdr:col>11</xdr:col>
      <xdr:colOff>0</xdr:colOff>
      <xdr:row>1938</xdr:row>
      <xdr:rowOff>0</xdr:rowOff>
    </xdr:from>
    <xdr:to>
      <xdr:col>12</xdr:col>
      <xdr:colOff>152400</xdr:colOff>
      <xdr:row>1941</xdr:row>
      <xdr:rowOff>190500</xdr:rowOff>
    </xdr:to>
    <xdr:pic>
      <xdr:nvPicPr>
        <xdr:cNvPr id="526" name="Picture 525" descr="426backshiny.png"/>
        <xdr:cNvPicPr>
          <a:picLocks noChangeAspect="1"/>
        </xdr:cNvPicPr>
      </xdr:nvPicPr>
      <xdr:blipFill>
        <a:blip xmlns:r="http://schemas.openxmlformats.org/officeDocument/2006/relationships" r:embed="rId395" cstate="print"/>
        <a:stretch>
          <a:fillRect/>
        </a:stretch>
      </xdr:blipFill>
      <xdr:spPr>
        <a:xfrm>
          <a:off x="6705600" y="194538600"/>
          <a:ext cx="762000" cy="762000"/>
        </a:xfrm>
        <a:prstGeom prst="rect">
          <a:avLst/>
        </a:prstGeom>
      </xdr:spPr>
    </xdr:pic>
    <xdr:clientData/>
  </xdr:twoCellAnchor>
  <xdr:twoCellAnchor editAs="oneCell">
    <xdr:from>
      <xdr:col>9</xdr:col>
      <xdr:colOff>323850</xdr:colOff>
      <xdr:row>1945</xdr:row>
      <xdr:rowOff>19050</xdr:rowOff>
    </xdr:from>
    <xdr:to>
      <xdr:col>12</xdr:col>
      <xdr:colOff>590550</xdr:colOff>
      <xdr:row>1955</xdr:row>
      <xdr:rowOff>180975</xdr:rowOff>
    </xdr:to>
    <xdr:pic>
      <xdr:nvPicPr>
        <xdr:cNvPr id="527" name="Picture 526" descr="051.jpg"/>
        <xdr:cNvPicPr>
          <a:picLocks noChangeAspect="1"/>
        </xdr:cNvPicPr>
      </xdr:nvPicPr>
      <xdr:blipFill>
        <a:blip xmlns:r="http://schemas.openxmlformats.org/officeDocument/2006/relationships" r:embed="rId396" cstate="print"/>
        <a:stretch>
          <a:fillRect/>
        </a:stretch>
      </xdr:blipFill>
      <xdr:spPr>
        <a:xfrm>
          <a:off x="5810250" y="195919725"/>
          <a:ext cx="2095500" cy="2095500"/>
        </a:xfrm>
        <a:prstGeom prst="rect">
          <a:avLst/>
        </a:prstGeom>
        <a:ln w="19050">
          <a:solidFill>
            <a:schemeClr val="tx1"/>
          </a:solidFill>
        </a:ln>
      </xdr:spPr>
    </xdr:pic>
    <xdr:clientData/>
  </xdr:twoCellAnchor>
  <xdr:twoCellAnchor editAs="oneCell">
    <xdr:from>
      <xdr:col>7</xdr:col>
      <xdr:colOff>0</xdr:colOff>
      <xdr:row>1967</xdr:row>
      <xdr:rowOff>0</xdr:rowOff>
    </xdr:from>
    <xdr:to>
      <xdr:col>8</xdr:col>
      <xdr:colOff>152400</xdr:colOff>
      <xdr:row>1971</xdr:row>
      <xdr:rowOff>0</xdr:rowOff>
    </xdr:to>
    <xdr:pic>
      <xdr:nvPicPr>
        <xdr:cNvPr id="528" name="Picture 527" descr="51.png"/>
        <xdr:cNvPicPr>
          <a:picLocks noChangeAspect="1"/>
        </xdr:cNvPicPr>
      </xdr:nvPicPr>
      <xdr:blipFill>
        <a:blip xmlns:r="http://schemas.openxmlformats.org/officeDocument/2006/relationships" r:embed="rId397" cstate="print"/>
        <a:stretch>
          <a:fillRect/>
        </a:stretch>
      </xdr:blipFill>
      <xdr:spPr>
        <a:xfrm>
          <a:off x="4267200" y="200120250"/>
          <a:ext cx="762000" cy="762000"/>
        </a:xfrm>
        <a:prstGeom prst="rect">
          <a:avLst/>
        </a:prstGeom>
      </xdr:spPr>
    </xdr:pic>
    <xdr:clientData/>
  </xdr:twoCellAnchor>
  <xdr:twoCellAnchor editAs="oneCell">
    <xdr:from>
      <xdr:col>9</xdr:col>
      <xdr:colOff>0</xdr:colOff>
      <xdr:row>1967</xdr:row>
      <xdr:rowOff>0</xdr:rowOff>
    </xdr:from>
    <xdr:to>
      <xdr:col>10</xdr:col>
      <xdr:colOff>152400</xdr:colOff>
      <xdr:row>1971</xdr:row>
      <xdr:rowOff>0</xdr:rowOff>
    </xdr:to>
    <xdr:pic>
      <xdr:nvPicPr>
        <xdr:cNvPr id="529" name="Picture 528" descr="51.png"/>
        <xdr:cNvPicPr>
          <a:picLocks noChangeAspect="1"/>
        </xdr:cNvPicPr>
      </xdr:nvPicPr>
      <xdr:blipFill>
        <a:blip xmlns:r="http://schemas.openxmlformats.org/officeDocument/2006/relationships" r:embed="rId397" cstate="print"/>
        <a:stretch>
          <a:fillRect/>
        </a:stretch>
      </xdr:blipFill>
      <xdr:spPr>
        <a:xfrm>
          <a:off x="5486400" y="200120250"/>
          <a:ext cx="762000" cy="762000"/>
        </a:xfrm>
        <a:prstGeom prst="rect">
          <a:avLst/>
        </a:prstGeom>
      </xdr:spPr>
    </xdr:pic>
    <xdr:clientData/>
  </xdr:twoCellAnchor>
  <xdr:twoCellAnchor editAs="oneCell">
    <xdr:from>
      <xdr:col>7</xdr:col>
      <xdr:colOff>0</xdr:colOff>
      <xdr:row>1972</xdr:row>
      <xdr:rowOff>0</xdr:rowOff>
    </xdr:from>
    <xdr:to>
      <xdr:col>8</xdr:col>
      <xdr:colOff>152400</xdr:colOff>
      <xdr:row>1975</xdr:row>
      <xdr:rowOff>190500</xdr:rowOff>
    </xdr:to>
    <xdr:pic>
      <xdr:nvPicPr>
        <xdr:cNvPr id="530" name="Picture 529" descr="51back.png"/>
        <xdr:cNvPicPr>
          <a:picLocks noChangeAspect="1"/>
        </xdr:cNvPicPr>
      </xdr:nvPicPr>
      <xdr:blipFill>
        <a:blip xmlns:r="http://schemas.openxmlformats.org/officeDocument/2006/relationships" r:embed="rId398" cstate="print"/>
        <a:stretch>
          <a:fillRect/>
        </a:stretch>
      </xdr:blipFill>
      <xdr:spPr>
        <a:xfrm>
          <a:off x="4267200" y="201072750"/>
          <a:ext cx="762000" cy="762000"/>
        </a:xfrm>
        <a:prstGeom prst="rect">
          <a:avLst/>
        </a:prstGeom>
      </xdr:spPr>
    </xdr:pic>
    <xdr:clientData/>
  </xdr:twoCellAnchor>
  <xdr:twoCellAnchor editAs="oneCell">
    <xdr:from>
      <xdr:col>9</xdr:col>
      <xdr:colOff>0</xdr:colOff>
      <xdr:row>1972</xdr:row>
      <xdr:rowOff>0</xdr:rowOff>
    </xdr:from>
    <xdr:to>
      <xdr:col>10</xdr:col>
      <xdr:colOff>152400</xdr:colOff>
      <xdr:row>1975</xdr:row>
      <xdr:rowOff>190500</xdr:rowOff>
    </xdr:to>
    <xdr:pic>
      <xdr:nvPicPr>
        <xdr:cNvPr id="531" name="Picture 530" descr="51back.png"/>
        <xdr:cNvPicPr>
          <a:picLocks noChangeAspect="1"/>
        </xdr:cNvPicPr>
      </xdr:nvPicPr>
      <xdr:blipFill>
        <a:blip xmlns:r="http://schemas.openxmlformats.org/officeDocument/2006/relationships" r:embed="rId398" cstate="print"/>
        <a:stretch>
          <a:fillRect/>
        </a:stretch>
      </xdr:blipFill>
      <xdr:spPr>
        <a:xfrm>
          <a:off x="5486400" y="201072750"/>
          <a:ext cx="762000" cy="762000"/>
        </a:xfrm>
        <a:prstGeom prst="rect">
          <a:avLst/>
        </a:prstGeom>
      </xdr:spPr>
    </xdr:pic>
    <xdr:clientData/>
  </xdr:twoCellAnchor>
  <xdr:twoCellAnchor editAs="oneCell">
    <xdr:from>
      <xdr:col>11</xdr:col>
      <xdr:colOff>0</xdr:colOff>
      <xdr:row>1967</xdr:row>
      <xdr:rowOff>0</xdr:rowOff>
    </xdr:from>
    <xdr:to>
      <xdr:col>12</xdr:col>
      <xdr:colOff>152400</xdr:colOff>
      <xdr:row>1971</xdr:row>
      <xdr:rowOff>0</xdr:rowOff>
    </xdr:to>
    <xdr:pic>
      <xdr:nvPicPr>
        <xdr:cNvPr id="532" name="Picture 531" descr="51shiny.png"/>
        <xdr:cNvPicPr>
          <a:picLocks noChangeAspect="1"/>
        </xdr:cNvPicPr>
      </xdr:nvPicPr>
      <xdr:blipFill>
        <a:blip xmlns:r="http://schemas.openxmlformats.org/officeDocument/2006/relationships" r:embed="rId399" cstate="print"/>
        <a:stretch>
          <a:fillRect/>
        </a:stretch>
      </xdr:blipFill>
      <xdr:spPr>
        <a:xfrm>
          <a:off x="6705600" y="200120250"/>
          <a:ext cx="762000" cy="762000"/>
        </a:xfrm>
        <a:prstGeom prst="rect">
          <a:avLst/>
        </a:prstGeom>
      </xdr:spPr>
    </xdr:pic>
    <xdr:clientData/>
  </xdr:twoCellAnchor>
  <xdr:twoCellAnchor editAs="oneCell">
    <xdr:from>
      <xdr:col>11</xdr:col>
      <xdr:colOff>0</xdr:colOff>
      <xdr:row>1972</xdr:row>
      <xdr:rowOff>0</xdr:rowOff>
    </xdr:from>
    <xdr:to>
      <xdr:col>12</xdr:col>
      <xdr:colOff>152400</xdr:colOff>
      <xdr:row>1975</xdr:row>
      <xdr:rowOff>190500</xdr:rowOff>
    </xdr:to>
    <xdr:pic>
      <xdr:nvPicPr>
        <xdr:cNvPr id="533" name="Picture 532" descr="51backshiny.png"/>
        <xdr:cNvPicPr>
          <a:picLocks noChangeAspect="1"/>
        </xdr:cNvPicPr>
      </xdr:nvPicPr>
      <xdr:blipFill>
        <a:blip xmlns:r="http://schemas.openxmlformats.org/officeDocument/2006/relationships" r:embed="rId400" cstate="print"/>
        <a:stretch>
          <a:fillRect/>
        </a:stretch>
      </xdr:blipFill>
      <xdr:spPr>
        <a:xfrm>
          <a:off x="6705600" y="201072750"/>
          <a:ext cx="762000" cy="762000"/>
        </a:xfrm>
        <a:prstGeom prst="rect">
          <a:avLst/>
        </a:prstGeom>
      </xdr:spPr>
    </xdr:pic>
    <xdr:clientData/>
  </xdr:twoCellAnchor>
  <xdr:twoCellAnchor editAs="oneCell">
    <xdr:from>
      <xdr:col>9</xdr:col>
      <xdr:colOff>323850</xdr:colOff>
      <xdr:row>2407</xdr:row>
      <xdr:rowOff>19050</xdr:rowOff>
    </xdr:from>
    <xdr:to>
      <xdr:col>12</xdr:col>
      <xdr:colOff>590550</xdr:colOff>
      <xdr:row>2417</xdr:row>
      <xdr:rowOff>180975</xdr:rowOff>
    </xdr:to>
    <xdr:pic>
      <xdr:nvPicPr>
        <xdr:cNvPr id="534" name="Picture 533" descr="160.jpg"/>
        <xdr:cNvPicPr>
          <a:picLocks noChangeAspect="1"/>
        </xdr:cNvPicPr>
      </xdr:nvPicPr>
      <xdr:blipFill>
        <a:blip xmlns:r="http://schemas.openxmlformats.org/officeDocument/2006/relationships" r:embed="rId401" cstate="print"/>
        <a:stretch>
          <a:fillRect/>
        </a:stretch>
      </xdr:blipFill>
      <xdr:spPr>
        <a:xfrm>
          <a:off x="5810250" y="222056325"/>
          <a:ext cx="2095500" cy="2095500"/>
        </a:xfrm>
        <a:prstGeom prst="rect">
          <a:avLst/>
        </a:prstGeom>
        <a:ln w="19050">
          <a:solidFill>
            <a:schemeClr val="tx1"/>
          </a:solidFill>
        </a:ln>
      </xdr:spPr>
    </xdr:pic>
    <xdr:clientData/>
  </xdr:twoCellAnchor>
  <xdr:twoCellAnchor editAs="oneCell">
    <xdr:from>
      <xdr:col>7</xdr:col>
      <xdr:colOff>0</xdr:colOff>
      <xdr:row>2429</xdr:row>
      <xdr:rowOff>0</xdr:rowOff>
    </xdr:from>
    <xdr:to>
      <xdr:col>8</xdr:col>
      <xdr:colOff>152400</xdr:colOff>
      <xdr:row>2433</xdr:row>
      <xdr:rowOff>0</xdr:rowOff>
    </xdr:to>
    <xdr:pic>
      <xdr:nvPicPr>
        <xdr:cNvPr id="535" name="Picture 534" descr="160.png"/>
        <xdr:cNvPicPr>
          <a:picLocks noChangeAspect="1"/>
        </xdr:cNvPicPr>
      </xdr:nvPicPr>
      <xdr:blipFill>
        <a:blip xmlns:r="http://schemas.openxmlformats.org/officeDocument/2006/relationships" r:embed="rId402" cstate="print"/>
        <a:stretch>
          <a:fillRect/>
        </a:stretch>
      </xdr:blipFill>
      <xdr:spPr>
        <a:xfrm>
          <a:off x="4267200" y="226256850"/>
          <a:ext cx="762000" cy="762000"/>
        </a:xfrm>
        <a:prstGeom prst="rect">
          <a:avLst/>
        </a:prstGeom>
      </xdr:spPr>
    </xdr:pic>
    <xdr:clientData/>
  </xdr:twoCellAnchor>
  <xdr:twoCellAnchor editAs="oneCell">
    <xdr:from>
      <xdr:col>9</xdr:col>
      <xdr:colOff>0</xdr:colOff>
      <xdr:row>2429</xdr:row>
      <xdr:rowOff>0</xdr:rowOff>
    </xdr:from>
    <xdr:to>
      <xdr:col>10</xdr:col>
      <xdr:colOff>152400</xdr:colOff>
      <xdr:row>2433</xdr:row>
      <xdr:rowOff>0</xdr:rowOff>
    </xdr:to>
    <xdr:pic>
      <xdr:nvPicPr>
        <xdr:cNvPr id="536" name="Picture 535" descr="160.png"/>
        <xdr:cNvPicPr>
          <a:picLocks noChangeAspect="1"/>
        </xdr:cNvPicPr>
      </xdr:nvPicPr>
      <xdr:blipFill>
        <a:blip xmlns:r="http://schemas.openxmlformats.org/officeDocument/2006/relationships" r:embed="rId402" cstate="print"/>
        <a:stretch>
          <a:fillRect/>
        </a:stretch>
      </xdr:blipFill>
      <xdr:spPr>
        <a:xfrm>
          <a:off x="5486400" y="226256850"/>
          <a:ext cx="762000" cy="762000"/>
        </a:xfrm>
        <a:prstGeom prst="rect">
          <a:avLst/>
        </a:prstGeom>
      </xdr:spPr>
    </xdr:pic>
    <xdr:clientData/>
  </xdr:twoCellAnchor>
  <xdr:twoCellAnchor editAs="oneCell">
    <xdr:from>
      <xdr:col>7</xdr:col>
      <xdr:colOff>0</xdr:colOff>
      <xdr:row>2434</xdr:row>
      <xdr:rowOff>0</xdr:rowOff>
    </xdr:from>
    <xdr:to>
      <xdr:col>8</xdr:col>
      <xdr:colOff>152400</xdr:colOff>
      <xdr:row>2437</xdr:row>
      <xdr:rowOff>190500</xdr:rowOff>
    </xdr:to>
    <xdr:pic>
      <xdr:nvPicPr>
        <xdr:cNvPr id="537" name="Picture 536" descr="160back.png"/>
        <xdr:cNvPicPr>
          <a:picLocks noChangeAspect="1"/>
        </xdr:cNvPicPr>
      </xdr:nvPicPr>
      <xdr:blipFill>
        <a:blip xmlns:r="http://schemas.openxmlformats.org/officeDocument/2006/relationships" r:embed="rId403" cstate="print"/>
        <a:stretch>
          <a:fillRect/>
        </a:stretch>
      </xdr:blipFill>
      <xdr:spPr>
        <a:xfrm>
          <a:off x="4267200" y="227209350"/>
          <a:ext cx="762000" cy="762000"/>
        </a:xfrm>
        <a:prstGeom prst="rect">
          <a:avLst/>
        </a:prstGeom>
      </xdr:spPr>
    </xdr:pic>
    <xdr:clientData/>
  </xdr:twoCellAnchor>
  <xdr:twoCellAnchor editAs="oneCell">
    <xdr:from>
      <xdr:col>9</xdr:col>
      <xdr:colOff>0</xdr:colOff>
      <xdr:row>2434</xdr:row>
      <xdr:rowOff>0</xdr:rowOff>
    </xdr:from>
    <xdr:to>
      <xdr:col>10</xdr:col>
      <xdr:colOff>152400</xdr:colOff>
      <xdr:row>2437</xdr:row>
      <xdr:rowOff>190500</xdr:rowOff>
    </xdr:to>
    <xdr:pic>
      <xdr:nvPicPr>
        <xdr:cNvPr id="538" name="Picture 537" descr="160back.png"/>
        <xdr:cNvPicPr>
          <a:picLocks noChangeAspect="1"/>
        </xdr:cNvPicPr>
      </xdr:nvPicPr>
      <xdr:blipFill>
        <a:blip xmlns:r="http://schemas.openxmlformats.org/officeDocument/2006/relationships" r:embed="rId403" cstate="print"/>
        <a:stretch>
          <a:fillRect/>
        </a:stretch>
      </xdr:blipFill>
      <xdr:spPr>
        <a:xfrm>
          <a:off x="5486400" y="227209350"/>
          <a:ext cx="762000" cy="762000"/>
        </a:xfrm>
        <a:prstGeom prst="rect">
          <a:avLst/>
        </a:prstGeom>
      </xdr:spPr>
    </xdr:pic>
    <xdr:clientData/>
  </xdr:twoCellAnchor>
  <xdr:twoCellAnchor editAs="oneCell">
    <xdr:from>
      <xdr:col>11</xdr:col>
      <xdr:colOff>0</xdr:colOff>
      <xdr:row>2429</xdr:row>
      <xdr:rowOff>0</xdr:rowOff>
    </xdr:from>
    <xdr:to>
      <xdr:col>12</xdr:col>
      <xdr:colOff>152400</xdr:colOff>
      <xdr:row>2433</xdr:row>
      <xdr:rowOff>0</xdr:rowOff>
    </xdr:to>
    <xdr:pic>
      <xdr:nvPicPr>
        <xdr:cNvPr id="539" name="Picture 538" descr="160shiny.png"/>
        <xdr:cNvPicPr>
          <a:picLocks noChangeAspect="1"/>
        </xdr:cNvPicPr>
      </xdr:nvPicPr>
      <xdr:blipFill>
        <a:blip xmlns:r="http://schemas.openxmlformats.org/officeDocument/2006/relationships" r:embed="rId404" cstate="print"/>
        <a:stretch>
          <a:fillRect/>
        </a:stretch>
      </xdr:blipFill>
      <xdr:spPr>
        <a:xfrm>
          <a:off x="6705600" y="226256850"/>
          <a:ext cx="762000" cy="762000"/>
        </a:xfrm>
        <a:prstGeom prst="rect">
          <a:avLst/>
        </a:prstGeom>
      </xdr:spPr>
    </xdr:pic>
    <xdr:clientData/>
  </xdr:twoCellAnchor>
  <xdr:twoCellAnchor editAs="oneCell">
    <xdr:from>
      <xdr:col>11</xdr:col>
      <xdr:colOff>0</xdr:colOff>
      <xdr:row>2434</xdr:row>
      <xdr:rowOff>0</xdr:rowOff>
    </xdr:from>
    <xdr:to>
      <xdr:col>12</xdr:col>
      <xdr:colOff>152400</xdr:colOff>
      <xdr:row>2437</xdr:row>
      <xdr:rowOff>190500</xdr:rowOff>
    </xdr:to>
    <xdr:pic>
      <xdr:nvPicPr>
        <xdr:cNvPr id="540" name="Picture 539" descr="160backshiny.png"/>
        <xdr:cNvPicPr>
          <a:picLocks noChangeAspect="1"/>
        </xdr:cNvPicPr>
      </xdr:nvPicPr>
      <xdr:blipFill>
        <a:blip xmlns:r="http://schemas.openxmlformats.org/officeDocument/2006/relationships" r:embed="rId405" cstate="print"/>
        <a:stretch>
          <a:fillRect/>
        </a:stretch>
      </xdr:blipFill>
      <xdr:spPr>
        <a:xfrm>
          <a:off x="6705600" y="227209350"/>
          <a:ext cx="762000" cy="762000"/>
        </a:xfrm>
        <a:prstGeom prst="rect">
          <a:avLst/>
        </a:prstGeom>
      </xdr:spPr>
    </xdr:pic>
    <xdr:clientData/>
  </xdr:twoCellAnchor>
  <xdr:twoCellAnchor editAs="oneCell">
    <xdr:from>
      <xdr:col>9</xdr:col>
      <xdr:colOff>323850</xdr:colOff>
      <xdr:row>2569</xdr:row>
      <xdr:rowOff>19050</xdr:rowOff>
    </xdr:from>
    <xdr:to>
      <xdr:col>12</xdr:col>
      <xdr:colOff>590550</xdr:colOff>
      <xdr:row>2579</xdr:row>
      <xdr:rowOff>180975</xdr:rowOff>
    </xdr:to>
    <xdr:pic>
      <xdr:nvPicPr>
        <xdr:cNvPr id="541" name="Picture 540" descr="478.jpg"/>
        <xdr:cNvPicPr>
          <a:picLocks noChangeAspect="1"/>
        </xdr:cNvPicPr>
      </xdr:nvPicPr>
      <xdr:blipFill>
        <a:blip xmlns:r="http://schemas.openxmlformats.org/officeDocument/2006/relationships" r:embed="rId406" cstate="print"/>
        <a:stretch>
          <a:fillRect/>
        </a:stretch>
      </xdr:blipFill>
      <xdr:spPr>
        <a:xfrm>
          <a:off x="5810250" y="240896775"/>
          <a:ext cx="2095500" cy="2095500"/>
        </a:xfrm>
        <a:prstGeom prst="rect">
          <a:avLst/>
        </a:prstGeom>
        <a:ln w="19050">
          <a:solidFill>
            <a:schemeClr val="tx1"/>
          </a:solidFill>
        </a:ln>
      </xdr:spPr>
    </xdr:pic>
    <xdr:clientData/>
  </xdr:twoCellAnchor>
  <xdr:twoCellAnchor editAs="oneCell">
    <xdr:from>
      <xdr:col>9</xdr:col>
      <xdr:colOff>0</xdr:colOff>
      <xdr:row>2591</xdr:row>
      <xdr:rowOff>0</xdr:rowOff>
    </xdr:from>
    <xdr:to>
      <xdr:col>10</xdr:col>
      <xdr:colOff>152400</xdr:colOff>
      <xdr:row>2595</xdr:row>
      <xdr:rowOff>0</xdr:rowOff>
    </xdr:to>
    <xdr:pic>
      <xdr:nvPicPr>
        <xdr:cNvPr id="542" name="Picture 541" descr="478.png"/>
        <xdr:cNvPicPr>
          <a:picLocks noChangeAspect="1"/>
        </xdr:cNvPicPr>
      </xdr:nvPicPr>
      <xdr:blipFill>
        <a:blip xmlns:r="http://schemas.openxmlformats.org/officeDocument/2006/relationships" r:embed="rId407" cstate="print"/>
        <a:stretch>
          <a:fillRect/>
        </a:stretch>
      </xdr:blipFill>
      <xdr:spPr>
        <a:xfrm>
          <a:off x="5486400" y="245097300"/>
          <a:ext cx="762000" cy="762000"/>
        </a:xfrm>
        <a:prstGeom prst="rect">
          <a:avLst/>
        </a:prstGeom>
      </xdr:spPr>
    </xdr:pic>
    <xdr:clientData/>
  </xdr:twoCellAnchor>
  <xdr:twoCellAnchor editAs="oneCell">
    <xdr:from>
      <xdr:col>11</xdr:col>
      <xdr:colOff>0</xdr:colOff>
      <xdr:row>2591</xdr:row>
      <xdr:rowOff>0</xdr:rowOff>
    </xdr:from>
    <xdr:to>
      <xdr:col>12</xdr:col>
      <xdr:colOff>152400</xdr:colOff>
      <xdr:row>2595</xdr:row>
      <xdr:rowOff>0</xdr:rowOff>
    </xdr:to>
    <xdr:pic>
      <xdr:nvPicPr>
        <xdr:cNvPr id="543" name="Picture 542" descr="478shiny.png"/>
        <xdr:cNvPicPr>
          <a:picLocks noChangeAspect="1"/>
        </xdr:cNvPicPr>
      </xdr:nvPicPr>
      <xdr:blipFill>
        <a:blip xmlns:r="http://schemas.openxmlformats.org/officeDocument/2006/relationships" r:embed="rId408" cstate="print"/>
        <a:stretch>
          <a:fillRect/>
        </a:stretch>
      </xdr:blipFill>
      <xdr:spPr>
        <a:xfrm>
          <a:off x="6705600" y="245097300"/>
          <a:ext cx="762000" cy="762000"/>
        </a:xfrm>
        <a:prstGeom prst="rect">
          <a:avLst/>
        </a:prstGeom>
      </xdr:spPr>
    </xdr:pic>
    <xdr:clientData/>
  </xdr:twoCellAnchor>
  <xdr:twoCellAnchor editAs="oneCell">
    <xdr:from>
      <xdr:col>9</xdr:col>
      <xdr:colOff>0</xdr:colOff>
      <xdr:row>2596</xdr:row>
      <xdr:rowOff>0</xdr:rowOff>
    </xdr:from>
    <xdr:to>
      <xdr:col>10</xdr:col>
      <xdr:colOff>152400</xdr:colOff>
      <xdr:row>2599</xdr:row>
      <xdr:rowOff>190500</xdr:rowOff>
    </xdr:to>
    <xdr:pic>
      <xdr:nvPicPr>
        <xdr:cNvPr id="544" name="Picture 543" descr="478back.png"/>
        <xdr:cNvPicPr>
          <a:picLocks noChangeAspect="1"/>
        </xdr:cNvPicPr>
      </xdr:nvPicPr>
      <xdr:blipFill>
        <a:blip xmlns:r="http://schemas.openxmlformats.org/officeDocument/2006/relationships" r:embed="rId409" cstate="print"/>
        <a:stretch>
          <a:fillRect/>
        </a:stretch>
      </xdr:blipFill>
      <xdr:spPr>
        <a:xfrm>
          <a:off x="5486400" y="246049800"/>
          <a:ext cx="762000" cy="762000"/>
        </a:xfrm>
        <a:prstGeom prst="rect">
          <a:avLst/>
        </a:prstGeom>
      </xdr:spPr>
    </xdr:pic>
    <xdr:clientData/>
  </xdr:twoCellAnchor>
  <xdr:twoCellAnchor editAs="oneCell">
    <xdr:from>
      <xdr:col>11</xdr:col>
      <xdr:colOff>0</xdr:colOff>
      <xdr:row>2596</xdr:row>
      <xdr:rowOff>0</xdr:rowOff>
    </xdr:from>
    <xdr:to>
      <xdr:col>12</xdr:col>
      <xdr:colOff>152400</xdr:colOff>
      <xdr:row>2599</xdr:row>
      <xdr:rowOff>190500</xdr:rowOff>
    </xdr:to>
    <xdr:pic>
      <xdr:nvPicPr>
        <xdr:cNvPr id="545" name="Picture 544" descr="478backshiny.png"/>
        <xdr:cNvPicPr>
          <a:picLocks noChangeAspect="1"/>
        </xdr:cNvPicPr>
      </xdr:nvPicPr>
      <xdr:blipFill>
        <a:blip xmlns:r="http://schemas.openxmlformats.org/officeDocument/2006/relationships" r:embed="rId410" cstate="print"/>
        <a:stretch>
          <a:fillRect/>
        </a:stretch>
      </xdr:blipFill>
      <xdr:spPr>
        <a:xfrm>
          <a:off x="6705600" y="246049800"/>
          <a:ext cx="762000" cy="762000"/>
        </a:xfrm>
        <a:prstGeom prst="rect">
          <a:avLst/>
        </a:prstGeom>
      </xdr:spPr>
    </xdr:pic>
    <xdr:clientData/>
  </xdr:twoCellAnchor>
  <xdr:twoCellAnchor editAs="oneCell">
    <xdr:from>
      <xdr:col>9</xdr:col>
      <xdr:colOff>323850</xdr:colOff>
      <xdr:row>3197</xdr:row>
      <xdr:rowOff>19050</xdr:rowOff>
    </xdr:from>
    <xdr:to>
      <xdr:col>12</xdr:col>
      <xdr:colOff>590550</xdr:colOff>
      <xdr:row>3207</xdr:row>
      <xdr:rowOff>180975</xdr:rowOff>
    </xdr:to>
    <xdr:pic>
      <xdr:nvPicPr>
        <xdr:cNvPr id="546" name="Picture 545" descr="297.jpg"/>
        <xdr:cNvPicPr>
          <a:picLocks noChangeAspect="1"/>
        </xdr:cNvPicPr>
      </xdr:nvPicPr>
      <xdr:blipFill>
        <a:blip xmlns:r="http://schemas.openxmlformats.org/officeDocument/2006/relationships" r:embed="rId411" cstate="print"/>
        <a:stretch>
          <a:fillRect/>
        </a:stretch>
      </xdr:blipFill>
      <xdr:spPr>
        <a:xfrm>
          <a:off x="5810250" y="280101675"/>
          <a:ext cx="2095500" cy="2095500"/>
        </a:xfrm>
        <a:prstGeom prst="rect">
          <a:avLst/>
        </a:prstGeom>
        <a:ln w="19050">
          <a:solidFill>
            <a:schemeClr val="tx1"/>
          </a:solidFill>
        </a:ln>
      </xdr:spPr>
    </xdr:pic>
    <xdr:clientData/>
  </xdr:twoCellAnchor>
  <xdr:twoCellAnchor editAs="oneCell">
    <xdr:from>
      <xdr:col>7</xdr:col>
      <xdr:colOff>0</xdr:colOff>
      <xdr:row>3219</xdr:row>
      <xdr:rowOff>0</xdr:rowOff>
    </xdr:from>
    <xdr:to>
      <xdr:col>8</xdr:col>
      <xdr:colOff>152400</xdr:colOff>
      <xdr:row>3223</xdr:row>
      <xdr:rowOff>0</xdr:rowOff>
    </xdr:to>
    <xdr:pic>
      <xdr:nvPicPr>
        <xdr:cNvPr id="547" name="Picture 546" descr="297.png"/>
        <xdr:cNvPicPr>
          <a:picLocks noChangeAspect="1"/>
        </xdr:cNvPicPr>
      </xdr:nvPicPr>
      <xdr:blipFill>
        <a:blip xmlns:r="http://schemas.openxmlformats.org/officeDocument/2006/relationships" r:embed="rId412" cstate="print"/>
        <a:stretch>
          <a:fillRect/>
        </a:stretch>
      </xdr:blipFill>
      <xdr:spPr>
        <a:xfrm>
          <a:off x="4267200" y="284302200"/>
          <a:ext cx="762000" cy="762000"/>
        </a:xfrm>
        <a:prstGeom prst="rect">
          <a:avLst/>
        </a:prstGeom>
      </xdr:spPr>
    </xdr:pic>
    <xdr:clientData/>
  </xdr:twoCellAnchor>
  <xdr:twoCellAnchor editAs="oneCell">
    <xdr:from>
      <xdr:col>9</xdr:col>
      <xdr:colOff>0</xdr:colOff>
      <xdr:row>3219</xdr:row>
      <xdr:rowOff>0</xdr:rowOff>
    </xdr:from>
    <xdr:to>
      <xdr:col>10</xdr:col>
      <xdr:colOff>152400</xdr:colOff>
      <xdr:row>3223</xdr:row>
      <xdr:rowOff>0</xdr:rowOff>
    </xdr:to>
    <xdr:pic>
      <xdr:nvPicPr>
        <xdr:cNvPr id="548" name="Picture 547" descr="297.png"/>
        <xdr:cNvPicPr>
          <a:picLocks noChangeAspect="1"/>
        </xdr:cNvPicPr>
      </xdr:nvPicPr>
      <xdr:blipFill>
        <a:blip xmlns:r="http://schemas.openxmlformats.org/officeDocument/2006/relationships" r:embed="rId412" cstate="print"/>
        <a:stretch>
          <a:fillRect/>
        </a:stretch>
      </xdr:blipFill>
      <xdr:spPr>
        <a:xfrm>
          <a:off x="5486400" y="284302200"/>
          <a:ext cx="762000" cy="762000"/>
        </a:xfrm>
        <a:prstGeom prst="rect">
          <a:avLst/>
        </a:prstGeom>
      </xdr:spPr>
    </xdr:pic>
    <xdr:clientData/>
  </xdr:twoCellAnchor>
  <xdr:twoCellAnchor editAs="oneCell">
    <xdr:from>
      <xdr:col>7</xdr:col>
      <xdr:colOff>0</xdr:colOff>
      <xdr:row>3224</xdr:row>
      <xdr:rowOff>0</xdr:rowOff>
    </xdr:from>
    <xdr:to>
      <xdr:col>8</xdr:col>
      <xdr:colOff>152400</xdr:colOff>
      <xdr:row>3227</xdr:row>
      <xdr:rowOff>190500</xdr:rowOff>
    </xdr:to>
    <xdr:pic>
      <xdr:nvPicPr>
        <xdr:cNvPr id="549" name="Picture 548" descr="297back.png"/>
        <xdr:cNvPicPr>
          <a:picLocks noChangeAspect="1"/>
        </xdr:cNvPicPr>
      </xdr:nvPicPr>
      <xdr:blipFill>
        <a:blip xmlns:r="http://schemas.openxmlformats.org/officeDocument/2006/relationships" r:embed="rId413" cstate="print"/>
        <a:stretch>
          <a:fillRect/>
        </a:stretch>
      </xdr:blipFill>
      <xdr:spPr>
        <a:xfrm>
          <a:off x="4267200" y="285254700"/>
          <a:ext cx="762000" cy="762000"/>
        </a:xfrm>
        <a:prstGeom prst="rect">
          <a:avLst/>
        </a:prstGeom>
      </xdr:spPr>
    </xdr:pic>
    <xdr:clientData/>
  </xdr:twoCellAnchor>
  <xdr:twoCellAnchor editAs="oneCell">
    <xdr:from>
      <xdr:col>9</xdr:col>
      <xdr:colOff>0</xdr:colOff>
      <xdr:row>3224</xdr:row>
      <xdr:rowOff>0</xdr:rowOff>
    </xdr:from>
    <xdr:to>
      <xdr:col>10</xdr:col>
      <xdr:colOff>152400</xdr:colOff>
      <xdr:row>3227</xdr:row>
      <xdr:rowOff>190500</xdr:rowOff>
    </xdr:to>
    <xdr:pic>
      <xdr:nvPicPr>
        <xdr:cNvPr id="550" name="Picture 549" descr="297back.png"/>
        <xdr:cNvPicPr>
          <a:picLocks noChangeAspect="1"/>
        </xdr:cNvPicPr>
      </xdr:nvPicPr>
      <xdr:blipFill>
        <a:blip xmlns:r="http://schemas.openxmlformats.org/officeDocument/2006/relationships" r:embed="rId413" cstate="print"/>
        <a:stretch>
          <a:fillRect/>
        </a:stretch>
      </xdr:blipFill>
      <xdr:spPr>
        <a:xfrm>
          <a:off x="5486400" y="285254700"/>
          <a:ext cx="762000" cy="762000"/>
        </a:xfrm>
        <a:prstGeom prst="rect">
          <a:avLst/>
        </a:prstGeom>
      </xdr:spPr>
    </xdr:pic>
    <xdr:clientData/>
  </xdr:twoCellAnchor>
  <xdr:twoCellAnchor editAs="oneCell">
    <xdr:from>
      <xdr:col>11</xdr:col>
      <xdr:colOff>0</xdr:colOff>
      <xdr:row>3219</xdr:row>
      <xdr:rowOff>0</xdr:rowOff>
    </xdr:from>
    <xdr:to>
      <xdr:col>12</xdr:col>
      <xdr:colOff>152400</xdr:colOff>
      <xdr:row>3223</xdr:row>
      <xdr:rowOff>0</xdr:rowOff>
    </xdr:to>
    <xdr:pic>
      <xdr:nvPicPr>
        <xdr:cNvPr id="551" name="Picture 550" descr="297shiny.png"/>
        <xdr:cNvPicPr>
          <a:picLocks noChangeAspect="1"/>
        </xdr:cNvPicPr>
      </xdr:nvPicPr>
      <xdr:blipFill>
        <a:blip xmlns:r="http://schemas.openxmlformats.org/officeDocument/2006/relationships" r:embed="rId414" cstate="print"/>
        <a:stretch>
          <a:fillRect/>
        </a:stretch>
      </xdr:blipFill>
      <xdr:spPr>
        <a:xfrm>
          <a:off x="6705600" y="284302200"/>
          <a:ext cx="762000" cy="762000"/>
        </a:xfrm>
        <a:prstGeom prst="rect">
          <a:avLst/>
        </a:prstGeom>
      </xdr:spPr>
    </xdr:pic>
    <xdr:clientData/>
  </xdr:twoCellAnchor>
  <xdr:twoCellAnchor editAs="oneCell">
    <xdr:from>
      <xdr:col>11</xdr:col>
      <xdr:colOff>0</xdr:colOff>
      <xdr:row>3224</xdr:row>
      <xdr:rowOff>0</xdr:rowOff>
    </xdr:from>
    <xdr:to>
      <xdr:col>12</xdr:col>
      <xdr:colOff>152400</xdr:colOff>
      <xdr:row>3227</xdr:row>
      <xdr:rowOff>190500</xdr:rowOff>
    </xdr:to>
    <xdr:pic>
      <xdr:nvPicPr>
        <xdr:cNvPr id="552" name="Picture 551" descr="297backshiny.png"/>
        <xdr:cNvPicPr>
          <a:picLocks noChangeAspect="1"/>
        </xdr:cNvPicPr>
      </xdr:nvPicPr>
      <xdr:blipFill>
        <a:blip xmlns:r="http://schemas.openxmlformats.org/officeDocument/2006/relationships" r:embed="rId415" cstate="print"/>
        <a:stretch>
          <a:fillRect/>
        </a:stretch>
      </xdr:blipFill>
      <xdr:spPr>
        <a:xfrm>
          <a:off x="6705600" y="285254700"/>
          <a:ext cx="762000" cy="762000"/>
        </a:xfrm>
        <a:prstGeom prst="rect">
          <a:avLst/>
        </a:prstGeom>
      </xdr:spPr>
    </xdr:pic>
    <xdr:clientData/>
  </xdr:twoCellAnchor>
  <xdr:twoCellAnchor editAs="oneCell">
    <xdr:from>
      <xdr:col>9</xdr:col>
      <xdr:colOff>323850</xdr:colOff>
      <xdr:row>3362</xdr:row>
      <xdr:rowOff>19050</xdr:rowOff>
    </xdr:from>
    <xdr:to>
      <xdr:col>12</xdr:col>
      <xdr:colOff>590550</xdr:colOff>
      <xdr:row>3372</xdr:row>
      <xdr:rowOff>180975</xdr:rowOff>
    </xdr:to>
    <xdr:pic>
      <xdr:nvPicPr>
        <xdr:cNvPr id="553" name="Picture 552" descr="106.jpg"/>
        <xdr:cNvPicPr>
          <a:picLocks noChangeAspect="1"/>
        </xdr:cNvPicPr>
      </xdr:nvPicPr>
      <xdr:blipFill>
        <a:blip xmlns:r="http://schemas.openxmlformats.org/officeDocument/2006/relationships" r:embed="rId416" cstate="print"/>
        <a:stretch>
          <a:fillRect/>
        </a:stretch>
      </xdr:blipFill>
      <xdr:spPr>
        <a:xfrm>
          <a:off x="5810250" y="305857275"/>
          <a:ext cx="2095500" cy="2095500"/>
        </a:xfrm>
        <a:prstGeom prst="rect">
          <a:avLst/>
        </a:prstGeom>
        <a:ln w="19050">
          <a:solidFill>
            <a:schemeClr val="tx1"/>
          </a:solidFill>
        </a:ln>
      </xdr:spPr>
    </xdr:pic>
    <xdr:clientData/>
  </xdr:twoCellAnchor>
  <xdr:twoCellAnchor editAs="oneCell">
    <xdr:from>
      <xdr:col>7</xdr:col>
      <xdr:colOff>0</xdr:colOff>
      <xdr:row>3384</xdr:row>
      <xdr:rowOff>0</xdr:rowOff>
    </xdr:from>
    <xdr:to>
      <xdr:col>8</xdr:col>
      <xdr:colOff>152400</xdr:colOff>
      <xdr:row>3388</xdr:row>
      <xdr:rowOff>0</xdr:rowOff>
    </xdr:to>
    <xdr:pic>
      <xdr:nvPicPr>
        <xdr:cNvPr id="554" name="Picture 553" descr="106.png"/>
        <xdr:cNvPicPr>
          <a:picLocks noChangeAspect="1"/>
        </xdr:cNvPicPr>
      </xdr:nvPicPr>
      <xdr:blipFill>
        <a:blip xmlns:r="http://schemas.openxmlformats.org/officeDocument/2006/relationships" r:embed="rId417" cstate="print"/>
        <a:stretch>
          <a:fillRect/>
        </a:stretch>
      </xdr:blipFill>
      <xdr:spPr>
        <a:xfrm>
          <a:off x="4267200" y="310057800"/>
          <a:ext cx="762000" cy="762000"/>
        </a:xfrm>
        <a:prstGeom prst="rect">
          <a:avLst/>
        </a:prstGeom>
      </xdr:spPr>
    </xdr:pic>
    <xdr:clientData/>
  </xdr:twoCellAnchor>
  <xdr:twoCellAnchor editAs="oneCell">
    <xdr:from>
      <xdr:col>7</xdr:col>
      <xdr:colOff>0</xdr:colOff>
      <xdr:row>3389</xdr:row>
      <xdr:rowOff>0</xdr:rowOff>
    </xdr:from>
    <xdr:to>
      <xdr:col>8</xdr:col>
      <xdr:colOff>152400</xdr:colOff>
      <xdr:row>3392</xdr:row>
      <xdr:rowOff>190500</xdr:rowOff>
    </xdr:to>
    <xdr:pic>
      <xdr:nvPicPr>
        <xdr:cNvPr id="555" name="Picture 554" descr="106back.png"/>
        <xdr:cNvPicPr>
          <a:picLocks noChangeAspect="1"/>
        </xdr:cNvPicPr>
      </xdr:nvPicPr>
      <xdr:blipFill>
        <a:blip xmlns:r="http://schemas.openxmlformats.org/officeDocument/2006/relationships" r:embed="rId418" cstate="print"/>
        <a:stretch>
          <a:fillRect/>
        </a:stretch>
      </xdr:blipFill>
      <xdr:spPr>
        <a:xfrm>
          <a:off x="4267200" y="311010300"/>
          <a:ext cx="762000" cy="762000"/>
        </a:xfrm>
        <a:prstGeom prst="rect">
          <a:avLst/>
        </a:prstGeom>
      </xdr:spPr>
    </xdr:pic>
    <xdr:clientData/>
  </xdr:twoCellAnchor>
  <xdr:twoCellAnchor editAs="oneCell">
    <xdr:from>
      <xdr:col>11</xdr:col>
      <xdr:colOff>0</xdr:colOff>
      <xdr:row>3384</xdr:row>
      <xdr:rowOff>0</xdr:rowOff>
    </xdr:from>
    <xdr:to>
      <xdr:col>12</xdr:col>
      <xdr:colOff>152400</xdr:colOff>
      <xdr:row>3388</xdr:row>
      <xdr:rowOff>0</xdr:rowOff>
    </xdr:to>
    <xdr:pic>
      <xdr:nvPicPr>
        <xdr:cNvPr id="556" name="Picture 555" descr="106shiny.png"/>
        <xdr:cNvPicPr>
          <a:picLocks noChangeAspect="1"/>
        </xdr:cNvPicPr>
      </xdr:nvPicPr>
      <xdr:blipFill>
        <a:blip xmlns:r="http://schemas.openxmlformats.org/officeDocument/2006/relationships" r:embed="rId419" cstate="print"/>
        <a:stretch>
          <a:fillRect/>
        </a:stretch>
      </xdr:blipFill>
      <xdr:spPr>
        <a:xfrm>
          <a:off x="6705600" y="310057800"/>
          <a:ext cx="762000" cy="762000"/>
        </a:xfrm>
        <a:prstGeom prst="rect">
          <a:avLst/>
        </a:prstGeom>
      </xdr:spPr>
    </xdr:pic>
    <xdr:clientData/>
  </xdr:twoCellAnchor>
  <xdr:twoCellAnchor editAs="oneCell">
    <xdr:from>
      <xdr:col>11</xdr:col>
      <xdr:colOff>0</xdr:colOff>
      <xdr:row>3389</xdr:row>
      <xdr:rowOff>0</xdr:rowOff>
    </xdr:from>
    <xdr:to>
      <xdr:col>12</xdr:col>
      <xdr:colOff>152400</xdr:colOff>
      <xdr:row>3392</xdr:row>
      <xdr:rowOff>190500</xdr:rowOff>
    </xdr:to>
    <xdr:pic>
      <xdr:nvPicPr>
        <xdr:cNvPr id="557" name="Picture 556" descr="106backshiny.png"/>
        <xdr:cNvPicPr>
          <a:picLocks noChangeAspect="1"/>
        </xdr:cNvPicPr>
      </xdr:nvPicPr>
      <xdr:blipFill>
        <a:blip xmlns:r="http://schemas.openxmlformats.org/officeDocument/2006/relationships" r:embed="rId420" cstate="print"/>
        <a:stretch>
          <a:fillRect/>
        </a:stretch>
      </xdr:blipFill>
      <xdr:spPr>
        <a:xfrm>
          <a:off x="6705600" y="311010300"/>
          <a:ext cx="762000" cy="762000"/>
        </a:xfrm>
        <a:prstGeom prst="rect">
          <a:avLst/>
        </a:prstGeom>
      </xdr:spPr>
    </xdr:pic>
    <xdr:clientData/>
  </xdr:twoCellAnchor>
  <xdr:twoCellAnchor editAs="oneCell">
    <xdr:from>
      <xdr:col>9</xdr:col>
      <xdr:colOff>333375</xdr:colOff>
      <xdr:row>3394</xdr:row>
      <xdr:rowOff>19050</xdr:rowOff>
    </xdr:from>
    <xdr:to>
      <xdr:col>12</xdr:col>
      <xdr:colOff>600075</xdr:colOff>
      <xdr:row>3404</xdr:row>
      <xdr:rowOff>180975</xdr:rowOff>
    </xdr:to>
    <xdr:pic>
      <xdr:nvPicPr>
        <xdr:cNvPr id="558" name="Picture 557" descr="237.jpg"/>
        <xdr:cNvPicPr>
          <a:picLocks noChangeAspect="1"/>
        </xdr:cNvPicPr>
      </xdr:nvPicPr>
      <xdr:blipFill>
        <a:blip xmlns:r="http://schemas.openxmlformats.org/officeDocument/2006/relationships" r:embed="rId421" cstate="print"/>
        <a:stretch>
          <a:fillRect/>
        </a:stretch>
      </xdr:blipFill>
      <xdr:spPr>
        <a:xfrm>
          <a:off x="5819775" y="312010425"/>
          <a:ext cx="2095500" cy="2095500"/>
        </a:xfrm>
        <a:prstGeom prst="rect">
          <a:avLst/>
        </a:prstGeom>
        <a:ln w="19050">
          <a:solidFill>
            <a:schemeClr val="tx1"/>
          </a:solidFill>
        </a:ln>
      </xdr:spPr>
    </xdr:pic>
    <xdr:clientData/>
  </xdr:twoCellAnchor>
  <xdr:twoCellAnchor editAs="oneCell">
    <xdr:from>
      <xdr:col>7</xdr:col>
      <xdr:colOff>0</xdr:colOff>
      <xdr:row>3416</xdr:row>
      <xdr:rowOff>0</xdr:rowOff>
    </xdr:from>
    <xdr:to>
      <xdr:col>8</xdr:col>
      <xdr:colOff>152400</xdr:colOff>
      <xdr:row>3420</xdr:row>
      <xdr:rowOff>0</xdr:rowOff>
    </xdr:to>
    <xdr:pic>
      <xdr:nvPicPr>
        <xdr:cNvPr id="559" name="Picture 558" descr="237.png"/>
        <xdr:cNvPicPr>
          <a:picLocks noChangeAspect="1"/>
        </xdr:cNvPicPr>
      </xdr:nvPicPr>
      <xdr:blipFill>
        <a:blip xmlns:r="http://schemas.openxmlformats.org/officeDocument/2006/relationships" r:embed="rId422" cstate="print"/>
        <a:stretch>
          <a:fillRect/>
        </a:stretch>
      </xdr:blipFill>
      <xdr:spPr>
        <a:xfrm>
          <a:off x="4267200" y="316210950"/>
          <a:ext cx="762000" cy="762000"/>
        </a:xfrm>
        <a:prstGeom prst="rect">
          <a:avLst/>
        </a:prstGeom>
      </xdr:spPr>
    </xdr:pic>
    <xdr:clientData/>
  </xdr:twoCellAnchor>
  <xdr:twoCellAnchor editAs="oneCell">
    <xdr:from>
      <xdr:col>7</xdr:col>
      <xdr:colOff>0</xdr:colOff>
      <xdr:row>3421</xdr:row>
      <xdr:rowOff>0</xdr:rowOff>
    </xdr:from>
    <xdr:to>
      <xdr:col>8</xdr:col>
      <xdr:colOff>152400</xdr:colOff>
      <xdr:row>3424</xdr:row>
      <xdr:rowOff>190500</xdr:rowOff>
    </xdr:to>
    <xdr:pic>
      <xdr:nvPicPr>
        <xdr:cNvPr id="560" name="Picture 559" descr="237back.png"/>
        <xdr:cNvPicPr>
          <a:picLocks noChangeAspect="1"/>
        </xdr:cNvPicPr>
      </xdr:nvPicPr>
      <xdr:blipFill>
        <a:blip xmlns:r="http://schemas.openxmlformats.org/officeDocument/2006/relationships" r:embed="rId423" cstate="print"/>
        <a:stretch>
          <a:fillRect/>
        </a:stretch>
      </xdr:blipFill>
      <xdr:spPr>
        <a:xfrm>
          <a:off x="4267200" y="317163450"/>
          <a:ext cx="762000" cy="762000"/>
        </a:xfrm>
        <a:prstGeom prst="rect">
          <a:avLst/>
        </a:prstGeom>
      </xdr:spPr>
    </xdr:pic>
    <xdr:clientData/>
  </xdr:twoCellAnchor>
  <xdr:twoCellAnchor editAs="oneCell">
    <xdr:from>
      <xdr:col>11</xdr:col>
      <xdr:colOff>0</xdr:colOff>
      <xdr:row>3416</xdr:row>
      <xdr:rowOff>0</xdr:rowOff>
    </xdr:from>
    <xdr:to>
      <xdr:col>12</xdr:col>
      <xdr:colOff>152400</xdr:colOff>
      <xdr:row>3420</xdr:row>
      <xdr:rowOff>0</xdr:rowOff>
    </xdr:to>
    <xdr:pic>
      <xdr:nvPicPr>
        <xdr:cNvPr id="561" name="Picture 560" descr="237shiny.png"/>
        <xdr:cNvPicPr>
          <a:picLocks noChangeAspect="1"/>
        </xdr:cNvPicPr>
      </xdr:nvPicPr>
      <xdr:blipFill>
        <a:blip xmlns:r="http://schemas.openxmlformats.org/officeDocument/2006/relationships" r:embed="rId424" cstate="print"/>
        <a:stretch>
          <a:fillRect/>
        </a:stretch>
      </xdr:blipFill>
      <xdr:spPr>
        <a:xfrm>
          <a:off x="6705600" y="316210950"/>
          <a:ext cx="762000" cy="762000"/>
        </a:xfrm>
        <a:prstGeom prst="rect">
          <a:avLst/>
        </a:prstGeom>
      </xdr:spPr>
    </xdr:pic>
    <xdr:clientData/>
  </xdr:twoCellAnchor>
  <xdr:twoCellAnchor editAs="oneCell">
    <xdr:from>
      <xdr:col>11</xdr:col>
      <xdr:colOff>0</xdr:colOff>
      <xdr:row>3421</xdr:row>
      <xdr:rowOff>0</xdr:rowOff>
    </xdr:from>
    <xdr:to>
      <xdr:col>12</xdr:col>
      <xdr:colOff>152400</xdr:colOff>
      <xdr:row>3424</xdr:row>
      <xdr:rowOff>190500</xdr:rowOff>
    </xdr:to>
    <xdr:pic>
      <xdr:nvPicPr>
        <xdr:cNvPr id="562" name="Picture 561" descr="237backshiny.png"/>
        <xdr:cNvPicPr>
          <a:picLocks noChangeAspect="1"/>
        </xdr:cNvPicPr>
      </xdr:nvPicPr>
      <xdr:blipFill>
        <a:blip xmlns:r="http://schemas.openxmlformats.org/officeDocument/2006/relationships" r:embed="rId425" cstate="print"/>
        <a:stretch>
          <a:fillRect/>
        </a:stretch>
      </xdr:blipFill>
      <xdr:spPr>
        <a:xfrm>
          <a:off x="6705600" y="317163450"/>
          <a:ext cx="762000" cy="762000"/>
        </a:xfrm>
        <a:prstGeom prst="rect">
          <a:avLst/>
        </a:prstGeom>
      </xdr:spPr>
    </xdr:pic>
    <xdr:clientData/>
  </xdr:twoCellAnchor>
  <xdr:twoCellAnchor editAs="oneCell">
    <xdr:from>
      <xdr:col>9</xdr:col>
      <xdr:colOff>323850</xdr:colOff>
      <xdr:row>3462</xdr:row>
      <xdr:rowOff>19050</xdr:rowOff>
    </xdr:from>
    <xdr:to>
      <xdr:col>12</xdr:col>
      <xdr:colOff>590550</xdr:colOff>
      <xdr:row>3472</xdr:row>
      <xdr:rowOff>180975</xdr:rowOff>
    </xdr:to>
    <xdr:pic>
      <xdr:nvPicPr>
        <xdr:cNvPr id="563" name="Picture 562" descr="229.jpg"/>
        <xdr:cNvPicPr>
          <a:picLocks noChangeAspect="1"/>
        </xdr:cNvPicPr>
      </xdr:nvPicPr>
      <xdr:blipFill>
        <a:blip xmlns:r="http://schemas.openxmlformats.org/officeDocument/2006/relationships" r:embed="rId426" cstate="print"/>
        <a:stretch>
          <a:fillRect/>
        </a:stretch>
      </xdr:blipFill>
      <xdr:spPr>
        <a:xfrm>
          <a:off x="5810250" y="318544575"/>
          <a:ext cx="2095500" cy="2095500"/>
        </a:xfrm>
        <a:prstGeom prst="rect">
          <a:avLst/>
        </a:prstGeom>
        <a:ln w="19050">
          <a:solidFill>
            <a:schemeClr val="tx1"/>
          </a:solidFill>
        </a:ln>
      </xdr:spPr>
    </xdr:pic>
    <xdr:clientData/>
  </xdr:twoCellAnchor>
  <xdr:twoCellAnchor editAs="oneCell">
    <xdr:from>
      <xdr:col>7</xdr:col>
      <xdr:colOff>0</xdr:colOff>
      <xdr:row>3484</xdr:row>
      <xdr:rowOff>0</xdr:rowOff>
    </xdr:from>
    <xdr:to>
      <xdr:col>8</xdr:col>
      <xdr:colOff>152400</xdr:colOff>
      <xdr:row>3488</xdr:row>
      <xdr:rowOff>0</xdr:rowOff>
    </xdr:to>
    <xdr:pic>
      <xdr:nvPicPr>
        <xdr:cNvPr id="564" name="Picture 563" descr="229.png"/>
        <xdr:cNvPicPr>
          <a:picLocks noChangeAspect="1"/>
        </xdr:cNvPicPr>
      </xdr:nvPicPr>
      <xdr:blipFill>
        <a:blip xmlns:r="http://schemas.openxmlformats.org/officeDocument/2006/relationships" r:embed="rId427" cstate="print"/>
        <a:stretch>
          <a:fillRect/>
        </a:stretch>
      </xdr:blipFill>
      <xdr:spPr>
        <a:xfrm>
          <a:off x="4267200" y="322745100"/>
          <a:ext cx="762000" cy="762000"/>
        </a:xfrm>
        <a:prstGeom prst="rect">
          <a:avLst/>
        </a:prstGeom>
      </xdr:spPr>
    </xdr:pic>
    <xdr:clientData/>
  </xdr:twoCellAnchor>
  <xdr:twoCellAnchor editAs="oneCell">
    <xdr:from>
      <xdr:col>9</xdr:col>
      <xdr:colOff>0</xdr:colOff>
      <xdr:row>3484</xdr:row>
      <xdr:rowOff>0</xdr:rowOff>
    </xdr:from>
    <xdr:to>
      <xdr:col>10</xdr:col>
      <xdr:colOff>152400</xdr:colOff>
      <xdr:row>3488</xdr:row>
      <xdr:rowOff>0</xdr:rowOff>
    </xdr:to>
    <xdr:pic>
      <xdr:nvPicPr>
        <xdr:cNvPr id="565" name="Picture 564" descr="229fem.png"/>
        <xdr:cNvPicPr>
          <a:picLocks noChangeAspect="1"/>
        </xdr:cNvPicPr>
      </xdr:nvPicPr>
      <xdr:blipFill>
        <a:blip xmlns:r="http://schemas.openxmlformats.org/officeDocument/2006/relationships" r:embed="rId428" cstate="print"/>
        <a:stretch>
          <a:fillRect/>
        </a:stretch>
      </xdr:blipFill>
      <xdr:spPr>
        <a:xfrm>
          <a:off x="5486400" y="322745100"/>
          <a:ext cx="762000" cy="762000"/>
        </a:xfrm>
        <a:prstGeom prst="rect">
          <a:avLst/>
        </a:prstGeom>
      </xdr:spPr>
    </xdr:pic>
    <xdr:clientData/>
  </xdr:twoCellAnchor>
  <xdr:twoCellAnchor editAs="oneCell">
    <xdr:from>
      <xdr:col>11</xdr:col>
      <xdr:colOff>0</xdr:colOff>
      <xdr:row>3484</xdr:row>
      <xdr:rowOff>0</xdr:rowOff>
    </xdr:from>
    <xdr:to>
      <xdr:col>12</xdr:col>
      <xdr:colOff>152400</xdr:colOff>
      <xdr:row>3488</xdr:row>
      <xdr:rowOff>0</xdr:rowOff>
    </xdr:to>
    <xdr:pic>
      <xdr:nvPicPr>
        <xdr:cNvPr id="566" name="Picture 565" descr="229shiny.png"/>
        <xdr:cNvPicPr>
          <a:picLocks noChangeAspect="1"/>
        </xdr:cNvPicPr>
      </xdr:nvPicPr>
      <xdr:blipFill>
        <a:blip xmlns:r="http://schemas.openxmlformats.org/officeDocument/2006/relationships" r:embed="rId429" cstate="print"/>
        <a:stretch>
          <a:fillRect/>
        </a:stretch>
      </xdr:blipFill>
      <xdr:spPr>
        <a:xfrm>
          <a:off x="6705600" y="322745100"/>
          <a:ext cx="762000" cy="762000"/>
        </a:xfrm>
        <a:prstGeom prst="rect">
          <a:avLst/>
        </a:prstGeom>
      </xdr:spPr>
    </xdr:pic>
    <xdr:clientData/>
  </xdr:twoCellAnchor>
  <xdr:twoCellAnchor editAs="oneCell">
    <xdr:from>
      <xdr:col>7</xdr:col>
      <xdr:colOff>0</xdr:colOff>
      <xdr:row>3489</xdr:row>
      <xdr:rowOff>0</xdr:rowOff>
    </xdr:from>
    <xdr:to>
      <xdr:col>8</xdr:col>
      <xdr:colOff>152400</xdr:colOff>
      <xdr:row>3492</xdr:row>
      <xdr:rowOff>190500</xdr:rowOff>
    </xdr:to>
    <xdr:pic>
      <xdr:nvPicPr>
        <xdr:cNvPr id="567" name="Picture 566" descr="229back.png"/>
        <xdr:cNvPicPr>
          <a:picLocks noChangeAspect="1"/>
        </xdr:cNvPicPr>
      </xdr:nvPicPr>
      <xdr:blipFill>
        <a:blip xmlns:r="http://schemas.openxmlformats.org/officeDocument/2006/relationships" r:embed="rId430" cstate="print"/>
        <a:stretch>
          <a:fillRect/>
        </a:stretch>
      </xdr:blipFill>
      <xdr:spPr>
        <a:xfrm>
          <a:off x="4267200" y="323697600"/>
          <a:ext cx="762000" cy="762000"/>
        </a:xfrm>
        <a:prstGeom prst="rect">
          <a:avLst/>
        </a:prstGeom>
      </xdr:spPr>
    </xdr:pic>
    <xdr:clientData/>
  </xdr:twoCellAnchor>
  <xdr:twoCellAnchor editAs="oneCell">
    <xdr:from>
      <xdr:col>9</xdr:col>
      <xdr:colOff>0</xdr:colOff>
      <xdr:row>3489</xdr:row>
      <xdr:rowOff>0</xdr:rowOff>
    </xdr:from>
    <xdr:to>
      <xdr:col>10</xdr:col>
      <xdr:colOff>152400</xdr:colOff>
      <xdr:row>3492</xdr:row>
      <xdr:rowOff>190500</xdr:rowOff>
    </xdr:to>
    <xdr:pic>
      <xdr:nvPicPr>
        <xdr:cNvPr id="568" name="Picture 567" descr="229backfem.png"/>
        <xdr:cNvPicPr>
          <a:picLocks noChangeAspect="1"/>
        </xdr:cNvPicPr>
      </xdr:nvPicPr>
      <xdr:blipFill>
        <a:blip xmlns:r="http://schemas.openxmlformats.org/officeDocument/2006/relationships" r:embed="rId431" cstate="print"/>
        <a:stretch>
          <a:fillRect/>
        </a:stretch>
      </xdr:blipFill>
      <xdr:spPr>
        <a:xfrm>
          <a:off x="5486400" y="323697600"/>
          <a:ext cx="762000" cy="762000"/>
        </a:xfrm>
        <a:prstGeom prst="rect">
          <a:avLst/>
        </a:prstGeom>
      </xdr:spPr>
    </xdr:pic>
    <xdr:clientData/>
  </xdr:twoCellAnchor>
  <xdr:twoCellAnchor editAs="oneCell">
    <xdr:from>
      <xdr:col>11</xdr:col>
      <xdr:colOff>0</xdr:colOff>
      <xdr:row>3489</xdr:row>
      <xdr:rowOff>0</xdr:rowOff>
    </xdr:from>
    <xdr:to>
      <xdr:col>12</xdr:col>
      <xdr:colOff>152400</xdr:colOff>
      <xdr:row>3492</xdr:row>
      <xdr:rowOff>190500</xdr:rowOff>
    </xdr:to>
    <xdr:pic>
      <xdr:nvPicPr>
        <xdr:cNvPr id="569" name="Picture 568" descr="229backshiny.png"/>
        <xdr:cNvPicPr>
          <a:picLocks noChangeAspect="1"/>
        </xdr:cNvPicPr>
      </xdr:nvPicPr>
      <xdr:blipFill>
        <a:blip xmlns:r="http://schemas.openxmlformats.org/officeDocument/2006/relationships" r:embed="rId432" cstate="print"/>
        <a:stretch>
          <a:fillRect/>
        </a:stretch>
      </xdr:blipFill>
      <xdr:spPr>
        <a:xfrm>
          <a:off x="6705600" y="323697600"/>
          <a:ext cx="762000" cy="762000"/>
        </a:xfrm>
        <a:prstGeom prst="rect">
          <a:avLst/>
        </a:prstGeom>
      </xdr:spPr>
    </xdr:pic>
    <xdr:clientData/>
  </xdr:twoCellAnchor>
  <xdr:twoCellAnchor editAs="oneCell">
    <xdr:from>
      <xdr:col>9</xdr:col>
      <xdr:colOff>333375</xdr:colOff>
      <xdr:row>3790</xdr:row>
      <xdr:rowOff>19050</xdr:rowOff>
    </xdr:from>
    <xdr:to>
      <xdr:col>12</xdr:col>
      <xdr:colOff>600075</xdr:colOff>
      <xdr:row>3800</xdr:row>
      <xdr:rowOff>180975</xdr:rowOff>
    </xdr:to>
    <xdr:pic>
      <xdr:nvPicPr>
        <xdr:cNvPr id="570" name="Picture 569" descr="141.jpg"/>
        <xdr:cNvPicPr>
          <a:picLocks noChangeAspect="1"/>
        </xdr:cNvPicPr>
      </xdr:nvPicPr>
      <xdr:blipFill>
        <a:blip xmlns:r="http://schemas.openxmlformats.org/officeDocument/2006/relationships" r:embed="rId433" cstate="print"/>
        <a:stretch>
          <a:fillRect/>
        </a:stretch>
      </xdr:blipFill>
      <xdr:spPr>
        <a:xfrm>
          <a:off x="5819775" y="344300175"/>
          <a:ext cx="2095500" cy="2095500"/>
        </a:xfrm>
        <a:prstGeom prst="rect">
          <a:avLst/>
        </a:prstGeom>
        <a:ln w="19050">
          <a:solidFill>
            <a:schemeClr val="tx1"/>
          </a:solidFill>
        </a:ln>
      </xdr:spPr>
    </xdr:pic>
    <xdr:clientData/>
  </xdr:twoCellAnchor>
  <xdr:twoCellAnchor editAs="oneCell">
    <xdr:from>
      <xdr:col>7</xdr:col>
      <xdr:colOff>0</xdr:colOff>
      <xdr:row>3812</xdr:row>
      <xdr:rowOff>0</xdr:rowOff>
    </xdr:from>
    <xdr:to>
      <xdr:col>8</xdr:col>
      <xdr:colOff>152400</xdr:colOff>
      <xdr:row>3816</xdr:row>
      <xdr:rowOff>0</xdr:rowOff>
    </xdr:to>
    <xdr:pic>
      <xdr:nvPicPr>
        <xdr:cNvPr id="571" name="Picture 570" descr="141.png"/>
        <xdr:cNvPicPr>
          <a:picLocks noChangeAspect="1"/>
        </xdr:cNvPicPr>
      </xdr:nvPicPr>
      <xdr:blipFill>
        <a:blip xmlns:r="http://schemas.openxmlformats.org/officeDocument/2006/relationships" r:embed="rId434" cstate="print"/>
        <a:stretch>
          <a:fillRect/>
        </a:stretch>
      </xdr:blipFill>
      <xdr:spPr>
        <a:xfrm>
          <a:off x="4267200" y="348500700"/>
          <a:ext cx="762000" cy="762000"/>
        </a:xfrm>
        <a:prstGeom prst="rect">
          <a:avLst/>
        </a:prstGeom>
      </xdr:spPr>
    </xdr:pic>
    <xdr:clientData/>
  </xdr:twoCellAnchor>
  <xdr:twoCellAnchor editAs="oneCell">
    <xdr:from>
      <xdr:col>9</xdr:col>
      <xdr:colOff>0</xdr:colOff>
      <xdr:row>3812</xdr:row>
      <xdr:rowOff>0</xdr:rowOff>
    </xdr:from>
    <xdr:to>
      <xdr:col>10</xdr:col>
      <xdr:colOff>152400</xdr:colOff>
      <xdr:row>3816</xdr:row>
      <xdr:rowOff>0</xdr:rowOff>
    </xdr:to>
    <xdr:pic>
      <xdr:nvPicPr>
        <xdr:cNvPr id="572" name="Picture 571" descr="141.png"/>
        <xdr:cNvPicPr>
          <a:picLocks noChangeAspect="1"/>
        </xdr:cNvPicPr>
      </xdr:nvPicPr>
      <xdr:blipFill>
        <a:blip xmlns:r="http://schemas.openxmlformats.org/officeDocument/2006/relationships" r:embed="rId434" cstate="print"/>
        <a:stretch>
          <a:fillRect/>
        </a:stretch>
      </xdr:blipFill>
      <xdr:spPr>
        <a:xfrm>
          <a:off x="5486400" y="348500700"/>
          <a:ext cx="762000" cy="762000"/>
        </a:xfrm>
        <a:prstGeom prst="rect">
          <a:avLst/>
        </a:prstGeom>
      </xdr:spPr>
    </xdr:pic>
    <xdr:clientData/>
  </xdr:twoCellAnchor>
  <xdr:twoCellAnchor editAs="oneCell">
    <xdr:from>
      <xdr:col>7</xdr:col>
      <xdr:colOff>0</xdr:colOff>
      <xdr:row>3817</xdr:row>
      <xdr:rowOff>0</xdr:rowOff>
    </xdr:from>
    <xdr:to>
      <xdr:col>8</xdr:col>
      <xdr:colOff>152400</xdr:colOff>
      <xdr:row>3820</xdr:row>
      <xdr:rowOff>190500</xdr:rowOff>
    </xdr:to>
    <xdr:pic>
      <xdr:nvPicPr>
        <xdr:cNvPr id="573" name="Picture 572" descr="141back.png"/>
        <xdr:cNvPicPr>
          <a:picLocks noChangeAspect="1"/>
        </xdr:cNvPicPr>
      </xdr:nvPicPr>
      <xdr:blipFill>
        <a:blip xmlns:r="http://schemas.openxmlformats.org/officeDocument/2006/relationships" r:embed="rId435" cstate="print"/>
        <a:stretch>
          <a:fillRect/>
        </a:stretch>
      </xdr:blipFill>
      <xdr:spPr>
        <a:xfrm>
          <a:off x="4267200" y="349453200"/>
          <a:ext cx="762000" cy="762000"/>
        </a:xfrm>
        <a:prstGeom prst="rect">
          <a:avLst/>
        </a:prstGeom>
      </xdr:spPr>
    </xdr:pic>
    <xdr:clientData/>
  </xdr:twoCellAnchor>
  <xdr:twoCellAnchor editAs="oneCell">
    <xdr:from>
      <xdr:col>9</xdr:col>
      <xdr:colOff>0</xdr:colOff>
      <xdr:row>3817</xdr:row>
      <xdr:rowOff>0</xdr:rowOff>
    </xdr:from>
    <xdr:to>
      <xdr:col>10</xdr:col>
      <xdr:colOff>152400</xdr:colOff>
      <xdr:row>3820</xdr:row>
      <xdr:rowOff>190500</xdr:rowOff>
    </xdr:to>
    <xdr:pic>
      <xdr:nvPicPr>
        <xdr:cNvPr id="574" name="Picture 573" descr="141back.png"/>
        <xdr:cNvPicPr>
          <a:picLocks noChangeAspect="1"/>
        </xdr:cNvPicPr>
      </xdr:nvPicPr>
      <xdr:blipFill>
        <a:blip xmlns:r="http://schemas.openxmlformats.org/officeDocument/2006/relationships" r:embed="rId435" cstate="print"/>
        <a:stretch>
          <a:fillRect/>
        </a:stretch>
      </xdr:blipFill>
      <xdr:spPr>
        <a:xfrm>
          <a:off x="5486400" y="349453200"/>
          <a:ext cx="762000" cy="762000"/>
        </a:xfrm>
        <a:prstGeom prst="rect">
          <a:avLst/>
        </a:prstGeom>
      </xdr:spPr>
    </xdr:pic>
    <xdr:clientData/>
  </xdr:twoCellAnchor>
  <xdr:twoCellAnchor editAs="oneCell">
    <xdr:from>
      <xdr:col>11</xdr:col>
      <xdr:colOff>0</xdr:colOff>
      <xdr:row>3812</xdr:row>
      <xdr:rowOff>0</xdr:rowOff>
    </xdr:from>
    <xdr:to>
      <xdr:col>12</xdr:col>
      <xdr:colOff>152400</xdr:colOff>
      <xdr:row>3816</xdr:row>
      <xdr:rowOff>0</xdr:rowOff>
    </xdr:to>
    <xdr:pic>
      <xdr:nvPicPr>
        <xdr:cNvPr id="575" name="Picture 574" descr="141shiny.png"/>
        <xdr:cNvPicPr>
          <a:picLocks noChangeAspect="1"/>
        </xdr:cNvPicPr>
      </xdr:nvPicPr>
      <xdr:blipFill>
        <a:blip xmlns:r="http://schemas.openxmlformats.org/officeDocument/2006/relationships" r:embed="rId436" cstate="print"/>
        <a:stretch>
          <a:fillRect/>
        </a:stretch>
      </xdr:blipFill>
      <xdr:spPr>
        <a:xfrm>
          <a:off x="6705600" y="348500700"/>
          <a:ext cx="762000" cy="762000"/>
        </a:xfrm>
        <a:prstGeom prst="rect">
          <a:avLst/>
        </a:prstGeom>
      </xdr:spPr>
    </xdr:pic>
    <xdr:clientData/>
  </xdr:twoCellAnchor>
  <xdr:twoCellAnchor editAs="oneCell">
    <xdr:from>
      <xdr:col>11</xdr:col>
      <xdr:colOff>0</xdr:colOff>
      <xdr:row>3817</xdr:row>
      <xdr:rowOff>0</xdr:rowOff>
    </xdr:from>
    <xdr:to>
      <xdr:col>12</xdr:col>
      <xdr:colOff>152400</xdr:colOff>
      <xdr:row>3820</xdr:row>
      <xdr:rowOff>190500</xdr:rowOff>
    </xdr:to>
    <xdr:pic>
      <xdr:nvPicPr>
        <xdr:cNvPr id="576" name="Picture 575" descr="141backshiny.png"/>
        <xdr:cNvPicPr>
          <a:picLocks noChangeAspect="1"/>
        </xdr:cNvPicPr>
      </xdr:nvPicPr>
      <xdr:blipFill>
        <a:blip xmlns:r="http://schemas.openxmlformats.org/officeDocument/2006/relationships" r:embed="rId437" cstate="print"/>
        <a:stretch>
          <a:fillRect/>
        </a:stretch>
      </xdr:blipFill>
      <xdr:spPr>
        <a:xfrm>
          <a:off x="6705600" y="349453200"/>
          <a:ext cx="762000" cy="762000"/>
        </a:xfrm>
        <a:prstGeom prst="rect">
          <a:avLst/>
        </a:prstGeom>
      </xdr:spPr>
    </xdr:pic>
    <xdr:clientData/>
  </xdr:twoCellAnchor>
  <xdr:twoCellAnchor editAs="oneCell">
    <xdr:from>
      <xdr:col>9</xdr:col>
      <xdr:colOff>323850</xdr:colOff>
      <xdr:row>4020</xdr:row>
      <xdr:rowOff>19050</xdr:rowOff>
    </xdr:from>
    <xdr:to>
      <xdr:col>12</xdr:col>
      <xdr:colOff>590550</xdr:colOff>
      <xdr:row>4030</xdr:row>
      <xdr:rowOff>180975</xdr:rowOff>
    </xdr:to>
    <xdr:pic>
      <xdr:nvPicPr>
        <xdr:cNvPr id="577" name="Picture 576" descr="171.jpg"/>
        <xdr:cNvPicPr>
          <a:picLocks noChangeAspect="1"/>
        </xdr:cNvPicPr>
      </xdr:nvPicPr>
      <xdr:blipFill>
        <a:blip xmlns:r="http://schemas.openxmlformats.org/officeDocument/2006/relationships" r:embed="rId438" cstate="print"/>
        <a:stretch>
          <a:fillRect/>
        </a:stretch>
      </xdr:blipFill>
      <xdr:spPr>
        <a:xfrm>
          <a:off x="5810250" y="363902625"/>
          <a:ext cx="2095500" cy="2095500"/>
        </a:xfrm>
        <a:prstGeom prst="rect">
          <a:avLst/>
        </a:prstGeom>
        <a:ln w="19050">
          <a:solidFill>
            <a:schemeClr val="tx1"/>
          </a:solidFill>
        </a:ln>
      </xdr:spPr>
    </xdr:pic>
    <xdr:clientData/>
  </xdr:twoCellAnchor>
  <xdr:twoCellAnchor editAs="oneCell">
    <xdr:from>
      <xdr:col>7</xdr:col>
      <xdr:colOff>0</xdr:colOff>
      <xdr:row>4042</xdr:row>
      <xdr:rowOff>0</xdr:rowOff>
    </xdr:from>
    <xdr:to>
      <xdr:col>8</xdr:col>
      <xdr:colOff>152400</xdr:colOff>
      <xdr:row>4046</xdr:row>
      <xdr:rowOff>0</xdr:rowOff>
    </xdr:to>
    <xdr:pic>
      <xdr:nvPicPr>
        <xdr:cNvPr id="578" name="Picture 577" descr="171.png"/>
        <xdr:cNvPicPr>
          <a:picLocks noChangeAspect="1"/>
        </xdr:cNvPicPr>
      </xdr:nvPicPr>
      <xdr:blipFill>
        <a:blip xmlns:r="http://schemas.openxmlformats.org/officeDocument/2006/relationships" r:embed="rId439" cstate="print"/>
        <a:stretch>
          <a:fillRect/>
        </a:stretch>
      </xdr:blipFill>
      <xdr:spPr>
        <a:xfrm>
          <a:off x="4267200" y="368103150"/>
          <a:ext cx="762000" cy="762000"/>
        </a:xfrm>
        <a:prstGeom prst="rect">
          <a:avLst/>
        </a:prstGeom>
      </xdr:spPr>
    </xdr:pic>
    <xdr:clientData/>
  </xdr:twoCellAnchor>
  <xdr:twoCellAnchor editAs="oneCell">
    <xdr:from>
      <xdr:col>9</xdr:col>
      <xdr:colOff>0</xdr:colOff>
      <xdr:row>4042</xdr:row>
      <xdr:rowOff>0</xdr:rowOff>
    </xdr:from>
    <xdr:to>
      <xdr:col>10</xdr:col>
      <xdr:colOff>152400</xdr:colOff>
      <xdr:row>4046</xdr:row>
      <xdr:rowOff>0</xdr:rowOff>
    </xdr:to>
    <xdr:pic>
      <xdr:nvPicPr>
        <xdr:cNvPr id="579" name="Picture 578" descr="171.png"/>
        <xdr:cNvPicPr>
          <a:picLocks noChangeAspect="1"/>
        </xdr:cNvPicPr>
      </xdr:nvPicPr>
      <xdr:blipFill>
        <a:blip xmlns:r="http://schemas.openxmlformats.org/officeDocument/2006/relationships" r:embed="rId439" cstate="print"/>
        <a:stretch>
          <a:fillRect/>
        </a:stretch>
      </xdr:blipFill>
      <xdr:spPr>
        <a:xfrm>
          <a:off x="5486400" y="368103150"/>
          <a:ext cx="762000" cy="762000"/>
        </a:xfrm>
        <a:prstGeom prst="rect">
          <a:avLst/>
        </a:prstGeom>
      </xdr:spPr>
    </xdr:pic>
    <xdr:clientData/>
  </xdr:twoCellAnchor>
  <xdr:twoCellAnchor editAs="oneCell">
    <xdr:from>
      <xdr:col>7</xdr:col>
      <xdr:colOff>0</xdr:colOff>
      <xdr:row>4047</xdr:row>
      <xdr:rowOff>0</xdr:rowOff>
    </xdr:from>
    <xdr:to>
      <xdr:col>8</xdr:col>
      <xdr:colOff>152400</xdr:colOff>
      <xdr:row>4050</xdr:row>
      <xdr:rowOff>190500</xdr:rowOff>
    </xdr:to>
    <xdr:pic>
      <xdr:nvPicPr>
        <xdr:cNvPr id="580" name="Picture 579" descr="171back.png"/>
        <xdr:cNvPicPr>
          <a:picLocks noChangeAspect="1"/>
        </xdr:cNvPicPr>
      </xdr:nvPicPr>
      <xdr:blipFill>
        <a:blip xmlns:r="http://schemas.openxmlformats.org/officeDocument/2006/relationships" r:embed="rId440" cstate="print"/>
        <a:stretch>
          <a:fillRect/>
        </a:stretch>
      </xdr:blipFill>
      <xdr:spPr>
        <a:xfrm>
          <a:off x="4267200" y="369055650"/>
          <a:ext cx="762000" cy="762000"/>
        </a:xfrm>
        <a:prstGeom prst="rect">
          <a:avLst/>
        </a:prstGeom>
      </xdr:spPr>
    </xdr:pic>
    <xdr:clientData/>
  </xdr:twoCellAnchor>
  <xdr:twoCellAnchor editAs="oneCell">
    <xdr:from>
      <xdr:col>9</xdr:col>
      <xdr:colOff>0</xdr:colOff>
      <xdr:row>4047</xdr:row>
      <xdr:rowOff>0</xdr:rowOff>
    </xdr:from>
    <xdr:to>
      <xdr:col>10</xdr:col>
      <xdr:colOff>152400</xdr:colOff>
      <xdr:row>4050</xdr:row>
      <xdr:rowOff>190500</xdr:rowOff>
    </xdr:to>
    <xdr:pic>
      <xdr:nvPicPr>
        <xdr:cNvPr id="581" name="Picture 580" descr="171back.png"/>
        <xdr:cNvPicPr>
          <a:picLocks noChangeAspect="1"/>
        </xdr:cNvPicPr>
      </xdr:nvPicPr>
      <xdr:blipFill>
        <a:blip xmlns:r="http://schemas.openxmlformats.org/officeDocument/2006/relationships" r:embed="rId440" cstate="print"/>
        <a:stretch>
          <a:fillRect/>
        </a:stretch>
      </xdr:blipFill>
      <xdr:spPr>
        <a:xfrm>
          <a:off x="5486400" y="369055650"/>
          <a:ext cx="762000" cy="762000"/>
        </a:xfrm>
        <a:prstGeom prst="rect">
          <a:avLst/>
        </a:prstGeom>
      </xdr:spPr>
    </xdr:pic>
    <xdr:clientData/>
  </xdr:twoCellAnchor>
  <xdr:twoCellAnchor editAs="oneCell">
    <xdr:from>
      <xdr:col>11</xdr:col>
      <xdr:colOff>0</xdr:colOff>
      <xdr:row>4042</xdr:row>
      <xdr:rowOff>0</xdr:rowOff>
    </xdr:from>
    <xdr:to>
      <xdr:col>12</xdr:col>
      <xdr:colOff>152400</xdr:colOff>
      <xdr:row>4046</xdr:row>
      <xdr:rowOff>0</xdr:rowOff>
    </xdr:to>
    <xdr:pic>
      <xdr:nvPicPr>
        <xdr:cNvPr id="582" name="Picture 581" descr="171shiny.png"/>
        <xdr:cNvPicPr>
          <a:picLocks noChangeAspect="1"/>
        </xdr:cNvPicPr>
      </xdr:nvPicPr>
      <xdr:blipFill>
        <a:blip xmlns:r="http://schemas.openxmlformats.org/officeDocument/2006/relationships" r:embed="rId441" cstate="print"/>
        <a:stretch>
          <a:fillRect/>
        </a:stretch>
      </xdr:blipFill>
      <xdr:spPr>
        <a:xfrm>
          <a:off x="6705600" y="368103150"/>
          <a:ext cx="762000" cy="762000"/>
        </a:xfrm>
        <a:prstGeom prst="rect">
          <a:avLst/>
        </a:prstGeom>
      </xdr:spPr>
    </xdr:pic>
    <xdr:clientData/>
  </xdr:twoCellAnchor>
  <xdr:twoCellAnchor editAs="oneCell">
    <xdr:from>
      <xdr:col>11</xdr:col>
      <xdr:colOff>0</xdr:colOff>
      <xdr:row>4047</xdr:row>
      <xdr:rowOff>0</xdr:rowOff>
    </xdr:from>
    <xdr:to>
      <xdr:col>12</xdr:col>
      <xdr:colOff>152400</xdr:colOff>
      <xdr:row>4050</xdr:row>
      <xdr:rowOff>190500</xdr:rowOff>
    </xdr:to>
    <xdr:pic>
      <xdr:nvPicPr>
        <xdr:cNvPr id="583" name="Picture 582" descr="171backshiny.png"/>
        <xdr:cNvPicPr>
          <a:picLocks noChangeAspect="1"/>
        </xdr:cNvPicPr>
      </xdr:nvPicPr>
      <xdr:blipFill>
        <a:blip xmlns:r="http://schemas.openxmlformats.org/officeDocument/2006/relationships" r:embed="rId442" cstate="print"/>
        <a:stretch>
          <a:fillRect/>
        </a:stretch>
      </xdr:blipFill>
      <xdr:spPr>
        <a:xfrm>
          <a:off x="6705600" y="369055650"/>
          <a:ext cx="762000" cy="762000"/>
        </a:xfrm>
        <a:prstGeom prst="rect">
          <a:avLst/>
        </a:prstGeom>
      </xdr:spPr>
    </xdr:pic>
    <xdr:clientData/>
  </xdr:twoCellAnchor>
  <xdr:twoCellAnchor editAs="oneCell">
    <xdr:from>
      <xdr:col>9</xdr:col>
      <xdr:colOff>323850</xdr:colOff>
      <xdr:row>4120</xdr:row>
      <xdr:rowOff>19050</xdr:rowOff>
    </xdr:from>
    <xdr:to>
      <xdr:col>12</xdr:col>
      <xdr:colOff>590550</xdr:colOff>
      <xdr:row>4130</xdr:row>
      <xdr:rowOff>180975</xdr:rowOff>
    </xdr:to>
    <xdr:pic>
      <xdr:nvPicPr>
        <xdr:cNvPr id="584" name="Picture 583" descr="470.jpg"/>
        <xdr:cNvPicPr>
          <a:picLocks noChangeAspect="1"/>
        </xdr:cNvPicPr>
      </xdr:nvPicPr>
      <xdr:blipFill>
        <a:blip xmlns:r="http://schemas.openxmlformats.org/officeDocument/2006/relationships" r:embed="rId443" cstate="print"/>
        <a:stretch>
          <a:fillRect/>
        </a:stretch>
      </xdr:blipFill>
      <xdr:spPr>
        <a:xfrm>
          <a:off x="5810250" y="376970925"/>
          <a:ext cx="2095500" cy="2095500"/>
        </a:xfrm>
        <a:prstGeom prst="rect">
          <a:avLst/>
        </a:prstGeom>
        <a:ln w="19050">
          <a:solidFill>
            <a:schemeClr val="tx1"/>
          </a:solidFill>
        </a:ln>
      </xdr:spPr>
    </xdr:pic>
    <xdr:clientData/>
  </xdr:twoCellAnchor>
  <xdr:twoCellAnchor editAs="oneCell">
    <xdr:from>
      <xdr:col>7</xdr:col>
      <xdr:colOff>0</xdr:colOff>
      <xdr:row>4142</xdr:row>
      <xdr:rowOff>0</xdr:rowOff>
    </xdr:from>
    <xdr:to>
      <xdr:col>8</xdr:col>
      <xdr:colOff>152400</xdr:colOff>
      <xdr:row>4146</xdr:row>
      <xdr:rowOff>0</xdr:rowOff>
    </xdr:to>
    <xdr:pic>
      <xdr:nvPicPr>
        <xdr:cNvPr id="585" name="Picture 584" descr="470.png"/>
        <xdr:cNvPicPr>
          <a:picLocks noChangeAspect="1"/>
        </xdr:cNvPicPr>
      </xdr:nvPicPr>
      <xdr:blipFill>
        <a:blip xmlns:r="http://schemas.openxmlformats.org/officeDocument/2006/relationships" r:embed="rId444" cstate="print"/>
        <a:stretch>
          <a:fillRect/>
        </a:stretch>
      </xdr:blipFill>
      <xdr:spPr>
        <a:xfrm>
          <a:off x="4267200" y="381171450"/>
          <a:ext cx="762000" cy="762000"/>
        </a:xfrm>
        <a:prstGeom prst="rect">
          <a:avLst/>
        </a:prstGeom>
      </xdr:spPr>
    </xdr:pic>
    <xdr:clientData/>
  </xdr:twoCellAnchor>
  <xdr:twoCellAnchor editAs="oneCell">
    <xdr:from>
      <xdr:col>9</xdr:col>
      <xdr:colOff>0</xdr:colOff>
      <xdr:row>4142</xdr:row>
      <xdr:rowOff>0</xdr:rowOff>
    </xdr:from>
    <xdr:to>
      <xdr:col>10</xdr:col>
      <xdr:colOff>152400</xdr:colOff>
      <xdr:row>4146</xdr:row>
      <xdr:rowOff>0</xdr:rowOff>
    </xdr:to>
    <xdr:pic>
      <xdr:nvPicPr>
        <xdr:cNvPr id="586" name="Picture 585" descr="470.png"/>
        <xdr:cNvPicPr>
          <a:picLocks noChangeAspect="1"/>
        </xdr:cNvPicPr>
      </xdr:nvPicPr>
      <xdr:blipFill>
        <a:blip xmlns:r="http://schemas.openxmlformats.org/officeDocument/2006/relationships" r:embed="rId444" cstate="print"/>
        <a:stretch>
          <a:fillRect/>
        </a:stretch>
      </xdr:blipFill>
      <xdr:spPr>
        <a:xfrm>
          <a:off x="5486400" y="381171450"/>
          <a:ext cx="762000" cy="762000"/>
        </a:xfrm>
        <a:prstGeom prst="rect">
          <a:avLst/>
        </a:prstGeom>
      </xdr:spPr>
    </xdr:pic>
    <xdr:clientData/>
  </xdr:twoCellAnchor>
  <xdr:twoCellAnchor editAs="oneCell">
    <xdr:from>
      <xdr:col>7</xdr:col>
      <xdr:colOff>0</xdr:colOff>
      <xdr:row>4147</xdr:row>
      <xdr:rowOff>0</xdr:rowOff>
    </xdr:from>
    <xdr:to>
      <xdr:col>8</xdr:col>
      <xdr:colOff>152400</xdr:colOff>
      <xdr:row>4150</xdr:row>
      <xdr:rowOff>190500</xdr:rowOff>
    </xdr:to>
    <xdr:pic>
      <xdr:nvPicPr>
        <xdr:cNvPr id="587" name="Picture 586" descr="470back.png"/>
        <xdr:cNvPicPr>
          <a:picLocks noChangeAspect="1"/>
        </xdr:cNvPicPr>
      </xdr:nvPicPr>
      <xdr:blipFill>
        <a:blip xmlns:r="http://schemas.openxmlformats.org/officeDocument/2006/relationships" r:embed="rId445" cstate="print"/>
        <a:stretch>
          <a:fillRect/>
        </a:stretch>
      </xdr:blipFill>
      <xdr:spPr>
        <a:xfrm>
          <a:off x="4267200" y="382123950"/>
          <a:ext cx="762000" cy="762000"/>
        </a:xfrm>
        <a:prstGeom prst="rect">
          <a:avLst/>
        </a:prstGeom>
      </xdr:spPr>
    </xdr:pic>
    <xdr:clientData/>
  </xdr:twoCellAnchor>
  <xdr:twoCellAnchor editAs="oneCell">
    <xdr:from>
      <xdr:col>9</xdr:col>
      <xdr:colOff>0</xdr:colOff>
      <xdr:row>4147</xdr:row>
      <xdr:rowOff>0</xdr:rowOff>
    </xdr:from>
    <xdr:to>
      <xdr:col>10</xdr:col>
      <xdr:colOff>152400</xdr:colOff>
      <xdr:row>4150</xdr:row>
      <xdr:rowOff>190500</xdr:rowOff>
    </xdr:to>
    <xdr:pic>
      <xdr:nvPicPr>
        <xdr:cNvPr id="588" name="Picture 587" descr="470back.png"/>
        <xdr:cNvPicPr>
          <a:picLocks noChangeAspect="1"/>
        </xdr:cNvPicPr>
      </xdr:nvPicPr>
      <xdr:blipFill>
        <a:blip xmlns:r="http://schemas.openxmlformats.org/officeDocument/2006/relationships" r:embed="rId445" cstate="print"/>
        <a:stretch>
          <a:fillRect/>
        </a:stretch>
      </xdr:blipFill>
      <xdr:spPr>
        <a:xfrm>
          <a:off x="5486400" y="382123950"/>
          <a:ext cx="762000" cy="762000"/>
        </a:xfrm>
        <a:prstGeom prst="rect">
          <a:avLst/>
        </a:prstGeom>
      </xdr:spPr>
    </xdr:pic>
    <xdr:clientData/>
  </xdr:twoCellAnchor>
  <xdr:twoCellAnchor editAs="oneCell">
    <xdr:from>
      <xdr:col>11</xdr:col>
      <xdr:colOff>0</xdr:colOff>
      <xdr:row>4142</xdr:row>
      <xdr:rowOff>0</xdr:rowOff>
    </xdr:from>
    <xdr:to>
      <xdr:col>12</xdr:col>
      <xdr:colOff>152400</xdr:colOff>
      <xdr:row>4146</xdr:row>
      <xdr:rowOff>0</xdr:rowOff>
    </xdr:to>
    <xdr:pic>
      <xdr:nvPicPr>
        <xdr:cNvPr id="589" name="Picture 588" descr="470shiny.png"/>
        <xdr:cNvPicPr>
          <a:picLocks noChangeAspect="1"/>
        </xdr:cNvPicPr>
      </xdr:nvPicPr>
      <xdr:blipFill>
        <a:blip xmlns:r="http://schemas.openxmlformats.org/officeDocument/2006/relationships" r:embed="rId446" cstate="print"/>
        <a:stretch>
          <a:fillRect/>
        </a:stretch>
      </xdr:blipFill>
      <xdr:spPr>
        <a:xfrm>
          <a:off x="6705600" y="381171450"/>
          <a:ext cx="762000" cy="762000"/>
        </a:xfrm>
        <a:prstGeom prst="rect">
          <a:avLst/>
        </a:prstGeom>
      </xdr:spPr>
    </xdr:pic>
    <xdr:clientData/>
  </xdr:twoCellAnchor>
  <xdr:twoCellAnchor editAs="oneCell">
    <xdr:from>
      <xdr:col>11</xdr:col>
      <xdr:colOff>0</xdr:colOff>
      <xdr:row>4147</xdr:row>
      <xdr:rowOff>0</xdr:rowOff>
    </xdr:from>
    <xdr:to>
      <xdr:col>12</xdr:col>
      <xdr:colOff>152400</xdr:colOff>
      <xdr:row>4150</xdr:row>
      <xdr:rowOff>190500</xdr:rowOff>
    </xdr:to>
    <xdr:pic>
      <xdr:nvPicPr>
        <xdr:cNvPr id="590" name="Picture 589" descr="470backshiny.png"/>
        <xdr:cNvPicPr>
          <a:picLocks noChangeAspect="1"/>
        </xdr:cNvPicPr>
      </xdr:nvPicPr>
      <xdr:blipFill>
        <a:blip xmlns:r="http://schemas.openxmlformats.org/officeDocument/2006/relationships" r:embed="rId447" cstate="print"/>
        <a:stretch>
          <a:fillRect/>
        </a:stretch>
      </xdr:blipFill>
      <xdr:spPr>
        <a:xfrm>
          <a:off x="6705600" y="382123950"/>
          <a:ext cx="762000" cy="762000"/>
        </a:xfrm>
        <a:prstGeom prst="rect">
          <a:avLst/>
        </a:prstGeom>
      </xdr:spPr>
    </xdr:pic>
    <xdr:clientData/>
  </xdr:twoCellAnchor>
  <xdr:twoCellAnchor editAs="oneCell">
    <xdr:from>
      <xdr:col>9</xdr:col>
      <xdr:colOff>323850</xdr:colOff>
      <xdr:row>4320</xdr:row>
      <xdr:rowOff>19050</xdr:rowOff>
    </xdr:from>
    <xdr:to>
      <xdr:col>12</xdr:col>
      <xdr:colOff>590550</xdr:colOff>
      <xdr:row>4330</xdr:row>
      <xdr:rowOff>180975</xdr:rowOff>
    </xdr:to>
    <xdr:pic>
      <xdr:nvPicPr>
        <xdr:cNvPr id="591" name="Picture 590" descr="272.jpg"/>
        <xdr:cNvPicPr>
          <a:picLocks noChangeAspect="1"/>
        </xdr:cNvPicPr>
      </xdr:nvPicPr>
      <xdr:blipFill>
        <a:blip xmlns:r="http://schemas.openxmlformats.org/officeDocument/2006/relationships" r:embed="rId448" cstate="print"/>
        <a:stretch>
          <a:fillRect/>
        </a:stretch>
      </xdr:blipFill>
      <xdr:spPr>
        <a:xfrm>
          <a:off x="5810250" y="389658225"/>
          <a:ext cx="2095500" cy="2095500"/>
        </a:xfrm>
        <a:prstGeom prst="rect">
          <a:avLst/>
        </a:prstGeom>
        <a:ln w="19050">
          <a:solidFill>
            <a:schemeClr val="tx1"/>
          </a:solidFill>
        </a:ln>
      </xdr:spPr>
    </xdr:pic>
    <xdr:clientData/>
  </xdr:twoCellAnchor>
  <xdr:twoCellAnchor editAs="oneCell">
    <xdr:from>
      <xdr:col>7</xdr:col>
      <xdr:colOff>0</xdr:colOff>
      <xdr:row>4342</xdr:row>
      <xdr:rowOff>0</xdr:rowOff>
    </xdr:from>
    <xdr:to>
      <xdr:col>8</xdr:col>
      <xdr:colOff>152400</xdr:colOff>
      <xdr:row>4346</xdr:row>
      <xdr:rowOff>0</xdr:rowOff>
    </xdr:to>
    <xdr:pic>
      <xdr:nvPicPr>
        <xdr:cNvPr id="592" name="Picture 591" descr="272.png"/>
        <xdr:cNvPicPr>
          <a:picLocks noChangeAspect="1"/>
        </xdr:cNvPicPr>
      </xdr:nvPicPr>
      <xdr:blipFill>
        <a:blip xmlns:r="http://schemas.openxmlformats.org/officeDocument/2006/relationships" r:embed="rId449" cstate="print"/>
        <a:stretch>
          <a:fillRect/>
        </a:stretch>
      </xdr:blipFill>
      <xdr:spPr>
        <a:xfrm>
          <a:off x="4267200" y="393858750"/>
          <a:ext cx="762000" cy="762000"/>
        </a:xfrm>
        <a:prstGeom prst="rect">
          <a:avLst/>
        </a:prstGeom>
      </xdr:spPr>
    </xdr:pic>
    <xdr:clientData/>
  </xdr:twoCellAnchor>
  <xdr:twoCellAnchor editAs="oneCell">
    <xdr:from>
      <xdr:col>9</xdr:col>
      <xdr:colOff>0</xdr:colOff>
      <xdr:row>4342</xdr:row>
      <xdr:rowOff>0</xdr:rowOff>
    </xdr:from>
    <xdr:to>
      <xdr:col>10</xdr:col>
      <xdr:colOff>152400</xdr:colOff>
      <xdr:row>4346</xdr:row>
      <xdr:rowOff>0</xdr:rowOff>
    </xdr:to>
    <xdr:pic>
      <xdr:nvPicPr>
        <xdr:cNvPr id="593" name="Picture 592" descr="272.png"/>
        <xdr:cNvPicPr>
          <a:picLocks noChangeAspect="1"/>
        </xdr:cNvPicPr>
      </xdr:nvPicPr>
      <xdr:blipFill>
        <a:blip xmlns:r="http://schemas.openxmlformats.org/officeDocument/2006/relationships" r:embed="rId449" cstate="print"/>
        <a:stretch>
          <a:fillRect/>
        </a:stretch>
      </xdr:blipFill>
      <xdr:spPr>
        <a:xfrm>
          <a:off x="5486400" y="393858750"/>
          <a:ext cx="762000" cy="762000"/>
        </a:xfrm>
        <a:prstGeom prst="rect">
          <a:avLst/>
        </a:prstGeom>
      </xdr:spPr>
    </xdr:pic>
    <xdr:clientData/>
  </xdr:twoCellAnchor>
  <xdr:twoCellAnchor editAs="oneCell">
    <xdr:from>
      <xdr:col>7</xdr:col>
      <xdr:colOff>0</xdr:colOff>
      <xdr:row>4347</xdr:row>
      <xdr:rowOff>0</xdr:rowOff>
    </xdr:from>
    <xdr:to>
      <xdr:col>8</xdr:col>
      <xdr:colOff>152400</xdr:colOff>
      <xdr:row>4350</xdr:row>
      <xdr:rowOff>190500</xdr:rowOff>
    </xdr:to>
    <xdr:pic>
      <xdr:nvPicPr>
        <xdr:cNvPr id="594" name="Picture 593" descr="272back.png"/>
        <xdr:cNvPicPr>
          <a:picLocks noChangeAspect="1"/>
        </xdr:cNvPicPr>
      </xdr:nvPicPr>
      <xdr:blipFill>
        <a:blip xmlns:r="http://schemas.openxmlformats.org/officeDocument/2006/relationships" r:embed="rId450" cstate="print"/>
        <a:stretch>
          <a:fillRect/>
        </a:stretch>
      </xdr:blipFill>
      <xdr:spPr>
        <a:xfrm>
          <a:off x="4267200" y="394811250"/>
          <a:ext cx="762000" cy="762000"/>
        </a:xfrm>
        <a:prstGeom prst="rect">
          <a:avLst/>
        </a:prstGeom>
      </xdr:spPr>
    </xdr:pic>
    <xdr:clientData/>
  </xdr:twoCellAnchor>
  <xdr:twoCellAnchor editAs="oneCell">
    <xdr:from>
      <xdr:col>9</xdr:col>
      <xdr:colOff>0</xdr:colOff>
      <xdr:row>4347</xdr:row>
      <xdr:rowOff>0</xdr:rowOff>
    </xdr:from>
    <xdr:to>
      <xdr:col>10</xdr:col>
      <xdr:colOff>152400</xdr:colOff>
      <xdr:row>4350</xdr:row>
      <xdr:rowOff>190500</xdr:rowOff>
    </xdr:to>
    <xdr:pic>
      <xdr:nvPicPr>
        <xdr:cNvPr id="595" name="Picture 594" descr="272back.png"/>
        <xdr:cNvPicPr>
          <a:picLocks noChangeAspect="1"/>
        </xdr:cNvPicPr>
      </xdr:nvPicPr>
      <xdr:blipFill>
        <a:blip xmlns:r="http://schemas.openxmlformats.org/officeDocument/2006/relationships" r:embed="rId450" cstate="print"/>
        <a:stretch>
          <a:fillRect/>
        </a:stretch>
      </xdr:blipFill>
      <xdr:spPr>
        <a:xfrm>
          <a:off x="5486400" y="394811250"/>
          <a:ext cx="762000" cy="762000"/>
        </a:xfrm>
        <a:prstGeom prst="rect">
          <a:avLst/>
        </a:prstGeom>
      </xdr:spPr>
    </xdr:pic>
    <xdr:clientData/>
  </xdr:twoCellAnchor>
  <xdr:twoCellAnchor editAs="oneCell">
    <xdr:from>
      <xdr:col>11</xdr:col>
      <xdr:colOff>0</xdr:colOff>
      <xdr:row>4342</xdr:row>
      <xdr:rowOff>0</xdr:rowOff>
    </xdr:from>
    <xdr:to>
      <xdr:col>12</xdr:col>
      <xdr:colOff>152400</xdr:colOff>
      <xdr:row>4346</xdr:row>
      <xdr:rowOff>0</xdr:rowOff>
    </xdr:to>
    <xdr:pic>
      <xdr:nvPicPr>
        <xdr:cNvPr id="596" name="Picture 595" descr="272shiny.png"/>
        <xdr:cNvPicPr>
          <a:picLocks noChangeAspect="1"/>
        </xdr:cNvPicPr>
      </xdr:nvPicPr>
      <xdr:blipFill>
        <a:blip xmlns:r="http://schemas.openxmlformats.org/officeDocument/2006/relationships" r:embed="rId451" cstate="print"/>
        <a:stretch>
          <a:fillRect/>
        </a:stretch>
      </xdr:blipFill>
      <xdr:spPr>
        <a:xfrm>
          <a:off x="6705600" y="393858750"/>
          <a:ext cx="762000" cy="762000"/>
        </a:xfrm>
        <a:prstGeom prst="rect">
          <a:avLst/>
        </a:prstGeom>
      </xdr:spPr>
    </xdr:pic>
    <xdr:clientData/>
  </xdr:twoCellAnchor>
  <xdr:twoCellAnchor editAs="oneCell">
    <xdr:from>
      <xdr:col>11</xdr:col>
      <xdr:colOff>0</xdr:colOff>
      <xdr:row>4347</xdr:row>
      <xdr:rowOff>0</xdr:rowOff>
    </xdr:from>
    <xdr:to>
      <xdr:col>12</xdr:col>
      <xdr:colOff>152400</xdr:colOff>
      <xdr:row>4350</xdr:row>
      <xdr:rowOff>190500</xdr:rowOff>
    </xdr:to>
    <xdr:pic>
      <xdr:nvPicPr>
        <xdr:cNvPr id="597" name="Picture 596" descr="272backshiny.png"/>
        <xdr:cNvPicPr>
          <a:picLocks noChangeAspect="1"/>
        </xdr:cNvPicPr>
      </xdr:nvPicPr>
      <xdr:blipFill>
        <a:blip xmlns:r="http://schemas.openxmlformats.org/officeDocument/2006/relationships" r:embed="rId452" cstate="print"/>
        <a:stretch>
          <a:fillRect/>
        </a:stretch>
      </xdr:blipFill>
      <xdr:spPr>
        <a:xfrm>
          <a:off x="6705600" y="394811250"/>
          <a:ext cx="762000" cy="762000"/>
        </a:xfrm>
        <a:prstGeom prst="rect">
          <a:avLst/>
        </a:prstGeom>
      </xdr:spPr>
    </xdr:pic>
    <xdr:clientData/>
  </xdr:twoCellAnchor>
  <xdr:twoCellAnchor editAs="oneCell">
    <xdr:from>
      <xdr:col>9</xdr:col>
      <xdr:colOff>323850</xdr:colOff>
      <xdr:row>4920</xdr:row>
      <xdr:rowOff>19050</xdr:rowOff>
    </xdr:from>
    <xdr:to>
      <xdr:col>12</xdr:col>
      <xdr:colOff>590550</xdr:colOff>
      <xdr:row>4930</xdr:row>
      <xdr:rowOff>180975</xdr:rowOff>
    </xdr:to>
    <xdr:pic>
      <xdr:nvPicPr>
        <xdr:cNvPr id="598" name="Picture 597" descr="481.jpg"/>
        <xdr:cNvPicPr>
          <a:picLocks noChangeAspect="1"/>
        </xdr:cNvPicPr>
      </xdr:nvPicPr>
      <xdr:blipFill>
        <a:blip xmlns:r="http://schemas.openxmlformats.org/officeDocument/2006/relationships" r:embed="rId453" cstate="print"/>
        <a:stretch>
          <a:fillRect/>
        </a:stretch>
      </xdr:blipFill>
      <xdr:spPr>
        <a:xfrm>
          <a:off x="5810250" y="415794825"/>
          <a:ext cx="2095500" cy="2095500"/>
        </a:xfrm>
        <a:prstGeom prst="rect">
          <a:avLst/>
        </a:prstGeom>
        <a:ln w="19050">
          <a:solidFill>
            <a:schemeClr val="tx1"/>
          </a:solidFill>
        </a:ln>
      </xdr:spPr>
    </xdr:pic>
    <xdr:clientData/>
  </xdr:twoCellAnchor>
  <xdr:twoCellAnchor editAs="oneCell">
    <xdr:from>
      <xdr:col>8</xdr:col>
      <xdr:colOff>0</xdr:colOff>
      <xdr:row>4942</xdr:row>
      <xdr:rowOff>0</xdr:rowOff>
    </xdr:from>
    <xdr:to>
      <xdr:col>9</xdr:col>
      <xdr:colOff>152400</xdr:colOff>
      <xdr:row>4946</xdr:row>
      <xdr:rowOff>0</xdr:rowOff>
    </xdr:to>
    <xdr:pic>
      <xdr:nvPicPr>
        <xdr:cNvPr id="599" name="Picture 598" descr="481.png"/>
        <xdr:cNvPicPr>
          <a:picLocks noChangeAspect="1"/>
        </xdr:cNvPicPr>
      </xdr:nvPicPr>
      <xdr:blipFill>
        <a:blip xmlns:r="http://schemas.openxmlformats.org/officeDocument/2006/relationships" r:embed="rId454" cstate="print"/>
        <a:stretch>
          <a:fillRect/>
        </a:stretch>
      </xdr:blipFill>
      <xdr:spPr>
        <a:xfrm>
          <a:off x="4876800" y="419995350"/>
          <a:ext cx="762000" cy="762000"/>
        </a:xfrm>
        <a:prstGeom prst="rect">
          <a:avLst/>
        </a:prstGeom>
      </xdr:spPr>
    </xdr:pic>
    <xdr:clientData/>
  </xdr:twoCellAnchor>
  <xdr:twoCellAnchor editAs="oneCell">
    <xdr:from>
      <xdr:col>8</xdr:col>
      <xdr:colOff>0</xdr:colOff>
      <xdr:row>4947</xdr:row>
      <xdr:rowOff>0</xdr:rowOff>
    </xdr:from>
    <xdr:to>
      <xdr:col>9</xdr:col>
      <xdr:colOff>152400</xdr:colOff>
      <xdr:row>4950</xdr:row>
      <xdr:rowOff>190500</xdr:rowOff>
    </xdr:to>
    <xdr:pic>
      <xdr:nvPicPr>
        <xdr:cNvPr id="600" name="Picture 599" descr="481back.png"/>
        <xdr:cNvPicPr>
          <a:picLocks noChangeAspect="1"/>
        </xdr:cNvPicPr>
      </xdr:nvPicPr>
      <xdr:blipFill>
        <a:blip xmlns:r="http://schemas.openxmlformats.org/officeDocument/2006/relationships" r:embed="rId455" cstate="print"/>
        <a:stretch>
          <a:fillRect/>
        </a:stretch>
      </xdr:blipFill>
      <xdr:spPr>
        <a:xfrm>
          <a:off x="4876800" y="420947850"/>
          <a:ext cx="762000" cy="762000"/>
        </a:xfrm>
        <a:prstGeom prst="rect">
          <a:avLst/>
        </a:prstGeom>
      </xdr:spPr>
    </xdr:pic>
    <xdr:clientData/>
  </xdr:twoCellAnchor>
  <xdr:twoCellAnchor editAs="oneCell">
    <xdr:from>
      <xdr:col>11</xdr:col>
      <xdr:colOff>0</xdr:colOff>
      <xdr:row>4942</xdr:row>
      <xdr:rowOff>0</xdr:rowOff>
    </xdr:from>
    <xdr:to>
      <xdr:col>12</xdr:col>
      <xdr:colOff>152400</xdr:colOff>
      <xdr:row>4946</xdr:row>
      <xdr:rowOff>0</xdr:rowOff>
    </xdr:to>
    <xdr:pic>
      <xdr:nvPicPr>
        <xdr:cNvPr id="601" name="Picture 600" descr="481shiny.png"/>
        <xdr:cNvPicPr>
          <a:picLocks noChangeAspect="1"/>
        </xdr:cNvPicPr>
      </xdr:nvPicPr>
      <xdr:blipFill>
        <a:blip xmlns:r="http://schemas.openxmlformats.org/officeDocument/2006/relationships" r:embed="rId456" cstate="print"/>
        <a:stretch>
          <a:fillRect/>
        </a:stretch>
      </xdr:blipFill>
      <xdr:spPr>
        <a:xfrm>
          <a:off x="6705600" y="419995350"/>
          <a:ext cx="762000" cy="762000"/>
        </a:xfrm>
        <a:prstGeom prst="rect">
          <a:avLst/>
        </a:prstGeom>
      </xdr:spPr>
    </xdr:pic>
    <xdr:clientData/>
  </xdr:twoCellAnchor>
  <xdr:twoCellAnchor editAs="oneCell">
    <xdr:from>
      <xdr:col>11</xdr:col>
      <xdr:colOff>0</xdr:colOff>
      <xdr:row>4947</xdr:row>
      <xdr:rowOff>0</xdr:rowOff>
    </xdr:from>
    <xdr:to>
      <xdr:col>12</xdr:col>
      <xdr:colOff>152400</xdr:colOff>
      <xdr:row>4950</xdr:row>
      <xdr:rowOff>190500</xdr:rowOff>
    </xdr:to>
    <xdr:pic>
      <xdr:nvPicPr>
        <xdr:cNvPr id="602" name="Picture 601" descr="481backshiny.png"/>
        <xdr:cNvPicPr>
          <a:picLocks noChangeAspect="1"/>
        </xdr:cNvPicPr>
      </xdr:nvPicPr>
      <xdr:blipFill>
        <a:blip xmlns:r="http://schemas.openxmlformats.org/officeDocument/2006/relationships" r:embed="rId457" cstate="print"/>
        <a:stretch>
          <a:fillRect/>
        </a:stretch>
      </xdr:blipFill>
      <xdr:spPr>
        <a:xfrm>
          <a:off x="6705600" y="420947850"/>
          <a:ext cx="762000" cy="762000"/>
        </a:xfrm>
        <a:prstGeom prst="rect">
          <a:avLst/>
        </a:prstGeom>
      </xdr:spPr>
    </xdr:pic>
    <xdr:clientData/>
  </xdr:twoCellAnchor>
  <xdr:twoCellAnchor editAs="oneCell">
    <xdr:from>
      <xdr:col>9</xdr:col>
      <xdr:colOff>323850</xdr:colOff>
      <xdr:row>5018</xdr:row>
      <xdr:rowOff>19050</xdr:rowOff>
    </xdr:from>
    <xdr:to>
      <xdr:col>12</xdr:col>
      <xdr:colOff>590550</xdr:colOff>
      <xdr:row>5028</xdr:row>
      <xdr:rowOff>180975</xdr:rowOff>
    </xdr:to>
    <xdr:pic>
      <xdr:nvPicPr>
        <xdr:cNvPr id="603" name="Picture 602" descr="350.jpg"/>
        <xdr:cNvPicPr>
          <a:picLocks noChangeAspect="1"/>
        </xdr:cNvPicPr>
      </xdr:nvPicPr>
      <xdr:blipFill>
        <a:blip xmlns:r="http://schemas.openxmlformats.org/officeDocument/2006/relationships" r:embed="rId458" cstate="print"/>
        <a:stretch>
          <a:fillRect/>
        </a:stretch>
      </xdr:blipFill>
      <xdr:spPr>
        <a:xfrm>
          <a:off x="5810250" y="428482125"/>
          <a:ext cx="2095500" cy="2095500"/>
        </a:xfrm>
        <a:prstGeom prst="rect">
          <a:avLst/>
        </a:prstGeom>
        <a:ln w="19050">
          <a:solidFill>
            <a:schemeClr val="tx1"/>
          </a:solidFill>
        </a:ln>
      </xdr:spPr>
    </xdr:pic>
    <xdr:clientData/>
  </xdr:twoCellAnchor>
  <xdr:twoCellAnchor editAs="oneCell">
    <xdr:from>
      <xdr:col>7</xdr:col>
      <xdr:colOff>0</xdr:colOff>
      <xdr:row>5040</xdr:row>
      <xdr:rowOff>0</xdr:rowOff>
    </xdr:from>
    <xdr:to>
      <xdr:col>8</xdr:col>
      <xdr:colOff>152400</xdr:colOff>
      <xdr:row>5044</xdr:row>
      <xdr:rowOff>0</xdr:rowOff>
    </xdr:to>
    <xdr:pic>
      <xdr:nvPicPr>
        <xdr:cNvPr id="604" name="Picture 603" descr="350.png"/>
        <xdr:cNvPicPr>
          <a:picLocks noChangeAspect="1"/>
        </xdr:cNvPicPr>
      </xdr:nvPicPr>
      <xdr:blipFill>
        <a:blip xmlns:r="http://schemas.openxmlformats.org/officeDocument/2006/relationships" r:embed="rId459" cstate="print"/>
        <a:stretch>
          <a:fillRect/>
        </a:stretch>
      </xdr:blipFill>
      <xdr:spPr>
        <a:xfrm>
          <a:off x="4267200" y="432682650"/>
          <a:ext cx="762000" cy="762000"/>
        </a:xfrm>
        <a:prstGeom prst="rect">
          <a:avLst/>
        </a:prstGeom>
      </xdr:spPr>
    </xdr:pic>
    <xdr:clientData/>
  </xdr:twoCellAnchor>
  <xdr:twoCellAnchor editAs="oneCell">
    <xdr:from>
      <xdr:col>9</xdr:col>
      <xdr:colOff>0</xdr:colOff>
      <xdr:row>5040</xdr:row>
      <xdr:rowOff>0</xdr:rowOff>
    </xdr:from>
    <xdr:to>
      <xdr:col>10</xdr:col>
      <xdr:colOff>152400</xdr:colOff>
      <xdr:row>5044</xdr:row>
      <xdr:rowOff>0</xdr:rowOff>
    </xdr:to>
    <xdr:pic>
      <xdr:nvPicPr>
        <xdr:cNvPr id="605" name="Picture 604" descr="350fem.png"/>
        <xdr:cNvPicPr>
          <a:picLocks noChangeAspect="1"/>
        </xdr:cNvPicPr>
      </xdr:nvPicPr>
      <xdr:blipFill>
        <a:blip xmlns:r="http://schemas.openxmlformats.org/officeDocument/2006/relationships" r:embed="rId460" cstate="print"/>
        <a:stretch>
          <a:fillRect/>
        </a:stretch>
      </xdr:blipFill>
      <xdr:spPr>
        <a:xfrm>
          <a:off x="5486400" y="432682650"/>
          <a:ext cx="762000" cy="762000"/>
        </a:xfrm>
        <a:prstGeom prst="rect">
          <a:avLst/>
        </a:prstGeom>
      </xdr:spPr>
    </xdr:pic>
    <xdr:clientData/>
  </xdr:twoCellAnchor>
  <xdr:twoCellAnchor editAs="oneCell">
    <xdr:from>
      <xdr:col>11</xdr:col>
      <xdr:colOff>0</xdr:colOff>
      <xdr:row>5040</xdr:row>
      <xdr:rowOff>0</xdr:rowOff>
    </xdr:from>
    <xdr:to>
      <xdr:col>12</xdr:col>
      <xdr:colOff>152400</xdr:colOff>
      <xdr:row>5044</xdr:row>
      <xdr:rowOff>0</xdr:rowOff>
    </xdr:to>
    <xdr:pic>
      <xdr:nvPicPr>
        <xdr:cNvPr id="606" name="Picture 605" descr="350shiny.png"/>
        <xdr:cNvPicPr>
          <a:picLocks noChangeAspect="1"/>
        </xdr:cNvPicPr>
      </xdr:nvPicPr>
      <xdr:blipFill>
        <a:blip xmlns:r="http://schemas.openxmlformats.org/officeDocument/2006/relationships" r:embed="rId461" cstate="print"/>
        <a:stretch>
          <a:fillRect/>
        </a:stretch>
      </xdr:blipFill>
      <xdr:spPr>
        <a:xfrm>
          <a:off x="6705600" y="432682650"/>
          <a:ext cx="762000" cy="762000"/>
        </a:xfrm>
        <a:prstGeom prst="rect">
          <a:avLst/>
        </a:prstGeom>
      </xdr:spPr>
    </xdr:pic>
    <xdr:clientData/>
  </xdr:twoCellAnchor>
  <xdr:twoCellAnchor editAs="oneCell">
    <xdr:from>
      <xdr:col>7</xdr:col>
      <xdr:colOff>0</xdr:colOff>
      <xdr:row>5045</xdr:row>
      <xdr:rowOff>0</xdr:rowOff>
    </xdr:from>
    <xdr:to>
      <xdr:col>8</xdr:col>
      <xdr:colOff>152400</xdr:colOff>
      <xdr:row>5048</xdr:row>
      <xdr:rowOff>190500</xdr:rowOff>
    </xdr:to>
    <xdr:pic>
      <xdr:nvPicPr>
        <xdr:cNvPr id="607" name="Picture 606" descr="350back.png"/>
        <xdr:cNvPicPr>
          <a:picLocks noChangeAspect="1"/>
        </xdr:cNvPicPr>
      </xdr:nvPicPr>
      <xdr:blipFill>
        <a:blip xmlns:r="http://schemas.openxmlformats.org/officeDocument/2006/relationships" r:embed="rId462" cstate="print"/>
        <a:stretch>
          <a:fillRect/>
        </a:stretch>
      </xdr:blipFill>
      <xdr:spPr>
        <a:xfrm>
          <a:off x="4267200" y="433635150"/>
          <a:ext cx="762000" cy="762000"/>
        </a:xfrm>
        <a:prstGeom prst="rect">
          <a:avLst/>
        </a:prstGeom>
      </xdr:spPr>
    </xdr:pic>
    <xdr:clientData/>
  </xdr:twoCellAnchor>
  <xdr:twoCellAnchor editAs="oneCell">
    <xdr:from>
      <xdr:col>9</xdr:col>
      <xdr:colOff>0</xdr:colOff>
      <xdr:row>5045</xdr:row>
      <xdr:rowOff>0</xdr:rowOff>
    </xdr:from>
    <xdr:to>
      <xdr:col>10</xdr:col>
      <xdr:colOff>152400</xdr:colOff>
      <xdr:row>5048</xdr:row>
      <xdr:rowOff>190500</xdr:rowOff>
    </xdr:to>
    <xdr:pic>
      <xdr:nvPicPr>
        <xdr:cNvPr id="608" name="Picture 607" descr="350backfem.png"/>
        <xdr:cNvPicPr>
          <a:picLocks noChangeAspect="1"/>
        </xdr:cNvPicPr>
      </xdr:nvPicPr>
      <xdr:blipFill>
        <a:blip xmlns:r="http://schemas.openxmlformats.org/officeDocument/2006/relationships" r:embed="rId463" cstate="print"/>
        <a:stretch>
          <a:fillRect/>
        </a:stretch>
      </xdr:blipFill>
      <xdr:spPr>
        <a:xfrm>
          <a:off x="5486400" y="433635150"/>
          <a:ext cx="762000" cy="762000"/>
        </a:xfrm>
        <a:prstGeom prst="rect">
          <a:avLst/>
        </a:prstGeom>
      </xdr:spPr>
    </xdr:pic>
    <xdr:clientData/>
  </xdr:twoCellAnchor>
  <xdr:twoCellAnchor editAs="oneCell">
    <xdr:from>
      <xdr:col>11</xdr:col>
      <xdr:colOff>0</xdr:colOff>
      <xdr:row>5045</xdr:row>
      <xdr:rowOff>0</xdr:rowOff>
    </xdr:from>
    <xdr:to>
      <xdr:col>12</xdr:col>
      <xdr:colOff>152400</xdr:colOff>
      <xdr:row>5048</xdr:row>
      <xdr:rowOff>190500</xdr:rowOff>
    </xdr:to>
    <xdr:pic>
      <xdr:nvPicPr>
        <xdr:cNvPr id="609" name="Picture 608" descr="350backshiny.png"/>
        <xdr:cNvPicPr>
          <a:picLocks noChangeAspect="1"/>
        </xdr:cNvPicPr>
      </xdr:nvPicPr>
      <xdr:blipFill>
        <a:blip xmlns:r="http://schemas.openxmlformats.org/officeDocument/2006/relationships" r:embed="rId464" cstate="print"/>
        <a:stretch>
          <a:fillRect/>
        </a:stretch>
      </xdr:blipFill>
      <xdr:spPr>
        <a:xfrm>
          <a:off x="6705600" y="433635150"/>
          <a:ext cx="762000" cy="762000"/>
        </a:xfrm>
        <a:prstGeom prst="rect">
          <a:avLst/>
        </a:prstGeom>
      </xdr:spPr>
    </xdr:pic>
    <xdr:clientData/>
  </xdr:twoCellAnchor>
  <xdr:twoCellAnchor editAs="oneCell">
    <xdr:from>
      <xdr:col>9</xdr:col>
      <xdr:colOff>323850</xdr:colOff>
      <xdr:row>5118</xdr:row>
      <xdr:rowOff>19050</xdr:rowOff>
    </xdr:from>
    <xdr:to>
      <xdr:col>12</xdr:col>
      <xdr:colOff>590550</xdr:colOff>
      <xdr:row>5128</xdr:row>
      <xdr:rowOff>180975</xdr:rowOff>
    </xdr:to>
    <xdr:pic>
      <xdr:nvPicPr>
        <xdr:cNvPr id="610" name="Picture 609" descr="429.jpg"/>
        <xdr:cNvPicPr>
          <a:picLocks noChangeAspect="1"/>
        </xdr:cNvPicPr>
      </xdr:nvPicPr>
      <xdr:blipFill>
        <a:blip xmlns:r="http://schemas.openxmlformats.org/officeDocument/2006/relationships" r:embed="rId465" cstate="print"/>
        <a:stretch>
          <a:fillRect/>
        </a:stretch>
      </xdr:blipFill>
      <xdr:spPr>
        <a:xfrm>
          <a:off x="5810250" y="435016275"/>
          <a:ext cx="2095500" cy="2095500"/>
        </a:xfrm>
        <a:prstGeom prst="rect">
          <a:avLst/>
        </a:prstGeom>
        <a:ln w="19050">
          <a:solidFill>
            <a:schemeClr val="tx1"/>
          </a:solidFill>
        </a:ln>
      </xdr:spPr>
    </xdr:pic>
    <xdr:clientData/>
  </xdr:twoCellAnchor>
  <xdr:twoCellAnchor editAs="oneCell">
    <xdr:from>
      <xdr:col>7</xdr:col>
      <xdr:colOff>0</xdr:colOff>
      <xdr:row>5140</xdr:row>
      <xdr:rowOff>0</xdr:rowOff>
    </xdr:from>
    <xdr:to>
      <xdr:col>8</xdr:col>
      <xdr:colOff>152400</xdr:colOff>
      <xdr:row>5144</xdr:row>
      <xdr:rowOff>0</xdr:rowOff>
    </xdr:to>
    <xdr:pic>
      <xdr:nvPicPr>
        <xdr:cNvPr id="611" name="Picture 610" descr="429.png"/>
        <xdr:cNvPicPr>
          <a:picLocks noChangeAspect="1"/>
        </xdr:cNvPicPr>
      </xdr:nvPicPr>
      <xdr:blipFill>
        <a:blip xmlns:r="http://schemas.openxmlformats.org/officeDocument/2006/relationships" r:embed="rId466" cstate="print"/>
        <a:stretch>
          <a:fillRect/>
        </a:stretch>
      </xdr:blipFill>
      <xdr:spPr>
        <a:xfrm>
          <a:off x="4267200" y="439216800"/>
          <a:ext cx="762000" cy="762000"/>
        </a:xfrm>
        <a:prstGeom prst="rect">
          <a:avLst/>
        </a:prstGeom>
      </xdr:spPr>
    </xdr:pic>
    <xdr:clientData/>
  </xdr:twoCellAnchor>
  <xdr:twoCellAnchor editAs="oneCell">
    <xdr:from>
      <xdr:col>9</xdr:col>
      <xdr:colOff>0</xdr:colOff>
      <xdr:row>5140</xdr:row>
      <xdr:rowOff>0</xdr:rowOff>
    </xdr:from>
    <xdr:to>
      <xdr:col>10</xdr:col>
      <xdr:colOff>152400</xdr:colOff>
      <xdr:row>5144</xdr:row>
      <xdr:rowOff>0</xdr:rowOff>
    </xdr:to>
    <xdr:pic>
      <xdr:nvPicPr>
        <xdr:cNvPr id="612" name="Picture 611" descr="429.png"/>
        <xdr:cNvPicPr>
          <a:picLocks noChangeAspect="1"/>
        </xdr:cNvPicPr>
      </xdr:nvPicPr>
      <xdr:blipFill>
        <a:blip xmlns:r="http://schemas.openxmlformats.org/officeDocument/2006/relationships" r:embed="rId466" cstate="print"/>
        <a:stretch>
          <a:fillRect/>
        </a:stretch>
      </xdr:blipFill>
      <xdr:spPr>
        <a:xfrm>
          <a:off x="5486400" y="439216800"/>
          <a:ext cx="762000" cy="762000"/>
        </a:xfrm>
        <a:prstGeom prst="rect">
          <a:avLst/>
        </a:prstGeom>
      </xdr:spPr>
    </xdr:pic>
    <xdr:clientData/>
  </xdr:twoCellAnchor>
  <xdr:twoCellAnchor editAs="oneCell">
    <xdr:from>
      <xdr:col>7</xdr:col>
      <xdr:colOff>0</xdr:colOff>
      <xdr:row>5145</xdr:row>
      <xdr:rowOff>0</xdr:rowOff>
    </xdr:from>
    <xdr:to>
      <xdr:col>8</xdr:col>
      <xdr:colOff>152400</xdr:colOff>
      <xdr:row>5148</xdr:row>
      <xdr:rowOff>190500</xdr:rowOff>
    </xdr:to>
    <xdr:pic>
      <xdr:nvPicPr>
        <xdr:cNvPr id="613" name="Picture 612" descr="429back.png"/>
        <xdr:cNvPicPr>
          <a:picLocks noChangeAspect="1"/>
        </xdr:cNvPicPr>
      </xdr:nvPicPr>
      <xdr:blipFill>
        <a:blip xmlns:r="http://schemas.openxmlformats.org/officeDocument/2006/relationships" r:embed="rId467" cstate="print"/>
        <a:stretch>
          <a:fillRect/>
        </a:stretch>
      </xdr:blipFill>
      <xdr:spPr>
        <a:xfrm>
          <a:off x="4267200" y="440169300"/>
          <a:ext cx="762000" cy="762000"/>
        </a:xfrm>
        <a:prstGeom prst="rect">
          <a:avLst/>
        </a:prstGeom>
      </xdr:spPr>
    </xdr:pic>
    <xdr:clientData/>
  </xdr:twoCellAnchor>
  <xdr:twoCellAnchor editAs="oneCell">
    <xdr:from>
      <xdr:col>9</xdr:col>
      <xdr:colOff>0</xdr:colOff>
      <xdr:row>5145</xdr:row>
      <xdr:rowOff>0</xdr:rowOff>
    </xdr:from>
    <xdr:to>
      <xdr:col>10</xdr:col>
      <xdr:colOff>152400</xdr:colOff>
      <xdr:row>5148</xdr:row>
      <xdr:rowOff>190500</xdr:rowOff>
    </xdr:to>
    <xdr:pic>
      <xdr:nvPicPr>
        <xdr:cNvPr id="614" name="Picture 613" descr="429back.png"/>
        <xdr:cNvPicPr>
          <a:picLocks noChangeAspect="1"/>
        </xdr:cNvPicPr>
      </xdr:nvPicPr>
      <xdr:blipFill>
        <a:blip xmlns:r="http://schemas.openxmlformats.org/officeDocument/2006/relationships" r:embed="rId467" cstate="print"/>
        <a:stretch>
          <a:fillRect/>
        </a:stretch>
      </xdr:blipFill>
      <xdr:spPr>
        <a:xfrm>
          <a:off x="5486400" y="440169300"/>
          <a:ext cx="762000" cy="762000"/>
        </a:xfrm>
        <a:prstGeom prst="rect">
          <a:avLst/>
        </a:prstGeom>
      </xdr:spPr>
    </xdr:pic>
    <xdr:clientData/>
  </xdr:twoCellAnchor>
  <xdr:twoCellAnchor editAs="oneCell">
    <xdr:from>
      <xdr:col>11</xdr:col>
      <xdr:colOff>0</xdr:colOff>
      <xdr:row>5140</xdr:row>
      <xdr:rowOff>0</xdr:rowOff>
    </xdr:from>
    <xdr:to>
      <xdr:col>12</xdr:col>
      <xdr:colOff>152400</xdr:colOff>
      <xdr:row>5144</xdr:row>
      <xdr:rowOff>0</xdr:rowOff>
    </xdr:to>
    <xdr:pic>
      <xdr:nvPicPr>
        <xdr:cNvPr id="615" name="Picture 614" descr="429shiny.png"/>
        <xdr:cNvPicPr>
          <a:picLocks noChangeAspect="1"/>
        </xdr:cNvPicPr>
      </xdr:nvPicPr>
      <xdr:blipFill>
        <a:blip xmlns:r="http://schemas.openxmlformats.org/officeDocument/2006/relationships" r:embed="rId468" cstate="print"/>
        <a:stretch>
          <a:fillRect/>
        </a:stretch>
      </xdr:blipFill>
      <xdr:spPr>
        <a:xfrm>
          <a:off x="6705600" y="439216800"/>
          <a:ext cx="762000" cy="762000"/>
        </a:xfrm>
        <a:prstGeom prst="rect">
          <a:avLst/>
        </a:prstGeom>
      </xdr:spPr>
    </xdr:pic>
    <xdr:clientData/>
  </xdr:twoCellAnchor>
  <xdr:twoCellAnchor editAs="oneCell">
    <xdr:from>
      <xdr:col>11</xdr:col>
      <xdr:colOff>0</xdr:colOff>
      <xdr:row>5145</xdr:row>
      <xdr:rowOff>0</xdr:rowOff>
    </xdr:from>
    <xdr:to>
      <xdr:col>12</xdr:col>
      <xdr:colOff>152400</xdr:colOff>
      <xdr:row>5148</xdr:row>
      <xdr:rowOff>190500</xdr:rowOff>
    </xdr:to>
    <xdr:pic>
      <xdr:nvPicPr>
        <xdr:cNvPr id="616" name="Picture 615" descr="429backshiny.png"/>
        <xdr:cNvPicPr>
          <a:picLocks noChangeAspect="1"/>
        </xdr:cNvPicPr>
      </xdr:nvPicPr>
      <xdr:blipFill>
        <a:blip xmlns:r="http://schemas.openxmlformats.org/officeDocument/2006/relationships" r:embed="rId469" cstate="print"/>
        <a:stretch>
          <a:fillRect/>
        </a:stretch>
      </xdr:blipFill>
      <xdr:spPr>
        <a:xfrm>
          <a:off x="6705600" y="440169300"/>
          <a:ext cx="762000" cy="762000"/>
        </a:xfrm>
        <a:prstGeom prst="rect">
          <a:avLst/>
        </a:prstGeom>
      </xdr:spPr>
    </xdr:pic>
    <xdr:clientData/>
  </xdr:twoCellAnchor>
  <xdr:twoCellAnchor editAs="oneCell">
    <xdr:from>
      <xdr:col>9</xdr:col>
      <xdr:colOff>323850</xdr:colOff>
      <xdr:row>5152</xdr:row>
      <xdr:rowOff>19050</xdr:rowOff>
    </xdr:from>
    <xdr:to>
      <xdr:col>12</xdr:col>
      <xdr:colOff>590550</xdr:colOff>
      <xdr:row>5162</xdr:row>
      <xdr:rowOff>180975</xdr:rowOff>
    </xdr:to>
    <xdr:pic>
      <xdr:nvPicPr>
        <xdr:cNvPr id="617" name="Picture 616" descr="146.jpg"/>
        <xdr:cNvPicPr>
          <a:picLocks noChangeAspect="1"/>
        </xdr:cNvPicPr>
      </xdr:nvPicPr>
      <xdr:blipFill>
        <a:blip xmlns:r="http://schemas.openxmlformats.org/officeDocument/2006/relationships" r:embed="rId470" cstate="print"/>
        <a:stretch>
          <a:fillRect/>
        </a:stretch>
      </xdr:blipFill>
      <xdr:spPr>
        <a:xfrm>
          <a:off x="5810250" y="441550425"/>
          <a:ext cx="2095500" cy="2095500"/>
        </a:xfrm>
        <a:prstGeom prst="rect">
          <a:avLst/>
        </a:prstGeom>
        <a:ln w="19050">
          <a:solidFill>
            <a:schemeClr val="tx1"/>
          </a:solidFill>
        </a:ln>
      </xdr:spPr>
    </xdr:pic>
    <xdr:clientData/>
  </xdr:twoCellAnchor>
  <xdr:twoCellAnchor editAs="oneCell">
    <xdr:from>
      <xdr:col>8</xdr:col>
      <xdr:colOff>0</xdr:colOff>
      <xdr:row>5174</xdr:row>
      <xdr:rowOff>0</xdr:rowOff>
    </xdr:from>
    <xdr:to>
      <xdr:col>9</xdr:col>
      <xdr:colOff>152400</xdr:colOff>
      <xdr:row>5178</xdr:row>
      <xdr:rowOff>0</xdr:rowOff>
    </xdr:to>
    <xdr:pic>
      <xdr:nvPicPr>
        <xdr:cNvPr id="618" name="Picture 617" descr="146.png"/>
        <xdr:cNvPicPr>
          <a:picLocks noChangeAspect="1"/>
        </xdr:cNvPicPr>
      </xdr:nvPicPr>
      <xdr:blipFill>
        <a:blip xmlns:r="http://schemas.openxmlformats.org/officeDocument/2006/relationships" r:embed="rId471" cstate="print"/>
        <a:stretch>
          <a:fillRect/>
        </a:stretch>
      </xdr:blipFill>
      <xdr:spPr>
        <a:xfrm>
          <a:off x="4876800" y="445750950"/>
          <a:ext cx="762000" cy="762000"/>
        </a:xfrm>
        <a:prstGeom prst="rect">
          <a:avLst/>
        </a:prstGeom>
      </xdr:spPr>
    </xdr:pic>
    <xdr:clientData/>
  </xdr:twoCellAnchor>
  <xdr:twoCellAnchor editAs="oneCell">
    <xdr:from>
      <xdr:col>8</xdr:col>
      <xdr:colOff>0</xdr:colOff>
      <xdr:row>5179</xdr:row>
      <xdr:rowOff>0</xdr:rowOff>
    </xdr:from>
    <xdr:to>
      <xdr:col>9</xdr:col>
      <xdr:colOff>152400</xdr:colOff>
      <xdr:row>5182</xdr:row>
      <xdr:rowOff>190500</xdr:rowOff>
    </xdr:to>
    <xdr:pic>
      <xdr:nvPicPr>
        <xdr:cNvPr id="619" name="Picture 618" descr="146back.png"/>
        <xdr:cNvPicPr>
          <a:picLocks noChangeAspect="1"/>
        </xdr:cNvPicPr>
      </xdr:nvPicPr>
      <xdr:blipFill>
        <a:blip xmlns:r="http://schemas.openxmlformats.org/officeDocument/2006/relationships" r:embed="rId472" cstate="print"/>
        <a:stretch>
          <a:fillRect/>
        </a:stretch>
      </xdr:blipFill>
      <xdr:spPr>
        <a:xfrm>
          <a:off x="4876800" y="446703450"/>
          <a:ext cx="762000" cy="762000"/>
        </a:xfrm>
        <a:prstGeom prst="rect">
          <a:avLst/>
        </a:prstGeom>
      </xdr:spPr>
    </xdr:pic>
    <xdr:clientData/>
  </xdr:twoCellAnchor>
  <xdr:twoCellAnchor editAs="oneCell">
    <xdr:from>
      <xdr:col>11</xdr:col>
      <xdr:colOff>0</xdr:colOff>
      <xdr:row>5174</xdr:row>
      <xdr:rowOff>0</xdr:rowOff>
    </xdr:from>
    <xdr:to>
      <xdr:col>12</xdr:col>
      <xdr:colOff>152400</xdr:colOff>
      <xdr:row>5178</xdr:row>
      <xdr:rowOff>0</xdr:rowOff>
    </xdr:to>
    <xdr:pic>
      <xdr:nvPicPr>
        <xdr:cNvPr id="620" name="Picture 619" descr="146shiny.png"/>
        <xdr:cNvPicPr>
          <a:picLocks noChangeAspect="1"/>
        </xdr:cNvPicPr>
      </xdr:nvPicPr>
      <xdr:blipFill>
        <a:blip xmlns:r="http://schemas.openxmlformats.org/officeDocument/2006/relationships" r:embed="rId473" cstate="print"/>
        <a:stretch>
          <a:fillRect/>
        </a:stretch>
      </xdr:blipFill>
      <xdr:spPr>
        <a:xfrm>
          <a:off x="6705600" y="445750950"/>
          <a:ext cx="762000" cy="762000"/>
        </a:xfrm>
        <a:prstGeom prst="rect">
          <a:avLst/>
        </a:prstGeom>
      </xdr:spPr>
    </xdr:pic>
    <xdr:clientData/>
  </xdr:twoCellAnchor>
  <xdr:twoCellAnchor editAs="oneCell">
    <xdr:from>
      <xdr:col>11</xdr:col>
      <xdr:colOff>0</xdr:colOff>
      <xdr:row>5179</xdr:row>
      <xdr:rowOff>0</xdr:rowOff>
    </xdr:from>
    <xdr:to>
      <xdr:col>12</xdr:col>
      <xdr:colOff>152400</xdr:colOff>
      <xdr:row>5182</xdr:row>
      <xdr:rowOff>190500</xdr:rowOff>
    </xdr:to>
    <xdr:pic>
      <xdr:nvPicPr>
        <xdr:cNvPr id="621" name="Picture 620" descr="146backshiny.png"/>
        <xdr:cNvPicPr>
          <a:picLocks noChangeAspect="1"/>
        </xdr:cNvPicPr>
      </xdr:nvPicPr>
      <xdr:blipFill>
        <a:blip xmlns:r="http://schemas.openxmlformats.org/officeDocument/2006/relationships" r:embed="rId474" cstate="print"/>
        <a:stretch>
          <a:fillRect/>
        </a:stretch>
      </xdr:blipFill>
      <xdr:spPr>
        <a:xfrm>
          <a:off x="6705600" y="446703450"/>
          <a:ext cx="762000" cy="762000"/>
        </a:xfrm>
        <a:prstGeom prst="rect">
          <a:avLst/>
        </a:prstGeom>
      </xdr:spPr>
    </xdr:pic>
    <xdr:clientData/>
  </xdr:twoCellAnchor>
  <xdr:twoCellAnchor editAs="oneCell">
    <xdr:from>
      <xdr:col>9</xdr:col>
      <xdr:colOff>323850</xdr:colOff>
      <xdr:row>5286</xdr:row>
      <xdr:rowOff>19050</xdr:rowOff>
    </xdr:from>
    <xdr:to>
      <xdr:col>12</xdr:col>
      <xdr:colOff>590550</xdr:colOff>
      <xdr:row>5296</xdr:row>
      <xdr:rowOff>180975</xdr:rowOff>
    </xdr:to>
    <xdr:pic>
      <xdr:nvPicPr>
        <xdr:cNvPr id="622" name="Picture 621" descr="034.jpg"/>
        <xdr:cNvPicPr>
          <a:picLocks noChangeAspect="1"/>
        </xdr:cNvPicPr>
      </xdr:nvPicPr>
      <xdr:blipFill>
        <a:blip xmlns:r="http://schemas.openxmlformats.org/officeDocument/2006/relationships" r:embed="rId475" cstate="print"/>
        <a:stretch>
          <a:fillRect/>
        </a:stretch>
      </xdr:blipFill>
      <xdr:spPr>
        <a:xfrm>
          <a:off x="5810250" y="448084575"/>
          <a:ext cx="2095500" cy="2095500"/>
        </a:xfrm>
        <a:prstGeom prst="rect">
          <a:avLst/>
        </a:prstGeom>
        <a:ln w="19050">
          <a:solidFill>
            <a:schemeClr val="tx1"/>
          </a:solidFill>
        </a:ln>
      </xdr:spPr>
    </xdr:pic>
    <xdr:clientData/>
  </xdr:twoCellAnchor>
  <xdr:twoCellAnchor editAs="oneCell">
    <xdr:from>
      <xdr:col>7</xdr:col>
      <xdr:colOff>0</xdr:colOff>
      <xdr:row>5308</xdr:row>
      <xdr:rowOff>0</xdr:rowOff>
    </xdr:from>
    <xdr:to>
      <xdr:col>8</xdr:col>
      <xdr:colOff>152400</xdr:colOff>
      <xdr:row>5312</xdr:row>
      <xdr:rowOff>0</xdr:rowOff>
    </xdr:to>
    <xdr:pic>
      <xdr:nvPicPr>
        <xdr:cNvPr id="623" name="Picture 622" descr="34.png"/>
        <xdr:cNvPicPr>
          <a:picLocks noChangeAspect="1"/>
        </xdr:cNvPicPr>
      </xdr:nvPicPr>
      <xdr:blipFill>
        <a:blip xmlns:r="http://schemas.openxmlformats.org/officeDocument/2006/relationships" r:embed="rId476" cstate="print"/>
        <a:stretch>
          <a:fillRect/>
        </a:stretch>
      </xdr:blipFill>
      <xdr:spPr>
        <a:xfrm>
          <a:off x="4267200" y="452285100"/>
          <a:ext cx="762000" cy="762000"/>
        </a:xfrm>
        <a:prstGeom prst="rect">
          <a:avLst/>
        </a:prstGeom>
      </xdr:spPr>
    </xdr:pic>
    <xdr:clientData/>
  </xdr:twoCellAnchor>
  <xdr:twoCellAnchor editAs="oneCell">
    <xdr:from>
      <xdr:col>7</xdr:col>
      <xdr:colOff>0</xdr:colOff>
      <xdr:row>5313</xdr:row>
      <xdr:rowOff>0</xdr:rowOff>
    </xdr:from>
    <xdr:to>
      <xdr:col>8</xdr:col>
      <xdr:colOff>152400</xdr:colOff>
      <xdr:row>5316</xdr:row>
      <xdr:rowOff>190500</xdr:rowOff>
    </xdr:to>
    <xdr:pic>
      <xdr:nvPicPr>
        <xdr:cNvPr id="624" name="Picture 623" descr="34back.png"/>
        <xdr:cNvPicPr>
          <a:picLocks noChangeAspect="1"/>
        </xdr:cNvPicPr>
      </xdr:nvPicPr>
      <xdr:blipFill>
        <a:blip xmlns:r="http://schemas.openxmlformats.org/officeDocument/2006/relationships" r:embed="rId477" cstate="print"/>
        <a:stretch>
          <a:fillRect/>
        </a:stretch>
      </xdr:blipFill>
      <xdr:spPr>
        <a:xfrm>
          <a:off x="4267200" y="453237600"/>
          <a:ext cx="762000" cy="762000"/>
        </a:xfrm>
        <a:prstGeom prst="rect">
          <a:avLst/>
        </a:prstGeom>
      </xdr:spPr>
    </xdr:pic>
    <xdr:clientData/>
  </xdr:twoCellAnchor>
  <xdr:twoCellAnchor editAs="oneCell">
    <xdr:from>
      <xdr:col>11</xdr:col>
      <xdr:colOff>0</xdr:colOff>
      <xdr:row>5308</xdr:row>
      <xdr:rowOff>0</xdr:rowOff>
    </xdr:from>
    <xdr:to>
      <xdr:col>12</xdr:col>
      <xdr:colOff>152400</xdr:colOff>
      <xdr:row>5312</xdr:row>
      <xdr:rowOff>0</xdr:rowOff>
    </xdr:to>
    <xdr:pic>
      <xdr:nvPicPr>
        <xdr:cNvPr id="625" name="Picture 624" descr="34shiny.png"/>
        <xdr:cNvPicPr>
          <a:picLocks noChangeAspect="1"/>
        </xdr:cNvPicPr>
      </xdr:nvPicPr>
      <xdr:blipFill>
        <a:blip xmlns:r="http://schemas.openxmlformats.org/officeDocument/2006/relationships" r:embed="rId478" cstate="print"/>
        <a:stretch>
          <a:fillRect/>
        </a:stretch>
      </xdr:blipFill>
      <xdr:spPr>
        <a:xfrm>
          <a:off x="6705600" y="452285100"/>
          <a:ext cx="762000" cy="762000"/>
        </a:xfrm>
        <a:prstGeom prst="rect">
          <a:avLst/>
        </a:prstGeom>
      </xdr:spPr>
    </xdr:pic>
    <xdr:clientData/>
  </xdr:twoCellAnchor>
  <xdr:twoCellAnchor editAs="oneCell">
    <xdr:from>
      <xdr:col>11</xdr:col>
      <xdr:colOff>0</xdr:colOff>
      <xdr:row>5313</xdr:row>
      <xdr:rowOff>0</xdr:rowOff>
    </xdr:from>
    <xdr:to>
      <xdr:col>12</xdr:col>
      <xdr:colOff>152400</xdr:colOff>
      <xdr:row>5316</xdr:row>
      <xdr:rowOff>190500</xdr:rowOff>
    </xdr:to>
    <xdr:pic>
      <xdr:nvPicPr>
        <xdr:cNvPr id="626" name="Picture 625" descr="34backshiny.png"/>
        <xdr:cNvPicPr>
          <a:picLocks noChangeAspect="1"/>
        </xdr:cNvPicPr>
      </xdr:nvPicPr>
      <xdr:blipFill>
        <a:blip xmlns:r="http://schemas.openxmlformats.org/officeDocument/2006/relationships" r:embed="rId479" cstate="print"/>
        <a:stretch>
          <a:fillRect/>
        </a:stretch>
      </xdr:blipFill>
      <xdr:spPr>
        <a:xfrm>
          <a:off x="6705600" y="453237600"/>
          <a:ext cx="762000" cy="762000"/>
        </a:xfrm>
        <a:prstGeom prst="rect">
          <a:avLst/>
        </a:prstGeom>
      </xdr:spPr>
    </xdr:pic>
    <xdr:clientData/>
  </xdr:twoCellAnchor>
  <xdr:twoCellAnchor editAs="oneCell">
    <xdr:from>
      <xdr:col>9</xdr:col>
      <xdr:colOff>333375</xdr:colOff>
      <xdr:row>5318</xdr:row>
      <xdr:rowOff>19050</xdr:rowOff>
    </xdr:from>
    <xdr:to>
      <xdr:col>12</xdr:col>
      <xdr:colOff>600075</xdr:colOff>
      <xdr:row>5328</xdr:row>
      <xdr:rowOff>180975</xdr:rowOff>
    </xdr:to>
    <xdr:pic>
      <xdr:nvPicPr>
        <xdr:cNvPr id="627" name="Picture 626" descr="031.jpg"/>
        <xdr:cNvPicPr>
          <a:picLocks noChangeAspect="1"/>
        </xdr:cNvPicPr>
      </xdr:nvPicPr>
      <xdr:blipFill>
        <a:blip xmlns:r="http://schemas.openxmlformats.org/officeDocument/2006/relationships" r:embed="rId480" cstate="print"/>
        <a:stretch>
          <a:fillRect/>
        </a:stretch>
      </xdr:blipFill>
      <xdr:spPr>
        <a:xfrm>
          <a:off x="5819775" y="454237725"/>
          <a:ext cx="2095500" cy="2095500"/>
        </a:xfrm>
        <a:prstGeom prst="rect">
          <a:avLst/>
        </a:prstGeom>
        <a:ln w="19050">
          <a:solidFill>
            <a:schemeClr val="tx1"/>
          </a:solidFill>
        </a:ln>
      </xdr:spPr>
    </xdr:pic>
    <xdr:clientData/>
  </xdr:twoCellAnchor>
  <xdr:twoCellAnchor editAs="oneCell">
    <xdr:from>
      <xdr:col>9</xdr:col>
      <xdr:colOff>0</xdr:colOff>
      <xdr:row>5340</xdr:row>
      <xdr:rowOff>0</xdr:rowOff>
    </xdr:from>
    <xdr:to>
      <xdr:col>10</xdr:col>
      <xdr:colOff>152400</xdr:colOff>
      <xdr:row>5344</xdr:row>
      <xdr:rowOff>0</xdr:rowOff>
    </xdr:to>
    <xdr:pic>
      <xdr:nvPicPr>
        <xdr:cNvPr id="628" name="Picture 627" descr="31.png"/>
        <xdr:cNvPicPr>
          <a:picLocks noChangeAspect="1"/>
        </xdr:cNvPicPr>
      </xdr:nvPicPr>
      <xdr:blipFill>
        <a:blip xmlns:r="http://schemas.openxmlformats.org/officeDocument/2006/relationships" r:embed="rId481" cstate="print"/>
        <a:stretch>
          <a:fillRect/>
        </a:stretch>
      </xdr:blipFill>
      <xdr:spPr>
        <a:xfrm>
          <a:off x="5486400" y="458438250"/>
          <a:ext cx="762000" cy="762000"/>
        </a:xfrm>
        <a:prstGeom prst="rect">
          <a:avLst/>
        </a:prstGeom>
      </xdr:spPr>
    </xdr:pic>
    <xdr:clientData/>
  </xdr:twoCellAnchor>
  <xdr:twoCellAnchor editAs="oneCell">
    <xdr:from>
      <xdr:col>9</xdr:col>
      <xdr:colOff>0</xdr:colOff>
      <xdr:row>5345</xdr:row>
      <xdr:rowOff>0</xdr:rowOff>
    </xdr:from>
    <xdr:to>
      <xdr:col>10</xdr:col>
      <xdr:colOff>152400</xdr:colOff>
      <xdr:row>5348</xdr:row>
      <xdr:rowOff>190500</xdr:rowOff>
    </xdr:to>
    <xdr:pic>
      <xdr:nvPicPr>
        <xdr:cNvPr id="629" name="Picture 628" descr="31back.png"/>
        <xdr:cNvPicPr>
          <a:picLocks noChangeAspect="1"/>
        </xdr:cNvPicPr>
      </xdr:nvPicPr>
      <xdr:blipFill>
        <a:blip xmlns:r="http://schemas.openxmlformats.org/officeDocument/2006/relationships" r:embed="rId482" cstate="print"/>
        <a:stretch>
          <a:fillRect/>
        </a:stretch>
      </xdr:blipFill>
      <xdr:spPr>
        <a:xfrm>
          <a:off x="5486400" y="459390750"/>
          <a:ext cx="762000" cy="762000"/>
        </a:xfrm>
        <a:prstGeom prst="rect">
          <a:avLst/>
        </a:prstGeom>
      </xdr:spPr>
    </xdr:pic>
    <xdr:clientData/>
  </xdr:twoCellAnchor>
  <xdr:twoCellAnchor editAs="oneCell">
    <xdr:from>
      <xdr:col>11</xdr:col>
      <xdr:colOff>0</xdr:colOff>
      <xdr:row>5340</xdr:row>
      <xdr:rowOff>0</xdr:rowOff>
    </xdr:from>
    <xdr:to>
      <xdr:col>12</xdr:col>
      <xdr:colOff>152400</xdr:colOff>
      <xdr:row>5344</xdr:row>
      <xdr:rowOff>0</xdr:rowOff>
    </xdr:to>
    <xdr:pic>
      <xdr:nvPicPr>
        <xdr:cNvPr id="630" name="Picture 629" descr="31shiny.png"/>
        <xdr:cNvPicPr>
          <a:picLocks noChangeAspect="1"/>
        </xdr:cNvPicPr>
      </xdr:nvPicPr>
      <xdr:blipFill>
        <a:blip xmlns:r="http://schemas.openxmlformats.org/officeDocument/2006/relationships" r:embed="rId483" cstate="print"/>
        <a:stretch>
          <a:fillRect/>
        </a:stretch>
      </xdr:blipFill>
      <xdr:spPr>
        <a:xfrm>
          <a:off x="6705600" y="458438250"/>
          <a:ext cx="762000" cy="762000"/>
        </a:xfrm>
        <a:prstGeom prst="rect">
          <a:avLst/>
        </a:prstGeom>
      </xdr:spPr>
    </xdr:pic>
    <xdr:clientData/>
  </xdr:twoCellAnchor>
  <xdr:twoCellAnchor editAs="oneCell">
    <xdr:from>
      <xdr:col>11</xdr:col>
      <xdr:colOff>0</xdr:colOff>
      <xdr:row>5345</xdr:row>
      <xdr:rowOff>0</xdr:rowOff>
    </xdr:from>
    <xdr:to>
      <xdr:col>12</xdr:col>
      <xdr:colOff>152400</xdr:colOff>
      <xdr:row>5348</xdr:row>
      <xdr:rowOff>190500</xdr:rowOff>
    </xdr:to>
    <xdr:pic>
      <xdr:nvPicPr>
        <xdr:cNvPr id="631" name="Picture 630" descr="31backshiny.png"/>
        <xdr:cNvPicPr>
          <a:picLocks noChangeAspect="1"/>
        </xdr:cNvPicPr>
      </xdr:nvPicPr>
      <xdr:blipFill>
        <a:blip xmlns:r="http://schemas.openxmlformats.org/officeDocument/2006/relationships" r:embed="rId484" cstate="print"/>
        <a:stretch>
          <a:fillRect/>
        </a:stretch>
      </xdr:blipFill>
      <xdr:spPr>
        <a:xfrm>
          <a:off x="6705600" y="459390750"/>
          <a:ext cx="762000" cy="762000"/>
        </a:xfrm>
        <a:prstGeom prst="rect">
          <a:avLst/>
        </a:prstGeom>
      </xdr:spPr>
    </xdr:pic>
    <xdr:clientData/>
  </xdr:twoCellAnchor>
  <xdr:twoCellAnchor editAs="oneCell">
    <xdr:from>
      <xdr:col>9</xdr:col>
      <xdr:colOff>333375</xdr:colOff>
      <xdr:row>5484</xdr:row>
      <xdr:rowOff>19050</xdr:rowOff>
    </xdr:from>
    <xdr:to>
      <xdr:col>12</xdr:col>
      <xdr:colOff>600075</xdr:colOff>
      <xdr:row>5494</xdr:row>
      <xdr:rowOff>180975</xdr:rowOff>
    </xdr:to>
    <xdr:pic>
      <xdr:nvPicPr>
        <xdr:cNvPr id="632" name="Picture 631" descr="139.jpg"/>
        <xdr:cNvPicPr>
          <a:picLocks noChangeAspect="1"/>
        </xdr:cNvPicPr>
      </xdr:nvPicPr>
      <xdr:blipFill>
        <a:blip xmlns:r="http://schemas.openxmlformats.org/officeDocument/2006/relationships" r:embed="rId485" cstate="print"/>
        <a:stretch>
          <a:fillRect/>
        </a:stretch>
      </xdr:blipFill>
      <xdr:spPr>
        <a:xfrm>
          <a:off x="5819775" y="467306025"/>
          <a:ext cx="2095500" cy="2095500"/>
        </a:xfrm>
        <a:prstGeom prst="rect">
          <a:avLst/>
        </a:prstGeom>
        <a:ln w="19050">
          <a:solidFill>
            <a:schemeClr val="tx1"/>
          </a:solidFill>
        </a:ln>
      </xdr:spPr>
    </xdr:pic>
    <xdr:clientData/>
  </xdr:twoCellAnchor>
  <xdr:twoCellAnchor editAs="oneCell">
    <xdr:from>
      <xdr:col>7</xdr:col>
      <xdr:colOff>0</xdr:colOff>
      <xdr:row>5506</xdr:row>
      <xdr:rowOff>0</xdr:rowOff>
    </xdr:from>
    <xdr:to>
      <xdr:col>8</xdr:col>
      <xdr:colOff>152400</xdr:colOff>
      <xdr:row>5510</xdr:row>
      <xdr:rowOff>0</xdr:rowOff>
    </xdr:to>
    <xdr:pic>
      <xdr:nvPicPr>
        <xdr:cNvPr id="633" name="Picture 632" descr="139.png"/>
        <xdr:cNvPicPr>
          <a:picLocks noChangeAspect="1"/>
        </xdr:cNvPicPr>
      </xdr:nvPicPr>
      <xdr:blipFill>
        <a:blip xmlns:r="http://schemas.openxmlformats.org/officeDocument/2006/relationships" r:embed="rId486" cstate="print"/>
        <a:stretch>
          <a:fillRect/>
        </a:stretch>
      </xdr:blipFill>
      <xdr:spPr>
        <a:xfrm>
          <a:off x="4267200" y="471506550"/>
          <a:ext cx="762000" cy="762000"/>
        </a:xfrm>
        <a:prstGeom prst="rect">
          <a:avLst/>
        </a:prstGeom>
      </xdr:spPr>
    </xdr:pic>
    <xdr:clientData/>
  </xdr:twoCellAnchor>
  <xdr:twoCellAnchor editAs="oneCell">
    <xdr:from>
      <xdr:col>9</xdr:col>
      <xdr:colOff>0</xdr:colOff>
      <xdr:row>5506</xdr:row>
      <xdr:rowOff>0</xdr:rowOff>
    </xdr:from>
    <xdr:to>
      <xdr:col>10</xdr:col>
      <xdr:colOff>152400</xdr:colOff>
      <xdr:row>5510</xdr:row>
      <xdr:rowOff>0</xdr:rowOff>
    </xdr:to>
    <xdr:pic>
      <xdr:nvPicPr>
        <xdr:cNvPr id="634" name="Picture 633" descr="139.png"/>
        <xdr:cNvPicPr>
          <a:picLocks noChangeAspect="1"/>
        </xdr:cNvPicPr>
      </xdr:nvPicPr>
      <xdr:blipFill>
        <a:blip xmlns:r="http://schemas.openxmlformats.org/officeDocument/2006/relationships" r:embed="rId486" cstate="print"/>
        <a:stretch>
          <a:fillRect/>
        </a:stretch>
      </xdr:blipFill>
      <xdr:spPr>
        <a:xfrm>
          <a:off x="5486400" y="471506550"/>
          <a:ext cx="762000" cy="762000"/>
        </a:xfrm>
        <a:prstGeom prst="rect">
          <a:avLst/>
        </a:prstGeom>
      </xdr:spPr>
    </xdr:pic>
    <xdr:clientData/>
  </xdr:twoCellAnchor>
  <xdr:twoCellAnchor editAs="oneCell">
    <xdr:from>
      <xdr:col>7</xdr:col>
      <xdr:colOff>0</xdr:colOff>
      <xdr:row>5511</xdr:row>
      <xdr:rowOff>0</xdr:rowOff>
    </xdr:from>
    <xdr:to>
      <xdr:col>8</xdr:col>
      <xdr:colOff>152400</xdr:colOff>
      <xdr:row>5514</xdr:row>
      <xdr:rowOff>190500</xdr:rowOff>
    </xdr:to>
    <xdr:pic>
      <xdr:nvPicPr>
        <xdr:cNvPr id="635" name="Picture 634" descr="139back.png"/>
        <xdr:cNvPicPr>
          <a:picLocks noChangeAspect="1"/>
        </xdr:cNvPicPr>
      </xdr:nvPicPr>
      <xdr:blipFill>
        <a:blip xmlns:r="http://schemas.openxmlformats.org/officeDocument/2006/relationships" r:embed="rId487" cstate="print"/>
        <a:stretch>
          <a:fillRect/>
        </a:stretch>
      </xdr:blipFill>
      <xdr:spPr>
        <a:xfrm>
          <a:off x="4267200" y="472459050"/>
          <a:ext cx="762000" cy="762000"/>
        </a:xfrm>
        <a:prstGeom prst="rect">
          <a:avLst/>
        </a:prstGeom>
      </xdr:spPr>
    </xdr:pic>
    <xdr:clientData/>
  </xdr:twoCellAnchor>
  <xdr:twoCellAnchor editAs="oneCell">
    <xdr:from>
      <xdr:col>9</xdr:col>
      <xdr:colOff>0</xdr:colOff>
      <xdr:row>5511</xdr:row>
      <xdr:rowOff>0</xdr:rowOff>
    </xdr:from>
    <xdr:to>
      <xdr:col>10</xdr:col>
      <xdr:colOff>152400</xdr:colOff>
      <xdr:row>5514</xdr:row>
      <xdr:rowOff>190500</xdr:rowOff>
    </xdr:to>
    <xdr:pic>
      <xdr:nvPicPr>
        <xdr:cNvPr id="636" name="Picture 635" descr="139back.png"/>
        <xdr:cNvPicPr>
          <a:picLocks noChangeAspect="1"/>
        </xdr:cNvPicPr>
      </xdr:nvPicPr>
      <xdr:blipFill>
        <a:blip xmlns:r="http://schemas.openxmlformats.org/officeDocument/2006/relationships" r:embed="rId487" cstate="print"/>
        <a:stretch>
          <a:fillRect/>
        </a:stretch>
      </xdr:blipFill>
      <xdr:spPr>
        <a:xfrm>
          <a:off x="5486400" y="472459050"/>
          <a:ext cx="762000" cy="762000"/>
        </a:xfrm>
        <a:prstGeom prst="rect">
          <a:avLst/>
        </a:prstGeom>
      </xdr:spPr>
    </xdr:pic>
    <xdr:clientData/>
  </xdr:twoCellAnchor>
  <xdr:twoCellAnchor editAs="oneCell">
    <xdr:from>
      <xdr:col>11</xdr:col>
      <xdr:colOff>0</xdr:colOff>
      <xdr:row>5506</xdr:row>
      <xdr:rowOff>0</xdr:rowOff>
    </xdr:from>
    <xdr:to>
      <xdr:col>12</xdr:col>
      <xdr:colOff>152400</xdr:colOff>
      <xdr:row>5510</xdr:row>
      <xdr:rowOff>0</xdr:rowOff>
    </xdr:to>
    <xdr:pic>
      <xdr:nvPicPr>
        <xdr:cNvPr id="637" name="Picture 636" descr="139shiny.png"/>
        <xdr:cNvPicPr>
          <a:picLocks noChangeAspect="1"/>
        </xdr:cNvPicPr>
      </xdr:nvPicPr>
      <xdr:blipFill>
        <a:blip xmlns:r="http://schemas.openxmlformats.org/officeDocument/2006/relationships" r:embed="rId488" cstate="print"/>
        <a:stretch>
          <a:fillRect/>
        </a:stretch>
      </xdr:blipFill>
      <xdr:spPr>
        <a:xfrm>
          <a:off x="6705600" y="471506550"/>
          <a:ext cx="762000" cy="762000"/>
        </a:xfrm>
        <a:prstGeom prst="rect">
          <a:avLst/>
        </a:prstGeom>
      </xdr:spPr>
    </xdr:pic>
    <xdr:clientData/>
  </xdr:twoCellAnchor>
  <xdr:twoCellAnchor editAs="oneCell">
    <xdr:from>
      <xdr:col>11</xdr:col>
      <xdr:colOff>0</xdr:colOff>
      <xdr:row>5511</xdr:row>
      <xdr:rowOff>0</xdr:rowOff>
    </xdr:from>
    <xdr:to>
      <xdr:col>12</xdr:col>
      <xdr:colOff>152400</xdr:colOff>
      <xdr:row>5514</xdr:row>
      <xdr:rowOff>190500</xdr:rowOff>
    </xdr:to>
    <xdr:pic>
      <xdr:nvPicPr>
        <xdr:cNvPr id="638" name="Picture 637" descr="139backshiny.png"/>
        <xdr:cNvPicPr>
          <a:picLocks noChangeAspect="1"/>
        </xdr:cNvPicPr>
      </xdr:nvPicPr>
      <xdr:blipFill>
        <a:blip xmlns:r="http://schemas.openxmlformats.org/officeDocument/2006/relationships" r:embed="rId489" cstate="print"/>
        <a:stretch>
          <a:fillRect/>
        </a:stretch>
      </xdr:blipFill>
      <xdr:spPr>
        <a:xfrm>
          <a:off x="6705600" y="472459050"/>
          <a:ext cx="762000" cy="762000"/>
        </a:xfrm>
        <a:prstGeom prst="rect">
          <a:avLst/>
        </a:prstGeom>
      </xdr:spPr>
    </xdr:pic>
    <xdr:clientData/>
  </xdr:twoCellAnchor>
  <xdr:twoCellAnchor editAs="oneCell">
    <xdr:from>
      <xdr:col>9</xdr:col>
      <xdr:colOff>314325</xdr:colOff>
      <xdr:row>5882</xdr:row>
      <xdr:rowOff>9525</xdr:rowOff>
    </xdr:from>
    <xdr:to>
      <xdr:col>12</xdr:col>
      <xdr:colOff>581025</xdr:colOff>
      <xdr:row>5892</xdr:row>
      <xdr:rowOff>171450</xdr:rowOff>
    </xdr:to>
    <xdr:pic>
      <xdr:nvPicPr>
        <xdr:cNvPr id="639" name="Picture 638" descr="062.jpg"/>
        <xdr:cNvPicPr>
          <a:picLocks noChangeAspect="1"/>
        </xdr:cNvPicPr>
      </xdr:nvPicPr>
      <xdr:blipFill>
        <a:blip xmlns:r="http://schemas.openxmlformats.org/officeDocument/2006/relationships" r:embed="rId490" cstate="print"/>
        <a:stretch>
          <a:fillRect/>
        </a:stretch>
      </xdr:blipFill>
      <xdr:spPr>
        <a:xfrm>
          <a:off x="5800725" y="473830650"/>
          <a:ext cx="2095500" cy="2095500"/>
        </a:xfrm>
        <a:prstGeom prst="rect">
          <a:avLst/>
        </a:prstGeom>
        <a:ln w="19050">
          <a:solidFill>
            <a:schemeClr val="tx1"/>
          </a:solidFill>
        </a:ln>
      </xdr:spPr>
    </xdr:pic>
    <xdr:clientData/>
  </xdr:twoCellAnchor>
  <xdr:twoCellAnchor editAs="oneCell">
    <xdr:from>
      <xdr:col>7</xdr:col>
      <xdr:colOff>0</xdr:colOff>
      <xdr:row>5904</xdr:row>
      <xdr:rowOff>0</xdr:rowOff>
    </xdr:from>
    <xdr:to>
      <xdr:col>8</xdr:col>
      <xdr:colOff>152400</xdr:colOff>
      <xdr:row>5908</xdr:row>
      <xdr:rowOff>0</xdr:rowOff>
    </xdr:to>
    <xdr:pic>
      <xdr:nvPicPr>
        <xdr:cNvPr id="640" name="Picture 639" descr="62.png"/>
        <xdr:cNvPicPr>
          <a:picLocks noChangeAspect="1"/>
        </xdr:cNvPicPr>
      </xdr:nvPicPr>
      <xdr:blipFill>
        <a:blip xmlns:r="http://schemas.openxmlformats.org/officeDocument/2006/relationships" r:embed="rId491" cstate="print"/>
        <a:stretch>
          <a:fillRect/>
        </a:stretch>
      </xdr:blipFill>
      <xdr:spPr>
        <a:xfrm>
          <a:off x="4267200" y="478040700"/>
          <a:ext cx="762000" cy="762000"/>
        </a:xfrm>
        <a:prstGeom prst="rect">
          <a:avLst/>
        </a:prstGeom>
      </xdr:spPr>
    </xdr:pic>
    <xdr:clientData/>
  </xdr:twoCellAnchor>
  <xdr:twoCellAnchor editAs="oneCell">
    <xdr:from>
      <xdr:col>9</xdr:col>
      <xdr:colOff>0</xdr:colOff>
      <xdr:row>5904</xdr:row>
      <xdr:rowOff>0</xdr:rowOff>
    </xdr:from>
    <xdr:to>
      <xdr:col>10</xdr:col>
      <xdr:colOff>152400</xdr:colOff>
      <xdr:row>5908</xdr:row>
      <xdr:rowOff>0</xdr:rowOff>
    </xdr:to>
    <xdr:pic>
      <xdr:nvPicPr>
        <xdr:cNvPr id="641" name="Picture 640" descr="62.png"/>
        <xdr:cNvPicPr>
          <a:picLocks noChangeAspect="1"/>
        </xdr:cNvPicPr>
      </xdr:nvPicPr>
      <xdr:blipFill>
        <a:blip xmlns:r="http://schemas.openxmlformats.org/officeDocument/2006/relationships" r:embed="rId491" cstate="print"/>
        <a:stretch>
          <a:fillRect/>
        </a:stretch>
      </xdr:blipFill>
      <xdr:spPr>
        <a:xfrm>
          <a:off x="5486400" y="478040700"/>
          <a:ext cx="762000" cy="762000"/>
        </a:xfrm>
        <a:prstGeom prst="rect">
          <a:avLst/>
        </a:prstGeom>
      </xdr:spPr>
    </xdr:pic>
    <xdr:clientData/>
  </xdr:twoCellAnchor>
  <xdr:twoCellAnchor editAs="oneCell">
    <xdr:from>
      <xdr:col>7</xdr:col>
      <xdr:colOff>0</xdr:colOff>
      <xdr:row>5909</xdr:row>
      <xdr:rowOff>0</xdr:rowOff>
    </xdr:from>
    <xdr:to>
      <xdr:col>8</xdr:col>
      <xdr:colOff>152400</xdr:colOff>
      <xdr:row>5912</xdr:row>
      <xdr:rowOff>190500</xdr:rowOff>
    </xdr:to>
    <xdr:pic>
      <xdr:nvPicPr>
        <xdr:cNvPr id="642" name="Picture 641" descr="62back.png"/>
        <xdr:cNvPicPr>
          <a:picLocks noChangeAspect="1"/>
        </xdr:cNvPicPr>
      </xdr:nvPicPr>
      <xdr:blipFill>
        <a:blip xmlns:r="http://schemas.openxmlformats.org/officeDocument/2006/relationships" r:embed="rId492" cstate="print"/>
        <a:stretch>
          <a:fillRect/>
        </a:stretch>
      </xdr:blipFill>
      <xdr:spPr>
        <a:xfrm>
          <a:off x="4267200" y="478993200"/>
          <a:ext cx="762000" cy="762000"/>
        </a:xfrm>
        <a:prstGeom prst="rect">
          <a:avLst/>
        </a:prstGeom>
      </xdr:spPr>
    </xdr:pic>
    <xdr:clientData/>
  </xdr:twoCellAnchor>
  <xdr:twoCellAnchor editAs="oneCell">
    <xdr:from>
      <xdr:col>9</xdr:col>
      <xdr:colOff>0</xdr:colOff>
      <xdr:row>5909</xdr:row>
      <xdr:rowOff>0</xdr:rowOff>
    </xdr:from>
    <xdr:to>
      <xdr:col>10</xdr:col>
      <xdr:colOff>152400</xdr:colOff>
      <xdr:row>5912</xdr:row>
      <xdr:rowOff>190500</xdr:rowOff>
    </xdr:to>
    <xdr:pic>
      <xdr:nvPicPr>
        <xdr:cNvPr id="643" name="Picture 642" descr="62back.png"/>
        <xdr:cNvPicPr>
          <a:picLocks noChangeAspect="1"/>
        </xdr:cNvPicPr>
      </xdr:nvPicPr>
      <xdr:blipFill>
        <a:blip xmlns:r="http://schemas.openxmlformats.org/officeDocument/2006/relationships" r:embed="rId492" cstate="print"/>
        <a:stretch>
          <a:fillRect/>
        </a:stretch>
      </xdr:blipFill>
      <xdr:spPr>
        <a:xfrm>
          <a:off x="5486400" y="478993200"/>
          <a:ext cx="762000" cy="762000"/>
        </a:xfrm>
        <a:prstGeom prst="rect">
          <a:avLst/>
        </a:prstGeom>
      </xdr:spPr>
    </xdr:pic>
    <xdr:clientData/>
  </xdr:twoCellAnchor>
  <xdr:twoCellAnchor editAs="oneCell">
    <xdr:from>
      <xdr:col>11</xdr:col>
      <xdr:colOff>0</xdr:colOff>
      <xdr:row>5904</xdr:row>
      <xdr:rowOff>0</xdr:rowOff>
    </xdr:from>
    <xdr:to>
      <xdr:col>12</xdr:col>
      <xdr:colOff>152400</xdr:colOff>
      <xdr:row>5908</xdr:row>
      <xdr:rowOff>0</xdr:rowOff>
    </xdr:to>
    <xdr:pic>
      <xdr:nvPicPr>
        <xdr:cNvPr id="644" name="Picture 643" descr="62shiny.png"/>
        <xdr:cNvPicPr>
          <a:picLocks noChangeAspect="1"/>
        </xdr:cNvPicPr>
      </xdr:nvPicPr>
      <xdr:blipFill>
        <a:blip xmlns:r="http://schemas.openxmlformats.org/officeDocument/2006/relationships" r:embed="rId493" cstate="print"/>
        <a:stretch>
          <a:fillRect/>
        </a:stretch>
      </xdr:blipFill>
      <xdr:spPr>
        <a:xfrm>
          <a:off x="6705600" y="478040700"/>
          <a:ext cx="762000" cy="762000"/>
        </a:xfrm>
        <a:prstGeom prst="rect">
          <a:avLst/>
        </a:prstGeom>
      </xdr:spPr>
    </xdr:pic>
    <xdr:clientData/>
  </xdr:twoCellAnchor>
  <xdr:twoCellAnchor editAs="oneCell">
    <xdr:from>
      <xdr:col>11</xdr:col>
      <xdr:colOff>0</xdr:colOff>
      <xdr:row>5909</xdr:row>
      <xdr:rowOff>0</xdr:rowOff>
    </xdr:from>
    <xdr:to>
      <xdr:col>12</xdr:col>
      <xdr:colOff>152400</xdr:colOff>
      <xdr:row>5912</xdr:row>
      <xdr:rowOff>190500</xdr:rowOff>
    </xdr:to>
    <xdr:pic>
      <xdr:nvPicPr>
        <xdr:cNvPr id="645" name="Picture 644" descr="62backshiny.png"/>
        <xdr:cNvPicPr>
          <a:picLocks noChangeAspect="1"/>
        </xdr:cNvPicPr>
      </xdr:nvPicPr>
      <xdr:blipFill>
        <a:blip xmlns:r="http://schemas.openxmlformats.org/officeDocument/2006/relationships" r:embed="rId494" cstate="print"/>
        <a:stretch>
          <a:fillRect/>
        </a:stretch>
      </xdr:blipFill>
      <xdr:spPr>
        <a:xfrm>
          <a:off x="6705600" y="478993200"/>
          <a:ext cx="762000" cy="762000"/>
        </a:xfrm>
        <a:prstGeom prst="rect">
          <a:avLst/>
        </a:prstGeom>
      </xdr:spPr>
    </xdr:pic>
    <xdr:clientData/>
  </xdr:twoCellAnchor>
  <xdr:twoCellAnchor editAs="oneCell">
    <xdr:from>
      <xdr:col>9</xdr:col>
      <xdr:colOff>323850</xdr:colOff>
      <xdr:row>5948</xdr:row>
      <xdr:rowOff>19050</xdr:rowOff>
    </xdr:from>
    <xdr:to>
      <xdr:col>12</xdr:col>
      <xdr:colOff>590550</xdr:colOff>
      <xdr:row>5958</xdr:row>
      <xdr:rowOff>180975</xdr:rowOff>
    </xdr:to>
    <xdr:pic>
      <xdr:nvPicPr>
        <xdr:cNvPr id="646" name="Picture 645" descr="474.jpg"/>
        <xdr:cNvPicPr>
          <a:picLocks noChangeAspect="1"/>
        </xdr:cNvPicPr>
      </xdr:nvPicPr>
      <xdr:blipFill>
        <a:blip xmlns:r="http://schemas.openxmlformats.org/officeDocument/2006/relationships" r:embed="rId495" cstate="print"/>
        <a:stretch>
          <a:fillRect/>
        </a:stretch>
      </xdr:blipFill>
      <xdr:spPr>
        <a:xfrm>
          <a:off x="5810250" y="480374325"/>
          <a:ext cx="2095500" cy="2095500"/>
        </a:xfrm>
        <a:prstGeom prst="rect">
          <a:avLst/>
        </a:prstGeom>
        <a:ln w="19050">
          <a:solidFill>
            <a:schemeClr val="tx1"/>
          </a:solidFill>
        </a:ln>
      </xdr:spPr>
    </xdr:pic>
    <xdr:clientData/>
  </xdr:twoCellAnchor>
  <xdr:twoCellAnchor editAs="oneCell">
    <xdr:from>
      <xdr:col>8</xdr:col>
      <xdr:colOff>0</xdr:colOff>
      <xdr:row>5970</xdr:row>
      <xdr:rowOff>0</xdr:rowOff>
    </xdr:from>
    <xdr:to>
      <xdr:col>9</xdr:col>
      <xdr:colOff>152400</xdr:colOff>
      <xdr:row>5974</xdr:row>
      <xdr:rowOff>0</xdr:rowOff>
    </xdr:to>
    <xdr:pic>
      <xdr:nvPicPr>
        <xdr:cNvPr id="647" name="Picture 646" descr="474.png"/>
        <xdr:cNvPicPr>
          <a:picLocks noChangeAspect="1"/>
        </xdr:cNvPicPr>
      </xdr:nvPicPr>
      <xdr:blipFill>
        <a:blip xmlns:r="http://schemas.openxmlformats.org/officeDocument/2006/relationships" r:embed="rId496" cstate="print"/>
        <a:stretch>
          <a:fillRect/>
        </a:stretch>
      </xdr:blipFill>
      <xdr:spPr>
        <a:xfrm>
          <a:off x="4876800" y="484574850"/>
          <a:ext cx="762000" cy="762000"/>
        </a:xfrm>
        <a:prstGeom prst="rect">
          <a:avLst/>
        </a:prstGeom>
      </xdr:spPr>
    </xdr:pic>
    <xdr:clientData/>
  </xdr:twoCellAnchor>
  <xdr:twoCellAnchor editAs="oneCell">
    <xdr:from>
      <xdr:col>8</xdr:col>
      <xdr:colOff>0</xdr:colOff>
      <xdr:row>5975</xdr:row>
      <xdr:rowOff>0</xdr:rowOff>
    </xdr:from>
    <xdr:to>
      <xdr:col>9</xdr:col>
      <xdr:colOff>152400</xdr:colOff>
      <xdr:row>5978</xdr:row>
      <xdr:rowOff>190500</xdr:rowOff>
    </xdr:to>
    <xdr:pic>
      <xdr:nvPicPr>
        <xdr:cNvPr id="648" name="Picture 647" descr="474back.png"/>
        <xdr:cNvPicPr>
          <a:picLocks noChangeAspect="1"/>
        </xdr:cNvPicPr>
      </xdr:nvPicPr>
      <xdr:blipFill>
        <a:blip xmlns:r="http://schemas.openxmlformats.org/officeDocument/2006/relationships" r:embed="rId497" cstate="print"/>
        <a:stretch>
          <a:fillRect/>
        </a:stretch>
      </xdr:blipFill>
      <xdr:spPr>
        <a:xfrm>
          <a:off x="4876800" y="485527350"/>
          <a:ext cx="762000" cy="762000"/>
        </a:xfrm>
        <a:prstGeom prst="rect">
          <a:avLst/>
        </a:prstGeom>
      </xdr:spPr>
    </xdr:pic>
    <xdr:clientData/>
  </xdr:twoCellAnchor>
  <xdr:twoCellAnchor editAs="oneCell">
    <xdr:from>
      <xdr:col>11</xdr:col>
      <xdr:colOff>0</xdr:colOff>
      <xdr:row>5970</xdr:row>
      <xdr:rowOff>0</xdr:rowOff>
    </xdr:from>
    <xdr:to>
      <xdr:col>12</xdr:col>
      <xdr:colOff>152400</xdr:colOff>
      <xdr:row>5974</xdr:row>
      <xdr:rowOff>0</xdr:rowOff>
    </xdr:to>
    <xdr:pic>
      <xdr:nvPicPr>
        <xdr:cNvPr id="649" name="Picture 648" descr="474shiny.png"/>
        <xdr:cNvPicPr>
          <a:picLocks noChangeAspect="1"/>
        </xdr:cNvPicPr>
      </xdr:nvPicPr>
      <xdr:blipFill>
        <a:blip xmlns:r="http://schemas.openxmlformats.org/officeDocument/2006/relationships" r:embed="rId498" cstate="print"/>
        <a:stretch>
          <a:fillRect/>
        </a:stretch>
      </xdr:blipFill>
      <xdr:spPr>
        <a:xfrm>
          <a:off x="6705600" y="484574850"/>
          <a:ext cx="762000" cy="762000"/>
        </a:xfrm>
        <a:prstGeom prst="rect">
          <a:avLst/>
        </a:prstGeom>
      </xdr:spPr>
    </xdr:pic>
    <xdr:clientData/>
  </xdr:twoCellAnchor>
  <xdr:twoCellAnchor editAs="oneCell">
    <xdr:from>
      <xdr:col>11</xdr:col>
      <xdr:colOff>0</xdr:colOff>
      <xdr:row>5975</xdr:row>
      <xdr:rowOff>0</xdr:rowOff>
    </xdr:from>
    <xdr:to>
      <xdr:col>12</xdr:col>
      <xdr:colOff>152400</xdr:colOff>
      <xdr:row>5978</xdr:row>
      <xdr:rowOff>190500</xdr:rowOff>
    </xdr:to>
    <xdr:pic>
      <xdr:nvPicPr>
        <xdr:cNvPr id="650" name="Picture 649" descr="474backshiny.png"/>
        <xdr:cNvPicPr>
          <a:picLocks noChangeAspect="1"/>
        </xdr:cNvPicPr>
      </xdr:nvPicPr>
      <xdr:blipFill>
        <a:blip xmlns:r="http://schemas.openxmlformats.org/officeDocument/2006/relationships" r:embed="rId499" cstate="print"/>
        <a:stretch>
          <a:fillRect/>
        </a:stretch>
      </xdr:blipFill>
      <xdr:spPr>
        <a:xfrm>
          <a:off x="6705600" y="485527350"/>
          <a:ext cx="762000" cy="762000"/>
        </a:xfrm>
        <a:prstGeom prst="rect">
          <a:avLst/>
        </a:prstGeom>
      </xdr:spPr>
    </xdr:pic>
    <xdr:clientData/>
  </xdr:twoCellAnchor>
  <xdr:twoCellAnchor editAs="oneCell">
    <xdr:from>
      <xdr:col>9</xdr:col>
      <xdr:colOff>323850</xdr:colOff>
      <xdr:row>6114</xdr:row>
      <xdr:rowOff>19050</xdr:rowOff>
    </xdr:from>
    <xdr:to>
      <xdr:col>12</xdr:col>
      <xdr:colOff>590550</xdr:colOff>
      <xdr:row>6124</xdr:row>
      <xdr:rowOff>180975</xdr:rowOff>
    </xdr:to>
    <xdr:pic>
      <xdr:nvPicPr>
        <xdr:cNvPr id="651" name="Picture 650" descr="211.jpg"/>
        <xdr:cNvPicPr>
          <a:picLocks noChangeAspect="1"/>
        </xdr:cNvPicPr>
      </xdr:nvPicPr>
      <xdr:blipFill>
        <a:blip xmlns:r="http://schemas.openxmlformats.org/officeDocument/2006/relationships" r:embed="rId500" cstate="print"/>
        <a:stretch>
          <a:fillRect/>
        </a:stretch>
      </xdr:blipFill>
      <xdr:spPr>
        <a:xfrm>
          <a:off x="5810250" y="486908475"/>
          <a:ext cx="2095500" cy="2095500"/>
        </a:xfrm>
        <a:prstGeom prst="rect">
          <a:avLst/>
        </a:prstGeom>
        <a:ln w="19050">
          <a:solidFill>
            <a:schemeClr val="tx1"/>
          </a:solidFill>
        </a:ln>
      </xdr:spPr>
    </xdr:pic>
    <xdr:clientData/>
  </xdr:twoCellAnchor>
  <xdr:twoCellAnchor editAs="oneCell">
    <xdr:from>
      <xdr:col>7</xdr:col>
      <xdr:colOff>0</xdr:colOff>
      <xdr:row>6136</xdr:row>
      <xdr:rowOff>0</xdr:rowOff>
    </xdr:from>
    <xdr:to>
      <xdr:col>8</xdr:col>
      <xdr:colOff>152400</xdr:colOff>
      <xdr:row>6140</xdr:row>
      <xdr:rowOff>0</xdr:rowOff>
    </xdr:to>
    <xdr:pic>
      <xdr:nvPicPr>
        <xdr:cNvPr id="652" name="Picture 651" descr="211.png"/>
        <xdr:cNvPicPr>
          <a:picLocks noChangeAspect="1"/>
        </xdr:cNvPicPr>
      </xdr:nvPicPr>
      <xdr:blipFill>
        <a:blip xmlns:r="http://schemas.openxmlformats.org/officeDocument/2006/relationships" r:embed="rId501" cstate="print"/>
        <a:stretch>
          <a:fillRect/>
        </a:stretch>
      </xdr:blipFill>
      <xdr:spPr>
        <a:xfrm>
          <a:off x="4267200" y="491109000"/>
          <a:ext cx="762000" cy="762000"/>
        </a:xfrm>
        <a:prstGeom prst="rect">
          <a:avLst/>
        </a:prstGeom>
      </xdr:spPr>
    </xdr:pic>
    <xdr:clientData/>
  </xdr:twoCellAnchor>
  <xdr:twoCellAnchor editAs="oneCell">
    <xdr:from>
      <xdr:col>9</xdr:col>
      <xdr:colOff>0</xdr:colOff>
      <xdr:row>6136</xdr:row>
      <xdr:rowOff>0</xdr:rowOff>
    </xdr:from>
    <xdr:to>
      <xdr:col>10</xdr:col>
      <xdr:colOff>152400</xdr:colOff>
      <xdr:row>6140</xdr:row>
      <xdr:rowOff>0</xdr:rowOff>
    </xdr:to>
    <xdr:pic>
      <xdr:nvPicPr>
        <xdr:cNvPr id="653" name="Picture 652" descr="211.png"/>
        <xdr:cNvPicPr>
          <a:picLocks noChangeAspect="1"/>
        </xdr:cNvPicPr>
      </xdr:nvPicPr>
      <xdr:blipFill>
        <a:blip xmlns:r="http://schemas.openxmlformats.org/officeDocument/2006/relationships" r:embed="rId501" cstate="print"/>
        <a:stretch>
          <a:fillRect/>
        </a:stretch>
      </xdr:blipFill>
      <xdr:spPr>
        <a:xfrm>
          <a:off x="5486400" y="491109000"/>
          <a:ext cx="762000" cy="762000"/>
        </a:xfrm>
        <a:prstGeom prst="rect">
          <a:avLst/>
        </a:prstGeom>
      </xdr:spPr>
    </xdr:pic>
    <xdr:clientData/>
  </xdr:twoCellAnchor>
  <xdr:twoCellAnchor editAs="oneCell">
    <xdr:from>
      <xdr:col>7</xdr:col>
      <xdr:colOff>0</xdr:colOff>
      <xdr:row>6141</xdr:row>
      <xdr:rowOff>0</xdr:rowOff>
    </xdr:from>
    <xdr:to>
      <xdr:col>8</xdr:col>
      <xdr:colOff>152400</xdr:colOff>
      <xdr:row>6144</xdr:row>
      <xdr:rowOff>190500</xdr:rowOff>
    </xdr:to>
    <xdr:pic>
      <xdr:nvPicPr>
        <xdr:cNvPr id="654" name="Picture 653" descr="211back.png"/>
        <xdr:cNvPicPr>
          <a:picLocks noChangeAspect="1"/>
        </xdr:cNvPicPr>
      </xdr:nvPicPr>
      <xdr:blipFill>
        <a:blip xmlns:r="http://schemas.openxmlformats.org/officeDocument/2006/relationships" r:embed="rId502" cstate="print"/>
        <a:stretch>
          <a:fillRect/>
        </a:stretch>
      </xdr:blipFill>
      <xdr:spPr>
        <a:xfrm>
          <a:off x="4267200" y="492061500"/>
          <a:ext cx="762000" cy="762000"/>
        </a:xfrm>
        <a:prstGeom prst="rect">
          <a:avLst/>
        </a:prstGeom>
      </xdr:spPr>
    </xdr:pic>
    <xdr:clientData/>
  </xdr:twoCellAnchor>
  <xdr:twoCellAnchor editAs="oneCell">
    <xdr:from>
      <xdr:col>9</xdr:col>
      <xdr:colOff>0</xdr:colOff>
      <xdr:row>6141</xdr:row>
      <xdr:rowOff>0</xdr:rowOff>
    </xdr:from>
    <xdr:to>
      <xdr:col>10</xdr:col>
      <xdr:colOff>152400</xdr:colOff>
      <xdr:row>6144</xdr:row>
      <xdr:rowOff>190500</xdr:rowOff>
    </xdr:to>
    <xdr:pic>
      <xdr:nvPicPr>
        <xdr:cNvPr id="655" name="Picture 654" descr="211back.png"/>
        <xdr:cNvPicPr>
          <a:picLocks noChangeAspect="1"/>
        </xdr:cNvPicPr>
      </xdr:nvPicPr>
      <xdr:blipFill>
        <a:blip xmlns:r="http://schemas.openxmlformats.org/officeDocument/2006/relationships" r:embed="rId502" cstate="print"/>
        <a:stretch>
          <a:fillRect/>
        </a:stretch>
      </xdr:blipFill>
      <xdr:spPr>
        <a:xfrm>
          <a:off x="5486400" y="492061500"/>
          <a:ext cx="762000" cy="762000"/>
        </a:xfrm>
        <a:prstGeom prst="rect">
          <a:avLst/>
        </a:prstGeom>
      </xdr:spPr>
    </xdr:pic>
    <xdr:clientData/>
  </xdr:twoCellAnchor>
  <xdr:twoCellAnchor editAs="oneCell">
    <xdr:from>
      <xdr:col>11</xdr:col>
      <xdr:colOff>0</xdr:colOff>
      <xdr:row>6136</xdr:row>
      <xdr:rowOff>0</xdr:rowOff>
    </xdr:from>
    <xdr:to>
      <xdr:col>12</xdr:col>
      <xdr:colOff>152400</xdr:colOff>
      <xdr:row>6140</xdr:row>
      <xdr:rowOff>0</xdr:rowOff>
    </xdr:to>
    <xdr:pic>
      <xdr:nvPicPr>
        <xdr:cNvPr id="656" name="Picture 655" descr="211shiny.png"/>
        <xdr:cNvPicPr>
          <a:picLocks noChangeAspect="1"/>
        </xdr:cNvPicPr>
      </xdr:nvPicPr>
      <xdr:blipFill>
        <a:blip xmlns:r="http://schemas.openxmlformats.org/officeDocument/2006/relationships" r:embed="rId503" cstate="print"/>
        <a:stretch>
          <a:fillRect/>
        </a:stretch>
      </xdr:blipFill>
      <xdr:spPr>
        <a:xfrm>
          <a:off x="6705600" y="491109000"/>
          <a:ext cx="762000" cy="762000"/>
        </a:xfrm>
        <a:prstGeom prst="rect">
          <a:avLst/>
        </a:prstGeom>
      </xdr:spPr>
    </xdr:pic>
    <xdr:clientData/>
  </xdr:twoCellAnchor>
  <xdr:twoCellAnchor editAs="oneCell">
    <xdr:from>
      <xdr:col>11</xdr:col>
      <xdr:colOff>0</xdr:colOff>
      <xdr:row>6141</xdr:row>
      <xdr:rowOff>0</xdr:rowOff>
    </xdr:from>
    <xdr:to>
      <xdr:col>12</xdr:col>
      <xdr:colOff>152400</xdr:colOff>
      <xdr:row>6144</xdr:row>
      <xdr:rowOff>190500</xdr:rowOff>
    </xdr:to>
    <xdr:pic>
      <xdr:nvPicPr>
        <xdr:cNvPr id="657" name="Picture 656" descr="211backshiny.png"/>
        <xdr:cNvPicPr>
          <a:picLocks noChangeAspect="1"/>
        </xdr:cNvPicPr>
      </xdr:nvPicPr>
      <xdr:blipFill>
        <a:blip xmlns:r="http://schemas.openxmlformats.org/officeDocument/2006/relationships" r:embed="rId504" cstate="print"/>
        <a:stretch>
          <a:fillRect/>
        </a:stretch>
      </xdr:blipFill>
      <xdr:spPr>
        <a:xfrm>
          <a:off x="6705600" y="492061500"/>
          <a:ext cx="762000" cy="762000"/>
        </a:xfrm>
        <a:prstGeom prst="rect">
          <a:avLst/>
        </a:prstGeom>
      </xdr:spPr>
    </xdr:pic>
    <xdr:clientData/>
  </xdr:twoCellAnchor>
  <xdr:twoCellAnchor editAs="oneCell">
    <xdr:from>
      <xdr:col>9</xdr:col>
      <xdr:colOff>333375</xdr:colOff>
      <xdr:row>6178</xdr:row>
      <xdr:rowOff>19050</xdr:rowOff>
    </xdr:from>
    <xdr:to>
      <xdr:col>12</xdr:col>
      <xdr:colOff>600075</xdr:colOff>
      <xdr:row>6188</xdr:row>
      <xdr:rowOff>180975</xdr:rowOff>
    </xdr:to>
    <xdr:pic>
      <xdr:nvPicPr>
        <xdr:cNvPr id="658" name="Picture 657" descr="243.jpg"/>
        <xdr:cNvPicPr>
          <a:picLocks noChangeAspect="1"/>
        </xdr:cNvPicPr>
      </xdr:nvPicPr>
      <xdr:blipFill>
        <a:blip xmlns:r="http://schemas.openxmlformats.org/officeDocument/2006/relationships" r:embed="rId505" cstate="print"/>
        <a:stretch>
          <a:fillRect/>
        </a:stretch>
      </xdr:blipFill>
      <xdr:spPr>
        <a:xfrm>
          <a:off x="5819775" y="493442625"/>
          <a:ext cx="2095500" cy="2095500"/>
        </a:xfrm>
        <a:prstGeom prst="rect">
          <a:avLst/>
        </a:prstGeom>
        <a:ln w="19050">
          <a:solidFill>
            <a:schemeClr val="tx1"/>
          </a:solidFill>
        </a:ln>
      </xdr:spPr>
    </xdr:pic>
    <xdr:clientData/>
  </xdr:twoCellAnchor>
  <xdr:twoCellAnchor editAs="oneCell">
    <xdr:from>
      <xdr:col>8</xdr:col>
      <xdr:colOff>0</xdr:colOff>
      <xdr:row>6200</xdr:row>
      <xdr:rowOff>0</xdr:rowOff>
    </xdr:from>
    <xdr:to>
      <xdr:col>9</xdr:col>
      <xdr:colOff>152400</xdr:colOff>
      <xdr:row>6204</xdr:row>
      <xdr:rowOff>0</xdr:rowOff>
    </xdr:to>
    <xdr:pic>
      <xdr:nvPicPr>
        <xdr:cNvPr id="659" name="Picture 658" descr="243.png"/>
        <xdr:cNvPicPr>
          <a:picLocks noChangeAspect="1"/>
        </xdr:cNvPicPr>
      </xdr:nvPicPr>
      <xdr:blipFill>
        <a:blip xmlns:r="http://schemas.openxmlformats.org/officeDocument/2006/relationships" r:embed="rId506" cstate="print"/>
        <a:stretch>
          <a:fillRect/>
        </a:stretch>
      </xdr:blipFill>
      <xdr:spPr>
        <a:xfrm>
          <a:off x="4876800" y="497643150"/>
          <a:ext cx="762000" cy="762000"/>
        </a:xfrm>
        <a:prstGeom prst="rect">
          <a:avLst/>
        </a:prstGeom>
      </xdr:spPr>
    </xdr:pic>
    <xdr:clientData/>
  </xdr:twoCellAnchor>
  <xdr:twoCellAnchor editAs="oneCell">
    <xdr:from>
      <xdr:col>8</xdr:col>
      <xdr:colOff>0</xdr:colOff>
      <xdr:row>6205</xdr:row>
      <xdr:rowOff>0</xdr:rowOff>
    </xdr:from>
    <xdr:to>
      <xdr:col>9</xdr:col>
      <xdr:colOff>152400</xdr:colOff>
      <xdr:row>6208</xdr:row>
      <xdr:rowOff>190500</xdr:rowOff>
    </xdr:to>
    <xdr:pic>
      <xdr:nvPicPr>
        <xdr:cNvPr id="660" name="Picture 659" descr="243back.png"/>
        <xdr:cNvPicPr>
          <a:picLocks noChangeAspect="1"/>
        </xdr:cNvPicPr>
      </xdr:nvPicPr>
      <xdr:blipFill>
        <a:blip xmlns:r="http://schemas.openxmlformats.org/officeDocument/2006/relationships" r:embed="rId507" cstate="print"/>
        <a:stretch>
          <a:fillRect/>
        </a:stretch>
      </xdr:blipFill>
      <xdr:spPr>
        <a:xfrm>
          <a:off x="4876800" y="498595650"/>
          <a:ext cx="762000" cy="762000"/>
        </a:xfrm>
        <a:prstGeom prst="rect">
          <a:avLst/>
        </a:prstGeom>
      </xdr:spPr>
    </xdr:pic>
    <xdr:clientData/>
  </xdr:twoCellAnchor>
  <xdr:twoCellAnchor editAs="oneCell">
    <xdr:from>
      <xdr:col>11</xdr:col>
      <xdr:colOff>0</xdr:colOff>
      <xdr:row>6200</xdr:row>
      <xdr:rowOff>0</xdr:rowOff>
    </xdr:from>
    <xdr:to>
      <xdr:col>12</xdr:col>
      <xdr:colOff>152400</xdr:colOff>
      <xdr:row>6204</xdr:row>
      <xdr:rowOff>0</xdr:rowOff>
    </xdr:to>
    <xdr:pic>
      <xdr:nvPicPr>
        <xdr:cNvPr id="661" name="Picture 660" descr="243shiny.png"/>
        <xdr:cNvPicPr>
          <a:picLocks noChangeAspect="1"/>
        </xdr:cNvPicPr>
      </xdr:nvPicPr>
      <xdr:blipFill>
        <a:blip xmlns:r="http://schemas.openxmlformats.org/officeDocument/2006/relationships" r:embed="rId508" cstate="print"/>
        <a:stretch>
          <a:fillRect/>
        </a:stretch>
      </xdr:blipFill>
      <xdr:spPr>
        <a:xfrm>
          <a:off x="6705600" y="497643150"/>
          <a:ext cx="762000" cy="762000"/>
        </a:xfrm>
        <a:prstGeom prst="rect">
          <a:avLst/>
        </a:prstGeom>
      </xdr:spPr>
    </xdr:pic>
    <xdr:clientData/>
  </xdr:twoCellAnchor>
  <xdr:twoCellAnchor editAs="oneCell">
    <xdr:from>
      <xdr:col>11</xdr:col>
      <xdr:colOff>0</xdr:colOff>
      <xdr:row>6205</xdr:row>
      <xdr:rowOff>0</xdr:rowOff>
    </xdr:from>
    <xdr:to>
      <xdr:col>12</xdr:col>
      <xdr:colOff>152400</xdr:colOff>
      <xdr:row>6208</xdr:row>
      <xdr:rowOff>190500</xdr:rowOff>
    </xdr:to>
    <xdr:pic>
      <xdr:nvPicPr>
        <xdr:cNvPr id="662" name="Picture 661" descr="243backshiny.png"/>
        <xdr:cNvPicPr>
          <a:picLocks noChangeAspect="1"/>
        </xdr:cNvPicPr>
      </xdr:nvPicPr>
      <xdr:blipFill>
        <a:blip xmlns:r="http://schemas.openxmlformats.org/officeDocument/2006/relationships" r:embed="rId509" cstate="print"/>
        <a:stretch>
          <a:fillRect/>
        </a:stretch>
      </xdr:blipFill>
      <xdr:spPr>
        <a:xfrm>
          <a:off x="6705600" y="498595650"/>
          <a:ext cx="762000" cy="762000"/>
        </a:xfrm>
        <a:prstGeom prst="rect">
          <a:avLst/>
        </a:prstGeom>
      </xdr:spPr>
    </xdr:pic>
    <xdr:clientData/>
  </xdr:twoCellAnchor>
  <xdr:twoCellAnchor editAs="oneCell">
    <xdr:from>
      <xdr:col>9</xdr:col>
      <xdr:colOff>333375</xdr:colOff>
      <xdr:row>6374</xdr:row>
      <xdr:rowOff>19050</xdr:rowOff>
    </xdr:from>
    <xdr:to>
      <xdr:col>12</xdr:col>
      <xdr:colOff>600075</xdr:colOff>
      <xdr:row>6384</xdr:row>
      <xdr:rowOff>180975</xdr:rowOff>
    </xdr:to>
    <xdr:pic>
      <xdr:nvPicPr>
        <xdr:cNvPr id="663" name="Picture 662" descr="377.jpg"/>
        <xdr:cNvPicPr>
          <a:picLocks noChangeAspect="1"/>
        </xdr:cNvPicPr>
      </xdr:nvPicPr>
      <xdr:blipFill>
        <a:blip xmlns:r="http://schemas.openxmlformats.org/officeDocument/2006/relationships" r:embed="rId510" cstate="print"/>
        <a:stretch>
          <a:fillRect/>
        </a:stretch>
      </xdr:blipFill>
      <xdr:spPr>
        <a:xfrm>
          <a:off x="5819775" y="499976775"/>
          <a:ext cx="2095500" cy="2095500"/>
        </a:xfrm>
        <a:prstGeom prst="rect">
          <a:avLst/>
        </a:prstGeom>
        <a:ln w="19050">
          <a:solidFill>
            <a:schemeClr val="tx1"/>
          </a:solidFill>
        </a:ln>
      </xdr:spPr>
    </xdr:pic>
    <xdr:clientData/>
  </xdr:twoCellAnchor>
  <xdr:twoCellAnchor editAs="oneCell">
    <xdr:from>
      <xdr:col>8</xdr:col>
      <xdr:colOff>0</xdr:colOff>
      <xdr:row>6396</xdr:row>
      <xdr:rowOff>0</xdr:rowOff>
    </xdr:from>
    <xdr:to>
      <xdr:col>9</xdr:col>
      <xdr:colOff>152400</xdr:colOff>
      <xdr:row>6400</xdr:row>
      <xdr:rowOff>0</xdr:rowOff>
    </xdr:to>
    <xdr:pic>
      <xdr:nvPicPr>
        <xdr:cNvPr id="664" name="Picture 663" descr="377.png"/>
        <xdr:cNvPicPr>
          <a:picLocks noChangeAspect="1"/>
        </xdr:cNvPicPr>
      </xdr:nvPicPr>
      <xdr:blipFill>
        <a:blip xmlns:r="http://schemas.openxmlformats.org/officeDocument/2006/relationships" r:embed="rId511" cstate="print"/>
        <a:stretch>
          <a:fillRect/>
        </a:stretch>
      </xdr:blipFill>
      <xdr:spPr>
        <a:xfrm>
          <a:off x="4876800" y="504177300"/>
          <a:ext cx="762000" cy="762000"/>
        </a:xfrm>
        <a:prstGeom prst="rect">
          <a:avLst/>
        </a:prstGeom>
      </xdr:spPr>
    </xdr:pic>
    <xdr:clientData/>
  </xdr:twoCellAnchor>
  <xdr:twoCellAnchor editAs="oneCell">
    <xdr:from>
      <xdr:col>8</xdr:col>
      <xdr:colOff>0</xdr:colOff>
      <xdr:row>6401</xdr:row>
      <xdr:rowOff>0</xdr:rowOff>
    </xdr:from>
    <xdr:to>
      <xdr:col>9</xdr:col>
      <xdr:colOff>152400</xdr:colOff>
      <xdr:row>6404</xdr:row>
      <xdr:rowOff>190500</xdr:rowOff>
    </xdr:to>
    <xdr:pic>
      <xdr:nvPicPr>
        <xdr:cNvPr id="665" name="Picture 664" descr="377back.png"/>
        <xdr:cNvPicPr>
          <a:picLocks noChangeAspect="1"/>
        </xdr:cNvPicPr>
      </xdr:nvPicPr>
      <xdr:blipFill>
        <a:blip xmlns:r="http://schemas.openxmlformats.org/officeDocument/2006/relationships" r:embed="rId512" cstate="print"/>
        <a:stretch>
          <a:fillRect/>
        </a:stretch>
      </xdr:blipFill>
      <xdr:spPr>
        <a:xfrm>
          <a:off x="4876800" y="505129800"/>
          <a:ext cx="762000" cy="762000"/>
        </a:xfrm>
        <a:prstGeom prst="rect">
          <a:avLst/>
        </a:prstGeom>
      </xdr:spPr>
    </xdr:pic>
    <xdr:clientData/>
  </xdr:twoCellAnchor>
  <xdr:twoCellAnchor editAs="oneCell">
    <xdr:from>
      <xdr:col>11</xdr:col>
      <xdr:colOff>0</xdr:colOff>
      <xdr:row>6396</xdr:row>
      <xdr:rowOff>0</xdr:rowOff>
    </xdr:from>
    <xdr:to>
      <xdr:col>12</xdr:col>
      <xdr:colOff>152400</xdr:colOff>
      <xdr:row>6400</xdr:row>
      <xdr:rowOff>0</xdr:rowOff>
    </xdr:to>
    <xdr:pic>
      <xdr:nvPicPr>
        <xdr:cNvPr id="666" name="Picture 665" descr="377shiny.png"/>
        <xdr:cNvPicPr>
          <a:picLocks noChangeAspect="1"/>
        </xdr:cNvPicPr>
      </xdr:nvPicPr>
      <xdr:blipFill>
        <a:blip xmlns:r="http://schemas.openxmlformats.org/officeDocument/2006/relationships" r:embed="rId513" cstate="print"/>
        <a:stretch>
          <a:fillRect/>
        </a:stretch>
      </xdr:blipFill>
      <xdr:spPr>
        <a:xfrm>
          <a:off x="6705600" y="504177300"/>
          <a:ext cx="762000" cy="762000"/>
        </a:xfrm>
        <a:prstGeom prst="rect">
          <a:avLst/>
        </a:prstGeom>
      </xdr:spPr>
    </xdr:pic>
    <xdr:clientData/>
  </xdr:twoCellAnchor>
  <xdr:twoCellAnchor editAs="oneCell">
    <xdr:from>
      <xdr:col>11</xdr:col>
      <xdr:colOff>0</xdr:colOff>
      <xdr:row>6401</xdr:row>
      <xdr:rowOff>0</xdr:rowOff>
    </xdr:from>
    <xdr:to>
      <xdr:col>12</xdr:col>
      <xdr:colOff>152400</xdr:colOff>
      <xdr:row>6404</xdr:row>
      <xdr:rowOff>190500</xdr:rowOff>
    </xdr:to>
    <xdr:pic>
      <xdr:nvPicPr>
        <xdr:cNvPr id="667" name="Picture 666" descr="377backshiny.png"/>
        <xdr:cNvPicPr>
          <a:picLocks noChangeAspect="1"/>
        </xdr:cNvPicPr>
      </xdr:nvPicPr>
      <xdr:blipFill>
        <a:blip xmlns:r="http://schemas.openxmlformats.org/officeDocument/2006/relationships" r:embed="rId514" cstate="print"/>
        <a:stretch>
          <a:fillRect/>
        </a:stretch>
      </xdr:blipFill>
      <xdr:spPr>
        <a:xfrm>
          <a:off x="6705600" y="505129800"/>
          <a:ext cx="762000" cy="762000"/>
        </a:xfrm>
        <a:prstGeom prst="rect">
          <a:avLst/>
        </a:prstGeom>
      </xdr:spPr>
    </xdr:pic>
    <xdr:clientData/>
  </xdr:twoCellAnchor>
  <xdr:twoCellAnchor editAs="oneCell">
    <xdr:from>
      <xdr:col>9</xdr:col>
      <xdr:colOff>323850</xdr:colOff>
      <xdr:row>6406</xdr:row>
      <xdr:rowOff>19050</xdr:rowOff>
    </xdr:from>
    <xdr:to>
      <xdr:col>12</xdr:col>
      <xdr:colOff>590550</xdr:colOff>
      <xdr:row>6416</xdr:row>
      <xdr:rowOff>180975</xdr:rowOff>
    </xdr:to>
    <xdr:pic>
      <xdr:nvPicPr>
        <xdr:cNvPr id="668" name="Picture 667" descr="379.jpg"/>
        <xdr:cNvPicPr>
          <a:picLocks noChangeAspect="1"/>
        </xdr:cNvPicPr>
      </xdr:nvPicPr>
      <xdr:blipFill>
        <a:blip xmlns:r="http://schemas.openxmlformats.org/officeDocument/2006/relationships" r:embed="rId515" cstate="print"/>
        <a:stretch>
          <a:fillRect/>
        </a:stretch>
      </xdr:blipFill>
      <xdr:spPr>
        <a:xfrm>
          <a:off x="5810250" y="506129925"/>
          <a:ext cx="2095500" cy="2095500"/>
        </a:xfrm>
        <a:prstGeom prst="rect">
          <a:avLst/>
        </a:prstGeom>
        <a:ln w="19050">
          <a:solidFill>
            <a:schemeClr val="tx1"/>
          </a:solidFill>
        </a:ln>
      </xdr:spPr>
    </xdr:pic>
    <xdr:clientData/>
  </xdr:twoCellAnchor>
  <xdr:twoCellAnchor editAs="oneCell">
    <xdr:from>
      <xdr:col>8</xdr:col>
      <xdr:colOff>0</xdr:colOff>
      <xdr:row>6428</xdr:row>
      <xdr:rowOff>0</xdr:rowOff>
    </xdr:from>
    <xdr:to>
      <xdr:col>9</xdr:col>
      <xdr:colOff>152400</xdr:colOff>
      <xdr:row>6432</xdr:row>
      <xdr:rowOff>0</xdr:rowOff>
    </xdr:to>
    <xdr:pic>
      <xdr:nvPicPr>
        <xdr:cNvPr id="669" name="Picture 668" descr="379.png"/>
        <xdr:cNvPicPr>
          <a:picLocks noChangeAspect="1"/>
        </xdr:cNvPicPr>
      </xdr:nvPicPr>
      <xdr:blipFill>
        <a:blip xmlns:r="http://schemas.openxmlformats.org/officeDocument/2006/relationships" r:embed="rId516" cstate="print"/>
        <a:stretch>
          <a:fillRect/>
        </a:stretch>
      </xdr:blipFill>
      <xdr:spPr>
        <a:xfrm>
          <a:off x="4876800" y="510330450"/>
          <a:ext cx="762000" cy="762000"/>
        </a:xfrm>
        <a:prstGeom prst="rect">
          <a:avLst/>
        </a:prstGeom>
      </xdr:spPr>
    </xdr:pic>
    <xdr:clientData/>
  </xdr:twoCellAnchor>
  <xdr:twoCellAnchor editAs="oneCell">
    <xdr:from>
      <xdr:col>8</xdr:col>
      <xdr:colOff>0</xdr:colOff>
      <xdr:row>6433</xdr:row>
      <xdr:rowOff>0</xdr:rowOff>
    </xdr:from>
    <xdr:to>
      <xdr:col>9</xdr:col>
      <xdr:colOff>152400</xdr:colOff>
      <xdr:row>6436</xdr:row>
      <xdr:rowOff>190500</xdr:rowOff>
    </xdr:to>
    <xdr:pic>
      <xdr:nvPicPr>
        <xdr:cNvPr id="670" name="Picture 669" descr="379back.png"/>
        <xdr:cNvPicPr>
          <a:picLocks noChangeAspect="1"/>
        </xdr:cNvPicPr>
      </xdr:nvPicPr>
      <xdr:blipFill>
        <a:blip xmlns:r="http://schemas.openxmlformats.org/officeDocument/2006/relationships" r:embed="rId517" cstate="print"/>
        <a:stretch>
          <a:fillRect/>
        </a:stretch>
      </xdr:blipFill>
      <xdr:spPr>
        <a:xfrm>
          <a:off x="4876800" y="511282950"/>
          <a:ext cx="762000" cy="762000"/>
        </a:xfrm>
        <a:prstGeom prst="rect">
          <a:avLst/>
        </a:prstGeom>
      </xdr:spPr>
    </xdr:pic>
    <xdr:clientData/>
  </xdr:twoCellAnchor>
  <xdr:twoCellAnchor editAs="oneCell">
    <xdr:from>
      <xdr:col>11</xdr:col>
      <xdr:colOff>0</xdr:colOff>
      <xdr:row>6428</xdr:row>
      <xdr:rowOff>0</xdr:rowOff>
    </xdr:from>
    <xdr:to>
      <xdr:col>12</xdr:col>
      <xdr:colOff>152400</xdr:colOff>
      <xdr:row>6432</xdr:row>
      <xdr:rowOff>0</xdr:rowOff>
    </xdr:to>
    <xdr:pic>
      <xdr:nvPicPr>
        <xdr:cNvPr id="671" name="Picture 670" descr="379shiny.png"/>
        <xdr:cNvPicPr>
          <a:picLocks noChangeAspect="1"/>
        </xdr:cNvPicPr>
      </xdr:nvPicPr>
      <xdr:blipFill>
        <a:blip xmlns:r="http://schemas.openxmlformats.org/officeDocument/2006/relationships" r:embed="rId518" cstate="print"/>
        <a:stretch>
          <a:fillRect/>
        </a:stretch>
      </xdr:blipFill>
      <xdr:spPr>
        <a:xfrm>
          <a:off x="6705600" y="510330450"/>
          <a:ext cx="762000" cy="762000"/>
        </a:xfrm>
        <a:prstGeom prst="rect">
          <a:avLst/>
        </a:prstGeom>
      </xdr:spPr>
    </xdr:pic>
    <xdr:clientData/>
  </xdr:twoCellAnchor>
  <xdr:twoCellAnchor editAs="oneCell">
    <xdr:from>
      <xdr:col>11</xdr:col>
      <xdr:colOff>0</xdr:colOff>
      <xdr:row>6433</xdr:row>
      <xdr:rowOff>0</xdr:rowOff>
    </xdr:from>
    <xdr:to>
      <xdr:col>12</xdr:col>
      <xdr:colOff>152400</xdr:colOff>
      <xdr:row>6436</xdr:row>
      <xdr:rowOff>190500</xdr:rowOff>
    </xdr:to>
    <xdr:pic>
      <xdr:nvPicPr>
        <xdr:cNvPr id="672" name="Picture 671" descr="379backshiny.png"/>
        <xdr:cNvPicPr>
          <a:picLocks noChangeAspect="1"/>
        </xdr:cNvPicPr>
      </xdr:nvPicPr>
      <xdr:blipFill>
        <a:blip xmlns:r="http://schemas.openxmlformats.org/officeDocument/2006/relationships" r:embed="rId519" cstate="print"/>
        <a:stretch>
          <a:fillRect/>
        </a:stretch>
      </xdr:blipFill>
      <xdr:spPr>
        <a:xfrm>
          <a:off x="6705600" y="511282950"/>
          <a:ext cx="762000" cy="762000"/>
        </a:xfrm>
        <a:prstGeom prst="rect">
          <a:avLst/>
        </a:prstGeom>
      </xdr:spPr>
    </xdr:pic>
    <xdr:clientData/>
  </xdr:twoCellAnchor>
  <xdr:twoCellAnchor editAs="oneCell">
    <xdr:from>
      <xdr:col>9</xdr:col>
      <xdr:colOff>323850</xdr:colOff>
      <xdr:row>6472</xdr:row>
      <xdr:rowOff>19050</xdr:rowOff>
    </xdr:from>
    <xdr:to>
      <xdr:col>12</xdr:col>
      <xdr:colOff>590550</xdr:colOff>
      <xdr:row>6482</xdr:row>
      <xdr:rowOff>180975</xdr:rowOff>
    </xdr:to>
    <xdr:pic>
      <xdr:nvPicPr>
        <xdr:cNvPr id="673" name="Picture 672" descr="464.jpg"/>
        <xdr:cNvPicPr>
          <a:picLocks noChangeAspect="1"/>
        </xdr:cNvPicPr>
      </xdr:nvPicPr>
      <xdr:blipFill>
        <a:blip xmlns:r="http://schemas.openxmlformats.org/officeDocument/2006/relationships" r:embed="rId520" cstate="print"/>
        <a:stretch>
          <a:fillRect/>
        </a:stretch>
      </xdr:blipFill>
      <xdr:spPr>
        <a:xfrm>
          <a:off x="5810250" y="512664075"/>
          <a:ext cx="2095500" cy="2095500"/>
        </a:xfrm>
        <a:prstGeom prst="rect">
          <a:avLst/>
        </a:prstGeom>
        <a:ln w="19050">
          <a:solidFill>
            <a:schemeClr val="tx1"/>
          </a:solidFill>
        </a:ln>
      </xdr:spPr>
    </xdr:pic>
    <xdr:clientData/>
  </xdr:twoCellAnchor>
  <xdr:twoCellAnchor editAs="oneCell">
    <xdr:from>
      <xdr:col>7</xdr:col>
      <xdr:colOff>0</xdr:colOff>
      <xdr:row>6494</xdr:row>
      <xdr:rowOff>0</xdr:rowOff>
    </xdr:from>
    <xdr:to>
      <xdr:col>8</xdr:col>
      <xdr:colOff>152400</xdr:colOff>
      <xdr:row>6498</xdr:row>
      <xdr:rowOff>0</xdr:rowOff>
    </xdr:to>
    <xdr:pic>
      <xdr:nvPicPr>
        <xdr:cNvPr id="674" name="Picture 673" descr="464.png"/>
        <xdr:cNvPicPr>
          <a:picLocks noChangeAspect="1"/>
        </xdr:cNvPicPr>
      </xdr:nvPicPr>
      <xdr:blipFill>
        <a:blip xmlns:r="http://schemas.openxmlformats.org/officeDocument/2006/relationships" r:embed="rId521" cstate="print"/>
        <a:stretch>
          <a:fillRect/>
        </a:stretch>
      </xdr:blipFill>
      <xdr:spPr>
        <a:xfrm>
          <a:off x="4267200" y="516864600"/>
          <a:ext cx="762000" cy="762000"/>
        </a:xfrm>
        <a:prstGeom prst="rect">
          <a:avLst/>
        </a:prstGeom>
      </xdr:spPr>
    </xdr:pic>
    <xdr:clientData/>
  </xdr:twoCellAnchor>
  <xdr:twoCellAnchor editAs="oneCell">
    <xdr:from>
      <xdr:col>9</xdr:col>
      <xdr:colOff>0</xdr:colOff>
      <xdr:row>6494</xdr:row>
      <xdr:rowOff>0</xdr:rowOff>
    </xdr:from>
    <xdr:to>
      <xdr:col>10</xdr:col>
      <xdr:colOff>152400</xdr:colOff>
      <xdr:row>6498</xdr:row>
      <xdr:rowOff>0</xdr:rowOff>
    </xdr:to>
    <xdr:pic>
      <xdr:nvPicPr>
        <xdr:cNvPr id="675" name="Picture 674" descr="464fem.png"/>
        <xdr:cNvPicPr>
          <a:picLocks noChangeAspect="1"/>
        </xdr:cNvPicPr>
      </xdr:nvPicPr>
      <xdr:blipFill>
        <a:blip xmlns:r="http://schemas.openxmlformats.org/officeDocument/2006/relationships" r:embed="rId522" cstate="print"/>
        <a:stretch>
          <a:fillRect/>
        </a:stretch>
      </xdr:blipFill>
      <xdr:spPr>
        <a:xfrm>
          <a:off x="5486400" y="516864600"/>
          <a:ext cx="762000" cy="762000"/>
        </a:xfrm>
        <a:prstGeom prst="rect">
          <a:avLst/>
        </a:prstGeom>
      </xdr:spPr>
    </xdr:pic>
    <xdr:clientData/>
  </xdr:twoCellAnchor>
  <xdr:twoCellAnchor editAs="oneCell">
    <xdr:from>
      <xdr:col>11</xdr:col>
      <xdr:colOff>0</xdr:colOff>
      <xdr:row>6494</xdr:row>
      <xdr:rowOff>0</xdr:rowOff>
    </xdr:from>
    <xdr:to>
      <xdr:col>12</xdr:col>
      <xdr:colOff>152400</xdr:colOff>
      <xdr:row>6498</xdr:row>
      <xdr:rowOff>0</xdr:rowOff>
    </xdr:to>
    <xdr:pic>
      <xdr:nvPicPr>
        <xdr:cNvPr id="676" name="Picture 675" descr="464shiny.png"/>
        <xdr:cNvPicPr>
          <a:picLocks noChangeAspect="1"/>
        </xdr:cNvPicPr>
      </xdr:nvPicPr>
      <xdr:blipFill>
        <a:blip xmlns:r="http://schemas.openxmlformats.org/officeDocument/2006/relationships" r:embed="rId523" cstate="print"/>
        <a:stretch>
          <a:fillRect/>
        </a:stretch>
      </xdr:blipFill>
      <xdr:spPr>
        <a:xfrm>
          <a:off x="6705600" y="516864600"/>
          <a:ext cx="762000" cy="762000"/>
        </a:xfrm>
        <a:prstGeom prst="rect">
          <a:avLst/>
        </a:prstGeom>
      </xdr:spPr>
    </xdr:pic>
    <xdr:clientData/>
  </xdr:twoCellAnchor>
  <xdr:twoCellAnchor editAs="oneCell">
    <xdr:from>
      <xdr:col>7</xdr:col>
      <xdr:colOff>0</xdr:colOff>
      <xdr:row>6499</xdr:row>
      <xdr:rowOff>0</xdr:rowOff>
    </xdr:from>
    <xdr:to>
      <xdr:col>8</xdr:col>
      <xdr:colOff>152400</xdr:colOff>
      <xdr:row>6502</xdr:row>
      <xdr:rowOff>190500</xdr:rowOff>
    </xdr:to>
    <xdr:pic>
      <xdr:nvPicPr>
        <xdr:cNvPr id="677" name="Picture 676" descr="464back.png"/>
        <xdr:cNvPicPr>
          <a:picLocks noChangeAspect="1"/>
        </xdr:cNvPicPr>
      </xdr:nvPicPr>
      <xdr:blipFill>
        <a:blip xmlns:r="http://schemas.openxmlformats.org/officeDocument/2006/relationships" r:embed="rId524" cstate="print"/>
        <a:stretch>
          <a:fillRect/>
        </a:stretch>
      </xdr:blipFill>
      <xdr:spPr>
        <a:xfrm>
          <a:off x="4267200" y="517817100"/>
          <a:ext cx="762000" cy="762000"/>
        </a:xfrm>
        <a:prstGeom prst="rect">
          <a:avLst/>
        </a:prstGeom>
      </xdr:spPr>
    </xdr:pic>
    <xdr:clientData/>
  </xdr:twoCellAnchor>
  <xdr:twoCellAnchor editAs="oneCell">
    <xdr:from>
      <xdr:col>9</xdr:col>
      <xdr:colOff>0</xdr:colOff>
      <xdr:row>6499</xdr:row>
      <xdr:rowOff>0</xdr:rowOff>
    </xdr:from>
    <xdr:to>
      <xdr:col>10</xdr:col>
      <xdr:colOff>152400</xdr:colOff>
      <xdr:row>6502</xdr:row>
      <xdr:rowOff>190500</xdr:rowOff>
    </xdr:to>
    <xdr:pic>
      <xdr:nvPicPr>
        <xdr:cNvPr id="678" name="Picture 677" descr="464backfem.png"/>
        <xdr:cNvPicPr>
          <a:picLocks noChangeAspect="1"/>
        </xdr:cNvPicPr>
      </xdr:nvPicPr>
      <xdr:blipFill>
        <a:blip xmlns:r="http://schemas.openxmlformats.org/officeDocument/2006/relationships" r:embed="rId525" cstate="print"/>
        <a:stretch>
          <a:fillRect/>
        </a:stretch>
      </xdr:blipFill>
      <xdr:spPr>
        <a:xfrm>
          <a:off x="5486400" y="517817100"/>
          <a:ext cx="762000" cy="762000"/>
        </a:xfrm>
        <a:prstGeom prst="rect">
          <a:avLst/>
        </a:prstGeom>
      </xdr:spPr>
    </xdr:pic>
    <xdr:clientData/>
  </xdr:twoCellAnchor>
  <xdr:twoCellAnchor editAs="oneCell">
    <xdr:from>
      <xdr:col>11</xdr:col>
      <xdr:colOff>0</xdr:colOff>
      <xdr:row>6499</xdr:row>
      <xdr:rowOff>0</xdr:rowOff>
    </xdr:from>
    <xdr:to>
      <xdr:col>12</xdr:col>
      <xdr:colOff>152400</xdr:colOff>
      <xdr:row>6502</xdr:row>
      <xdr:rowOff>190500</xdr:rowOff>
    </xdr:to>
    <xdr:pic>
      <xdr:nvPicPr>
        <xdr:cNvPr id="679" name="Picture 678" descr="464backshiny.png"/>
        <xdr:cNvPicPr>
          <a:picLocks noChangeAspect="1"/>
        </xdr:cNvPicPr>
      </xdr:nvPicPr>
      <xdr:blipFill>
        <a:blip xmlns:r="http://schemas.openxmlformats.org/officeDocument/2006/relationships" r:embed="rId526" cstate="print"/>
        <a:stretch>
          <a:fillRect/>
        </a:stretch>
      </xdr:blipFill>
      <xdr:spPr>
        <a:xfrm>
          <a:off x="6705600" y="517817100"/>
          <a:ext cx="762000" cy="762000"/>
        </a:xfrm>
        <a:prstGeom prst="rect">
          <a:avLst/>
        </a:prstGeom>
      </xdr:spPr>
    </xdr:pic>
    <xdr:clientData/>
  </xdr:twoCellAnchor>
  <xdr:twoCellAnchor editAs="oneCell">
    <xdr:from>
      <xdr:col>9</xdr:col>
      <xdr:colOff>323850</xdr:colOff>
      <xdr:row>6828</xdr:row>
      <xdr:rowOff>19050</xdr:rowOff>
    </xdr:from>
    <xdr:to>
      <xdr:col>12</xdr:col>
      <xdr:colOff>590550</xdr:colOff>
      <xdr:row>6838</xdr:row>
      <xdr:rowOff>180975</xdr:rowOff>
    </xdr:to>
    <xdr:pic>
      <xdr:nvPicPr>
        <xdr:cNvPr id="680" name="Picture 679" descr="254.jpg"/>
        <xdr:cNvPicPr>
          <a:picLocks noChangeAspect="1"/>
        </xdr:cNvPicPr>
      </xdr:nvPicPr>
      <xdr:blipFill>
        <a:blip xmlns:r="http://schemas.openxmlformats.org/officeDocument/2006/relationships" r:embed="rId527" cstate="print"/>
        <a:stretch>
          <a:fillRect/>
        </a:stretch>
      </xdr:blipFill>
      <xdr:spPr>
        <a:xfrm>
          <a:off x="5810250" y="569185425"/>
          <a:ext cx="2095500" cy="2095500"/>
        </a:xfrm>
        <a:prstGeom prst="rect">
          <a:avLst/>
        </a:prstGeom>
        <a:ln w="19050">
          <a:solidFill>
            <a:schemeClr val="tx1"/>
          </a:solidFill>
        </a:ln>
      </xdr:spPr>
    </xdr:pic>
    <xdr:clientData/>
  </xdr:twoCellAnchor>
  <xdr:twoCellAnchor editAs="oneCell">
    <xdr:from>
      <xdr:col>7</xdr:col>
      <xdr:colOff>0</xdr:colOff>
      <xdr:row>6850</xdr:row>
      <xdr:rowOff>0</xdr:rowOff>
    </xdr:from>
    <xdr:to>
      <xdr:col>8</xdr:col>
      <xdr:colOff>152400</xdr:colOff>
      <xdr:row>6854</xdr:row>
      <xdr:rowOff>0</xdr:rowOff>
    </xdr:to>
    <xdr:pic>
      <xdr:nvPicPr>
        <xdr:cNvPr id="681" name="Picture 680" descr="254.png"/>
        <xdr:cNvPicPr>
          <a:picLocks noChangeAspect="1"/>
        </xdr:cNvPicPr>
      </xdr:nvPicPr>
      <xdr:blipFill>
        <a:blip xmlns:r="http://schemas.openxmlformats.org/officeDocument/2006/relationships" r:embed="rId528" cstate="print"/>
        <a:stretch>
          <a:fillRect/>
        </a:stretch>
      </xdr:blipFill>
      <xdr:spPr>
        <a:xfrm>
          <a:off x="4267200" y="573385950"/>
          <a:ext cx="762000" cy="762000"/>
        </a:xfrm>
        <a:prstGeom prst="rect">
          <a:avLst/>
        </a:prstGeom>
      </xdr:spPr>
    </xdr:pic>
    <xdr:clientData/>
  </xdr:twoCellAnchor>
  <xdr:twoCellAnchor editAs="oneCell">
    <xdr:from>
      <xdr:col>9</xdr:col>
      <xdr:colOff>0</xdr:colOff>
      <xdr:row>6850</xdr:row>
      <xdr:rowOff>0</xdr:rowOff>
    </xdr:from>
    <xdr:to>
      <xdr:col>10</xdr:col>
      <xdr:colOff>152400</xdr:colOff>
      <xdr:row>6854</xdr:row>
      <xdr:rowOff>0</xdr:rowOff>
    </xdr:to>
    <xdr:pic>
      <xdr:nvPicPr>
        <xdr:cNvPr id="682" name="Picture 681" descr="254.png"/>
        <xdr:cNvPicPr>
          <a:picLocks noChangeAspect="1"/>
        </xdr:cNvPicPr>
      </xdr:nvPicPr>
      <xdr:blipFill>
        <a:blip xmlns:r="http://schemas.openxmlformats.org/officeDocument/2006/relationships" r:embed="rId528" cstate="print"/>
        <a:stretch>
          <a:fillRect/>
        </a:stretch>
      </xdr:blipFill>
      <xdr:spPr>
        <a:xfrm>
          <a:off x="5486400" y="573385950"/>
          <a:ext cx="762000" cy="762000"/>
        </a:xfrm>
        <a:prstGeom prst="rect">
          <a:avLst/>
        </a:prstGeom>
      </xdr:spPr>
    </xdr:pic>
    <xdr:clientData/>
  </xdr:twoCellAnchor>
  <xdr:twoCellAnchor editAs="oneCell">
    <xdr:from>
      <xdr:col>7</xdr:col>
      <xdr:colOff>0</xdr:colOff>
      <xdr:row>6855</xdr:row>
      <xdr:rowOff>0</xdr:rowOff>
    </xdr:from>
    <xdr:to>
      <xdr:col>8</xdr:col>
      <xdr:colOff>152400</xdr:colOff>
      <xdr:row>6858</xdr:row>
      <xdr:rowOff>190500</xdr:rowOff>
    </xdr:to>
    <xdr:pic>
      <xdr:nvPicPr>
        <xdr:cNvPr id="683" name="Picture 682" descr="254back.png"/>
        <xdr:cNvPicPr>
          <a:picLocks noChangeAspect="1"/>
        </xdr:cNvPicPr>
      </xdr:nvPicPr>
      <xdr:blipFill>
        <a:blip xmlns:r="http://schemas.openxmlformats.org/officeDocument/2006/relationships" r:embed="rId529" cstate="print"/>
        <a:stretch>
          <a:fillRect/>
        </a:stretch>
      </xdr:blipFill>
      <xdr:spPr>
        <a:xfrm>
          <a:off x="4267200" y="574338450"/>
          <a:ext cx="762000" cy="762000"/>
        </a:xfrm>
        <a:prstGeom prst="rect">
          <a:avLst/>
        </a:prstGeom>
      </xdr:spPr>
    </xdr:pic>
    <xdr:clientData/>
  </xdr:twoCellAnchor>
  <xdr:twoCellAnchor editAs="oneCell">
    <xdr:from>
      <xdr:col>9</xdr:col>
      <xdr:colOff>0</xdr:colOff>
      <xdr:row>6855</xdr:row>
      <xdr:rowOff>0</xdr:rowOff>
    </xdr:from>
    <xdr:to>
      <xdr:col>10</xdr:col>
      <xdr:colOff>152400</xdr:colOff>
      <xdr:row>6858</xdr:row>
      <xdr:rowOff>190500</xdr:rowOff>
    </xdr:to>
    <xdr:pic>
      <xdr:nvPicPr>
        <xdr:cNvPr id="684" name="Picture 683" descr="254back.png"/>
        <xdr:cNvPicPr>
          <a:picLocks noChangeAspect="1"/>
        </xdr:cNvPicPr>
      </xdr:nvPicPr>
      <xdr:blipFill>
        <a:blip xmlns:r="http://schemas.openxmlformats.org/officeDocument/2006/relationships" r:embed="rId529" cstate="print"/>
        <a:stretch>
          <a:fillRect/>
        </a:stretch>
      </xdr:blipFill>
      <xdr:spPr>
        <a:xfrm>
          <a:off x="5486400" y="574338450"/>
          <a:ext cx="762000" cy="762000"/>
        </a:xfrm>
        <a:prstGeom prst="rect">
          <a:avLst/>
        </a:prstGeom>
      </xdr:spPr>
    </xdr:pic>
    <xdr:clientData/>
  </xdr:twoCellAnchor>
  <xdr:twoCellAnchor editAs="oneCell">
    <xdr:from>
      <xdr:col>11</xdr:col>
      <xdr:colOff>0</xdr:colOff>
      <xdr:row>6850</xdr:row>
      <xdr:rowOff>0</xdr:rowOff>
    </xdr:from>
    <xdr:to>
      <xdr:col>12</xdr:col>
      <xdr:colOff>152400</xdr:colOff>
      <xdr:row>6854</xdr:row>
      <xdr:rowOff>0</xdr:rowOff>
    </xdr:to>
    <xdr:pic>
      <xdr:nvPicPr>
        <xdr:cNvPr id="685" name="Picture 684" descr="254shiny.png"/>
        <xdr:cNvPicPr>
          <a:picLocks noChangeAspect="1"/>
        </xdr:cNvPicPr>
      </xdr:nvPicPr>
      <xdr:blipFill>
        <a:blip xmlns:r="http://schemas.openxmlformats.org/officeDocument/2006/relationships" r:embed="rId530" cstate="print"/>
        <a:stretch>
          <a:fillRect/>
        </a:stretch>
      </xdr:blipFill>
      <xdr:spPr>
        <a:xfrm>
          <a:off x="6705600" y="573385950"/>
          <a:ext cx="762000" cy="762000"/>
        </a:xfrm>
        <a:prstGeom prst="rect">
          <a:avLst/>
        </a:prstGeom>
      </xdr:spPr>
    </xdr:pic>
    <xdr:clientData/>
  </xdr:twoCellAnchor>
  <xdr:twoCellAnchor editAs="oneCell">
    <xdr:from>
      <xdr:col>11</xdr:col>
      <xdr:colOff>0</xdr:colOff>
      <xdr:row>6855</xdr:row>
      <xdr:rowOff>0</xdr:rowOff>
    </xdr:from>
    <xdr:to>
      <xdr:col>12</xdr:col>
      <xdr:colOff>152400</xdr:colOff>
      <xdr:row>6858</xdr:row>
      <xdr:rowOff>190500</xdr:rowOff>
    </xdr:to>
    <xdr:pic>
      <xdr:nvPicPr>
        <xdr:cNvPr id="686" name="Picture 685" descr="254backshiny.png"/>
        <xdr:cNvPicPr>
          <a:picLocks noChangeAspect="1"/>
        </xdr:cNvPicPr>
      </xdr:nvPicPr>
      <xdr:blipFill>
        <a:blip xmlns:r="http://schemas.openxmlformats.org/officeDocument/2006/relationships" r:embed="rId531" cstate="print"/>
        <a:stretch>
          <a:fillRect/>
        </a:stretch>
      </xdr:blipFill>
      <xdr:spPr>
        <a:xfrm>
          <a:off x="6705600" y="574338450"/>
          <a:ext cx="762000" cy="762000"/>
        </a:xfrm>
        <a:prstGeom prst="rect">
          <a:avLst/>
        </a:prstGeom>
      </xdr:spPr>
    </xdr:pic>
    <xdr:clientData/>
  </xdr:twoCellAnchor>
  <xdr:twoCellAnchor editAs="oneCell">
    <xdr:from>
      <xdr:col>9</xdr:col>
      <xdr:colOff>323850</xdr:colOff>
      <xdr:row>6892</xdr:row>
      <xdr:rowOff>19050</xdr:rowOff>
    </xdr:from>
    <xdr:to>
      <xdr:col>12</xdr:col>
      <xdr:colOff>590550</xdr:colOff>
      <xdr:row>6902</xdr:row>
      <xdr:rowOff>180975</xdr:rowOff>
    </xdr:to>
    <xdr:pic>
      <xdr:nvPicPr>
        <xdr:cNvPr id="687" name="Picture 686" descr="123.jpg"/>
        <xdr:cNvPicPr>
          <a:picLocks noChangeAspect="1"/>
        </xdr:cNvPicPr>
      </xdr:nvPicPr>
      <xdr:blipFill>
        <a:blip xmlns:r="http://schemas.openxmlformats.org/officeDocument/2006/relationships" r:embed="rId532" cstate="print"/>
        <a:stretch>
          <a:fillRect/>
        </a:stretch>
      </xdr:blipFill>
      <xdr:spPr>
        <a:xfrm>
          <a:off x="5810250" y="581491725"/>
          <a:ext cx="2095500" cy="2095500"/>
        </a:xfrm>
        <a:prstGeom prst="rect">
          <a:avLst/>
        </a:prstGeom>
        <a:ln w="19050">
          <a:solidFill>
            <a:schemeClr val="tx1"/>
          </a:solidFill>
        </a:ln>
      </xdr:spPr>
    </xdr:pic>
    <xdr:clientData/>
  </xdr:twoCellAnchor>
  <xdr:twoCellAnchor editAs="oneCell">
    <xdr:from>
      <xdr:col>7</xdr:col>
      <xdr:colOff>0</xdr:colOff>
      <xdr:row>6914</xdr:row>
      <xdr:rowOff>0</xdr:rowOff>
    </xdr:from>
    <xdr:to>
      <xdr:col>8</xdr:col>
      <xdr:colOff>152400</xdr:colOff>
      <xdr:row>6918</xdr:row>
      <xdr:rowOff>0</xdr:rowOff>
    </xdr:to>
    <xdr:pic>
      <xdr:nvPicPr>
        <xdr:cNvPr id="688" name="Picture 687" descr="123.png"/>
        <xdr:cNvPicPr>
          <a:picLocks noChangeAspect="1"/>
        </xdr:cNvPicPr>
      </xdr:nvPicPr>
      <xdr:blipFill>
        <a:blip xmlns:r="http://schemas.openxmlformats.org/officeDocument/2006/relationships" r:embed="rId533" cstate="print"/>
        <a:stretch>
          <a:fillRect/>
        </a:stretch>
      </xdr:blipFill>
      <xdr:spPr>
        <a:xfrm>
          <a:off x="4267200" y="585692250"/>
          <a:ext cx="762000" cy="762000"/>
        </a:xfrm>
        <a:prstGeom prst="rect">
          <a:avLst/>
        </a:prstGeom>
      </xdr:spPr>
    </xdr:pic>
    <xdr:clientData/>
  </xdr:twoCellAnchor>
  <xdr:twoCellAnchor editAs="oneCell">
    <xdr:from>
      <xdr:col>9</xdr:col>
      <xdr:colOff>0</xdr:colOff>
      <xdr:row>6914</xdr:row>
      <xdr:rowOff>0</xdr:rowOff>
    </xdr:from>
    <xdr:to>
      <xdr:col>10</xdr:col>
      <xdr:colOff>152400</xdr:colOff>
      <xdr:row>6918</xdr:row>
      <xdr:rowOff>0</xdr:rowOff>
    </xdr:to>
    <xdr:pic>
      <xdr:nvPicPr>
        <xdr:cNvPr id="689" name="Picture 688" descr="123fem.png"/>
        <xdr:cNvPicPr>
          <a:picLocks noChangeAspect="1"/>
        </xdr:cNvPicPr>
      </xdr:nvPicPr>
      <xdr:blipFill>
        <a:blip xmlns:r="http://schemas.openxmlformats.org/officeDocument/2006/relationships" r:embed="rId533" cstate="print"/>
        <a:stretch>
          <a:fillRect/>
        </a:stretch>
      </xdr:blipFill>
      <xdr:spPr>
        <a:xfrm>
          <a:off x="5486400" y="585692250"/>
          <a:ext cx="762000" cy="762000"/>
        </a:xfrm>
        <a:prstGeom prst="rect">
          <a:avLst/>
        </a:prstGeom>
      </xdr:spPr>
    </xdr:pic>
    <xdr:clientData/>
  </xdr:twoCellAnchor>
  <xdr:twoCellAnchor editAs="oneCell">
    <xdr:from>
      <xdr:col>11</xdr:col>
      <xdr:colOff>0</xdr:colOff>
      <xdr:row>6914</xdr:row>
      <xdr:rowOff>0</xdr:rowOff>
    </xdr:from>
    <xdr:to>
      <xdr:col>12</xdr:col>
      <xdr:colOff>152400</xdr:colOff>
      <xdr:row>6918</xdr:row>
      <xdr:rowOff>0</xdr:rowOff>
    </xdr:to>
    <xdr:pic>
      <xdr:nvPicPr>
        <xdr:cNvPr id="690" name="Picture 689" descr="123shiny.png"/>
        <xdr:cNvPicPr>
          <a:picLocks noChangeAspect="1"/>
        </xdr:cNvPicPr>
      </xdr:nvPicPr>
      <xdr:blipFill>
        <a:blip xmlns:r="http://schemas.openxmlformats.org/officeDocument/2006/relationships" r:embed="rId534" cstate="print"/>
        <a:stretch>
          <a:fillRect/>
        </a:stretch>
      </xdr:blipFill>
      <xdr:spPr>
        <a:xfrm>
          <a:off x="6705600" y="585692250"/>
          <a:ext cx="762000" cy="762000"/>
        </a:xfrm>
        <a:prstGeom prst="rect">
          <a:avLst/>
        </a:prstGeom>
      </xdr:spPr>
    </xdr:pic>
    <xdr:clientData/>
  </xdr:twoCellAnchor>
  <xdr:twoCellAnchor editAs="oneCell">
    <xdr:from>
      <xdr:col>7</xdr:col>
      <xdr:colOff>0</xdr:colOff>
      <xdr:row>6919</xdr:row>
      <xdr:rowOff>0</xdr:rowOff>
    </xdr:from>
    <xdr:to>
      <xdr:col>8</xdr:col>
      <xdr:colOff>152400</xdr:colOff>
      <xdr:row>6922</xdr:row>
      <xdr:rowOff>190500</xdr:rowOff>
    </xdr:to>
    <xdr:pic>
      <xdr:nvPicPr>
        <xdr:cNvPr id="691" name="Picture 690" descr="123back.png"/>
        <xdr:cNvPicPr>
          <a:picLocks noChangeAspect="1"/>
        </xdr:cNvPicPr>
      </xdr:nvPicPr>
      <xdr:blipFill>
        <a:blip xmlns:r="http://schemas.openxmlformats.org/officeDocument/2006/relationships" r:embed="rId535" cstate="print"/>
        <a:stretch>
          <a:fillRect/>
        </a:stretch>
      </xdr:blipFill>
      <xdr:spPr>
        <a:xfrm>
          <a:off x="4267200" y="586644750"/>
          <a:ext cx="762000" cy="762000"/>
        </a:xfrm>
        <a:prstGeom prst="rect">
          <a:avLst/>
        </a:prstGeom>
      </xdr:spPr>
    </xdr:pic>
    <xdr:clientData/>
  </xdr:twoCellAnchor>
  <xdr:twoCellAnchor editAs="oneCell">
    <xdr:from>
      <xdr:col>9</xdr:col>
      <xdr:colOff>0</xdr:colOff>
      <xdr:row>6919</xdr:row>
      <xdr:rowOff>0</xdr:rowOff>
    </xdr:from>
    <xdr:to>
      <xdr:col>10</xdr:col>
      <xdr:colOff>152400</xdr:colOff>
      <xdr:row>6922</xdr:row>
      <xdr:rowOff>190500</xdr:rowOff>
    </xdr:to>
    <xdr:pic>
      <xdr:nvPicPr>
        <xdr:cNvPr id="692" name="Picture 691" descr="123backfem.png"/>
        <xdr:cNvPicPr>
          <a:picLocks noChangeAspect="1"/>
        </xdr:cNvPicPr>
      </xdr:nvPicPr>
      <xdr:blipFill>
        <a:blip xmlns:r="http://schemas.openxmlformats.org/officeDocument/2006/relationships" r:embed="rId535" cstate="print"/>
        <a:stretch>
          <a:fillRect/>
        </a:stretch>
      </xdr:blipFill>
      <xdr:spPr>
        <a:xfrm>
          <a:off x="5486400" y="586644750"/>
          <a:ext cx="762000" cy="762000"/>
        </a:xfrm>
        <a:prstGeom prst="rect">
          <a:avLst/>
        </a:prstGeom>
      </xdr:spPr>
    </xdr:pic>
    <xdr:clientData/>
  </xdr:twoCellAnchor>
  <xdr:twoCellAnchor editAs="oneCell">
    <xdr:from>
      <xdr:col>11</xdr:col>
      <xdr:colOff>0</xdr:colOff>
      <xdr:row>6919</xdr:row>
      <xdr:rowOff>0</xdr:rowOff>
    </xdr:from>
    <xdr:to>
      <xdr:col>12</xdr:col>
      <xdr:colOff>152400</xdr:colOff>
      <xdr:row>6922</xdr:row>
      <xdr:rowOff>190500</xdr:rowOff>
    </xdr:to>
    <xdr:pic>
      <xdr:nvPicPr>
        <xdr:cNvPr id="693" name="Picture 692" descr="123backshiny.png"/>
        <xdr:cNvPicPr>
          <a:picLocks noChangeAspect="1"/>
        </xdr:cNvPicPr>
      </xdr:nvPicPr>
      <xdr:blipFill>
        <a:blip xmlns:r="http://schemas.openxmlformats.org/officeDocument/2006/relationships" r:embed="rId536" cstate="print"/>
        <a:stretch>
          <a:fillRect/>
        </a:stretch>
      </xdr:blipFill>
      <xdr:spPr>
        <a:xfrm>
          <a:off x="6705600" y="586644750"/>
          <a:ext cx="762000" cy="762000"/>
        </a:xfrm>
        <a:prstGeom prst="rect">
          <a:avLst/>
        </a:prstGeom>
      </xdr:spPr>
    </xdr:pic>
    <xdr:clientData/>
  </xdr:twoCellAnchor>
  <xdr:twoCellAnchor editAs="oneCell">
    <xdr:from>
      <xdr:col>9</xdr:col>
      <xdr:colOff>323850</xdr:colOff>
      <xdr:row>7260</xdr:row>
      <xdr:rowOff>19050</xdr:rowOff>
    </xdr:from>
    <xdr:to>
      <xdr:col>12</xdr:col>
      <xdr:colOff>590550</xdr:colOff>
      <xdr:row>7270</xdr:row>
      <xdr:rowOff>180975</xdr:rowOff>
    </xdr:to>
    <xdr:pic>
      <xdr:nvPicPr>
        <xdr:cNvPr id="694" name="Picture 693" descr="080.jpg"/>
        <xdr:cNvPicPr>
          <a:picLocks noChangeAspect="1"/>
        </xdr:cNvPicPr>
      </xdr:nvPicPr>
      <xdr:blipFill>
        <a:blip xmlns:r="http://schemas.openxmlformats.org/officeDocument/2006/relationships" r:embed="rId537" cstate="print"/>
        <a:stretch>
          <a:fillRect/>
        </a:stretch>
      </xdr:blipFill>
      <xdr:spPr>
        <a:xfrm>
          <a:off x="5810250" y="594560025"/>
          <a:ext cx="2095500" cy="2095500"/>
        </a:xfrm>
        <a:prstGeom prst="rect">
          <a:avLst/>
        </a:prstGeom>
        <a:ln w="19050">
          <a:solidFill>
            <a:schemeClr val="tx1"/>
          </a:solidFill>
        </a:ln>
      </xdr:spPr>
    </xdr:pic>
    <xdr:clientData/>
  </xdr:twoCellAnchor>
  <xdr:twoCellAnchor editAs="oneCell">
    <xdr:from>
      <xdr:col>7</xdr:col>
      <xdr:colOff>0</xdr:colOff>
      <xdr:row>7282</xdr:row>
      <xdr:rowOff>0</xdr:rowOff>
    </xdr:from>
    <xdr:to>
      <xdr:col>8</xdr:col>
      <xdr:colOff>152400</xdr:colOff>
      <xdr:row>7286</xdr:row>
      <xdr:rowOff>0</xdr:rowOff>
    </xdr:to>
    <xdr:pic>
      <xdr:nvPicPr>
        <xdr:cNvPr id="695" name="Picture 694" descr="80.png"/>
        <xdr:cNvPicPr>
          <a:picLocks noChangeAspect="1"/>
        </xdr:cNvPicPr>
      </xdr:nvPicPr>
      <xdr:blipFill>
        <a:blip xmlns:r="http://schemas.openxmlformats.org/officeDocument/2006/relationships" r:embed="rId538" cstate="print"/>
        <a:stretch>
          <a:fillRect/>
        </a:stretch>
      </xdr:blipFill>
      <xdr:spPr>
        <a:xfrm>
          <a:off x="4267200" y="598760550"/>
          <a:ext cx="762000" cy="762000"/>
        </a:xfrm>
        <a:prstGeom prst="rect">
          <a:avLst/>
        </a:prstGeom>
      </xdr:spPr>
    </xdr:pic>
    <xdr:clientData/>
  </xdr:twoCellAnchor>
  <xdr:twoCellAnchor editAs="oneCell">
    <xdr:from>
      <xdr:col>9</xdr:col>
      <xdr:colOff>0</xdr:colOff>
      <xdr:row>7282</xdr:row>
      <xdr:rowOff>0</xdr:rowOff>
    </xdr:from>
    <xdr:to>
      <xdr:col>10</xdr:col>
      <xdr:colOff>152400</xdr:colOff>
      <xdr:row>7286</xdr:row>
      <xdr:rowOff>0</xdr:rowOff>
    </xdr:to>
    <xdr:pic>
      <xdr:nvPicPr>
        <xdr:cNvPr id="696" name="Picture 695" descr="80.png"/>
        <xdr:cNvPicPr>
          <a:picLocks noChangeAspect="1"/>
        </xdr:cNvPicPr>
      </xdr:nvPicPr>
      <xdr:blipFill>
        <a:blip xmlns:r="http://schemas.openxmlformats.org/officeDocument/2006/relationships" r:embed="rId538" cstate="print"/>
        <a:stretch>
          <a:fillRect/>
        </a:stretch>
      </xdr:blipFill>
      <xdr:spPr>
        <a:xfrm>
          <a:off x="5486400" y="598760550"/>
          <a:ext cx="762000" cy="762000"/>
        </a:xfrm>
        <a:prstGeom prst="rect">
          <a:avLst/>
        </a:prstGeom>
      </xdr:spPr>
    </xdr:pic>
    <xdr:clientData/>
  </xdr:twoCellAnchor>
  <xdr:twoCellAnchor editAs="oneCell">
    <xdr:from>
      <xdr:col>7</xdr:col>
      <xdr:colOff>0</xdr:colOff>
      <xdr:row>7287</xdr:row>
      <xdr:rowOff>0</xdr:rowOff>
    </xdr:from>
    <xdr:to>
      <xdr:col>8</xdr:col>
      <xdr:colOff>152400</xdr:colOff>
      <xdr:row>7290</xdr:row>
      <xdr:rowOff>190500</xdr:rowOff>
    </xdr:to>
    <xdr:pic>
      <xdr:nvPicPr>
        <xdr:cNvPr id="697" name="Picture 696" descr="80back.png"/>
        <xdr:cNvPicPr>
          <a:picLocks noChangeAspect="1"/>
        </xdr:cNvPicPr>
      </xdr:nvPicPr>
      <xdr:blipFill>
        <a:blip xmlns:r="http://schemas.openxmlformats.org/officeDocument/2006/relationships" r:embed="rId539" cstate="print"/>
        <a:stretch>
          <a:fillRect/>
        </a:stretch>
      </xdr:blipFill>
      <xdr:spPr>
        <a:xfrm>
          <a:off x="4267200" y="599713050"/>
          <a:ext cx="762000" cy="762000"/>
        </a:xfrm>
        <a:prstGeom prst="rect">
          <a:avLst/>
        </a:prstGeom>
      </xdr:spPr>
    </xdr:pic>
    <xdr:clientData/>
  </xdr:twoCellAnchor>
  <xdr:twoCellAnchor editAs="oneCell">
    <xdr:from>
      <xdr:col>9</xdr:col>
      <xdr:colOff>0</xdr:colOff>
      <xdr:row>7287</xdr:row>
      <xdr:rowOff>0</xdr:rowOff>
    </xdr:from>
    <xdr:to>
      <xdr:col>10</xdr:col>
      <xdr:colOff>152400</xdr:colOff>
      <xdr:row>7290</xdr:row>
      <xdr:rowOff>190500</xdr:rowOff>
    </xdr:to>
    <xdr:pic>
      <xdr:nvPicPr>
        <xdr:cNvPr id="698" name="Picture 697" descr="80back.png"/>
        <xdr:cNvPicPr>
          <a:picLocks noChangeAspect="1"/>
        </xdr:cNvPicPr>
      </xdr:nvPicPr>
      <xdr:blipFill>
        <a:blip xmlns:r="http://schemas.openxmlformats.org/officeDocument/2006/relationships" r:embed="rId539" cstate="print"/>
        <a:stretch>
          <a:fillRect/>
        </a:stretch>
      </xdr:blipFill>
      <xdr:spPr>
        <a:xfrm>
          <a:off x="5486400" y="599713050"/>
          <a:ext cx="762000" cy="762000"/>
        </a:xfrm>
        <a:prstGeom prst="rect">
          <a:avLst/>
        </a:prstGeom>
      </xdr:spPr>
    </xdr:pic>
    <xdr:clientData/>
  </xdr:twoCellAnchor>
  <xdr:twoCellAnchor editAs="oneCell">
    <xdr:from>
      <xdr:col>11</xdr:col>
      <xdr:colOff>0</xdr:colOff>
      <xdr:row>7282</xdr:row>
      <xdr:rowOff>0</xdr:rowOff>
    </xdr:from>
    <xdr:to>
      <xdr:col>12</xdr:col>
      <xdr:colOff>152400</xdr:colOff>
      <xdr:row>7286</xdr:row>
      <xdr:rowOff>0</xdr:rowOff>
    </xdr:to>
    <xdr:pic>
      <xdr:nvPicPr>
        <xdr:cNvPr id="699" name="Picture 698" descr="80shiny.png"/>
        <xdr:cNvPicPr>
          <a:picLocks noChangeAspect="1"/>
        </xdr:cNvPicPr>
      </xdr:nvPicPr>
      <xdr:blipFill>
        <a:blip xmlns:r="http://schemas.openxmlformats.org/officeDocument/2006/relationships" r:embed="rId540" cstate="print"/>
        <a:stretch>
          <a:fillRect/>
        </a:stretch>
      </xdr:blipFill>
      <xdr:spPr>
        <a:xfrm>
          <a:off x="6705600" y="598760550"/>
          <a:ext cx="762000" cy="762000"/>
        </a:xfrm>
        <a:prstGeom prst="rect">
          <a:avLst/>
        </a:prstGeom>
      </xdr:spPr>
    </xdr:pic>
    <xdr:clientData/>
  </xdr:twoCellAnchor>
  <xdr:twoCellAnchor editAs="oneCell">
    <xdr:from>
      <xdr:col>11</xdr:col>
      <xdr:colOff>0</xdr:colOff>
      <xdr:row>7287</xdr:row>
      <xdr:rowOff>0</xdr:rowOff>
    </xdr:from>
    <xdr:to>
      <xdr:col>12</xdr:col>
      <xdr:colOff>152400</xdr:colOff>
      <xdr:row>7290</xdr:row>
      <xdr:rowOff>190500</xdr:rowOff>
    </xdr:to>
    <xdr:pic>
      <xdr:nvPicPr>
        <xdr:cNvPr id="700" name="Picture 699" descr="80backshiny.png"/>
        <xdr:cNvPicPr>
          <a:picLocks noChangeAspect="1"/>
        </xdr:cNvPicPr>
      </xdr:nvPicPr>
      <xdr:blipFill>
        <a:blip xmlns:r="http://schemas.openxmlformats.org/officeDocument/2006/relationships" r:embed="rId541" cstate="print"/>
        <a:stretch>
          <a:fillRect/>
        </a:stretch>
      </xdr:blipFill>
      <xdr:spPr>
        <a:xfrm>
          <a:off x="6705600" y="599713050"/>
          <a:ext cx="762000" cy="762000"/>
        </a:xfrm>
        <a:prstGeom prst="rect">
          <a:avLst/>
        </a:prstGeom>
      </xdr:spPr>
    </xdr:pic>
    <xdr:clientData/>
  </xdr:twoCellAnchor>
  <xdr:twoCellAnchor editAs="oneCell">
    <xdr:from>
      <xdr:col>9</xdr:col>
      <xdr:colOff>323850</xdr:colOff>
      <xdr:row>7460</xdr:row>
      <xdr:rowOff>19050</xdr:rowOff>
    </xdr:from>
    <xdr:to>
      <xdr:col>12</xdr:col>
      <xdr:colOff>590550</xdr:colOff>
      <xdr:row>7470</xdr:row>
      <xdr:rowOff>180975</xdr:rowOff>
    </xdr:to>
    <xdr:pic>
      <xdr:nvPicPr>
        <xdr:cNvPr id="701" name="Picture 700" descr="442.jpg"/>
        <xdr:cNvPicPr>
          <a:picLocks noChangeAspect="1"/>
        </xdr:cNvPicPr>
      </xdr:nvPicPr>
      <xdr:blipFill>
        <a:blip xmlns:r="http://schemas.openxmlformats.org/officeDocument/2006/relationships" r:embed="rId542" cstate="print"/>
        <a:stretch>
          <a:fillRect/>
        </a:stretch>
      </xdr:blipFill>
      <xdr:spPr>
        <a:xfrm>
          <a:off x="5810250" y="614162475"/>
          <a:ext cx="2095500" cy="2095500"/>
        </a:xfrm>
        <a:prstGeom prst="rect">
          <a:avLst/>
        </a:prstGeom>
        <a:ln w="19050">
          <a:solidFill>
            <a:schemeClr val="tx1"/>
          </a:solidFill>
        </a:ln>
      </xdr:spPr>
    </xdr:pic>
    <xdr:clientData/>
  </xdr:twoCellAnchor>
  <xdr:twoCellAnchor editAs="oneCell">
    <xdr:from>
      <xdr:col>7</xdr:col>
      <xdr:colOff>0</xdr:colOff>
      <xdr:row>7482</xdr:row>
      <xdr:rowOff>0</xdr:rowOff>
    </xdr:from>
    <xdr:to>
      <xdr:col>8</xdr:col>
      <xdr:colOff>152400</xdr:colOff>
      <xdr:row>7486</xdr:row>
      <xdr:rowOff>0</xdr:rowOff>
    </xdr:to>
    <xdr:pic>
      <xdr:nvPicPr>
        <xdr:cNvPr id="702" name="Picture 701" descr="442.png"/>
        <xdr:cNvPicPr>
          <a:picLocks noChangeAspect="1"/>
        </xdr:cNvPicPr>
      </xdr:nvPicPr>
      <xdr:blipFill>
        <a:blip xmlns:r="http://schemas.openxmlformats.org/officeDocument/2006/relationships" r:embed="rId543" cstate="print"/>
        <a:stretch>
          <a:fillRect/>
        </a:stretch>
      </xdr:blipFill>
      <xdr:spPr>
        <a:xfrm>
          <a:off x="4267200" y="618363000"/>
          <a:ext cx="762000" cy="762000"/>
        </a:xfrm>
        <a:prstGeom prst="rect">
          <a:avLst/>
        </a:prstGeom>
      </xdr:spPr>
    </xdr:pic>
    <xdr:clientData/>
  </xdr:twoCellAnchor>
  <xdr:twoCellAnchor editAs="oneCell">
    <xdr:from>
      <xdr:col>9</xdr:col>
      <xdr:colOff>0</xdr:colOff>
      <xdr:row>7482</xdr:row>
      <xdr:rowOff>0</xdr:rowOff>
    </xdr:from>
    <xdr:to>
      <xdr:col>10</xdr:col>
      <xdr:colOff>152400</xdr:colOff>
      <xdr:row>7486</xdr:row>
      <xdr:rowOff>0</xdr:rowOff>
    </xdr:to>
    <xdr:pic>
      <xdr:nvPicPr>
        <xdr:cNvPr id="703" name="Picture 702" descr="442.png"/>
        <xdr:cNvPicPr>
          <a:picLocks noChangeAspect="1"/>
        </xdr:cNvPicPr>
      </xdr:nvPicPr>
      <xdr:blipFill>
        <a:blip xmlns:r="http://schemas.openxmlformats.org/officeDocument/2006/relationships" r:embed="rId543" cstate="print"/>
        <a:stretch>
          <a:fillRect/>
        </a:stretch>
      </xdr:blipFill>
      <xdr:spPr>
        <a:xfrm>
          <a:off x="5486400" y="618363000"/>
          <a:ext cx="762000" cy="762000"/>
        </a:xfrm>
        <a:prstGeom prst="rect">
          <a:avLst/>
        </a:prstGeom>
      </xdr:spPr>
    </xdr:pic>
    <xdr:clientData/>
  </xdr:twoCellAnchor>
  <xdr:twoCellAnchor editAs="oneCell">
    <xdr:from>
      <xdr:col>7</xdr:col>
      <xdr:colOff>0</xdr:colOff>
      <xdr:row>7487</xdr:row>
      <xdr:rowOff>0</xdr:rowOff>
    </xdr:from>
    <xdr:to>
      <xdr:col>8</xdr:col>
      <xdr:colOff>152400</xdr:colOff>
      <xdr:row>7490</xdr:row>
      <xdr:rowOff>190500</xdr:rowOff>
    </xdr:to>
    <xdr:pic>
      <xdr:nvPicPr>
        <xdr:cNvPr id="704" name="Picture 703" descr="442back.png"/>
        <xdr:cNvPicPr>
          <a:picLocks noChangeAspect="1"/>
        </xdr:cNvPicPr>
      </xdr:nvPicPr>
      <xdr:blipFill>
        <a:blip xmlns:r="http://schemas.openxmlformats.org/officeDocument/2006/relationships" r:embed="rId544" cstate="print"/>
        <a:stretch>
          <a:fillRect/>
        </a:stretch>
      </xdr:blipFill>
      <xdr:spPr>
        <a:xfrm>
          <a:off x="4267200" y="619315500"/>
          <a:ext cx="762000" cy="762000"/>
        </a:xfrm>
        <a:prstGeom prst="rect">
          <a:avLst/>
        </a:prstGeom>
      </xdr:spPr>
    </xdr:pic>
    <xdr:clientData/>
  </xdr:twoCellAnchor>
  <xdr:twoCellAnchor editAs="oneCell">
    <xdr:from>
      <xdr:col>9</xdr:col>
      <xdr:colOff>0</xdr:colOff>
      <xdr:row>7487</xdr:row>
      <xdr:rowOff>0</xdr:rowOff>
    </xdr:from>
    <xdr:to>
      <xdr:col>10</xdr:col>
      <xdr:colOff>152400</xdr:colOff>
      <xdr:row>7490</xdr:row>
      <xdr:rowOff>190500</xdr:rowOff>
    </xdr:to>
    <xdr:pic>
      <xdr:nvPicPr>
        <xdr:cNvPr id="705" name="Picture 704" descr="442back.png"/>
        <xdr:cNvPicPr>
          <a:picLocks noChangeAspect="1"/>
        </xdr:cNvPicPr>
      </xdr:nvPicPr>
      <xdr:blipFill>
        <a:blip xmlns:r="http://schemas.openxmlformats.org/officeDocument/2006/relationships" r:embed="rId544" cstate="print"/>
        <a:stretch>
          <a:fillRect/>
        </a:stretch>
      </xdr:blipFill>
      <xdr:spPr>
        <a:xfrm>
          <a:off x="5486400" y="619315500"/>
          <a:ext cx="762000" cy="762000"/>
        </a:xfrm>
        <a:prstGeom prst="rect">
          <a:avLst/>
        </a:prstGeom>
      </xdr:spPr>
    </xdr:pic>
    <xdr:clientData/>
  </xdr:twoCellAnchor>
  <xdr:twoCellAnchor editAs="oneCell">
    <xdr:from>
      <xdr:col>11</xdr:col>
      <xdr:colOff>0</xdr:colOff>
      <xdr:row>7482</xdr:row>
      <xdr:rowOff>0</xdr:rowOff>
    </xdr:from>
    <xdr:to>
      <xdr:col>12</xdr:col>
      <xdr:colOff>152400</xdr:colOff>
      <xdr:row>7486</xdr:row>
      <xdr:rowOff>0</xdr:rowOff>
    </xdr:to>
    <xdr:pic>
      <xdr:nvPicPr>
        <xdr:cNvPr id="706" name="Picture 705" descr="442shiny.png"/>
        <xdr:cNvPicPr>
          <a:picLocks noChangeAspect="1"/>
        </xdr:cNvPicPr>
      </xdr:nvPicPr>
      <xdr:blipFill>
        <a:blip xmlns:r="http://schemas.openxmlformats.org/officeDocument/2006/relationships" r:embed="rId545" cstate="print"/>
        <a:stretch>
          <a:fillRect/>
        </a:stretch>
      </xdr:blipFill>
      <xdr:spPr>
        <a:xfrm>
          <a:off x="6705600" y="618363000"/>
          <a:ext cx="762000" cy="762000"/>
        </a:xfrm>
        <a:prstGeom prst="rect">
          <a:avLst/>
        </a:prstGeom>
      </xdr:spPr>
    </xdr:pic>
    <xdr:clientData/>
  </xdr:twoCellAnchor>
  <xdr:twoCellAnchor editAs="oneCell">
    <xdr:from>
      <xdr:col>11</xdr:col>
      <xdr:colOff>0</xdr:colOff>
      <xdr:row>7487</xdr:row>
      <xdr:rowOff>0</xdr:rowOff>
    </xdr:from>
    <xdr:to>
      <xdr:col>12</xdr:col>
      <xdr:colOff>152400</xdr:colOff>
      <xdr:row>7490</xdr:row>
      <xdr:rowOff>190500</xdr:rowOff>
    </xdr:to>
    <xdr:pic>
      <xdr:nvPicPr>
        <xdr:cNvPr id="707" name="Picture 706" descr="442backshiny.png"/>
        <xdr:cNvPicPr>
          <a:picLocks noChangeAspect="1"/>
        </xdr:cNvPicPr>
      </xdr:nvPicPr>
      <xdr:blipFill>
        <a:blip xmlns:r="http://schemas.openxmlformats.org/officeDocument/2006/relationships" r:embed="rId546" cstate="print"/>
        <a:stretch>
          <a:fillRect/>
        </a:stretch>
      </xdr:blipFill>
      <xdr:spPr>
        <a:xfrm>
          <a:off x="6705600" y="619315500"/>
          <a:ext cx="762000" cy="762000"/>
        </a:xfrm>
        <a:prstGeom prst="rect">
          <a:avLst/>
        </a:prstGeom>
      </xdr:spPr>
    </xdr:pic>
    <xdr:clientData/>
  </xdr:twoCellAnchor>
  <xdr:twoCellAnchor editAs="oneCell">
    <xdr:from>
      <xdr:col>9</xdr:col>
      <xdr:colOff>323850</xdr:colOff>
      <xdr:row>7594</xdr:row>
      <xdr:rowOff>19050</xdr:rowOff>
    </xdr:from>
    <xdr:to>
      <xdr:col>12</xdr:col>
      <xdr:colOff>590550</xdr:colOff>
      <xdr:row>7604</xdr:row>
      <xdr:rowOff>180975</xdr:rowOff>
    </xdr:to>
    <xdr:pic>
      <xdr:nvPicPr>
        <xdr:cNvPr id="708" name="Picture 707" descr="208.jpg"/>
        <xdr:cNvPicPr>
          <a:picLocks noChangeAspect="1"/>
        </xdr:cNvPicPr>
      </xdr:nvPicPr>
      <xdr:blipFill>
        <a:blip xmlns:r="http://schemas.openxmlformats.org/officeDocument/2006/relationships" r:embed="rId547" cstate="print"/>
        <a:stretch>
          <a:fillRect/>
        </a:stretch>
      </xdr:blipFill>
      <xdr:spPr>
        <a:xfrm>
          <a:off x="5810250" y="627230775"/>
          <a:ext cx="2095500" cy="2095500"/>
        </a:xfrm>
        <a:prstGeom prst="rect">
          <a:avLst/>
        </a:prstGeom>
        <a:ln w="19050">
          <a:solidFill>
            <a:schemeClr val="tx1"/>
          </a:solidFill>
        </a:ln>
      </xdr:spPr>
    </xdr:pic>
    <xdr:clientData/>
  </xdr:twoCellAnchor>
  <xdr:twoCellAnchor editAs="oneCell">
    <xdr:from>
      <xdr:col>7</xdr:col>
      <xdr:colOff>0</xdr:colOff>
      <xdr:row>7616</xdr:row>
      <xdr:rowOff>0</xdr:rowOff>
    </xdr:from>
    <xdr:to>
      <xdr:col>8</xdr:col>
      <xdr:colOff>152400</xdr:colOff>
      <xdr:row>7620</xdr:row>
      <xdr:rowOff>0</xdr:rowOff>
    </xdr:to>
    <xdr:pic>
      <xdr:nvPicPr>
        <xdr:cNvPr id="709" name="Picture 708" descr="208.png"/>
        <xdr:cNvPicPr>
          <a:picLocks noChangeAspect="1"/>
        </xdr:cNvPicPr>
      </xdr:nvPicPr>
      <xdr:blipFill>
        <a:blip xmlns:r="http://schemas.openxmlformats.org/officeDocument/2006/relationships" r:embed="rId548" cstate="print"/>
        <a:stretch>
          <a:fillRect/>
        </a:stretch>
      </xdr:blipFill>
      <xdr:spPr>
        <a:xfrm>
          <a:off x="4267200" y="631431300"/>
          <a:ext cx="762000" cy="762000"/>
        </a:xfrm>
        <a:prstGeom prst="rect">
          <a:avLst/>
        </a:prstGeom>
      </xdr:spPr>
    </xdr:pic>
    <xdr:clientData/>
  </xdr:twoCellAnchor>
  <xdr:twoCellAnchor editAs="oneCell">
    <xdr:from>
      <xdr:col>9</xdr:col>
      <xdr:colOff>0</xdr:colOff>
      <xdr:row>7616</xdr:row>
      <xdr:rowOff>0</xdr:rowOff>
    </xdr:from>
    <xdr:to>
      <xdr:col>10</xdr:col>
      <xdr:colOff>152400</xdr:colOff>
      <xdr:row>7620</xdr:row>
      <xdr:rowOff>0</xdr:rowOff>
    </xdr:to>
    <xdr:pic>
      <xdr:nvPicPr>
        <xdr:cNvPr id="710" name="Picture 709" descr="208fem.png"/>
        <xdr:cNvPicPr>
          <a:picLocks noChangeAspect="1"/>
        </xdr:cNvPicPr>
      </xdr:nvPicPr>
      <xdr:blipFill>
        <a:blip xmlns:r="http://schemas.openxmlformats.org/officeDocument/2006/relationships" r:embed="rId549" cstate="print"/>
        <a:stretch>
          <a:fillRect/>
        </a:stretch>
      </xdr:blipFill>
      <xdr:spPr>
        <a:xfrm>
          <a:off x="5486400" y="631431300"/>
          <a:ext cx="762000" cy="762000"/>
        </a:xfrm>
        <a:prstGeom prst="rect">
          <a:avLst/>
        </a:prstGeom>
      </xdr:spPr>
    </xdr:pic>
    <xdr:clientData/>
  </xdr:twoCellAnchor>
  <xdr:twoCellAnchor editAs="oneCell">
    <xdr:from>
      <xdr:col>11</xdr:col>
      <xdr:colOff>0</xdr:colOff>
      <xdr:row>7616</xdr:row>
      <xdr:rowOff>0</xdr:rowOff>
    </xdr:from>
    <xdr:to>
      <xdr:col>12</xdr:col>
      <xdr:colOff>152400</xdr:colOff>
      <xdr:row>7620</xdr:row>
      <xdr:rowOff>0</xdr:rowOff>
    </xdr:to>
    <xdr:pic>
      <xdr:nvPicPr>
        <xdr:cNvPr id="711" name="Picture 710" descr="208shiny.png"/>
        <xdr:cNvPicPr>
          <a:picLocks noChangeAspect="1"/>
        </xdr:cNvPicPr>
      </xdr:nvPicPr>
      <xdr:blipFill>
        <a:blip xmlns:r="http://schemas.openxmlformats.org/officeDocument/2006/relationships" r:embed="rId550" cstate="print"/>
        <a:stretch>
          <a:fillRect/>
        </a:stretch>
      </xdr:blipFill>
      <xdr:spPr>
        <a:xfrm>
          <a:off x="6705600" y="631431300"/>
          <a:ext cx="762000" cy="762000"/>
        </a:xfrm>
        <a:prstGeom prst="rect">
          <a:avLst/>
        </a:prstGeom>
      </xdr:spPr>
    </xdr:pic>
    <xdr:clientData/>
  </xdr:twoCellAnchor>
  <xdr:twoCellAnchor editAs="oneCell">
    <xdr:from>
      <xdr:col>7</xdr:col>
      <xdr:colOff>0</xdr:colOff>
      <xdr:row>7621</xdr:row>
      <xdr:rowOff>0</xdr:rowOff>
    </xdr:from>
    <xdr:to>
      <xdr:col>8</xdr:col>
      <xdr:colOff>152400</xdr:colOff>
      <xdr:row>7624</xdr:row>
      <xdr:rowOff>190500</xdr:rowOff>
    </xdr:to>
    <xdr:pic>
      <xdr:nvPicPr>
        <xdr:cNvPr id="712" name="Picture 711" descr="208back.png"/>
        <xdr:cNvPicPr>
          <a:picLocks noChangeAspect="1"/>
        </xdr:cNvPicPr>
      </xdr:nvPicPr>
      <xdr:blipFill>
        <a:blip xmlns:r="http://schemas.openxmlformats.org/officeDocument/2006/relationships" r:embed="rId551" cstate="print"/>
        <a:stretch>
          <a:fillRect/>
        </a:stretch>
      </xdr:blipFill>
      <xdr:spPr>
        <a:xfrm>
          <a:off x="4267200" y="632383800"/>
          <a:ext cx="762000" cy="762000"/>
        </a:xfrm>
        <a:prstGeom prst="rect">
          <a:avLst/>
        </a:prstGeom>
      </xdr:spPr>
    </xdr:pic>
    <xdr:clientData/>
  </xdr:twoCellAnchor>
  <xdr:twoCellAnchor editAs="oneCell">
    <xdr:from>
      <xdr:col>9</xdr:col>
      <xdr:colOff>0</xdr:colOff>
      <xdr:row>7621</xdr:row>
      <xdr:rowOff>0</xdr:rowOff>
    </xdr:from>
    <xdr:to>
      <xdr:col>10</xdr:col>
      <xdr:colOff>152400</xdr:colOff>
      <xdr:row>7624</xdr:row>
      <xdr:rowOff>190500</xdr:rowOff>
    </xdr:to>
    <xdr:pic>
      <xdr:nvPicPr>
        <xdr:cNvPr id="713" name="Picture 712" descr="208backfem.png"/>
        <xdr:cNvPicPr>
          <a:picLocks noChangeAspect="1"/>
        </xdr:cNvPicPr>
      </xdr:nvPicPr>
      <xdr:blipFill>
        <a:blip xmlns:r="http://schemas.openxmlformats.org/officeDocument/2006/relationships" r:embed="rId552" cstate="print"/>
        <a:stretch>
          <a:fillRect/>
        </a:stretch>
      </xdr:blipFill>
      <xdr:spPr>
        <a:xfrm>
          <a:off x="5486400" y="632383800"/>
          <a:ext cx="762000" cy="762000"/>
        </a:xfrm>
        <a:prstGeom prst="rect">
          <a:avLst/>
        </a:prstGeom>
      </xdr:spPr>
    </xdr:pic>
    <xdr:clientData/>
  </xdr:twoCellAnchor>
  <xdr:twoCellAnchor editAs="oneCell">
    <xdr:from>
      <xdr:col>11</xdr:col>
      <xdr:colOff>0</xdr:colOff>
      <xdr:row>7621</xdr:row>
      <xdr:rowOff>0</xdr:rowOff>
    </xdr:from>
    <xdr:to>
      <xdr:col>12</xdr:col>
      <xdr:colOff>152400</xdr:colOff>
      <xdr:row>7624</xdr:row>
      <xdr:rowOff>190500</xdr:rowOff>
    </xdr:to>
    <xdr:pic>
      <xdr:nvPicPr>
        <xdr:cNvPr id="714" name="Picture 713" descr="208backshiny.png"/>
        <xdr:cNvPicPr>
          <a:picLocks noChangeAspect="1"/>
        </xdr:cNvPicPr>
      </xdr:nvPicPr>
      <xdr:blipFill>
        <a:blip xmlns:r="http://schemas.openxmlformats.org/officeDocument/2006/relationships" r:embed="rId553" cstate="print"/>
        <a:stretch>
          <a:fillRect/>
        </a:stretch>
      </xdr:blipFill>
      <xdr:spPr>
        <a:xfrm>
          <a:off x="6705600" y="632383800"/>
          <a:ext cx="762000" cy="762000"/>
        </a:xfrm>
        <a:prstGeom prst="rect">
          <a:avLst/>
        </a:prstGeom>
      </xdr:spPr>
    </xdr:pic>
    <xdr:clientData/>
  </xdr:twoCellAnchor>
  <xdr:twoCellAnchor editAs="oneCell">
    <xdr:from>
      <xdr:col>9</xdr:col>
      <xdr:colOff>323850</xdr:colOff>
      <xdr:row>7790</xdr:row>
      <xdr:rowOff>19050</xdr:rowOff>
    </xdr:from>
    <xdr:to>
      <xdr:col>12</xdr:col>
      <xdr:colOff>590550</xdr:colOff>
      <xdr:row>7800</xdr:row>
      <xdr:rowOff>180975</xdr:rowOff>
    </xdr:to>
    <xdr:pic>
      <xdr:nvPicPr>
        <xdr:cNvPr id="715" name="Picture 714" descr="277.jpg"/>
        <xdr:cNvPicPr>
          <a:picLocks noChangeAspect="1"/>
        </xdr:cNvPicPr>
      </xdr:nvPicPr>
      <xdr:blipFill>
        <a:blip xmlns:r="http://schemas.openxmlformats.org/officeDocument/2006/relationships" r:embed="rId554" cstate="print"/>
        <a:stretch>
          <a:fillRect/>
        </a:stretch>
      </xdr:blipFill>
      <xdr:spPr>
        <a:xfrm>
          <a:off x="5810250" y="646452225"/>
          <a:ext cx="2095500" cy="2095500"/>
        </a:xfrm>
        <a:prstGeom prst="rect">
          <a:avLst/>
        </a:prstGeom>
        <a:ln w="19050">
          <a:solidFill>
            <a:schemeClr val="tx1"/>
          </a:solidFill>
        </a:ln>
      </xdr:spPr>
    </xdr:pic>
    <xdr:clientData/>
  </xdr:twoCellAnchor>
  <xdr:twoCellAnchor editAs="oneCell">
    <xdr:from>
      <xdr:col>7</xdr:col>
      <xdr:colOff>0</xdr:colOff>
      <xdr:row>7812</xdr:row>
      <xdr:rowOff>0</xdr:rowOff>
    </xdr:from>
    <xdr:to>
      <xdr:col>8</xdr:col>
      <xdr:colOff>152400</xdr:colOff>
      <xdr:row>7816</xdr:row>
      <xdr:rowOff>0</xdr:rowOff>
    </xdr:to>
    <xdr:pic>
      <xdr:nvPicPr>
        <xdr:cNvPr id="716" name="Picture 715" descr="277.png"/>
        <xdr:cNvPicPr>
          <a:picLocks noChangeAspect="1"/>
        </xdr:cNvPicPr>
      </xdr:nvPicPr>
      <xdr:blipFill>
        <a:blip xmlns:r="http://schemas.openxmlformats.org/officeDocument/2006/relationships" r:embed="rId555" cstate="print"/>
        <a:stretch>
          <a:fillRect/>
        </a:stretch>
      </xdr:blipFill>
      <xdr:spPr>
        <a:xfrm>
          <a:off x="4267200" y="650652750"/>
          <a:ext cx="762000" cy="762000"/>
        </a:xfrm>
        <a:prstGeom prst="rect">
          <a:avLst/>
        </a:prstGeom>
      </xdr:spPr>
    </xdr:pic>
    <xdr:clientData/>
  </xdr:twoCellAnchor>
  <xdr:twoCellAnchor editAs="oneCell">
    <xdr:from>
      <xdr:col>9</xdr:col>
      <xdr:colOff>0</xdr:colOff>
      <xdr:row>7812</xdr:row>
      <xdr:rowOff>0</xdr:rowOff>
    </xdr:from>
    <xdr:to>
      <xdr:col>10</xdr:col>
      <xdr:colOff>152400</xdr:colOff>
      <xdr:row>7816</xdr:row>
      <xdr:rowOff>0</xdr:rowOff>
    </xdr:to>
    <xdr:pic>
      <xdr:nvPicPr>
        <xdr:cNvPr id="717" name="Picture 716" descr="277.png"/>
        <xdr:cNvPicPr>
          <a:picLocks noChangeAspect="1"/>
        </xdr:cNvPicPr>
      </xdr:nvPicPr>
      <xdr:blipFill>
        <a:blip xmlns:r="http://schemas.openxmlformats.org/officeDocument/2006/relationships" r:embed="rId555" cstate="print"/>
        <a:stretch>
          <a:fillRect/>
        </a:stretch>
      </xdr:blipFill>
      <xdr:spPr>
        <a:xfrm>
          <a:off x="5486400" y="650652750"/>
          <a:ext cx="762000" cy="762000"/>
        </a:xfrm>
        <a:prstGeom prst="rect">
          <a:avLst/>
        </a:prstGeom>
      </xdr:spPr>
    </xdr:pic>
    <xdr:clientData/>
  </xdr:twoCellAnchor>
  <xdr:twoCellAnchor editAs="oneCell">
    <xdr:from>
      <xdr:col>7</xdr:col>
      <xdr:colOff>0</xdr:colOff>
      <xdr:row>7817</xdr:row>
      <xdr:rowOff>0</xdr:rowOff>
    </xdr:from>
    <xdr:to>
      <xdr:col>8</xdr:col>
      <xdr:colOff>152400</xdr:colOff>
      <xdr:row>7820</xdr:row>
      <xdr:rowOff>190500</xdr:rowOff>
    </xdr:to>
    <xdr:pic>
      <xdr:nvPicPr>
        <xdr:cNvPr id="718" name="Picture 717" descr="277back.png"/>
        <xdr:cNvPicPr>
          <a:picLocks noChangeAspect="1"/>
        </xdr:cNvPicPr>
      </xdr:nvPicPr>
      <xdr:blipFill>
        <a:blip xmlns:r="http://schemas.openxmlformats.org/officeDocument/2006/relationships" r:embed="rId556" cstate="print"/>
        <a:stretch>
          <a:fillRect/>
        </a:stretch>
      </xdr:blipFill>
      <xdr:spPr>
        <a:xfrm>
          <a:off x="4267200" y="651605250"/>
          <a:ext cx="762000" cy="762000"/>
        </a:xfrm>
        <a:prstGeom prst="rect">
          <a:avLst/>
        </a:prstGeom>
      </xdr:spPr>
    </xdr:pic>
    <xdr:clientData/>
  </xdr:twoCellAnchor>
  <xdr:twoCellAnchor editAs="oneCell">
    <xdr:from>
      <xdr:col>9</xdr:col>
      <xdr:colOff>0</xdr:colOff>
      <xdr:row>7817</xdr:row>
      <xdr:rowOff>0</xdr:rowOff>
    </xdr:from>
    <xdr:to>
      <xdr:col>10</xdr:col>
      <xdr:colOff>152400</xdr:colOff>
      <xdr:row>7820</xdr:row>
      <xdr:rowOff>190500</xdr:rowOff>
    </xdr:to>
    <xdr:pic>
      <xdr:nvPicPr>
        <xdr:cNvPr id="719" name="Picture 718" descr="277back.png"/>
        <xdr:cNvPicPr>
          <a:picLocks noChangeAspect="1"/>
        </xdr:cNvPicPr>
      </xdr:nvPicPr>
      <xdr:blipFill>
        <a:blip xmlns:r="http://schemas.openxmlformats.org/officeDocument/2006/relationships" r:embed="rId556" cstate="print"/>
        <a:stretch>
          <a:fillRect/>
        </a:stretch>
      </xdr:blipFill>
      <xdr:spPr>
        <a:xfrm>
          <a:off x="5486400" y="651605250"/>
          <a:ext cx="762000" cy="762000"/>
        </a:xfrm>
        <a:prstGeom prst="rect">
          <a:avLst/>
        </a:prstGeom>
      </xdr:spPr>
    </xdr:pic>
    <xdr:clientData/>
  </xdr:twoCellAnchor>
  <xdr:twoCellAnchor editAs="oneCell">
    <xdr:from>
      <xdr:col>11</xdr:col>
      <xdr:colOff>0</xdr:colOff>
      <xdr:row>7812</xdr:row>
      <xdr:rowOff>0</xdr:rowOff>
    </xdr:from>
    <xdr:to>
      <xdr:col>12</xdr:col>
      <xdr:colOff>152400</xdr:colOff>
      <xdr:row>7816</xdr:row>
      <xdr:rowOff>0</xdr:rowOff>
    </xdr:to>
    <xdr:pic>
      <xdr:nvPicPr>
        <xdr:cNvPr id="720" name="Picture 719" descr="277shiny.png"/>
        <xdr:cNvPicPr>
          <a:picLocks noChangeAspect="1"/>
        </xdr:cNvPicPr>
      </xdr:nvPicPr>
      <xdr:blipFill>
        <a:blip xmlns:r="http://schemas.openxmlformats.org/officeDocument/2006/relationships" r:embed="rId557" cstate="print"/>
        <a:stretch>
          <a:fillRect/>
        </a:stretch>
      </xdr:blipFill>
      <xdr:spPr>
        <a:xfrm>
          <a:off x="6705600" y="650652750"/>
          <a:ext cx="762000" cy="762000"/>
        </a:xfrm>
        <a:prstGeom prst="rect">
          <a:avLst/>
        </a:prstGeom>
      </xdr:spPr>
    </xdr:pic>
    <xdr:clientData/>
  </xdr:twoCellAnchor>
  <xdr:twoCellAnchor editAs="oneCell">
    <xdr:from>
      <xdr:col>11</xdr:col>
      <xdr:colOff>0</xdr:colOff>
      <xdr:row>7817</xdr:row>
      <xdr:rowOff>0</xdr:rowOff>
    </xdr:from>
    <xdr:to>
      <xdr:col>12</xdr:col>
      <xdr:colOff>152400</xdr:colOff>
      <xdr:row>7820</xdr:row>
      <xdr:rowOff>190500</xdr:rowOff>
    </xdr:to>
    <xdr:pic>
      <xdr:nvPicPr>
        <xdr:cNvPr id="721" name="Picture 720" descr="277backshiny.png"/>
        <xdr:cNvPicPr>
          <a:picLocks noChangeAspect="1"/>
        </xdr:cNvPicPr>
      </xdr:nvPicPr>
      <xdr:blipFill>
        <a:blip xmlns:r="http://schemas.openxmlformats.org/officeDocument/2006/relationships" r:embed="rId558" cstate="print"/>
        <a:stretch>
          <a:fillRect/>
        </a:stretch>
      </xdr:blipFill>
      <xdr:spPr>
        <a:xfrm>
          <a:off x="6705600" y="651605250"/>
          <a:ext cx="762000" cy="762000"/>
        </a:xfrm>
        <a:prstGeom prst="rect">
          <a:avLst/>
        </a:prstGeom>
      </xdr:spPr>
    </xdr:pic>
    <xdr:clientData/>
  </xdr:twoCellAnchor>
  <xdr:twoCellAnchor editAs="oneCell">
    <xdr:from>
      <xdr:col>9</xdr:col>
      <xdr:colOff>333375</xdr:colOff>
      <xdr:row>7824</xdr:row>
      <xdr:rowOff>19050</xdr:rowOff>
    </xdr:from>
    <xdr:to>
      <xdr:col>12</xdr:col>
      <xdr:colOff>600075</xdr:colOff>
      <xdr:row>7834</xdr:row>
      <xdr:rowOff>180975</xdr:rowOff>
    </xdr:to>
    <xdr:pic>
      <xdr:nvPicPr>
        <xdr:cNvPr id="722" name="Picture 721" descr="465.jpg"/>
        <xdr:cNvPicPr>
          <a:picLocks noChangeAspect="1"/>
        </xdr:cNvPicPr>
      </xdr:nvPicPr>
      <xdr:blipFill>
        <a:blip xmlns:r="http://schemas.openxmlformats.org/officeDocument/2006/relationships" r:embed="rId559" cstate="print"/>
        <a:stretch>
          <a:fillRect/>
        </a:stretch>
      </xdr:blipFill>
      <xdr:spPr>
        <a:xfrm>
          <a:off x="5819775" y="652986375"/>
          <a:ext cx="2095500" cy="2095500"/>
        </a:xfrm>
        <a:prstGeom prst="rect">
          <a:avLst/>
        </a:prstGeom>
        <a:ln w="19050">
          <a:solidFill>
            <a:schemeClr val="tx1"/>
          </a:solidFill>
        </a:ln>
      </xdr:spPr>
    </xdr:pic>
    <xdr:clientData/>
  </xdr:twoCellAnchor>
  <xdr:twoCellAnchor editAs="oneCell">
    <xdr:from>
      <xdr:col>7</xdr:col>
      <xdr:colOff>0</xdr:colOff>
      <xdr:row>7846</xdr:row>
      <xdr:rowOff>0</xdr:rowOff>
    </xdr:from>
    <xdr:to>
      <xdr:col>8</xdr:col>
      <xdr:colOff>152400</xdr:colOff>
      <xdr:row>7850</xdr:row>
      <xdr:rowOff>0</xdr:rowOff>
    </xdr:to>
    <xdr:pic>
      <xdr:nvPicPr>
        <xdr:cNvPr id="723" name="Picture 722" descr="465.png"/>
        <xdr:cNvPicPr>
          <a:picLocks noChangeAspect="1"/>
        </xdr:cNvPicPr>
      </xdr:nvPicPr>
      <xdr:blipFill>
        <a:blip xmlns:r="http://schemas.openxmlformats.org/officeDocument/2006/relationships" r:embed="rId560" cstate="print"/>
        <a:stretch>
          <a:fillRect/>
        </a:stretch>
      </xdr:blipFill>
      <xdr:spPr>
        <a:xfrm>
          <a:off x="4267200" y="657186900"/>
          <a:ext cx="762000" cy="762000"/>
        </a:xfrm>
        <a:prstGeom prst="rect">
          <a:avLst/>
        </a:prstGeom>
      </xdr:spPr>
    </xdr:pic>
    <xdr:clientData/>
  </xdr:twoCellAnchor>
  <xdr:twoCellAnchor editAs="oneCell">
    <xdr:from>
      <xdr:col>9</xdr:col>
      <xdr:colOff>0</xdr:colOff>
      <xdr:row>7846</xdr:row>
      <xdr:rowOff>0</xdr:rowOff>
    </xdr:from>
    <xdr:to>
      <xdr:col>10</xdr:col>
      <xdr:colOff>152400</xdr:colOff>
      <xdr:row>7850</xdr:row>
      <xdr:rowOff>0</xdr:rowOff>
    </xdr:to>
    <xdr:pic>
      <xdr:nvPicPr>
        <xdr:cNvPr id="724" name="Picture 723" descr="465fem.png"/>
        <xdr:cNvPicPr>
          <a:picLocks noChangeAspect="1"/>
        </xdr:cNvPicPr>
      </xdr:nvPicPr>
      <xdr:blipFill>
        <a:blip xmlns:r="http://schemas.openxmlformats.org/officeDocument/2006/relationships" r:embed="rId561" cstate="print"/>
        <a:stretch>
          <a:fillRect/>
        </a:stretch>
      </xdr:blipFill>
      <xdr:spPr>
        <a:xfrm>
          <a:off x="5486400" y="657186900"/>
          <a:ext cx="762000" cy="762000"/>
        </a:xfrm>
        <a:prstGeom prst="rect">
          <a:avLst/>
        </a:prstGeom>
      </xdr:spPr>
    </xdr:pic>
    <xdr:clientData/>
  </xdr:twoCellAnchor>
  <xdr:twoCellAnchor editAs="oneCell">
    <xdr:from>
      <xdr:col>11</xdr:col>
      <xdr:colOff>0</xdr:colOff>
      <xdr:row>7846</xdr:row>
      <xdr:rowOff>0</xdr:rowOff>
    </xdr:from>
    <xdr:to>
      <xdr:col>12</xdr:col>
      <xdr:colOff>152400</xdr:colOff>
      <xdr:row>7850</xdr:row>
      <xdr:rowOff>0</xdr:rowOff>
    </xdr:to>
    <xdr:pic>
      <xdr:nvPicPr>
        <xdr:cNvPr id="725" name="Picture 724" descr="465shiny.png"/>
        <xdr:cNvPicPr>
          <a:picLocks noChangeAspect="1"/>
        </xdr:cNvPicPr>
      </xdr:nvPicPr>
      <xdr:blipFill>
        <a:blip xmlns:r="http://schemas.openxmlformats.org/officeDocument/2006/relationships" r:embed="rId562" cstate="print"/>
        <a:stretch>
          <a:fillRect/>
        </a:stretch>
      </xdr:blipFill>
      <xdr:spPr>
        <a:xfrm>
          <a:off x="6705600" y="657186900"/>
          <a:ext cx="762000" cy="762000"/>
        </a:xfrm>
        <a:prstGeom prst="rect">
          <a:avLst/>
        </a:prstGeom>
      </xdr:spPr>
    </xdr:pic>
    <xdr:clientData/>
  </xdr:twoCellAnchor>
  <xdr:twoCellAnchor editAs="oneCell">
    <xdr:from>
      <xdr:col>7</xdr:col>
      <xdr:colOff>0</xdr:colOff>
      <xdr:row>7851</xdr:row>
      <xdr:rowOff>0</xdr:rowOff>
    </xdr:from>
    <xdr:to>
      <xdr:col>8</xdr:col>
      <xdr:colOff>152400</xdr:colOff>
      <xdr:row>7854</xdr:row>
      <xdr:rowOff>190500</xdr:rowOff>
    </xdr:to>
    <xdr:pic>
      <xdr:nvPicPr>
        <xdr:cNvPr id="726" name="Picture 725" descr="465back.png"/>
        <xdr:cNvPicPr>
          <a:picLocks noChangeAspect="1"/>
        </xdr:cNvPicPr>
      </xdr:nvPicPr>
      <xdr:blipFill>
        <a:blip xmlns:r="http://schemas.openxmlformats.org/officeDocument/2006/relationships" r:embed="rId563" cstate="print"/>
        <a:stretch>
          <a:fillRect/>
        </a:stretch>
      </xdr:blipFill>
      <xdr:spPr>
        <a:xfrm>
          <a:off x="4267200" y="658139400"/>
          <a:ext cx="762000" cy="762000"/>
        </a:xfrm>
        <a:prstGeom prst="rect">
          <a:avLst/>
        </a:prstGeom>
      </xdr:spPr>
    </xdr:pic>
    <xdr:clientData/>
  </xdr:twoCellAnchor>
  <xdr:twoCellAnchor editAs="oneCell">
    <xdr:from>
      <xdr:col>9</xdr:col>
      <xdr:colOff>0</xdr:colOff>
      <xdr:row>7851</xdr:row>
      <xdr:rowOff>0</xdr:rowOff>
    </xdr:from>
    <xdr:to>
      <xdr:col>10</xdr:col>
      <xdr:colOff>152400</xdr:colOff>
      <xdr:row>7854</xdr:row>
      <xdr:rowOff>190500</xdr:rowOff>
    </xdr:to>
    <xdr:pic>
      <xdr:nvPicPr>
        <xdr:cNvPr id="727" name="Picture 726" descr="465backfem.png"/>
        <xdr:cNvPicPr>
          <a:picLocks noChangeAspect="1"/>
        </xdr:cNvPicPr>
      </xdr:nvPicPr>
      <xdr:blipFill>
        <a:blip xmlns:r="http://schemas.openxmlformats.org/officeDocument/2006/relationships" r:embed="rId563" cstate="print"/>
        <a:stretch>
          <a:fillRect/>
        </a:stretch>
      </xdr:blipFill>
      <xdr:spPr>
        <a:xfrm>
          <a:off x="5486400" y="658139400"/>
          <a:ext cx="762000" cy="762000"/>
        </a:xfrm>
        <a:prstGeom prst="rect">
          <a:avLst/>
        </a:prstGeom>
      </xdr:spPr>
    </xdr:pic>
    <xdr:clientData/>
  </xdr:twoCellAnchor>
  <xdr:twoCellAnchor editAs="oneCell">
    <xdr:from>
      <xdr:col>11</xdr:col>
      <xdr:colOff>0</xdr:colOff>
      <xdr:row>7851</xdr:row>
      <xdr:rowOff>0</xdr:rowOff>
    </xdr:from>
    <xdr:to>
      <xdr:col>12</xdr:col>
      <xdr:colOff>152400</xdr:colOff>
      <xdr:row>7854</xdr:row>
      <xdr:rowOff>190500</xdr:rowOff>
    </xdr:to>
    <xdr:pic>
      <xdr:nvPicPr>
        <xdr:cNvPr id="728" name="Picture 727" descr="465backshiny.png"/>
        <xdr:cNvPicPr>
          <a:picLocks noChangeAspect="1"/>
        </xdr:cNvPicPr>
      </xdr:nvPicPr>
      <xdr:blipFill>
        <a:blip xmlns:r="http://schemas.openxmlformats.org/officeDocument/2006/relationships" r:embed="rId564" cstate="print"/>
        <a:stretch>
          <a:fillRect/>
        </a:stretch>
      </xdr:blipFill>
      <xdr:spPr>
        <a:xfrm>
          <a:off x="6705600" y="658139400"/>
          <a:ext cx="762000" cy="762000"/>
        </a:xfrm>
        <a:prstGeom prst="rect">
          <a:avLst/>
        </a:prstGeom>
      </xdr:spPr>
    </xdr:pic>
    <xdr:clientData/>
  </xdr:twoCellAnchor>
  <xdr:twoCellAnchor editAs="oneCell">
    <xdr:from>
      <xdr:col>9</xdr:col>
      <xdr:colOff>323850</xdr:colOff>
      <xdr:row>7988</xdr:row>
      <xdr:rowOff>19050</xdr:rowOff>
    </xdr:from>
    <xdr:to>
      <xdr:col>12</xdr:col>
      <xdr:colOff>590550</xdr:colOff>
      <xdr:row>7998</xdr:row>
      <xdr:rowOff>180975</xdr:rowOff>
    </xdr:to>
    <xdr:pic>
      <xdr:nvPicPr>
        <xdr:cNvPr id="729" name="Picture 728" descr="389.jpg"/>
        <xdr:cNvPicPr>
          <a:picLocks noChangeAspect="1"/>
        </xdr:cNvPicPr>
      </xdr:nvPicPr>
      <xdr:blipFill>
        <a:blip xmlns:r="http://schemas.openxmlformats.org/officeDocument/2006/relationships" r:embed="rId565" cstate="print"/>
        <a:stretch>
          <a:fillRect/>
        </a:stretch>
      </xdr:blipFill>
      <xdr:spPr>
        <a:xfrm>
          <a:off x="5810250" y="672207825"/>
          <a:ext cx="2095500" cy="2095500"/>
        </a:xfrm>
        <a:prstGeom prst="rect">
          <a:avLst/>
        </a:prstGeom>
        <a:ln w="19050">
          <a:solidFill>
            <a:schemeClr val="tx1"/>
          </a:solidFill>
        </a:ln>
      </xdr:spPr>
    </xdr:pic>
    <xdr:clientData/>
  </xdr:twoCellAnchor>
  <xdr:twoCellAnchor editAs="oneCell">
    <xdr:from>
      <xdr:col>7</xdr:col>
      <xdr:colOff>0</xdr:colOff>
      <xdr:row>8010</xdr:row>
      <xdr:rowOff>0</xdr:rowOff>
    </xdr:from>
    <xdr:to>
      <xdr:col>8</xdr:col>
      <xdr:colOff>152400</xdr:colOff>
      <xdr:row>8014</xdr:row>
      <xdr:rowOff>0</xdr:rowOff>
    </xdr:to>
    <xdr:pic>
      <xdr:nvPicPr>
        <xdr:cNvPr id="730" name="Picture 729" descr="389.png"/>
        <xdr:cNvPicPr>
          <a:picLocks noChangeAspect="1"/>
        </xdr:cNvPicPr>
      </xdr:nvPicPr>
      <xdr:blipFill>
        <a:blip xmlns:r="http://schemas.openxmlformats.org/officeDocument/2006/relationships" r:embed="rId566" cstate="print"/>
        <a:stretch>
          <a:fillRect/>
        </a:stretch>
      </xdr:blipFill>
      <xdr:spPr>
        <a:xfrm>
          <a:off x="4267200" y="676408350"/>
          <a:ext cx="762000" cy="762000"/>
        </a:xfrm>
        <a:prstGeom prst="rect">
          <a:avLst/>
        </a:prstGeom>
      </xdr:spPr>
    </xdr:pic>
    <xdr:clientData/>
  </xdr:twoCellAnchor>
  <xdr:twoCellAnchor editAs="oneCell">
    <xdr:from>
      <xdr:col>9</xdr:col>
      <xdr:colOff>0</xdr:colOff>
      <xdr:row>8010</xdr:row>
      <xdr:rowOff>0</xdr:rowOff>
    </xdr:from>
    <xdr:to>
      <xdr:col>10</xdr:col>
      <xdr:colOff>152400</xdr:colOff>
      <xdr:row>8014</xdr:row>
      <xdr:rowOff>0</xdr:rowOff>
    </xdr:to>
    <xdr:pic>
      <xdr:nvPicPr>
        <xdr:cNvPr id="731" name="Picture 730" descr="389.png"/>
        <xdr:cNvPicPr>
          <a:picLocks noChangeAspect="1"/>
        </xdr:cNvPicPr>
      </xdr:nvPicPr>
      <xdr:blipFill>
        <a:blip xmlns:r="http://schemas.openxmlformats.org/officeDocument/2006/relationships" r:embed="rId566" cstate="print"/>
        <a:stretch>
          <a:fillRect/>
        </a:stretch>
      </xdr:blipFill>
      <xdr:spPr>
        <a:xfrm>
          <a:off x="5486400" y="676408350"/>
          <a:ext cx="762000" cy="762000"/>
        </a:xfrm>
        <a:prstGeom prst="rect">
          <a:avLst/>
        </a:prstGeom>
      </xdr:spPr>
    </xdr:pic>
    <xdr:clientData/>
  </xdr:twoCellAnchor>
  <xdr:twoCellAnchor editAs="oneCell">
    <xdr:from>
      <xdr:col>7</xdr:col>
      <xdr:colOff>0</xdr:colOff>
      <xdr:row>8015</xdr:row>
      <xdr:rowOff>0</xdr:rowOff>
    </xdr:from>
    <xdr:to>
      <xdr:col>8</xdr:col>
      <xdr:colOff>152400</xdr:colOff>
      <xdr:row>8018</xdr:row>
      <xdr:rowOff>190500</xdr:rowOff>
    </xdr:to>
    <xdr:pic>
      <xdr:nvPicPr>
        <xdr:cNvPr id="732" name="Picture 731" descr="389back.png"/>
        <xdr:cNvPicPr>
          <a:picLocks noChangeAspect="1"/>
        </xdr:cNvPicPr>
      </xdr:nvPicPr>
      <xdr:blipFill>
        <a:blip xmlns:r="http://schemas.openxmlformats.org/officeDocument/2006/relationships" r:embed="rId567" cstate="print"/>
        <a:stretch>
          <a:fillRect/>
        </a:stretch>
      </xdr:blipFill>
      <xdr:spPr>
        <a:xfrm>
          <a:off x="4267200" y="677360850"/>
          <a:ext cx="762000" cy="762000"/>
        </a:xfrm>
        <a:prstGeom prst="rect">
          <a:avLst/>
        </a:prstGeom>
      </xdr:spPr>
    </xdr:pic>
    <xdr:clientData/>
  </xdr:twoCellAnchor>
  <xdr:twoCellAnchor editAs="oneCell">
    <xdr:from>
      <xdr:col>9</xdr:col>
      <xdr:colOff>0</xdr:colOff>
      <xdr:row>8015</xdr:row>
      <xdr:rowOff>0</xdr:rowOff>
    </xdr:from>
    <xdr:to>
      <xdr:col>10</xdr:col>
      <xdr:colOff>152400</xdr:colOff>
      <xdr:row>8018</xdr:row>
      <xdr:rowOff>190500</xdr:rowOff>
    </xdr:to>
    <xdr:pic>
      <xdr:nvPicPr>
        <xdr:cNvPr id="733" name="Picture 732" descr="389back.png"/>
        <xdr:cNvPicPr>
          <a:picLocks noChangeAspect="1"/>
        </xdr:cNvPicPr>
      </xdr:nvPicPr>
      <xdr:blipFill>
        <a:blip xmlns:r="http://schemas.openxmlformats.org/officeDocument/2006/relationships" r:embed="rId567" cstate="print"/>
        <a:stretch>
          <a:fillRect/>
        </a:stretch>
      </xdr:blipFill>
      <xdr:spPr>
        <a:xfrm>
          <a:off x="5486400" y="677360850"/>
          <a:ext cx="762000" cy="762000"/>
        </a:xfrm>
        <a:prstGeom prst="rect">
          <a:avLst/>
        </a:prstGeom>
      </xdr:spPr>
    </xdr:pic>
    <xdr:clientData/>
  </xdr:twoCellAnchor>
  <xdr:twoCellAnchor editAs="oneCell">
    <xdr:from>
      <xdr:col>11</xdr:col>
      <xdr:colOff>0</xdr:colOff>
      <xdr:row>8010</xdr:row>
      <xdr:rowOff>0</xdr:rowOff>
    </xdr:from>
    <xdr:to>
      <xdr:col>12</xdr:col>
      <xdr:colOff>152400</xdr:colOff>
      <xdr:row>8014</xdr:row>
      <xdr:rowOff>0</xdr:rowOff>
    </xdr:to>
    <xdr:pic>
      <xdr:nvPicPr>
        <xdr:cNvPr id="734" name="Picture 733" descr="389shiny.png"/>
        <xdr:cNvPicPr>
          <a:picLocks noChangeAspect="1"/>
        </xdr:cNvPicPr>
      </xdr:nvPicPr>
      <xdr:blipFill>
        <a:blip xmlns:r="http://schemas.openxmlformats.org/officeDocument/2006/relationships" r:embed="rId568" cstate="print"/>
        <a:stretch>
          <a:fillRect/>
        </a:stretch>
      </xdr:blipFill>
      <xdr:spPr>
        <a:xfrm>
          <a:off x="6705600" y="676408350"/>
          <a:ext cx="762000" cy="762000"/>
        </a:xfrm>
        <a:prstGeom prst="rect">
          <a:avLst/>
        </a:prstGeom>
      </xdr:spPr>
    </xdr:pic>
    <xdr:clientData/>
  </xdr:twoCellAnchor>
  <xdr:twoCellAnchor editAs="oneCell">
    <xdr:from>
      <xdr:col>11</xdr:col>
      <xdr:colOff>0</xdr:colOff>
      <xdr:row>8015</xdr:row>
      <xdr:rowOff>0</xdr:rowOff>
    </xdr:from>
    <xdr:to>
      <xdr:col>12</xdr:col>
      <xdr:colOff>152400</xdr:colOff>
      <xdr:row>8018</xdr:row>
      <xdr:rowOff>190500</xdr:rowOff>
    </xdr:to>
    <xdr:pic>
      <xdr:nvPicPr>
        <xdr:cNvPr id="735" name="Picture 734" descr="389backshiny.png"/>
        <xdr:cNvPicPr>
          <a:picLocks noChangeAspect="1"/>
        </xdr:cNvPicPr>
      </xdr:nvPicPr>
      <xdr:blipFill>
        <a:blip xmlns:r="http://schemas.openxmlformats.org/officeDocument/2006/relationships" r:embed="rId569" cstate="print"/>
        <a:stretch>
          <a:fillRect/>
        </a:stretch>
      </xdr:blipFill>
      <xdr:spPr>
        <a:xfrm>
          <a:off x="6705600" y="677360850"/>
          <a:ext cx="762000" cy="762000"/>
        </a:xfrm>
        <a:prstGeom prst="rect">
          <a:avLst/>
        </a:prstGeom>
      </xdr:spPr>
    </xdr:pic>
    <xdr:clientData/>
  </xdr:twoCellAnchor>
  <xdr:twoCellAnchor editAs="oneCell">
    <xdr:from>
      <xdr:col>9</xdr:col>
      <xdr:colOff>323850</xdr:colOff>
      <xdr:row>8022</xdr:row>
      <xdr:rowOff>19050</xdr:rowOff>
    </xdr:from>
    <xdr:to>
      <xdr:col>12</xdr:col>
      <xdr:colOff>590550</xdr:colOff>
      <xdr:row>8032</xdr:row>
      <xdr:rowOff>180975</xdr:rowOff>
    </xdr:to>
    <xdr:pic>
      <xdr:nvPicPr>
        <xdr:cNvPr id="736" name="Picture 735" descr="454.jpg"/>
        <xdr:cNvPicPr>
          <a:picLocks noChangeAspect="1"/>
        </xdr:cNvPicPr>
      </xdr:nvPicPr>
      <xdr:blipFill>
        <a:blip xmlns:r="http://schemas.openxmlformats.org/officeDocument/2006/relationships" r:embed="rId570" cstate="print"/>
        <a:stretch>
          <a:fillRect/>
        </a:stretch>
      </xdr:blipFill>
      <xdr:spPr>
        <a:xfrm>
          <a:off x="5810250" y="678741975"/>
          <a:ext cx="2095500" cy="2095500"/>
        </a:xfrm>
        <a:prstGeom prst="rect">
          <a:avLst/>
        </a:prstGeom>
        <a:ln w="19050">
          <a:solidFill>
            <a:schemeClr val="tx1"/>
          </a:solidFill>
        </a:ln>
      </xdr:spPr>
    </xdr:pic>
    <xdr:clientData/>
  </xdr:twoCellAnchor>
  <xdr:twoCellAnchor editAs="oneCell">
    <xdr:from>
      <xdr:col>7</xdr:col>
      <xdr:colOff>0</xdr:colOff>
      <xdr:row>8044</xdr:row>
      <xdr:rowOff>0</xdr:rowOff>
    </xdr:from>
    <xdr:to>
      <xdr:col>8</xdr:col>
      <xdr:colOff>152400</xdr:colOff>
      <xdr:row>8048</xdr:row>
      <xdr:rowOff>0</xdr:rowOff>
    </xdr:to>
    <xdr:pic>
      <xdr:nvPicPr>
        <xdr:cNvPr id="737" name="Picture 736" descr="454.png"/>
        <xdr:cNvPicPr>
          <a:picLocks noChangeAspect="1"/>
        </xdr:cNvPicPr>
      </xdr:nvPicPr>
      <xdr:blipFill>
        <a:blip xmlns:r="http://schemas.openxmlformats.org/officeDocument/2006/relationships" r:embed="rId571" cstate="print"/>
        <a:stretch>
          <a:fillRect/>
        </a:stretch>
      </xdr:blipFill>
      <xdr:spPr>
        <a:xfrm>
          <a:off x="4267200" y="682942500"/>
          <a:ext cx="762000" cy="762000"/>
        </a:xfrm>
        <a:prstGeom prst="rect">
          <a:avLst/>
        </a:prstGeom>
      </xdr:spPr>
    </xdr:pic>
    <xdr:clientData/>
  </xdr:twoCellAnchor>
  <xdr:twoCellAnchor editAs="oneCell">
    <xdr:from>
      <xdr:col>9</xdr:col>
      <xdr:colOff>0</xdr:colOff>
      <xdr:row>8044</xdr:row>
      <xdr:rowOff>0</xdr:rowOff>
    </xdr:from>
    <xdr:to>
      <xdr:col>10</xdr:col>
      <xdr:colOff>152400</xdr:colOff>
      <xdr:row>8048</xdr:row>
      <xdr:rowOff>0</xdr:rowOff>
    </xdr:to>
    <xdr:pic>
      <xdr:nvPicPr>
        <xdr:cNvPr id="738" name="Picture 737" descr="454fem.png"/>
        <xdr:cNvPicPr>
          <a:picLocks noChangeAspect="1"/>
        </xdr:cNvPicPr>
      </xdr:nvPicPr>
      <xdr:blipFill>
        <a:blip xmlns:r="http://schemas.openxmlformats.org/officeDocument/2006/relationships" r:embed="rId572" cstate="print"/>
        <a:stretch>
          <a:fillRect/>
        </a:stretch>
      </xdr:blipFill>
      <xdr:spPr>
        <a:xfrm>
          <a:off x="5486400" y="682942500"/>
          <a:ext cx="762000" cy="762000"/>
        </a:xfrm>
        <a:prstGeom prst="rect">
          <a:avLst/>
        </a:prstGeom>
      </xdr:spPr>
    </xdr:pic>
    <xdr:clientData/>
  </xdr:twoCellAnchor>
  <xdr:twoCellAnchor editAs="oneCell">
    <xdr:from>
      <xdr:col>11</xdr:col>
      <xdr:colOff>0</xdr:colOff>
      <xdr:row>8044</xdr:row>
      <xdr:rowOff>0</xdr:rowOff>
    </xdr:from>
    <xdr:to>
      <xdr:col>12</xdr:col>
      <xdr:colOff>152400</xdr:colOff>
      <xdr:row>8048</xdr:row>
      <xdr:rowOff>0</xdr:rowOff>
    </xdr:to>
    <xdr:pic>
      <xdr:nvPicPr>
        <xdr:cNvPr id="739" name="Picture 738" descr="454shiny.png"/>
        <xdr:cNvPicPr>
          <a:picLocks noChangeAspect="1"/>
        </xdr:cNvPicPr>
      </xdr:nvPicPr>
      <xdr:blipFill>
        <a:blip xmlns:r="http://schemas.openxmlformats.org/officeDocument/2006/relationships" r:embed="rId573" cstate="print"/>
        <a:stretch>
          <a:fillRect/>
        </a:stretch>
      </xdr:blipFill>
      <xdr:spPr>
        <a:xfrm>
          <a:off x="6705600" y="682942500"/>
          <a:ext cx="762000" cy="762000"/>
        </a:xfrm>
        <a:prstGeom prst="rect">
          <a:avLst/>
        </a:prstGeom>
      </xdr:spPr>
    </xdr:pic>
    <xdr:clientData/>
  </xdr:twoCellAnchor>
  <xdr:twoCellAnchor editAs="oneCell">
    <xdr:from>
      <xdr:col>7</xdr:col>
      <xdr:colOff>0</xdr:colOff>
      <xdr:row>8049</xdr:row>
      <xdr:rowOff>0</xdr:rowOff>
    </xdr:from>
    <xdr:to>
      <xdr:col>8</xdr:col>
      <xdr:colOff>152400</xdr:colOff>
      <xdr:row>8052</xdr:row>
      <xdr:rowOff>190500</xdr:rowOff>
    </xdr:to>
    <xdr:pic>
      <xdr:nvPicPr>
        <xdr:cNvPr id="740" name="Picture 739" descr="454back.png"/>
        <xdr:cNvPicPr>
          <a:picLocks noChangeAspect="1"/>
        </xdr:cNvPicPr>
      </xdr:nvPicPr>
      <xdr:blipFill>
        <a:blip xmlns:r="http://schemas.openxmlformats.org/officeDocument/2006/relationships" r:embed="rId574" cstate="print"/>
        <a:stretch>
          <a:fillRect/>
        </a:stretch>
      </xdr:blipFill>
      <xdr:spPr>
        <a:xfrm>
          <a:off x="4267200" y="683895000"/>
          <a:ext cx="762000" cy="762000"/>
        </a:xfrm>
        <a:prstGeom prst="rect">
          <a:avLst/>
        </a:prstGeom>
      </xdr:spPr>
    </xdr:pic>
    <xdr:clientData/>
  </xdr:twoCellAnchor>
  <xdr:twoCellAnchor editAs="oneCell">
    <xdr:from>
      <xdr:col>9</xdr:col>
      <xdr:colOff>0</xdr:colOff>
      <xdr:row>8049</xdr:row>
      <xdr:rowOff>0</xdr:rowOff>
    </xdr:from>
    <xdr:to>
      <xdr:col>10</xdr:col>
      <xdr:colOff>152400</xdr:colOff>
      <xdr:row>8052</xdr:row>
      <xdr:rowOff>190500</xdr:rowOff>
    </xdr:to>
    <xdr:pic>
      <xdr:nvPicPr>
        <xdr:cNvPr id="741" name="Picture 740" descr="454backfem.png"/>
        <xdr:cNvPicPr>
          <a:picLocks noChangeAspect="1"/>
        </xdr:cNvPicPr>
      </xdr:nvPicPr>
      <xdr:blipFill>
        <a:blip xmlns:r="http://schemas.openxmlformats.org/officeDocument/2006/relationships" r:embed="rId575" cstate="print"/>
        <a:stretch>
          <a:fillRect/>
        </a:stretch>
      </xdr:blipFill>
      <xdr:spPr>
        <a:xfrm>
          <a:off x="5486400" y="683895000"/>
          <a:ext cx="762000" cy="762000"/>
        </a:xfrm>
        <a:prstGeom prst="rect">
          <a:avLst/>
        </a:prstGeom>
      </xdr:spPr>
    </xdr:pic>
    <xdr:clientData/>
  </xdr:twoCellAnchor>
  <xdr:twoCellAnchor editAs="oneCell">
    <xdr:from>
      <xdr:col>11</xdr:col>
      <xdr:colOff>0</xdr:colOff>
      <xdr:row>8049</xdr:row>
      <xdr:rowOff>0</xdr:rowOff>
    </xdr:from>
    <xdr:to>
      <xdr:col>12</xdr:col>
      <xdr:colOff>152400</xdr:colOff>
      <xdr:row>8052</xdr:row>
      <xdr:rowOff>190500</xdr:rowOff>
    </xdr:to>
    <xdr:pic>
      <xdr:nvPicPr>
        <xdr:cNvPr id="742" name="Picture 741" descr="454backshiny.png"/>
        <xdr:cNvPicPr>
          <a:picLocks noChangeAspect="1"/>
        </xdr:cNvPicPr>
      </xdr:nvPicPr>
      <xdr:blipFill>
        <a:blip xmlns:r="http://schemas.openxmlformats.org/officeDocument/2006/relationships" r:embed="rId576" cstate="print"/>
        <a:stretch>
          <a:fillRect/>
        </a:stretch>
      </xdr:blipFill>
      <xdr:spPr>
        <a:xfrm>
          <a:off x="6705600" y="683895000"/>
          <a:ext cx="762000" cy="762000"/>
        </a:xfrm>
        <a:prstGeom prst="rect">
          <a:avLst/>
        </a:prstGeom>
      </xdr:spPr>
    </xdr:pic>
    <xdr:clientData/>
  </xdr:twoCellAnchor>
  <xdr:twoCellAnchor editAs="oneCell">
    <xdr:from>
      <xdr:col>9</xdr:col>
      <xdr:colOff>323850</xdr:colOff>
      <xdr:row>8156</xdr:row>
      <xdr:rowOff>19050</xdr:rowOff>
    </xdr:from>
    <xdr:to>
      <xdr:col>12</xdr:col>
      <xdr:colOff>590550</xdr:colOff>
      <xdr:row>8166</xdr:row>
      <xdr:rowOff>180975</xdr:rowOff>
    </xdr:to>
    <xdr:pic>
      <xdr:nvPicPr>
        <xdr:cNvPr id="743" name="Picture 742" descr="197.jpg"/>
        <xdr:cNvPicPr>
          <a:picLocks noChangeAspect="1"/>
        </xdr:cNvPicPr>
      </xdr:nvPicPr>
      <xdr:blipFill>
        <a:blip xmlns:r="http://schemas.openxmlformats.org/officeDocument/2006/relationships" r:embed="rId577" cstate="print"/>
        <a:stretch>
          <a:fillRect/>
        </a:stretch>
      </xdr:blipFill>
      <xdr:spPr>
        <a:xfrm>
          <a:off x="5810250" y="691810275"/>
          <a:ext cx="2095500" cy="2095500"/>
        </a:xfrm>
        <a:prstGeom prst="rect">
          <a:avLst/>
        </a:prstGeom>
        <a:ln w="19050">
          <a:solidFill>
            <a:schemeClr val="tx1"/>
          </a:solidFill>
        </a:ln>
      </xdr:spPr>
    </xdr:pic>
    <xdr:clientData/>
  </xdr:twoCellAnchor>
  <xdr:twoCellAnchor editAs="oneCell">
    <xdr:from>
      <xdr:col>7</xdr:col>
      <xdr:colOff>0</xdr:colOff>
      <xdr:row>8178</xdr:row>
      <xdr:rowOff>0</xdr:rowOff>
    </xdr:from>
    <xdr:to>
      <xdr:col>8</xdr:col>
      <xdr:colOff>152400</xdr:colOff>
      <xdr:row>8182</xdr:row>
      <xdr:rowOff>0</xdr:rowOff>
    </xdr:to>
    <xdr:pic>
      <xdr:nvPicPr>
        <xdr:cNvPr id="744" name="Picture 743" descr="197.png"/>
        <xdr:cNvPicPr>
          <a:picLocks noChangeAspect="1"/>
        </xdr:cNvPicPr>
      </xdr:nvPicPr>
      <xdr:blipFill>
        <a:blip xmlns:r="http://schemas.openxmlformats.org/officeDocument/2006/relationships" r:embed="rId578" cstate="print"/>
        <a:stretch>
          <a:fillRect/>
        </a:stretch>
      </xdr:blipFill>
      <xdr:spPr>
        <a:xfrm>
          <a:off x="4267200" y="696010800"/>
          <a:ext cx="762000" cy="762000"/>
        </a:xfrm>
        <a:prstGeom prst="rect">
          <a:avLst/>
        </a:prstGeom>
      </xdr:spPr>
    </xdr:pic>
    <xdr:clientData/>
  </xdr:twoCellAnchor>
  <xdr:twoCellAnchor editAs="oneCell">
    <xdr:from>
      <xdr:col>9</xdr:col>
      <xdr:colOff>0</xdr:colOff>
      <xdr:row>8178</xdr:row>
      <xdr:rowOff>0</xdr:rowOff>
    </xdr:from>
    <xdr:to>
      <xdr:col>10</xdr:col>
      <xdr:colOff>152400</xdr:colOff>
      <xdr:row>8182</xdr:row>
      <xdr:rowOff>0</xdr:rowOff>
    </xdr:to>
    <xdr:pic>
      <xdr:nvPicPr>
        <xdr:cNvPr id="745" name="Picture 744" descr="197.png"/>
        <xdr:cNvPicPr>
          <a:picLocks noChangeAspect="1"/>
        </xdr:cNvPicPr>
      </xdr:nvPicPr>
      <xdr:blipFill>
        <a:blip xmlns:r="http://schemas.openxmlformats.org/officeDocument/2006/relationships" r:embed="rId578" cstate="print"/>
        <a:stretch>
          <a:fillRect/>
        </a:stretch>
      </xdr:blipFill>
      <xdr:spPr>
        <a:xfrm>
          <a:off x="5486400" y="696010800"/>
          <a:ext cx="762000" cy="762000"/>
        </a:xfrm>
        <a:prstGeom prst="rect">
          <a:avLst/>
        </a:prstGeom>
      </xdr:spPr>
    </xdr:pic>
    <xdr:clientData/>
  </xdr:twoCellAnchor>
  <xdr:twoCellAnchor editAs="oneCell">
    <xdr:from>
      <xdr:col>7</xdr:col>
      <xdr:colOff>0</xdr:colOff>
      <xdr:row>8183</xdr:row>
      <xdr:rowOff>0</xdr:rowOff>
    </xdr:from>
    <xdr:to>
      <xdr:col>8</xdr:col>
      <xdr:colOff>152400</xdr:colOff>
      <xdr:row>8186</xdr:row>
      <xdr:rowOff>190500</xdr:rowOff>
    </xdr:to>
    <xdr:pic>
      <xdr:nvPicPr>
        <xdr:cNvPr id="746" name="Picture 745" descr="197back.png"/>
        <xdr:cNvPicPr>
          <a:picLocks noChangeAspect="1"/>
        </xdr:cNvPicPr>
      </xdr:nvPicPr>
      <xdr:blipFill>
        <a:blip xmlns:r="http://schemas.openxmlformats.org/officeDocument/2006/relationships" r:embed="rId579" cstate="print"/>
        <a:stretch>
          <a:fillRect/>
        </a:stretch>
      </xdr:blipFill>
      <xdr:spPr>
        <a:xfrm>
          <a:off x="4267200" y="696963300"/>
          <a:ext cx="762000" cy="762000"/>
        </a:xfrm>
        <a:prstGeom prst="rect">
          <a:avLst/>
        </a:prstGeom>
      </xdr:spPr>
    </xdr:pic>
    <xdr:clientData/>
  </xdr:twoCellAnchor>
  <xdr:twoCellAnchor editAs="oneCell">
    <xdr:from>
      <xdr:col>9</xdr:col>
      <xdr:colOff>0</xdr:colOff>
      <xdr:row>8183</xdr:row>
      <xdr:rowOff>0</xdr:rowOff>
    </xdr:from>
    <xdr:to>
      <xdr:col>10</xdr:col>
      <xdr:colOff>152400</xdr:colOff>
      <xdr:row>8186</xdr:row>
      <xdr:rowOff>190500</xdr:rowOff>
    </xdr:to>
    <xdr:pic>
      <xdr:nvPicPr>
        <xdr:cNvPr id="747" name="Picture 746" descr="197back.png"/>
        <xdr:cNvPicPr>
          <a:picLocks noChangeAspect="1"/>
        </xdr:cNvPicPr>
      </xdr:nvPicPr>
      <xdr:blipFill>
        <a:blip xmlns:r="http://schemas.openxmlformats.org/officeDocument/2006/relationships" r:embed="rId579" cstate="print"/>
        <a:stretch>
          <a:fillRect/>
        </a:stretch>
      </xdr:blipFill>
      <xdr:spPr>
        <a:xfrm>
          <a:off x="5486400" y="696963300"/>
          <a:ext cx="762000" cy="762000"/>
        </a:xfrm>
        <a:prstGeom prst="rect">
          <a:avLst/>
        </a:prstGeom>
      </xdr:spPr>
    </xdr:pic>
    <xdr:clientData/>
  </xdr:twoCellAnchor>
  <xdr:twoCellAnchor editAs="oneCell">
    <xdr:from>
      <xdr:col>11</xdr:col>
      <xdr:colOff>0</xdr:colOff>
      <xdr:row>8178</xdr:row>
      <xdr:rowOff>0</xdr:rowOff>
    </xdr:from>
    <xdr:to>
      <xdr:col>12</xdr:col>
      <xdr:colOff>152400</xdr:colOff>
      <xdr:row>8182</xdr:row>
      <xdr:rowOff>0</xdr:rowOff>
    </xdr:to>
    <xdr:pic>
      <xdr:nvPicPr>
        <xdr:cNvPr id="748" name="Picture 747" descr="197shiny.png"/>
        <xdr:cNvPicPr>
          <a:picLocks noChangeAspect="1"/>
        </xdr:cNvPicPr>
      </xdr:nvPicPr>
      <xdr:blipFill>
        <a:blip xmlns:r="http://schemas.openxmlformats.org/officeDocument/2006/relationships" r:embed="rId580" cstate="print"/>
        <a:stretch>
          <a:fillRect/>
        </a:stretch>
      </xdr:blipFill>
      <xdr:spPr>
        <a:xfrm>
          <a:off x="6705600" y="696010800"/>
          <a:ext cx="762000" cy="762000"/>
        </a:xfrm>
        <a:prstGeom prst="rect">
          <a:avLst/>
        </a:prstGeom>
      </xdr:spPr>
    </xdr:pic>
    <xdr:clientData/>
  </xdr:twoCellAnchor>
  <xdr:twoCellAnchor editAs="oneCell">
    <xdr:from>
      <xdr:col>11</xdr:col>
      <xdr:colOff>0</xdr:colOff>
      <xdr:row>8183</xdr:row>
      <xdr:rowOff>0</xdr:rowOff>
    </xdr:from>
    <xdr:to>
      <xdr:col>12</xdr:col>
      <xdr:colOff>152400</xdr:colOff>
      <xdr:row>8186</xdr:row>
      <xdr:rowOff>190500</xdr:rowOff>
    </xdr:to>
    <xdr:pic>
      <xdr:nvPicPr>
        <xdr:cNvPr id="749" name="Picture 748" descr="197backshiny.png"/>
        <xdr:cNvPicPr>
          <a:picLocks noChangeAspect="1"/>
        </xdr:cNvPicPr>
      </xdr:nvPicPr>
      <xdr:blipFill>
        <a:blip xmlns:r="http://schemas.openxmlformats.org/officeDocument/2006/relationships" r:embed="rId581" cstate="print"/>
        <a:stretch>
          <a:fillRect/>
        </a:stretch>
      </xdr:blipFill>
      <xdr:spPr>
        <a:xfrm>
          <a:off x="6705600" y="696963300"/>
          <a:ext cx="762000" cy="762000"/>
        </a:xfrm>
        <a:prstGeom prst="rect">
          <a:avLst/>
        </a:prstGeom>
      </xdr:spPr>
    </xdr:pic>
    <xdr:clientData/>
  </xdr:twoCellAnchor>
  <xdr:twoCellAnchor editAs="oneCell">
    <xdr:from>
      <xdr:col>9</xdr:col>
      <xdr:colOff>323850</xdr:colOff>
      <xdr:row>8252</xdr:row>
      <xdr:rowOff>19050</xdr:rowOff>
    </xdr:from>
    <xdr:to>
      <xdr:col>12</xdr:col>
      <xdr:colOff>590550</xdr:colOff>
      <xdr:row>8262</xdr:row>
      <xdr:rowOff>180975</xdr:rowOff>
    </xdr:to>
    <xdr:pic>
      <xdr:nvPicPr>
        <xdr:cNvPr id="750" name="Picture 749" descr="480.jpg"/>
        <xdr:cNvPicPr>
          <a:picLocks noChangeAspect="1"/>
        </xdr:cNvPicPr>
      </xdr:nvPicPr>
      <xdr:blipFill>
        <a:blip xmlns:r="http://schemas.openxmlformats.org/officeDocument/2006/relationships" r:embed="rId582" cstate="print"/>
        <a:stretch>
          <a:fillRect/>
        </a:stretch>
      </xdr:blipFill>
      <xdr:spPr>
        <a:xfrm>
          <a:off x="5810250" y="698344425"/>
          <a:ext cx="2095500" cy="2095500"/>
        </a:xfrm>
        <a:prstGeom prst="rect">
          <a:avLst/>
        </a:prstGeom>
        <a:ln w="19050">
          <a:solidFill>
            <a:schemeClr val="tx1"/>
          </a:solidFill>
        </a:ln>
      </xdr:spPr>
    </xdr:pic>
    <xdr:clientData/>
  </xdr:twoCellAnchor>
  <xdr:twoCellAnchor editAs="oneCell">
    <xdr:from>
      <xdr:col>8</xdr:col>
      <xdr:colOff>0</xdr:colOff>
      <xdr:row>8274</xdr:row>
      <xdr:rowOff>0</xdr:rowOff>
    </xdr:from>
    <xdr:to>
      <xdr:col>9</xdr:col>
      <xdr:colOff>152400</xdr:colOff>
      <xdr:row>8278</xdr:row>
      <xdr:rowOff>0</xdr:rowOff>
    </xdr:to>
    <xdr:pic>
      <xdr:nvPicPr>
        <xdr:cNvPr id="751" name="Picture 750" descr="480.png"/>
        <xdr:cNvPicPr>
          <a:picLocks noChangeAspect="1"/>
        </xdr:cNvPicPr>
      </xdr:nvPicPr>
      <xdr:blipFill>
        <a:blip xmlns:r="http://schemas.openxmlformats.org/officeDocument/2006/relationships" r:embed="rId583" cstate="print"/>
        <a:stretch>
          <a:fillRect/>
        </a:stretch>
      </xdr:blipFill>
      <xdr:spPr>
        <a:xfrm>
          <a:off x="4876800" y="702544950"/>
          <a:ext cx="762000" cy="762000"/>
        </a:xfrm>
        <a:prstGeom prst="rect">
          <a:avLst/>
        </a:prstGeom>
      </xdr:spPr>
    </xdr:pic>
    <xdr:clientData/>
  </xdr:twoCellAnchor>
  <xdr:twoCellAnchor editAs="oneCell">
    <xdr:from>
      <xdr:col>8</xdr:col>
      <xdr:colOff>0</xdr:colOff>
      <xdr:row>8279</xdr:row>
      <xdr:rowOff>0</xdr:rowOff>
    </xdr:from>
    <xdr:to>
      <xdr:col>9</xdr:col>
      <xdr:colOff>152400</xdr:colOff>
      <xdr:row>8282</xdr:row>
      <xdr:rowOff>190500</xdr:rowOff>
    </xdr:to>
    <xdr:pic>
      <xdr:nvPicPr>
        <xdr:cNvPr id="752" name="Picture 751" descr="480back.png"/>
        <xdr:cNvPicPr>
          <a:picLocks noChangeAspect="1"/>
        </xdr:cNvPicPr>
      </xdr:nvPicPr>
      <xdr:blipFill>
        <a:blip xmlns:r="http://schemas.openxmlformats.org/officeDocument/2006/relationships" r:embed="rId584" cstate="print"/>
        <a:stretch>
          <a:fillRect/>
        </a:stretch>
      </xdr:blipFill>
      <xdr:spPr>
        <a:xfrm>
          <a:off x="4876800" y="703497450"/>
          <a:ext cx="762000" cy="762000"/>
        </a:xfrm>
        <a:prstGeom prst="rect">
          <a:avLst/>
        </a:prstGeom>
      </xdr:spPr>
    </xdr:pic>
    <xdr:clientData/>
  </xdr:twoCellAnchor>
  <xdr:twoCellAnchor editAs="oneCell">
    <xdr:from>
      <xdr:col>11</xdr:col>
      <xdr:colOff>0</xdr:colOff>
      <xdr:row>8274</xdr:row>
      <xdr:rowOff>0</xdr:rowOff>
    </xdr:from>
    <xdr:to>
      <xdr:col>12</xdr:col>
      <xdr:colOff>152400</xdr:colOff>
      <xdr:row>8278</xdr:row>
      <xdr:rowOff>0</xdr:rowOff>
    </xdr:to>
    <xdr:pic>
      <xdr:nvPicPr>
        <xdr:cNvPr id="753" name="Picture 752" descr="480shiny.png"/>
        <xdr:cNvPicPr>
          <a:picLocks noChangeAspect="1"/>
        </xdr:cNvPicPr>
      </xdr:nvPicPr>
      <xdr:blipFill>
        <a:blip xmlns:r="http://schemas.openxmlformats.org/officeDocument/2006/relationships" r:embed="rId585" cstate="print"/>
        <a:stretch>
          <a:fillRect/>
        </a:stretch>
      </xdr:blipFill>
      <xdr:spPr>
        <a:xfrm>
          <a:off x="6705600" y="702544950"/>
          <a:ext cx="762000" cy="762000"/>
        </a:xfrm>
        <a:prstGeom prst="rect">
          <a:avLst/>
        </a:prstGeom>
      </xdr:spPr>
    </xdr:pic>
    <xdr:clientData/>
  </xdr:twoCellAnchor>
  <xdr:twoCellAnchor editAs="oneCell">
    <xdr:from>
      <xdr:col>11</xdr:col>
      <xdr:colOff>0</xdr:colOff>
      <xdr:row>8279</xdr:row>
      <xdr:rowOff>0</xdr:rowOff>
    </xdr:from>
    <xdr:to>
      <xdr:col>12</xdr:col>
      <xdr:colOff>152400</xdr:colOff>
      <xdr:row>8282</xdr:row>
      <xdr:rowOff>190500</xdr:rowOff>
    </xdr:to>
    <xdr:pic>
      <xdr:nvPicPr>
        <xdr:cNvPr id="754" name="Picture 753" descr="480backshiny.png"/>
        <xdr:cNvPicPr>
          <a:picLocks noChangeAspect="1"/>
        </xdr:cNvPicPr>
      </xdr:nvPicPr>
      <xdr:blipFill>
        <a:blip xmlns:r="http://schemas.openxmlformats.org/officeDocument/2006/relationships" r:embed="rId586" cstate="print"/>
        <a:stretch>
          <a:fillRect/>
        </a:stretch>
      </xdr:blipFill>
      <xdr:spPr>
        <a:xfrm>
          <a:off x="6705600" y="703497450"/>
          <a:ext cx="762000" cy="762000"/>
        </a:xfrm>
        <a:prstGeom prst="rect">
          <a:avLst/>
        </a:prstGeom>
      </xdr:spPr>
    </xdr:pic>
    <xdr:clientData/>
  </xdr:twoCellAnchor>
  <xdr:twoCellAnchor editAs="oneCell">
    <xdr:from>
      <xdr:col>9</xdr:col>
      <xdr:colOff>323850</xdr:colOff>
      <xdr:row>8350</xdr:row>
      <xdr:rowOff>19050</xdr:rowOff>
    </xdr:from>
    <xdr:to>
      <xdr:col>12</xdr:col>
      <xdr:colOff>590550</xdr:colOff>
      <xdr:row>8360</xdr:row>
      <xdr:rowOff>180975</xdr:rowOff>
    </xdr:to>
    <xdr:pic>
      <xdr:nvPicPr>
        <xdr:cNvPr id="755" name="Picture 754" descr="003.jpg"/>
        <xdr:cNvPicPr>
          <a:picLocks noChangeAspect="1"/>
        </xdr:cNvPicPr>
      </xdr:nvPicPr>
      <xdr:blipFill>
        <a:blip xmlns:r="http://schemas.openxmlformats.org/officeDocument/2006/relationships" r:embed="rId587" cstate="print"/>
        <a:stretch>
          <a:fillRect/>
        </a:stretch>
      </xdr:blipFill>
      <xdr:spPr>
        <a:xfrm>
          <a:off x="5810250" y="711031725"/>
          <a:ext cx="2095500" cy="2095500"/>
        </a:xfrm>
        <a:prstGeom prst="rect">
          <a:avLst/>
        </a:prstGeom>
        <a:ln w="19050">
          <a:solidFill>
            <a:schemeClr val="tx1"/>
          </a:solidFill>
        </a:ln>
      </xdr:spPr>
    </xdr:pic>
    <xdr:clientData/>
  </xdr:twoCellAnchor>
  <xdr:twoCellAnchor editAs="oneCell">
    <xdr:from>
      <xdr:col>7</xdr:col>
      <xdr:colOff>0</xdr:colOff>
      <xdr:row>8372</xdr:row>
      <xdr:rowOff>0</xdr:rowOff>
    </xdr:from>
    <xdr:to>
      <xdr:col>8</xdr:col>
      <xdr:colOff>152400</xdr:colOff>
      <xdr:row>8376</xdr:row>
      <xdr:rowOff>0</xdr:rowOff>
    </xdr:to>
    <xdr:pic>
      <xdr:nvPicPr>
        <xdr:cNvPr id="756" name="Picture 755" descr="3.png"/>
        <xdr:cNvPicPr>
          <a:picLocks noChangeAspect="1"/>
        </xdr:cNvPicPr>
      </xdr:nvPicPr>
      <xdr:blipFill>
        <a:blip xmlns:r="http://schemas.openxmlformats.org/officeDocument/2006/relationships" r:embed="rId588" cstate="print"/>
        <a:stretch>
          <a:fillRect/>
        </a:stretch>
      </xdr:blipFill>
      <xdr:spPr>
        <a:xfrm>
          <a:off x="4267200" y="715232250"/>
          <a:ext cx="762000" cy="762000"/>
        </a:xfrm>
        <a:prstGeom prst="rect">
          <a:avLst/>
        </a:prstGeom>
      </xdr:spPr>
    </xdr:pic>
    <xdr:clientData/>
  </xdr:twoCellAnchor>
  <xdr:twoCellAnchor editAs="oneCell">
    <xdr:from>
      <xdr:col>9</xdr:col>
      <xdr:colOff>0</xdr:colOff>
      <xdr:row>8372</xdr:row>
      <xdr:rowOff>0</xdr:rowOff>
    </xdr:from>
    <xdr:to>
      <xdr:col>10</xdr:col>
      <xdr:colOff>152400</xdr:colOff>
      <xdr:row>8376</xdr:row>
      <xdr:rowOff>0</xdr:rowOff>
    </xdr:to>
    <xdr:pic>
      <xdr:nvPicPr>
        <xdr:cNvPr id="757" name="Picture 756" descr="3fem.png"/>
        <xdr:cNvPicPr>
          <a:picLocks noChangeAspect="1"/>
        </xdr:cNvPicPr>
      </xdr:nvPicPr>
      <xdr:blipFill>
        <a:blip xmlns:r="http://schemas.openxmlformats.org/officeDocument/2006/relationships" r:embed="rId589" cstate="print"/>
        <a:stretch>
          <a:fillRect/>
        </a:stretch>
      </xdr:blipFill>
      <xdr:spPr>
        <a:xfrm>
          <a:off x="5486400" y="715232250"/>
          <a:ext cx="762000" cy="762000"/>
        </a:xfrm>
        <a:prstGeom prst="rect">
          <a:avLst/>
        </a:prstGeom>
      </xdr:spPr>
    </xdr:pic>
    <xdr:clientData/>
  </xdr:twoCellAnchor>
  <xdr:twoCellAnchor editAs="oneCell">
    <xdr:from>
      <xdr:col>7</xdr:col>
      <xdr:colOff>0</xdr:colOff>
      <xdr:row>8377</xdr:row>
      <xdr:rowOff>0</xdr:rowOff>
    </xdr:from>
    <xdr:to>
      <xdr:col>8</xdr:col>
      <xdr:colOff>152400</xdr:colOff>
      <xdr:row>8380</xdr:row>
      <xdr:rowOff>190500</xdr:rowOff>
    </xdr:to>
    <xdr:pic>
      <xdr:nvPicPr>
        <xdr:cNvPr id="758" name="Picture 757" descr="3back.png"/>
        <xdr:cNvPicPr>
          <a:picLocks noChangeAspect="1"/>
        </xdr:cNvPicPr>
      </xdr:nvPicPr>
      <xdr:blipFill>
        <a:blip xmlns:r="http://schemas.openxmlformats.org/officeDocument/2006/relationships" r:embed="rId590" cstate="print"/>
        <a:stretch>
          <a:fillRect/>
        </a:stretch>
      </xdr:blipFill>
      <xdr:spPr>
        <a:xfrm>
          <a:off x="4267200" y="716184750"/>
          <a:ext cx="762000" cy="762000"/>
        </a:xfrm>
        <a:prstGeom prst="rect">
          <a:avLst/>
        </a:prstGeom>
      </xdr:spPr>
    </xdr:pic>
    <xdr:clientData/>
  </xdr:twoCellAnchor>
  <xdr:twoCellAnchor editAs="oneCell">
    <xdr:from>
      <xdr:col>9</xdr:col>
      <xdr:colOff>0</xdr:colOff>
      <xdr:row>8377</xdr:row>
      <xdr:rowOff>0</xdr:rowOff>
    </xdr:from>
    <xdr:to>
      <xdr:col>10</xdr:col>
      <xdr:colOff>152400</xdr:colOff>
      <xdr:row>8380</xdr:row>
      <xdr:rowOff>190500</xdr:rowOff>
    </xdr:to>
    <xdr:pic>
      <xdr:nvPicPr>
        <xdr:cNvPr id="759" name="Picture 758" descr="3backfem.png"/>
        <xdr:cNvPicPr>
          <a:picLocks noChangeAspect="1"/>
        </xdr:cNvPicPr>
      </xdr:nvPicPr>
      <xdr:blipFill>
        <a:blip xmlns:r="http://schemas.openxmlformats.org/officeDocument/2006/relationships" r:embed="rId591" cstate="print"/>
        <a:stretch>
          <a:fillRect/>
        </a:stretch>
      </xdr:blipFill>
      <xdr:spPr>
        <a:xfrm>
          <a:off x="5486400" y="716184750"/>
          <a:ext cx="762000" cy="762000"/>
        </a:xfrm>
        <a:prstGeom prst="rect">
          <a:avLst/>
        </a:prstGeom>
      </xdr:spPr>
    </xdr:pic>
    <xdr:clientData/>
  </xdr:twoCellAnchor>
  <xdr:twoCellAnchor editAs="oneCell">
    <xdr:from>
      <xdr:col>11</xdr:col>
      <xdr:colOff>0</xdr:colOff>
      <xdr:row>8372</xdr:row>
      <xdr:rowOff>0</xdr:rowOff>
    </xdr:from>
    <xdr:to>
      <xdr:col>12</xdr:col>
      <xdr:colOff>152400</xdr:colOff>
      <xdr:row>8376</xdr:row>
      <xdr:rowOff>0</xdr:rowOff>
    </xdr:to>
    <xdr:pic>
      <xdr:nvPicPr>
        <xdr:cNvPr id="760" name="Picture 759" descr="3shiny.png"/>
        <xdr:cNvPicPr>
          <a:picLocks noChangeAspect="1"/>
        </xdr:cNvPicPr>
      </xdr:nvPicPr>
      <xdr:blipFill>
        <a:blip xmlns:r="http://schemas.openxmlformats.org/officeDocument/2006/relationships" r:embed="rId592" cstate="print"/>
        <a:stretch>
          <a:fillRect/>
        </a:stretch>
      </xdr:blipFill>
      <xdr:spPr>
        <a:xfrm>
          <a:off x="6705600" y="715232250"/>
          <a:ext cx="762000" cy="762000"/>
        </a:xfrm>
        <a:prstGeom prst="rect">
          <a:avLst/>
        </a:prstGeom>
      </xdr:spPr>
    </xdr:pic>
    <xdr:clientData/>
  </xdr:twoCellAnchor>
  <xdr:twoCellAnchor editAs="oneCell">
    <xdr:from>
      <xdr:col>11</xdr:col>
      <xdr:colOff>0</xdr:colOff>
      <xdr:row>8377</xdr:row>
      <xdr:rowOff>0</xdr:rowOff>
    </xdr:from>
    <xdr:to>
      <xdr:col>12</xdr:col>
      <xdr:colOff>152400</xdr:colOff>
      <xdr:row>8380</xdr:row>
      <xdr:rowOff>190500</xdr:rowOff>
    </xdr:to>
    <xdr:pic>
      <xdr:nvPicPr>
        <xdr:cNvPr id="761" name="Picture 760" descr="3backshiny.png"/>
        <xdr:cNvPicPr>
          <a:picLocks noChangeAspect="1"/>
        </xdr:cNvPicPr>
      </xdr:nvPicPr>
      <xdr:blipFill>
        <a:blip xmlns:r="http://schemas.openxmlformats.org/officeDocument/2006/relationships" r:embed="rId593" cstate="print"/>
        <a:stretch>
          <a:fillRect/>
        </a:stretch>
      </xdr:blipFill>
      <xdr:spPr>
        <a:xfrm>
          <a:off x="6705600" y="716184750"/>
          <a:ext cx="762000" cy="762000"/>
        </a:xfrm>
        <a:prstGeom prst="rect">
          <a:avLst/>
        </a:prstGeom>
      </xdr:spPr>
    </xdr:pic>
    <xdr:clientData/>
  </xdr:twoCellAnchor>
  <xdr:twoCellAnchor editAs="oneCell">
    <xdr:from>
      <xdr:col>9</xdr:col>
      <xdr:colOff>323850</xdr:colOff>
      <xdr:row>8616</xdr:row>
      <xdr:rowOff>19050</xdr:rowOff>
    </xdr:from>
    <xdr:to>
      <xdr:col>12</xdr:col>
      <xdr:colOff>590550</xdr:colOff>
      <xdr:row>8626</xdr:row>
      <xdr:rowOff>180975</xdr:rowOff>
    </xdr:to>
    <xdr:pic>
      <xdr:nvPicPr>
        <xdr:cNvPr id="762" name="Picture 761" descr="110.jpg"/>
        <xdr:cNvPicPr>
          <a:picLocks noChangeAspect="1"/>
        </xdr:cNvPicPr>
      </xdr:nvPicPr>
      <xdr:blipFill>
        <a:blip xmlns:r="http://schemas.openxmlformats.org/officeDocument/2006/relationships" r:embed="rId594" cstate="print"/>
        <a:stretch>
          <a:fillRect/>
        </a:stretch>
      </xdr:blipFill>
      <xdr:spPr>
        <a:xfrm>
          <a:off x="5810250" y="730634175"/>
          <a:ext cx="2095500" cy="2095500"/>
        </a:xfrm>
        <a:prstGeom prst="rect">
          <a:avLst/>
        </a:prstGeom>
        <a:ln w="19050">
          <a:solidFill>
            <a:schemeClr val="tx1"/>
          </a:solidFill>
        </a:ln>
      </xdr:spPr>
    </xdr:pic>
    <xdr:clientData/>
  </xdr:twoCellAnchor>
  <xdr:twoCellAnchor editAs="oneCell">
    <xdr:from>
      <xdr:col>7</xdr:col>
      <xdr:colOff>0</xdr:colOff>
      <xdr:row>8638</xdr:row>
      <xdr:rowOff>0</xdr:rowOff>
    </xdr:from>
    <xdr:to>
      <xdr:col>8</xdr:col>
      <xdr:colOff>152400</xdr:colOff>
      <xdr:row>8642</xdr:row>
      <xdr:rowOff>0</xdr:rowOff>
    </xdr:to>
    <xdr:pic>
      <xdr:nvPicPr>
        <xdr:cNvPr id="763" name="Picture 762" descr="110.png"/>
        <xdr:cNvPicPr>
          <a:picLocks noChangeAspect="1"/>
        </xdr:cNvPicPr>
      </xdr:nvPicPr>
      <xdr:blipFill>
        <a:blip xmlns:r="http://schemas.openxmlformats.org/officeDocument/2006/relationships" r:embed="rId595" cstate="print"/>
        <a:stretch>
          <a:fillRect/>
        </a:stretch>
      </xdr:blipFill>
      <xdr:spPr>
        <a:xfrm>
          <a:off x="4267200" y="734834700"/>
          <a:ext cx="762000" cy="762000"/>
        </a:xfrm>
        <a:prstGeom prst="rect">
          <a:avLst/>
        </a:prstGeom>
      </xdr:spPr>
    </xdr:pic>
    <xdr:clientData/>
  </xdr:twoCellAnchor>
  <xdr:twoCellAnchor editAs="oneCell">
    <xdr:from>
      <xdr:col>9</xdr:col>
      <xdr:colOff>0</xdr:colOff>
      <xdr:row>8638</xdr:row>
      <xdr:rowOff>0</xdr:rowOff>
    </xdr:from>
    <xdr:to>
      <xdr:col>10</xdr:col>
      <xdr:colOff>152400</xdr:colOff>
      <xdr:row>8642</xdr:row>
      <xdr:rowOff>0</xdr:rowOff>
    </xdr:to>
    <xdr:pic>
      <xdr:nvPicPr>
        <xdr:cNvPr id="764" name="Picture 763" descr="110.png"/>
        <xdr:cNvPicPr>
          <a:picLocks noChangeAspect="1"/>
        </xdr:cNvPicPr>
      </xdr:nvPicPr>
      <xdr:blipFill>
        <a:blip xmlns:r="http://schemas.openxmlformats.org/officeDocument/2006/relationships" r:embed="rId595" cstate="print"/>
        <a:stretch>
          <a:fillRect/>
        </a:stretch>
      </xdr:blipFill>
      <xdr:spPr>
        <a:xfrm>
          <a:off x="5486400" y="734834700"/>
          <a:ext cx="762000" cy="762000"/>
        </a:xfrm>
        <a:prstGeom prst="rect">
          <a:avLst/>
        </a:prstGeom>
      </xdr:spPr>
    </xdr:pic>
    <xdr:clientData/>
  </xdr:twoCellAnchor>
  <xdr:twoCellAnchor editAs="oneCell">
    <xdr:from>
      <xdr:col>7</xdr:col>
      <xdr:colOff>0</xdr:colOff>
      <xdr:row>8643</xdr:row>
      <xdr:rowOff>0</xdr:rowOff>
    </xdr:from>
    <xdr:to>
      <xdr:col>8</xdr:col>
      <xdr:colOff>152400</xdr:colOff>
      <xdr:row>8646</xdr:row>
      <xdr:rowOff>190500</xdr:rowOff>
    </xdr:to>
    <xdr:pic>
      <xdr:nvPicPr>
        <xdr:cNvPr id="765" name="Picture 764" descr="110back.png"/>
        <xdr:cNvPicPr>
          <a:picLocks noChangeAspect="1"/>
        </xdr:cNvPicPr>
      </xdr:nvPicPr>
      <xdr:blipFill>
        <a:blip xmlns:r="http://schemas.openxmlformats.org/officeDocument/2006/relationships" r:embed="rId596" cstate="print"/>
        <a:stretch>
          <a:fillRect/>
        </a:stretch>
      </xdr:blipFill>
      <xdr:spPr>
        <a:xfrm>
          <a:off x="4267200" y="735787200"/>
          <a:ext cx="762000" cy="762000"/>
        </a:xfrm>
        <a:prstGeom prst="rect">
          <a:avLst/>
        </a:prstGeom>
      </xdr:spPr>
    </xdr:pic>
    <xdr:clientData/>
  </xdr:twoCellAnchor>
  <xdr:twoCellAnchor editAs="oneCell">
    <xdr:from>
      <xdr:col>9</xdr:col>
      <xdr:colOff>0</xdr:colOff>
      <xdr:row>8643</xdr:row>
      <xdr:rowOff>0</xdr:rowOff>
    </xdr:from>
    <xdr:to>
      <xdr:col>10</xdr:col>
      <xdr:colOff>152400</xdr:colOff>
      <xdr:row>8646</xdr:row>
      <xdr:rowOff>190500</xdr:rowOff>
    </xdr:to>
    <xdr:pic>
      <xdr:nvPicPr>
        <xdr:cNvPr id="766" name="Picture 765" descr="110back.png"/>
        <xdr:cNvPicPr>
          <a:picLocks noChangeAspect="1"/>
        </xdr:cNvPicPr>
      </xdr:nvPicPr>
      <xdr:blipFill>
        <a:blip xmlns:r="http://schemas.openxmlformats.org/officeDocument/2006/relationships" r:embed="rId596" cstate="print"/>
        <a:stretch>
          <a:fillRect/>
        </a:stretch>
      </xdr:blipFill>
      <xdr:spPr>
        <a:xfrm>
          <a:off x="5486400" y="735787200"/>
          <a:ext cx="762000" cy="762000"/>
        </a:xfrm>
        <a:prstGeom prst="rect">
          <a:avLst/>
        </a:prstGeom>
      </xdr:spPr>
    </xdr:pic>
    <xdr:clientData/>
  </xdr:twoCellAnchor>
  <xdr:twoCellAnchor editAs="oneCell">
    <xdr:from>
      <xdr:col>11</xdr:col>
      <xdr:colOff>0</xdr:colOff>
      <xdr:row>8638</xdr:row>
      <xdr:rowOff>0</xdr:rowOff>
    </xdr:from>
    <xdr:to>
      <xdr:col>12</xdr:col>
      <xdr:colOff>152400</xdr:colOff>
      <xdr:row>8642</xdr:row>
      <xdr:rowOff>0</xdr:rowOff>
    </xdr:to>
    <xdr:pic>
      <xdr:nvPicPr>
        <xdr:cNvPr id="767" name="Picture 766" descr="110shiny.png"/>
        <xdr:cNvPicPr>
          <a:picLocks noChangeAspect="1"/>
        </xdr:cNvPicPr>
      </xdr:nvPicPr>
      <xdr:blipFill>
        <a:blip xmlns:r="http://schemas.openxmlformats.org/officeDocument/2006/relationships" r:embed="rId597" cstate="print"/>
        <a:stretch>
          <a:fillRect/>
        </a:stretch>
      </xdr:blipFill>
      <xdr:spPr>
        <a:xfrm>
          <a:off x="6705600" y="734834700"/>
          <a:ext cx="762000" cy="762000"/>
        </a:xfrm>
        <a:prstGeom prst="rect">
          <a:avLst/>
        </a:prstGeom>
      </xdr:spPr>
    </xdr:pic>
    <xdr:clientData/>
  </xdr:twoCellAnchor>
  <xdr:twoCellAnchor editAs="oneCell">
    <xdr:from>
      <xdr:col>11</xdr:col>
      <xdr:colOff>0</xdr:colOff>
      <xdr:row>8643</xdr:row>
      <xdr:rowOff>0</xdr:rowOff>
    </xdr:from>
    <xdr:to>
      <xdr:col>12</xdr:col>
      <xdr:colOff>152400</xdr:colOff>
      <xdr:row>8646</xdr:row>
      <xdr:rowOff>190500</xdr:rowOff>
    </xdr:to>
    <xdr:pic>
      <xdr:nvPicPr>
        <xdr:cNvPr id="768" name="Picture 767" descr="110backshiny.png"/>
        <xdr:cNvPicPr>
          <a:picLocks noChangeAspect="1"/>
        </xdr:cNvPicPr>
      </xdr:nvPicPr>
      <xdr:blipFill>
        <a:blip xmlns:r="http://schemas.openxmlformats.org/officeDocument/2006/relationships" r:embed="rId598" cstate="print"/>
        <a:stretch>
          <a:fillRect/>
        </a:stretch>
      </xdr:blipFill>
      <xdr:spPr>
        <a:xfrm>
          <a:off x="6705600" y="735787200"/>
          <a:ext cx="762000" cy="762000"/>
        </a:xfrm>
        <a:prstGeom prst="rect">
          <a:avLst/>
        </a:prstGeom>
      </xdr:spPr>
    </xdr:pic>
    <xdr:clientData/>
  </xdr:twoCellAnchor>
  <xdr:twoCellAnchor editAs="oneCell">
    <xdr:from>
      <xdr:col>9</xdr:col>
      <xdr:colOff>323850</xdr:colOff>
      <xdr:row>1643</xdr:row>
      <xdr:rowOff>19050</xdr:rowOff>
    </xdr:from>
    <xdr:to>
      <xdr:col>12</xdr:col>
      <xdr:colOff>590550</xdr:colOff>
      <xdr:row>1653</xdr:row>
      <xdr:rowOff>180975</xdr:rowOff>
    </xdr:to>
    <xdr:pic>
      <xdr:nvPicPr>
        <xdr:cNvPr id="769" name="Picture 768" descr="169.jpg"/>
        <xdr:cNvPicPr>
          <a:picLocks noChangeAspect="1"/>
        </xdr:cNvPicPr>
      </xdr:nvPicPr>
      <xdr:blipFill>
        <a:blip xmlns:r="http://schemas.openxmlformats.org/officeDocument/2006/relationships" r:embed="rId599" cstate="print"/>
        <a:stretch>
          <a:fillRect/>
        </a:stretch>
      </xdr:blipFill>
      <xdr:spPr>
        <a:xfrm>
          <a:off x="5810250" y="170164125"/>
          <a:ext cx="2095500" cy="2095500"/>
        </a:xfrm>
        <a:prstGeom prst="rect">
          <a:avLst/>
        </a:prstGeom>
        <a:ln w="19050">
          <a:solidFill>
            <a:schemeClr val="tx1"/>
          </a:solidFill>
        </a:ln>
      </xdr:spPr>
    </xdr:pic>
    <xdr:clientData/>
  </xdr:twoCellAnchor>
  <xdr:twoCellAnchor editAs="oneCell">
    <xdr:from>
      <xdr:col>7</xdr:col>
      <xdr:colOff>0</xdr:colOff>
      <xdr:row>1665</xdr:row>
      <xdr:rowOff>0</xdr:rowOff>
    </xdr:from>
    <xdr:to>
      <xdr:col>8</xdr:col>
      <xdr:colOff>152400</xdr:colOff>
      <xdr:row>1669</xdr:row>
      <xdr:rowOff>0</xdr:rowOff>
    </xdr:to>
    <xdr:pic>
      <xdr:nvPicPr>
        <xdr:cNvPr id="770" name="Picture 769" descr="169.png"/>
        <xdr:cNvPicPr>
          <a:picLocks noChangeAspect="1"/>
        </xdr:cNvPicPr>
      </xdr:nvPicPr>
      <xdr:blipFill>
        <a:blip xmlns:r="http://schemas.openxmlformats.org/officeDocument/2006/relationships" r:embed="rId600" cstate="print"/>
        <a:stretch>
          <a:fillRect/>
        </a:stretch>
      </xdr:blipFill>
      <xdr:spPr>
        <a:xfrm>
          <a:off x="4267200" y="174364650"/>
          <a:ext cx="762000" cy="762000"/>
        </a:xfrm>
        <a:prstGeom prst="rect">
          <a:avLst/>
        </a:prstGeom>
      </xdr:spPr>
    </xdr:pic>
    <xdr:clientData/>
  </xdr:twoCellAnchor>
  <xdr:twoCellAnchor editAs="oneCell">
    <xdr:from>
      <xdr:col>9</xdr:col>
      <xdr:colOff>0</xdr:colOff>
      <xdr:row>1665</xdr:row>
      <xdr:rowOff>0</xdr:rowOff>
    </xdr:from>
    <xdr:to>
      <xdr:col>10</xdr:col>
      <xdr:colOff>152400</xdr:colOff>
      <xdr:row>1669</xdr:row>
      <xdr:rowOff>0</xdr:rowOff>
    </xdr:to>
    <xdr:pic>
      <xdr:nvPicPr>
        <xdr:cNvPr id="771" name="Picture 770" descr="169.png"/>
        <xdr:cNvPicPr>
          <a:picLocks noChangeAspect="1"/>
        </xdr:cNvPicPr>
      </xdr:nvPicPr>
      <xdr:blipFill>
        <a:blip xmlns:r="http://schemas.openxmlformats.org/officeDocument/2006/relationships" r:embed="rId600" cstate="print"/>
        <a:stretch>
          <a:fillRect/>
        </a:stretch>
      </xdr:blipFill>
      <xdr:spPr>
        <a:xfrm>
          <a:off x="5486400" y="174364650"/>
          <a:ext cx="762000" cy="762000"/>
        </a:xfrm>
        <a:prstGeom prst="rect">
          <a:avLst/>
        </a:prstGeom>
      </xdr:spPr>
    </xdr:pic>
    <xdr:clientData/>
  </xdr:twoCellAnchor>
  <xdr:twoCellAnchor editAs="oneCell">
    <xdr:from>
      <xdr:col>7</xdr:col>
      <xdr:colOff>0</xdr:colOff>
      <xdr:row>1670</xdr:row>
      <xdr:rowOff>0</xdr:rowOff>
    </xdr:from>
    <xdr:to>
      <xdr:col>8</xdr:col>
      <xdr:colOff>152400</xdr:colOff>
      <xdr:row>1673</xdr:row>
      <xdr:rowOff>190500</xdr:rowOff>
    </xdr:to>
    <xdr:pic>
      <xdr:nvPicPr>
        <xdr:cNvPr id="772" name="Picture 771" descr="169back.png"/>
        <xdr:cNvPicPr>
          <a:picLocks noChangeAspect="1"/>
        </xdr:cNvPicPr>
      </xdr:nvPicPr>
      <xdr:blipFill>
        <a:blip xmlns:r="http://schemas.openxmlformats.org/officeDocument/2006/relationships" r:embed="rId601" cstate="print"/>
        <a:stretch>
          <a:fillRect/>
        </a:stretch>
      </xdr:blipFill>
      <xdr:spPr>
        <a:xfrm>
          <a:off x="4267200" y="175317150"/>
          <a:ext cx="762000" cy="762000"/>
        </a:xfrm>
        <a:prstGeom prst="rect">
          <a:avLst/>
        </a:prstGeom>
      </xdr:spPr>
    </xdr:pic>
    <xdr:clientData/>
  </xdr:twoCellAnchor>
  <xdr:twoCellAnchor editAs="oneCell">
    <xdr:from>
      <xdr:col>9</xdr:col>
      <xdr:colOff>0</xdr:colOff>
      <xdr:row>1670</xdr:row>
      <xdr:rowOff>0</xdr:rowOff>
    </xdr:from>
    <xdr:to>
      <xdr:col>10</xdr:col>
      <xdr:colOff>152400</xdr:colOff>
      <xdr:row>1673</xdr:row>
      <xdr:rowOff>190500</xdr:rowOff>
    </xdr:to>
    <xdr:pic>
      <xdr:nvPicPr>
        <xdr:cNvPr id="773" name="Picture 772" descr="169back.png"/>
        <xdr:cNvPicPr>
          <a:picLocks noChangeAspect="1"/>
        </xdr:cNvPicPr>
      </xdr:nvPicPr>
      <xdr:blipFill>
        <a:blip xmlns:r="http://schemas.openxmlformats.org/officeDocument/2006/relationships" r:embed="rId601" cstate="print"/>
        <a:stretch>
          <a:fillRect/>
        </a:stretch>
      </xdr:blipFill>
      <xdr:spPr>
        <a:xfrm>
          <a:off x="5486400" y="175317150"/>
          <a:ext cx="762000" cy="762000"/>
        </a:xfrm>
        <a:prstGeom prst="rect">
          <a:avLst/>
        </a:prstGeom>
      </xdr:spPr>
    </xdr:pic>
    <xdr:clientData/>
  </xdr:twoCellAnchor>
  <xdr:twoCellAnchor editAs="oneCell">
    <xdr:from>
      <xdr:col>11</xdr:col>
      <xdr:colOff>0</xdr:colOff>
      <xdr:row>1665</xdr:row>
      <xdr:rowOff>0</xdr:rowOff>
    </xdr:from>
    <xdr:to>
      <xdr:col>12</xdr:col>
      <xdr:colOff>152400</xdr:colOff>
      <xdr:row>1669</xdr:row>
      <xdr:rowOff>0</xdr:rowOff>
    </xdr:to>
    <xdr:pic>
      <xdr:nvPicPr>
        <xdr:cNvPr id="774" name="Picture 773" descr="169shiny.png"/>
        <xdr:cNvPicPr>
          <a:picLocks noChangeAspect="1"/>
        </xdr:cNvPicPr>
      </xdr:nvPicPr>
      <xdr:blipFill>
        <a:blip xmlns:r="http://schemas.openxmlformats.org/officeDocument/2006/relationships" r:embed="rId602" cstate="print"/>
        <a:stretch>
          <a:fillRect/>
        </a:stretch>
      </xdr:blipFill>
      <xdr:spPr>
        <a:xfrm>
          <a:off x="6705600" y="174364650"/>
          <a:ext cx="762000" cy="762000"/>
        </a:xfrm>
        <a:prstGeom prst="rect">
          <a:avLst/>
        </a:prstGeom>
      </xdr:spPr>
    </xdr:pic>
    <xdr:clientData/>
  </xdr:twoCellAnchor>
  <xdr:twoCellAnchor editAs="oneCell">
    <xdr:from>
      <xdr:col>11</xdr:col>
      <xdr:colOff>0</xdr:colOff>
      <xdr:row>1670</xdr:row>
      <xdr:rowOff>0</xdr:rowOff>
    </xdr:from>
    <xdr:to>
      <xdr:col>12</xdr:col>
      <xdr:colOff>152400</xdr:colOff>
      <xdr:row>1673</xdr:row>
      <xdr:rowOff>190500</xdr:rowOff>
    </xdr:to>
    <xdr:pic>
      <xdr:nvPicPr>
        <xdr:cNvPr id="775" name="Picture 774" descr="169backshiny.png"/>
        <xdr:cNvPicPr>
          <a:picLocks noChangeAspect="1"/>
        </xdr:cNvPicPr>
      </xdr:nvPicPr>
      <xdr:blipFill>
        <a:blip xmlns:r="http://schemas.openxmlformats.org/officeDocument/2006/relationships" r:embed="rId603" cstate="print"/>
        <a:stretch>
          <a:fillRect/>
        </a:stretch>
      </xdr:blipFill>
      <xdr:spPr>
        <a:xfrm>
          <a:off x="6705600" y="175317150"/>
          <a:ext cx="762000" cy="762000"/>
        </a:xfrm>
        <a:prstGeom prst="rect">
          <a:avLst/>
        </a:prstGeom>
      </xdr:spPr>
    </xdr:pic>
    <xdr:clientData/>
  </xdr:twoCellAnchor>
  <xdr:twoCellAnchor editAs="oneCell">
    <xdr:from>
      <xdr:col>9</xdr:col>
      <xdr:colOff>323850</xdr:colOff>
      <xdr:row>2635</xdr:row>
      <xdr:rowOff>19050</xdr:rowOff>
    </xdr:from>
    <xdr:to>
      <xdr:col>12</xdr:col>
      <xdr:colOff>590550</xdr:colOff>
      <xdr:row>2645</xdr:row>
      <xdr:rowOff>180975</xdr:rowOff>
    </xdr:to>
    <xdr:pic>
      <xdr:nvPicPr>
        <xdr:cNvPr id="777" name="Picture 776" descr="475.jpg"/>
        <xdr:cNvPicPr>
          <a:picLocks noChangeAspect="1"/>
        </xdr:cNvPicPr>
      </xdr:nvPicPr>
      <xdr:blipFill>
        <a:blip xmlns:r="http://schemas.openxmlformats.org/officeDocument/2006/relationships" r:embed="rId604" cstate="print"/>
        <a:stretch>
          <a:fillRect/>
        </a:stretch>
      </xdr:blipFill>
      <xdr:spPr>
        <a:xfrm>
          <a:off x="5810250" y="253965075"/>
          <a:ext cx="2095500" cy="2095500"/>
        </a:xfrm>
        <a:prstGeom prst="rect">
          <a:avLst/>
        </a:prstGeom>
        <a:ln w="19050">
          <a:solidFill>
            <a:schemeClr val="tx1"/>
          </a:solidFill>
        </a:ln>
      </xdr:spPr>
    </xdr:pic>
    <xdr:clientData/>
  </xdr:twoCellAnchor>
  <xdr:twoCellAnchor editAs="oneCell">
    <xdr:from>
      <xdr:col>7</xdr:col>
      <xdr:colOff>0</xdr:colOff>
      <xdr:row>2657</xdr:row>
      <xdr:rowOff>0</xdr:rowOff>
    </xdr:from>
    <xdr:to>
      <xdr:col>8</xdr:col>
      <xdr:colOff>152400</xdr:colOff>
      <xdr:row>2661</xdr:row>
      <xdr:rowOff>0</xdr:rowOff>
    </xdr:to>
    <xdr:pic>
      <xdr:nvPicPr>
        <xdr:cNvPr id="778" name="Picture 777" descr="475.png"/>
        <xdr:cNvPicPr>
          <a:picLocks noChangeAspect="1"/>
        </xdr:cNvPicPr>
      </xdr:nvPicPr>
      <xdr:blipFill>
        <a:blip xmlns:r="http://schemas.openxmlformats.org/officeDocument/2006/relationships" r:embed="rId605" cstate="print"/>
        <a:stretch>
          <a:fillRect/>
        </a:stretch>
      </xdr:blipFill>
      <xdr:spPr>
        <a:xfrm>
          <a:off x="4267200" y="258165600"/>
          <a:ext cx="762000" cy="762000"/>
        </a:xfrm>
        <a:prstGeom prst="rect">
          <a:avLst/>
        </a:prstGeom>
      </xdr:spPr>
    </xdr:pic>
    <xdr:clientData/>
  </xdr:twoCellAnchor>
  <xdr:twoCellAnchor editAs="oneCell">
    <xdr:from>
      <xdr:col>7</xdr:col>
      <xdr:colOff>0</xdr:colOff>
      <xdr:row>2662</xdr:row>
      <xdr:rowOff>0</xdr:rowOff>
    </xdr:from>
    <xdr:to>
      <xdr:col>8</xdr:col>
      <xdr:colOff>152400</xdr:colOff>
      <xdr:row>2665</xdr:row>
      <xdr:rowOff>190500</xdr:rowOff>
    </xdr:to>
    <xdr:pic>
      <xdr:nvPicPr>
        <xdr:cNvPr id="779" name="Picture 778" descr="475back.png"/>
        <xdr:cNvPicPr>
          <a:picLocks noChangeAspect="1"/>
        </xdr:cNvPicPr>
      </xdr:nvPicPr>
      <xdr:blipFill>
        <a:blip xmlns:r="http://schemas.openxmlformats.org/officeDocument/2006/relationships" r:embed="rId606" cstate="print"/>
        <a:stretch>
          <a:fillRect/>
        </a:stretch>
      </xdr:blipFill>
      <xdr:spPr>
        <a:xfrm>
          <a:off x="4267200" y="259118100"/>
          <a:ext cx="762000" cy="762000"/>
        </a:xfrm>
        <a:prstGeom prst="rect">
          <a:avLst/>
        </a:prstGeom>
      </xdr:spPr>
    </xdr:pic>
    <xdr:clientData/>
  </xdr:twoCellAnchor>
  <xdr:twoCellAnchor editAs="oneCell">
    <xdr:from>
      <xdr:col>11</xdr:col>
      <xdr:colOff>0</xdr:colOff>
      <xdr:row>2657</xdr:row>
      <xdr:rowOff>0</xdr:rowOff>
    </xdr:from>
    <xdr:to>
      <xdr:col>12</xdr:col>
      <xdr:colOff>152400</xdr:colOff>
      <xdr:row>2661</xdr:row>
      <xdr:rowOff>0</xdr:rowOff>
    </xdr:to>
    <xdr:pic>
      <xdr:nvPicPr>
        <xdr:cNvPr id="780" name="Picture 779" descr="475shiny.png"/>
        <xdr:cNvPicPr>
          <a:picLocks noChangeAspect="1"/>
        </xdr:cNvPicPr>
      </xdr:nvPicPr>
      <xdr:blipFill>
        <a:blip xmlns:r="http://schemas.openxmlformats.org/officeDocument/2006/relationships" r:embed="rId607" cstate="print"/>
        <a:stretch>
          <a:fillRect/>
        </a:stretch>
      </xdr:blipFill>
      <xdr:spPr>
        <a:xfrm>
          <a:off x="6705600" y="258165600"/>
          <a:ext cx="762000" cy="762000"/>
        </a:xfrm>
        <a:prstGeom prst="rect">
          <a:avLst/>
        </a:prstGeom>
      </xdr:spPr>
    </xdr:pic>
    <xdr:clientData/>
  </xdr:twoCellAnchor>
  <xdr:twoCellAnchor editAs="oneCell">
    <xdr:from>
      <xdr:col>11</xdr:col>
      <xdr:colOff>0</xdr:colOff>
      <xdr:row>2662</xdr:row>
      <xdr:rowOff>0</xdr:rowOff>
    </xdr:from>
    <xdr:to>
      <xdr:col>12</xdr:col>
      <xdr:colOff>152400</xdr:colOff>
      <xdr:row>2665</xdr:row>
      <xdr:rowOff>190500</xdr:rowOff>
    </xdr:to>
    <xdr:pic>
      <xdr:nvPicPr>
        <xdr:cNvPr id="781" name="Picture 780" descr="475backshiny.png"/>
        <xdr:cNvPicPr>
          <a:picLocks noChangeAspect="1"/>
        </xdr:cNvPicPr>
      </xdr:nvPicPr>
      <xdr:blipFill>
        <a:blip xmlns:r="http://schemas.openxmlformats.org/officeDocument/2006/relationships" r:embed="rId608" cstate="print"/>
        <a:stretch>
          <a:fillRect/>
        </a:stretch>
      </xdr:blipFill>
      <xdr:spPr>
        <a:xfrm>
          <a:off x="6705600" y="259118100"/>
          <a:ext cx="762000" cy="762000"/>
        </a:xfrm>
        <a:prstGeom prst="rect">
          <a:avLst/>
        </a:prstGeom>
      </xdr:spPr>
    </xdr:pic>
    <xdr:clientData/>
  </xdr:twoCellAnchor>
  <xdr:twoCellAnchor editAs="oneCell">
    <xdr:from>
      <xdr:col>9</xdr:col>
      <xdr:colOff>323850</xdr:colOff>
      <xdr:row>3428</xdr:row>
      <xdr:rowOff>19050</xdr:rowOff>
    </xdr:from>
    <xdr:to>
      <xdr:col>12</xdr:col>
      <xdr:colOff>590550</xdr:colOff>
      <xdr:row>3438</xdr:row>
      <xdr:rowOff>180975</xdr:rowOff>
    </xdr:to>
    <xdr:pic>
      <xdr:nvPicPr>
        <xdr:cNvPr id="782" name="Picture 781" descr="430.jpg"/>
        <xdr:cNvPicPr>
          <a:picLocks noChangeAspect="1"/>
        </xdr:cNvPicPr>
      </xdr:nvPicPr>
      <xdr:blipFill>
        <a:blip xmlns:r="http://schemas.openxmlformats.org/officeDocument/2006/relationships" r:embed="rId609" cstate="print"/>
        <a:stretch>
          <a:fillRect/>
        </a:stretch>
      </xdr:blipFill>
      <xdr:spPr>
        <a:xfrm>
          <a:off x="5810250" y="331231875"/>
          <a:ext cx="2095500" cy="2095500"/>
        </a:xfrm>
        <a:prstGeom prst="rect">
          <a:avLst/>
        </a:prstGeom>
        <a:ln w="19050">
          <a:solidFill>
            <a:schemeClr val="tx1"/>
          </a:solidFill>
        </a:ln>
      </xdr:spPr>
    </xdr:pic>
    <xdr:clientData/>
  </xdr:twoCellAnchor>
  <xdr:twoCellAnchor editAs="oneCell">
    <xdr:from>
      <xdr:col>7</xdr:col>
      <xdr:colOff>0</xdr:colOff>
      <xdr:row>3450</xdr:row>
      <xdr:rowOff>0</xdr:rowOff>
    </xdr:from>
    <xdr:to>
      <xdr:col>8</xdr:col>
      <xdr:colOff>152400</xdr:colOff>
      <xdr:row>3454</xdr:row>
      <xdr:rowOff>0</xdr:rowOff>
    </xdr:to>
    <xdr:pic>
      <xdr:nvPicPr>
        <xdr:cNvPr id="783" name="Picture 782" descr="430.png"/>
        <xdr:cNvPicPr>
          <a:picLocks noChangeAspect="1"/>
        </xdr:cNvPicPr>
      </xdr:nvPicPr>
      <xdr:blipFill>
        <a:blip xmlns:r="http://schemas.openxmlformats.org/officeDocument/2006/relationships" r:embed="rId610" cstate="print"/>
        <a:stretch>
          <a:fillRect/>
        </a:stretch>
      </xdr:blipFill>
      <xdr:spPr>
        <a:xfrm>
          <a:off x="4267200" y="335432400"/>
          <a:ext cx="762000" cy="762000"/>
        </a:xfrm>
        <a:prstGeom prst="rect">
          <a:avLst/>
        </a:prstGeom>
      </xdr:spPr>
    </xdr:pic>
    <xdr:clientData/>
  </xdr:twoCellAnchor>
  <xdr:twoCellAnchor editAs="oneCell">
    <xdr:from>
      <xdr:col>9</xdr:col>
      <xdr:colOff>0</xdr:colOff>
      <xdr:row>3450</xdr:row>
      <xdr:rowOff>0</xdr:rowOff>
    </xdr:from>
    <xdr:to>
      <xdr:col>10</xdr:col>
      <xdr:colOff>152400</xdr:colOff>
      <xdr:row>3454</xdr:row>
      <xdr:rowOff>0</xdr:rowOff>
    </xdr:to>
    <xdr:pic>
      <xdr:nvPicPr>
        <xdr:cNvPr id="784" name="Picture 783" descr="430.png"/>
        <xdr:cNvPicPr>
          <a:picLocks noChangeAspect="1"/>
        </xdr:cNvPicPr>
      </xdr:nvPicPr>
      <xdr:blipFill>
        <a:blip xmlns:r="http://schemas.openxmlformats.org/officeDocument/2006/relationships" r:embed="rId610" cstate="print"/>
        <a:stretch>
          <a:fillRect/>
        </a:stretch>
      </xdr:blipFill>
      <xdr:spPr>
        <a:xfrm>
          <a:off x="5486400" y="335432400"/>
          <a:ext cx="762000" cy="762000"/>
        </a:xfrm>
        <a:prstGeom prst="rect">
          <a:avLst/>
        </a:prstGeom>
      </xdr:spPr>
    </xdr:pic>
    <xdr:clientData/>
  </xdr:twoCellAnchor>
  <xdr:twoCellAnchor editAs="oneCell">
    <xdr:from>
      <xdr:col>7</xdr:col>
      <xdr:colOff>0</xdr:colOff>
      <xdr:row>3455</xdr:row>
      <xdr:rowOff>0</xdr:rowOff>
    </xdr:from>
    <xdr:to>
      <xdr:col>8</xdr:col>
      <xdr:colOff>152400</xdr:colOff>
      <xdr:row>3458</xdr:row>
      <xdr:rowOff>190500</xdr:rowOff>
    </xdr:to>
    <xdr:pic>
      <xdr:nvPicPr>
        <xdr:cNvPr id="785" name="Picture 784" descr="430back.png"/>
        <xdr:cNvPicPr>
          <a:picLocks noChangeAspect="1"/>
        </xdr:cNvPicPr>
      </xdr:nvPicPr>
      <xdr:blipFill>
        <a:blip xmlns:r="http://schemas.openxmlformats.org/officeDocument/2006/relationships" r:embed="rId611" cstate="print"/>
        <a:stretch>
          <a:fillRect/>
        </a:stretch>
      </xdr:blipFill>
      <xdr:spPr>
        <a:xfrm>
          <a:off x="4267200" y="336384900"/>
          <a:ext cx="762000" cy="762000"/>
        </a:xfrm>
        <a:prstGeom prst="rect">
          <a:avLst/>
        </a:prstGeom>
      </xdr:spPr>
    </xdr:pic>
    <xdr:clientData/>
  </xdr:twoCellAnchor>
  <xdr:twoCellAnchor editAs="oneCell">
    <xdr:from>
      <xdr:col>9</xdr:col>
      <xdr:colOff>0</xdr:colOff>
      <xdr:row>3455</xdr:row>
      <xdr:rowOff>0</xdr:rowOff>
    </xdr:from>
    <xdr:to>
      <xdr:col>10</xdr:col>
      <xdr:colOff>152400</xdr:colOff>
      <xdr:row>3458</xdr:row>
      <xdr:rowOff>190500</xdr:rowOff>
    </xdr:to>
    <xdr:pic>
      <xdr:nvPicPr>
        <xdr:cNvPr id="786" name="Picture 785" descr="430back.png"/>
        <xdr:cNvPicPr>
          <a:picLocks noChangeAspect="1"/>
        </xdr:cNvPicPr>
      </xdr:nvPicPr>
      <xdr:blipFill>
        <a:blip xmlns:r="http://schemas.openxmlformats.org/officeDocument/2006/relationships" r:embed="rId611" cstate="print"/>
        <a:stretch>
          <a:fillRect/>
        </a:stretch>
      </xdr:blipFill>
      <xdr:spPr>
        <a:xfrm>
          <a:off x="5486400" y="336384900"/>
          <a:ext cx="762000" cy="762000"/>
        </a:xfrm>
        <a:prstGeom prst="rect">
          <a:avLst/>
        </a:prstGeom>
      </xdr:spPr>
    </xdr:pic>
    <xdr:clientData/>
  </xdr:twoCellAnchor>
  <xdr:twoCellAnchor editAs="oneCell">
    <xdr:from>
      <xdr:col>11</xdr:col>
      <xdr:colOff>0</xdr:colOff>
      <xdr:row>3450</xdr:row>
      <xdr:rowOff>0</xdr:rowOff>
    </xdr:from>
    <xdr:to>
      <xdr:col>12</xdr:col>
      <xdr:colOff>152400</xdr:colOff>
      <xdr:row>3454</xdr:row>
      <xdr:rowOff>0</xdr:rowOff>
    </xdr:to>
    <xdr:pic>
      <xdr:nvPicPr>
        <xdr:cNvPr id="787" name="Picture 786" descr="430shiny.png"/>
        <xdr:cNvPicPr>
          <a:picLocks noChangeAspect="1"/>
        </xdr:cNvPicPr>
      </xdr:nvPicPr>
      <xdr:blipFill>
        <a:blip xmlns:r="http://schemas.openxmlformats.org/officeDocument/2006/relationships" r:embed="rId612" cstate="print"/>
        <a:stretch>
          <a:fillRect/>
        </a:stretch>
      </xdr:blipFill>
      <xdr:spPr>
        <a:xfrm>
          <a:off x="6705600" y="335432400"/>
          <a:ext cx="762000" cy="762000"/>
        </a:xfrm>
        <a:prstGeom prst="rect">
          <a:avLst/>
        </a:prstGeom>
      </xdr:spPr>
    </xdr:pic>
    <xdr:clientData/>
  </xdr:twoCellAnchor>
  <xdr:twoCellAnchor editAs="oneCell">
    <xdr:from>
      <xdr:col>11</xdr:col>
      <xdr:colOff>0</xdr:colOff>
      <xdr:row>3455</xdr:row>
      <xdr:rowOff>0</xdr:rowOff>
    </xdr:from>
    <xdr:to>
      <xdr:col>12</xdr:col>
      <xdr:colOff>152400</xdr:colOff>
      <xdr:row>3458</xdr:row>
      <xdr:rowOff>190500</xdr:rowOff>
    </xdr:to>
    <xdr:pic>
      <xdr:nvPicPr>
        <xdr:cNvPr id="788" name="Picture 787" descr="430backshiny.png"/>
        <xdr:cNvPicPr>
          <a:picLocks noChangeAspect="1"/>
        </xdr:cNvPicPr>
      </xdr:nvPicPr>
      <xdr:blipFill>
        <a:blip xmlns:r="http://schemas.openxmlformats.org/officeDocument/2006/relationships" r:embed="rId613" cstate="print"/>
        <a:stretch>
          <a:fillRect/>
        </a:stretch>
      </xdr:blipFill>
      <xdr:spPr>
        <a:xfrm>
          <a:off x="6705600" y="336384900"/>
          <a:ext cx="762000" cy="762000"/>
        </a:xfrm>
        <a:prstGeom prst="rect">
          <a:avLst/>
        </a:prstGeom>
      </xdr:spPr>
    </xdr:pic>
    <xdr:clientData/>
  </xdr:twoCellAnchor>
  <xdr:twoCellAnchor editAs="oneCell">
    <xdr:from>
      <xdr:col>9</xdr:col>
      <xdr:colOff>323850</xdr:colOff>
      <xdr:row>7024</xdr:row>
      <xdr:rowOff>19050</xdr:rowOff>
    </xdr:from>
    <xdr:to>
      <xdr:col>12</xdr:col>
      <xdr:colOff>590550</xdr:colOff>
      <xdr:row>7034</xdr:row>
      <xdr:rowOff>180975</xdr:rowOff>
    </xdr:to>
    <xdr:pic>
      <xdr:nvPicPr>
        <xdr:cNvPr id="791" name="Picture 790" descr="shaymin.png"/>
        <xdr:cNvPicPr>
          <a:picLocks noChangeAspect="1"/>
        </xdr:cNvPicPr>
      </xdr:nvPicPr>
      <xdr:blipFill>
        <a:blip xmlns:r="http://schemas.openxmlformats.org/officeDocument/2006/relationships" r:embed="rId614" cstate="print"/>
        <a:stretch>
          <a:fillRect/>
        </a:stretch>
      </xdr:blipFill>
      <xdr:spPr>
        <a:xfrm>
          <a:off x="5810250" y="607247325"/>
          <a:ext cx="2095500" cy="2095500"/>
        </a:xfrm>
        <a:prstGeom prst="rect">
          <a:avLst/>
        </a:prstGeom>
        <a:ln w="19050">
          <a:solidFill>
            <a:schemeClr val="tx1"/>
          </a:solidFill>
        </a:ln>
      </xdr:spPr>
    </xdr:pic>
    <xdr:clientData/>
  </xdr:twoCellAnchor>
  <xdr:twoCellAnchor editAs="oneCell">
    <xdr:from>
      <xdr:col>8</xdr:col>
      <xdr:colOff>0</xdr:colOff>
      <xdr:row>7046</xdr:row>
      <xdr:rowOff>0</xdr:rowOff>
    </xdr:from>
    <xdr:to>
      <xdr:col>9</xdr:col>
      <xdr:colOff>152400</xdr:colOff>
      <xdr:row>7050</xdr:row>
      <xdr:rowOff>0</xdr:rowOff>
    </xdr:to>
    <xdr:pic>
      <xdr:nvPicPr>
        <xdr:cNvPr id="792" name="Picture 791" descr="492.png"/>
        <xdr:cNvPicPr>
          <a:picLocks noChangeAspect="1"/>
        </xdr:cNvPicPr>
      </xdr:nvPicPr>
      <xdr:blipFill>
        <a:blip xmlns:r="http://schemas.openxmlformats.org/officeDocument/2006/relationships" r:embed="rId615" cstate="print"/>
        <a:stretch>
          <a:fillRect/>
        </a:stretch>
      </xdr:blipFill>
      <xdr:spPr>
        <a:xfrm>
          <a:off x="4876800" y="611447850"/>
          <a:ext cx="762000" cy="762000"/>
        </a:xfrm>
        <a:prstGeom prst="rect">
          <a:avLst/>
        </a:prstGeom>
      </xdr:spPr>
    </xdr:pic>
    <xdr:clientData/>
  </xdr:twoCellAnchor>
  <xdr:twoCellAnchor editAs="oneCell">
    <xdr:from>
      <xdr:col>11</xdr:col>
      <xdr:colOff>0</xdr:colOff>
      <xdr:row>7046</xdr:row>
      <xdr:rowOff>0</xdr:rowOff>
    </xdr:from>
    <xdr:to>
      <xdr:col>12</xdr:col>
      <xdr:colOff>152400</xdr:colOff>
      <xdr:row>7050</xdr:row>
      <xdr:rowOff>0</xdr:rowOff>
    </xdr:to>
    <xdr:pic>
      <xdr:nvPicPr>
        <xdr:cNvPr id="793" name="Picture 792" descr="492shiny.png"/>
        <xdr:cNvPicPr>
          <a:picLocks noChangeAspect="1"/>
        </xdr:cNvPicPr>
      </xdr:nvPicPr>
      <xdr:blipFill>
        <a:blip xmlns:r="http://schemas.openxmlformats.org/officeDocument/2006/relationships" r:embed="rId616" cstate="print"/>
        <a:stretch>
          <a:fillRect/>
        </a:stretch>
      </xdr:blipFill>
      <xdr:spPr>
        <a:xfrm>
          <a:off x="6705600" y="611447850"/>
          <a:ext cx="762000" cy="762000"/>
        </a:xfrm>
        <a:prstGeom prst="rect">
          <a:avLst/>
        </a:prstGeom>
      </xdr:spPr>
    </xdr:pic>
    <xdr:clientData/>
  </xdr:twoCellAnchor>
  <xdr:twoCellAnchor editAs="oneCell">
    <xdr:from>
      <xdr:col>8</xdr:col>
      <xdr:colOff>0</xdr:colOff>
      <xdr:row>7051</xdr:row>
      <xdr:rowOff>0</xdr:rowOff>
    </xdr:from>
    <xdr:to>
      <xdr:col>9</xdr:col>
      <xdr:colOff>152400</xdr:colOff>
      <xdr:row>7054</xdr:row>
      <xdr:rowOff>190500</xdr:rowOff>
    </xdr:to>
    <xdr:pic>
      <xdr:nvPicPr>
        <xdr:cNvPr id="794" name="Picture 793" descr="492back.png"/>
        <xdr:cNvPicPr>
          <a:picLocks noChangeAspect="1"/>
        </xdr:cNvPicPr>
      </xdr:nvPicPr>
      <xdr:blipFill>
        <a:blip xmlns:r="http://schemas.openxmlformats.org/officeDocument/2006/relationships" r:embed="rId617" cstate="print"/>
        <a:stretch>
          <a:fillRect/>
        </a:stretch>
      </xdr:blipFill>
      <xdr:spPr>
        <a:xfrm>
          <a:off x="4876800" y="612400350"/>
          <a:ext cx="762000" cy="762000"/>
        </a:xfrm>
        <a:prstGeom prst="rect">
          <a:avLst/>
        </a:prstGeom>
      </xdr:spPr>
    </xdr:pic>
    <xdr:clientData/>
  </xdr:twoCellAnchor>
  <xdr:twoCellAnchor editAs="oneCell">
    <xdr:from>
      <xdr:col>11</xdr:col>
      <xdr:colOff>0</xdr:colOff>
      <xdr:row>7051</xdr:row>
      <xdr:rowOff>0</xdr:rowOff>
    </xdr:from>
    <xdr:to>
      <xdr:col>12</xdr:col>
      <xdr:colOff>152400</xdr:colOff>
      <xdr:row>7054</xdr:row>
      <xdr:rowOff>190500</xdr:rowOff>
    </xdr:to>
    <xdr:pic>
      <xdr:nvPicPr>
        <xdr:cNvPr id="795" name="Picture 794" descr="492backshiny.png"/>
        <xdr:cNvPicPr>
          <a:picLocks noChangeAspect="1"/>
        </xdr:cNvPicPr>
      </xdr:nvPicPr>
      <xdr:blipFill>
        <a:blip xmlns:r="http://schemas.openxmlformats.org/officeDocument/2006/relationships" r:embed="rId618" cstate="print"/>
        <a:stretch>
          <a:fillRect/>
        </a:stretch>
      </xdr:blipFill>
      <xdr:spPr>
        <a:xfrm>
          <a:off x="6705600" y="612400350"/>
          <a:ext cx="762000" cy="762000"/>
        </a:xfrm>
        <a:prstGeom prst="rect">
          <a:avLst/>
        </a:prstGeom>
      </xdr:spPr>
    </xdr:pic>
    <xdr:clientData/>
  </xdr:twoCellAnchor>
  <xdr:twoCellAnchor editAs="oneCell">
    <xdr:from>
      <xdr:col>9</xdr:col>
      <xdr:colOff>323850</xdr:colOff>
      <xdr:row>7526</xdr:row>
      <xdr:rowOff>19050</xdr:rowOff>
    </xdr:from>
    <xdr:to>
      <xdr:col>12</xdr:col>
      <xdr:colOff>590550</xdr:colOff>
      <xdr:row>7536</xdr:row>
      <xdr:rowOff>180975</xdr:rowOff>
    </xdr:to>
    <xdr:pic>
      <xdr:nvPicPr>
        <xdr:cNvPr id="776" name="Picture 775" descr="398.jpg"/>
        <xdr:cNvPicPr>
          <a:picLocks noChangeAspect="1"/>
        </xdr:cNvPicPr>
      </xdr:nvPicPr>
      <xdr:blipFill>
        <a:blip xmlns:r="http://schemas.openxmlformats.org/officeDocument/2006/relationships" r:embed="rId619" cstate="print"/>
        <a:stretch>
          <a:fillRect/>
        </a:stretch>
      </xdr:blipFill>
      <xdr:spPr>
        <a:xfrm>
          <a:off x="5810250" y="646452225"/>
          <a:ext cx="2095500" cy="2095500"/>
        </a:xfrm>
        <a:prstGeom prst="rect">
          <a:avLst/>
        </a:prstGeom>
        <a:ln w="19050">
          <a:solidFill>
            <a:schemeClr val="tx1"/>
          </a:solidFill>
        </a:ln>
      </xdr:spPr>
    </xdr:pic>
    <xdr:clientData/>
  </xdr:twoCellAnchor>
  <xdr:twoCellAnchor editAs="oneCell">
    <xdr:from>
      <xdr:col>7</xdr:col>
      <xdr:colOff>0</xdr:colOff>
      <xdr:row>7548</xdr:row>
      <xdr:rowOff>0</xdr:rowOff>
    </xdr:from>
    <xdr:to>
      <xdr:col>8</xdr:col>
      <xdr:colOff>152400</xdr:colOff>
      <xdr:row>7552</xdr:row>
      <xdr:rowOff>0</xdr:rowOff>
    </xdr:to>
    <xdr:pic>
      <xdr:nvPicPr>
        <xdr:cNvPr id="789" name="Picture 788" descr="398.png"/>
        <xdr:cNvPicPr>
          <a:picLocks noChangeAspect="1"/>
        </xdr:cNvPicPr>
      </xdr:nvPicPr>
      <xdr:blipFill>
        <a:blip xmlns:r="http://schemas.openxmlformats.org/officeDocument/2006/relationships" r:embed="rId620" cstate="print"/>
        <a:stretch>
          <a:fillRect/>
        </a:stretch>
      </xdr:blipFill>
      <xdr:spPr>
        <a:xfrm>
          <a:off x="4267200" y="650652750"/>
          <a:ext cx="762000" cy="762000"/>
        </a:xfrm>
        <a:prstGeom prst="rect">
          <a:avLst/>
        </a:prstGeom>
      </xdr:spPr>
    </xdr:pic>
    <xdr:clientData/>
  </xdr:twoCellAnchor>
  <xdr:twoCellAnchor editAs="oneCell">
    <xdr:from>
      <xdr:col>9</xdr:col>
      <xdr:colOff>0</xdr:colOff>
      <xdr:row>7548</xdr:row>
      <xdr:rowOff>0</xdr:rowOff>
    </xdr:from>
    <xdr:to>
      <xdr:col>10</xdr:col>
      <xdr:colOff>152400</xdr:colOff>
      <xdr:row>7552</xdr:row>
      <xdr:rowOff>0</xdr:rowOff>
    </xdr:to>
    <xdr:pic>
      <xdr:nvPicPr>
        <xdr:cNvPr id="790" name="Picture 789" descr="398fem.png"/>
        <xdr:cNvPicPr>
          <a:picLocks noChangeAspect="1"/>
        </xdr:cNvPicPr>
      </xdr:nvPicPr>
      <xdr:blipFill>
        <a:blip xmlns:r="http://schemas.openxmlformats.org/officeDocument/2006/relationships" r:embed="rId621" cstate="print"/>
        <a:stretch>
          <a:fillRect/>
        </a:stretch>
      </xdr:blipFill>
      <xdr:spPr>
        <a:xfrm>
          <a:off x="5486400" y="650652750"/>
          <a:ext cx="762000" cy="762000"/>
        </a:xfrm>
        <a:prstGeom prst="rect">
          <a:avLst/>
        </a:prstGeom>
      </xdr:spPr>
    </xdr:pic>
    <xdr:clientData/>
  </xdr:twoCellAnchor>
  <xdr:twoCellAnchor editAs="oneCell">
    <xdr:from>
      <xdr:col>7</xdr:col>
      <xdr:colOff>0</xdr:colOff>
      <xdr:row>7553</xdr:row>
      <xdr:rowOff>0</xdr:rowOff>
    </xdr:from>
    <xdr:to>
      <xdr:col>8</xdr:col>
      <xdr:colOff>152400</xdr:colOff>
      <xdr:row>7556</xdr:row>
      <xdr:rowOff>190500</xdr:rowOff>
    </xdr:to>
    <xdr:pic>
      <xdr:nvPicPr>
        <xdr:cNvPr id="796" name="Picture 795" descr="398back.png"/>
        <xdr:cNvPicPr>
          <a:picLocks noChangeAspect="1"/>
        </xdr:cNvPicPr>
      </xdr:nvPicPr>
      <xdr:blipFill>
        <a:blip xmlns:r="http://schemas.openxmlformats.org/officeDocument/2006/relationships" r:embed="rId622" cstate="print"/>
        <a:stretch>
          <a:fillRect/>
        </a:stretch>
      </xdr:blipFill>
      <xdr:spPr>
        <a:xfrm>
          <a:off x="4267200" y="651605250"/>
          <a:ext cx="762000" cy="762000"/>
        </a:xfrm>
        <a:prstGeom prst="rect">
          <a:avLst/>
        </a:prstGeom>
      </xdr:spPr>
    </xdr:pic>
    <xdr:clientData/>
  </xdr:twoCellAnchor>
  <xdr:twoCellAnchor editAs="oneCell">
    <xdr:from>
      <xdr:col>9</xdr:col>
      <xdr:colOff>0</xdr:colOff>
      <xdr:row>7553</xdr:row>
      <xdr:rowOff>0</xdr:rowOff>
    </xdr:from>
    <xdr:to>
      <xdr:col>10</xdr:col>
      <xdr:colOff>152400</xdr:colOff>
      <xdr:row>7556</xdr:row>
      <xdr:rowOff>190500</xdr:rowOff>
    </xdr:to>
    <xdr:pic>
      <xdr:nvPicPr>
        <xdr:cNvPr id="797" name="Picture 796" descr="398back.png"/>
        <xdr:cNvPicPr>
          <a:picLocks noChangeAspect="1"/>
        </xdr:cNvPicPr>
      </xdr:nvPicPr>
      <xdr:blipFill>
        <a:blip xmlns:r="http://schemas.openxmlformats.org/officeDocument/2006/relationships" r:embed="rId622" cstate="print"/>
        <a:stretch>
          <a:fillRect/>
        </a:stretch>
      </xdr:blipFill>
      <xdr:spPr>
        <a:xfrm>
          <a:off x="5486400" y="651605250"/>
          <a:ext cx="762000" cy="762000"/>
        </a:xfrm>
        <a:prstGeom prst="rect">
          <a:avLst/>
        </a:prstGeom>
      </xdr:spPr>
    </xdr:pic>
    <xdr:clientData/>
  </xdr:twoCellAnchor>
  <xdr:twoCellAnchor editAs="oneCell">
    <xdr:from>
      <xdr:col>11</xdr:col>
      <xdr:colOff>0</xdr:colOff>
      <xdr:row>7548</xdr:row>
      <xdr:rowOff>0</xdr:rowOff>
    </xdr:from>
    <xdr:to>
      <xdr:col>12</xdr:col>
      <xdr:colOff>152400</xdr:colOff>
      <xdr:row>7552</xdr:row>
      <xdr:rowOff>0</xdr:rowOff>
    </xdr:to>
    <xdr:pic>
      <xdr:nvPicPr>
        <xdr:cNvPr id="798" name="Picture 797" descr="398shiny.png"/>
        <xdr:cNvPicPr>
          <a:picLocks noChangeAspect="1"/>
        </xdr:cNvPicPr>
      </xdr:nvPicPr>
      <xdr:blipFill>
        <a:blip xmlns:r="http://schemas.openxmlformats.org/officeDocument/2006/relationships" r:embed="rId623" cstate="print"/>
        <a:stretch>
          <a:fillRect/>
        </a:stretch>
      </xdr:blipFill>
      <xdr:spPr>
        <a:xfrm>
          <a:off x="6705600" y="650652750"/>
          <a:ext cx="762000" cy="762000"/>
        </a:xfrm>
        <a:prstGeom prst="rect">
          <a:avLst/>
        </a:prstGeom>
      </xdr:spPr>
    </xdr:pic>
    <xdr:clientData/>
  </xdr:twoCellAnchor>
  <xdr:twoCellAnchor editAs="oneCell">
    <xdr:from>
      <xdr:col>11</xdr:col>
      <xdr:colOff>0</xdr:colOff>
      <xdr:row>7553</xdr:row>
      <xdr:rowOff>0</xdr:rowOff>
    </xdr:from>
    <xdr:to>
      <xdr:col>12</xdr:col>
      <xdr:colOff>152400</xdr:colOff>
      <xdr:row>7556</xdr:row>
      <xdr:rowOff>190500</xdr:rowOff>
    </xdr:to>
    <xdr:pic>
      <xdr:nvPicPr>
        <xdr:cNvPr id="799" name="Picture 798" descr="398backshiny.png"/>
        <xdr:cNvPicPr>
          <a:picLocks noChangeAspect="1"/>
        </xdr:cNvPicPr>
      </xdr:nvPicPr>
      <xdr:blipFill>
        <a:blip xmlns:r="http://schemas.openxmlformats.org/officeDocument/2006/relationships" r:embed="rId624" cstate="print"/>
        <a:stretch>
          <a:fillRect/>
        </a:stretch>
      </xdr:blipFill>
      <xdr:spPr>
        <a:xfrm>
          <a:off x="6705600" y="651605250"/>
          <a:ext cx="762000" cy="762000"/>
        </a:xfrm>
        <a:prstGeom prst="rect">
          <a:avLst/>
        </a:prstGeom>
      </xdr:spPr>
    </xdr:pic>
    <xdr:clientData/>
  </xdr:twoCellAnchor>
  <xdr:twoCellAnchor editAs="oneCell">
    <xdr:from>
      <xdr:col>9</xdr:col>
      <xdr:colOff>323850</xdr:colOff>
      <xdr:row>8880</xdr:row>
      <xdr:rowOff>19050</xdr:rowOff>
    </xdr:from>
    <xdr:to>
      <xdr:col>12</xdr:col>
      <xdr:colOff>590550</xdr:colOff>
      <xdr:row>8890</xdr:row>
      <xdr:rowOff>180975</xdr:rowOff>
    </xdr:to>
    <xdr:pic>
      <xdr:nvPicPr>
        <xdr:cNvPr id="800" name="Picture 799" descr="469.jpg"/>
        <xdr:cNvPicPr>
          <a:picLocks noChangeAspect="1"/>
        </xdr:cNvPicPr>
      </xdr:nvPicPr>
      <xdr:blipFill>
        <a:blip xmlns:r="http://schemas.openxmlformats.org/officeDocument/2006/relationships" r:embed="rId625" cstate="print"/>
        <a:stretch>
          <a:fillRect/>
        </a:stretch>
      </xdr:blipFill>
      <xdr:spPr>
        <a:xfrm>
          <a:off x="5810250" y="775992225"/>
          <a:ext cx="2095500" cy="2095500"/>
        </a:xfrm>
        <a:prstGeom prst="rect">
          <a:avLst/>
        </a:prstGeom>
        <a:ln w="19050">
          <a:solidFill>
            <a:schemeClr val="tx1"/>
          </a:solidFill>
        </a:ln>
      </xdr:spPr>
    </xdr:pic>
    <xdr:clientData/>
  </xdr:twoCellAnchor>
  <xdr:twoCellAnchor editAs="oneCell">
    <xdr:from>
      <xdr:col>7</xdr:col>
      <xdr:colOff>0</xdr:colOff>
      <xdr:row>8902</xdr:row>
      <xdr:rowOff>0</xdr:rowOff>
    </xdr:from>
    <xdr:to>
      <xdr:col>8</xdr:col>
      <xdr:colOff>152400</xdr:colOff>
      <xdr:row>8906</xdr:row>
      <xdr:rowOff>0</xdr:rowOff>
    </xdr:to>
    <xdr:pic>
      <xdr:nvPicPr>
        <xdr:cNvPr id="801" name="Picture 800" descr="469.png"/>
        <xdr:cNvPicPr>
          <a:picLocks noChangeAspect="1"/>
        </xdr:cNvPicPr>
      </xdr:nvPicPr>
      <xdr:blipFill>
        <a:blip xmlns:r="http://schemas.openxmlformats.org/officeDocument/2006/relationships" r:embed="rId626" cstate="print"/>
        <a:stretch>
          <a:fillRect/>
        </a:stretch>
      </xdr:blipFill>
      <xdr:spPr>
        <a:xfrm>
          <a:off x="4267200" y="780192750"/>
          <a:ext cx="762000" cy="762000"/>
        </a:xfrm>
        <a:prstGeom prst="rect">
          <a:avLst/>
        </a:prstGeom>
      </xdr:spPr>
    </xdr:pic>
    <xdr:clientData/>
  </xdr:twoCellAnchor>
  <xdr:twoCellAnchor editAs="oneCell">
    <xdr:from>
      <xdr:col>9</xdr:col>
      <xdr:colOff>0</xdr:colOff>
      <xdr:row>8902</xdr:row>
      <xdr:rowOff>0</xdr:rowOff>
    </xdr:from>
    <xdr:to>
      <xdr:col>10</xdr:col>
      <xdr:colOff>152400</xdr:colOff>
      <xdr:row>8906</xdr:row>
      <xdr:rowOff>0</xdr:rowOff>
    </xdr:to>
    <xdr:pic>
      <xdr:nvPicPr>
        <xdr:cNvPr id="802" name="Picture 801" descr="469.png"/>
        <xdr:cNvPicPr>
          <a:picLocks noChangeAspect="1"/>
        </xdr:cNvPicPr>
      </xdr:nvPicPr>
      <xdr:blipFill>
        <a:blip xmlns:r="http://schemas.openxmlformats.org/officeDocument/2006/relationships" r:embed="rId626" cstate="print"/>
        <a:stretch>
          <a:fillRect/>
        </a:stretch>
      </xdr:blipFill>
      <xdr:spPr>
        <a:xfrm>
          <a:off x="5486400" y="780192750"/>
          <a:ext cx="762000" cy="762000"/>
        </a:xfrm>
        <a:prstGeom prst="rect">
          <a:avLst/>
        </a:prstGeom>
      </xdr:spPr>
    </xdr:pic>
    <xdr:clientData/>
  </xdr:twoCellAnchor>
  <xdr:twoCellAnchor editAs="oneCell">
    <xdr:from>
      <xdr:col>7</xdr:col>
      <xdr:colOff>0</xdr:colOff>
      <xdr:row>8907</xdr:row>
      <xdr:rowOff>0</xdr:rowOff>
    </xdr:from>
    <xdr:to>
      <xdr:col>8</xdr:col>
      <xdr:colOff>152400</xdr:colOff>
      <xdr:row>8910</xdr:row>
      <xdr:rowOff>190500</xdr:rowOff>
    </xdr:to>
    <xdr:pic>
      <xdr:nvPicPr>
        <xdr:cNvPr id="803" name="Picture 802" descr="469back.png"/>
        <xdr:cNvPicPr>
          <a:picLocks noChangeAspect="1"/>
        </xdr:cNvPicPr>
      </xdr:nvPicPr>
      <xdr:blipFill>
        <a:blip xmlns:r="http://schemas.openxmlformats.org/officeDocument/2006/relationships" r:embed="rId627" cstate="print"/>
        <a:stretch>
          <a:fillRect/>
        </a:stretch>
      </xdr:blipFill>
      <xdr:spPr>
        <a:xfrm>
          <a:off x="4267200" y="781145250"/>
          <a:ext cx="762000" cy="762000"/>
        </a:xfrm>
        <a:prstGeom prst="rect">
          <a:avLst/>
        </a:prstGeom>
      </xdr:spPr>
    </xdr:pic>
    <xdr:clientData/>
  </xdr:twoCellAnchor>
  <xdr:twoCellAnchor editAs="oneCell">
    <xdr:from>
      <xdr:col>9</xdr:col>
      <xdr:colOff>0</xdr:colOff>
      <xdr:row>8907</xdr:row>
      <xdr:rowOff>0</xdr:rowOff>
    </xdr:from>
    <xdr:to>
      <xdr:col>10</xdr:col>
      <xdr:colOff>152400</xdr:colOff>
      <xdr:row>8910</xdr:row>
      <xdr:rowOff>190500</xdr:rowOff>
    </xdr:to>
    <xdr:pic>
      <xdr:nvPicPr>
        <xdr:cNvPr id="804" name="Picture 803" descr="469back.png"/>
        <xdr:cNvPicPr>
          <a:picLocks noChangeAspect="1"/>
        </xdr:cNvPicPr>
      </xdr:nvPicPr>
      <xdr:blipFill>
        <a:blip xmlns:r="http://schemas.openxmlformats.org/officeDocument/2006/relationships" r:embed="rId627" cstate="print"/>
        <a:stretch>
          <a:fillRect/>
        </a:stretch>
      </xdr:blipFill>
      <xdr:spPr>
        <a:xfrm>
          <a:off x="5486400" y="781145250"/>
          <a:ext cx="762000" cy="762000"/>
        </a:xfrm>
        <a:prstGeom prst="rect">
          <a:avLst/>
        </a:prstGeom>
      </xdr:spPr>
    </xdr:pic>
    <xdr:clientData/>
  </xdr:twoCellAnchor>
  <xdr:twoCellAnchor editAs="oneCell">
    <xdr:from>
      <xdr:col>11</xdr:col>
      <xdr:colOff>0</xdr:colOff>
      <xdr:row>8902</xdr:row>
      <xdr:rowOff>0</xdr:rowOff>
    </xdr:from>
    <xdr:to>
      <xdr:col>12</xdr:col>
      <xdr:colOff>152400</xdr:colOff>
      <xdr:row>8906</xdr:row>
      <xdr:rowOff>0</xdr:rowOff>
    </xdr:to>
    <xdr:pic>
      <xdr:nvPicPr>
        <xdr:cNvPr id="805" name="Picture 804" descr="469shiny.png"/>
        <xdr:cNvPicPr>
          <a:picLocks noChangeAspect="1"/>
        </xdr:cNvPicPr>
      </xdr:nvPicPr>
      <xdr:blipFill>
        <a:blip xmlns:r="http://schemas.openxmlformats.org/officeDocument/2006/relationships" r:embed="rId628" cstate="print"/>
        <a:stretch>
          <a:fillRect/>
        </a:stretch>
      </xdr:blipFill>
      <xdr:spPr>
        <a:xfrm>
          <a:off x="6705600" y="780192750"/>
          <a:ext cx="762000" cy="762000"/>
        </a:xfrm>
        <a:prstGeom prst="rect">
          <a:avLst/>
        </a:prstGeom>
      </xdr:spPr>
    </xdr:pic>
    <xdr:clientData/>
  </xdr:twoCellAnchor>
  <xdr:twoCellAnchor editAs="oneCell">
    <xdr:from>
      <xdr:col>11</xdr:col>
      <xdr:colOff>0</xdr:colOff>
      <xdr:row>8907</xdr:row>
      <xdr:rowOff>0</xdr:rowOff>
    </xdr:from>
    <xdr:to>
      <xdr:col>12</xdr:col>
      <xdr:colOff>152400</xdr:colOff>
      <xdr:row>8910</xdr:row>
      <xdr:rowOff>190500</xdr:rowOff>
    </xdr:to>
    <xdr:pic>
      <xdr:nvPicPr>
        <xdr:cNvPr id="806" name="Picture 805" descr="469backshiny.png"/>
        <xdr:cNvPicPr>
          <a:picLocks noChangeAspect="1"/>
        </xdr:cNvPicPr>
      </xdr:nvPicPr>
      <xdr:blipFill>
        <a:blip xmlns:r="http://schemas.openxmlformats.org/officeDocument/2006/relationships" r:embed="rId629" cstate="print"/>
        <a:stretch>
          <a:fillRect/>
        </a:stretch>
      </xdr:blipFill>
      <xdr:spPr>
        <a:xfrm>
          <a:off x="6705600" y="781145250"/>
          <a:ext cx="762000" cy="762000"/>
        </a:xfrm>
        <a:prstGeom prst="rect">
          <a:avLst/>
        </a:prstGeom>
      </xdr:spPr>
    </xdr:pic>
    <xdr:clientData/>
  </xdr:twoCellAnchor>
  <xdr:twoCellAnchor editAs="oneCell">
    <xdr:from>
      <xdr:col>9</xdr:col>
      <xdr:colOff>333375</xdr:colOff>
      <xdr:row>387</xdr:row>
      <xdr:rowOff>19050</xdr:rowOff>
    </xdr:from>
    <xdr:to>
      <xdr:col>12</xdr:col>
      <xdr:colOff>600075</xdr:colOff>
      <xdr:row>397</xdr:row>
      <xdr:rowOff>180975</xdr:rowOff>
    </xdr:to>
    <xdr:pic>
      <xdr:nvPicPr>
        <xdr:cNvPr id="807" name="Picture 806" descr="181.jpg"/>
        <xdr:cNvPicPr>
          <a:picLocks noChangeAspect="1"/>
        </xdr:cNvPicPr>
      </xdr:nvPicPr>
      <xdr:blipFill>
        <a:blip xmlns:r="http://schemas.openxmlformats.org/officeDocument/2006/relationships" r:embed="rId630" cstate="print"/>
        <a:stretch>
          <a:fillRect/>
        </a:stretch>
      </xdr:blipFill>
      <xdr:spPr>
        <a:xfrm>
          <a:off x="5819775" y="74437875"/>
          <a:ext cx="2095500" cy="2095500"/>
        </a:xfrm>
        <a:prstGeom prst="rect">
          <a:avLst/>
        </a:prstGeom>
        <a:ln w="19050">
          <a:solidFill>
            <a:schemeClr val="tx1"/>
          </a:solidFill>
        </a:ln>
      </xdr:spPr>
    </xdr:pic>
    <xdr:clientData/>
  </xdr:twoCellAnchor>
  <xdr:twoCellAnchor editAs="oneCell">
    <xdr:from>
      <xdr:col>7</xdr:col>
      <xdr:colOff>0</xdr:colOff>
      <xdr:row>409</xdr:row>
      <xdr:rowOff>0</xdr:rowOff>
    </xdr:from>
    <xdr:to>
      <xdr:col>8</xdr:col>
      <xdr:colOff>152400</xdr:colOff>
      <xdr:row>413</xdr:row>
      <xdr:rowOff>0</xdr:rowOff>
    </xdr:to>
    <xdr:pic>
      <xdr:nvPicPr>
        <xdr:cNvPr id="808" name="Picture 807" descr="181.png"/>
        <xdr:cNvPicPr>
          <a:picLocks noChangeAspect="1"/>
        </xdr:cNvPicPr>
      </xdr:nvPicPr>
      <xdr:blipFill>
        <a:blip xmlns:r="http://schemas.openxmlformats.org/officeDocument/2006/relationships" r:embed="rId631" cstate="print"/>
        <a:stretch>
          <a:fillRect/>
        </a:stretch>
      </xdr:blipFill>
      <xdr:spPr>
        <a:xfrm>
          <a:off x="4267200" y="78638400"/>
          <a:ext cx="762000" cy="762000"/>
        </a:xfrm>
        <a:prstGeom prst="rect">
          <a:avLst/>
        </a:prstGeom>
      </xdr:spPr>
    </xdr:pic>
    <xdr:clientData/>
  </xdr:twoCellAnchor>
  <xdr:twoCellAnchor editAs="oneCell">
    <xdr:from>
      <xdr:col>9</xdr:col>
      <xdr:colOff>0</xdr:colOff>
      <xdr:row>409</xdr:row>
      <xdr:rowOff>0</xdr:rowOff>
    </xdr:from>
    <xdr:to>
      <xdr:col>10</xdr:col>
      <xdr:colOff>152400</xdr:colOff>
      <xdr:row>413</xdr:row>
      <xdr:rowOff>0</xdr:rowOff>
    </xdr:to>
    <xdr:pic>
      <xdr:nvPicPr>
        <xdr:cNvPr id="809" name="Picture 808" descr="181.png"/>
        <xdr:cNvPicPr>
          <a:picLocks noChangeAspect="1"/>
        </xdr:cNvPicPr>
      </xdr:nvPicPr>
      <xdr:blipFill>
        <a:blip xmlns:r="http://schemas.openxmlformats.org/officeDocument/2006/relationships" r:embed="rId631" cstate="print"/>
        <a:stretch>
          <a:fillRect/>
        </a:stretch>
      </xdr:blipFill>
      <xdr:spPr>
        <a:xfrm>
          <a:off x="5486400" y="78638400"/>
          <a:ext cx="762000" cy="762000"/>
        </a:xfrm>
        <a:prstGeom prst="rect">
          <a:avLst/>
        </a:prstGeom>
      </xdr:spPr>
    </xdr:pic>
    <xdr:clientData/>
  </xdr:twoCellAnchor>
  <xdr:twoCellAnchor editAs="oneCell">
    <xdr:from>
      <xdr:col>7</xdr:col>
      <xdr:colOff>0</xdr:colOff>
      <xdr:row>414</xdr:row>
      <xdr:rowOff>0</xdr:rowOff>
    </xdr:from>
    <xdr:to>
      <xdr:col>8</xdr:col>
      <xdr:colOff>152400</xdr:colOff>
      <xdr:row>417</xdr:row>
      <xdr:rowOff>190500</xdr:rowOff>
    </xdr:to>
    <xdr:pic>
      <xdr:nvPicPr>
        <xdr:cNvPr id="810" name="Picture 809" descr="181back.png"/>
        <xdr:cNvPicPr>
          <a:picLocks noChangeAspect="1"/>
        </xdr:cNvPicPr>
      </xdr:nvPicPr>
      <xdr:blipFill>
        <a:blip xmlns:r="http://schemas.openxmlformats.org/officeDocument/2006/relationships" r:embed="rId632" cstate="print"/>
        <a:stretch>
          <a:fillRect/>
        </a:stretch>
      </xdr:blipFill>
      <xdr:spPr>
        <a:xfrm>
          <a:off x="4267200" y="79590900"/>
          <a:ext cx="762000" cy="762000"/>
        </a:xfrm>
        <a:prstGeom prst="rect">
          <a:avLst/>
        </a:prstGeom>
      </xdr:spPr>
    </xdr:pic>
    <xdr:clientData/>
  </xdr:twoCellAnchor>
  <xdr:twoCellAnchor editAs="oneCell">
    <xdr:from>
      <xdr:col>9</xdr:col>
      <xdr:colOff>0</xdr:colOff>
      <xdr:row>414</xdr:row>
      <xdr:rowOff>0</xdr:rowOff>
    </xdr:from>
    <xdr:to>
      <xdr:col>10</xdr:col>
      <xdr:colOff>152400</xdr:colOff>
      <xdr:row>417</xdr:row>
      <xdr:rowOff>190500</xdr:rowOff>
    </xdr:to>
    <xdr:pic>
      <xdr:nvPicPr>
        <xdr:cNvPr id="811" name="Picture 810" descr="181back.png"/>
        <xdr:cNvPicPr>
          <a:picLocks noChangeAspect="1"/>
        </xdr:cNvPicPr>
      </xdr:nvPicPr>
      <xdr:blipFill>
        <a:blip xmlns:r="http://schemas.openxmlformats.org/officeDocument/2006/relationships" r:embed="rId632" cstate="print"/>
        <a:stretch>
          <a:fillRect/>
        </a:stretch>
      </xdr:blipFill>
      <xdr:spPr>
        <a:xfrm>
          <a:off x="5486400" y="79590900"/>
          <a:ext cx="762000" cy="762000"/>
        </a:xfrm>
        <a:prstGeom prst="rect">
          <a:avLst/>
        </a:prstGeom>
      </xdr:spPr>
    </xdr:pic>
    <xdr:clientData/>
  </xdr:twoCellAnchor>
  <xdr:twoCellAnchor editAs="oneCell">
    <xdr:from>
      <xdr:col>11</xdr:col>
      <xdr:colOff>0</xdr:colOff>
      <xdr:row>409</xdr:row>
      <xdr:rowOff>0</xdr:rowOff>
    </xdr:from>
    <xdr:to>
      <xdr:col>12</xdr:col>
      <xdr:colOff>152400</xdr:colOff>
      <xdr:row>413</xdr:row>
      <xdr:rowOff>0</xdr:rowOff>
    </xdr:to>
    <xdr:pic>
      <xdr:nvPicPr>
        <xdr:cNvPr id="812" name="Picture 811" descr="181shiny.png"/>
        <xdr:cNvPicPr>
          <a:picLocks noChangeAspect="1"/>
        </xdr:cNvPicPr>
      </xdr:nvPicPr>
      <xdr:blipFill>
        <a:blip xmlns:r="http://schemas.openxmlformats.org/officeDocument/2006/relationships" r:embed="rId633" cstate="print"/>
        <a:stretch>
          <a:fillRect/>
        </a:stretch>
      </xdr:blipFill>
      <xdr:spPr>
        <a:xfrm>
          <a:off x="6705600" y="78638400"/>
          <a:ext cx="762000" cy="762000"/>
        </a:xfrm>
        <a:prstGeom prst="rect">
          <a:avLst/>
        </a:prstGeom>
      </xdr:spPr>
    </xdr:pic>
    <xdr:clientData/>
  </xdr:twoCellAnchor>
  <xdr:twoCellAnchor editAs="oneCell">
    <xdr:from>
      <xdr:col>11</xdr:col>
      <xdr:colOff>0</xdr:colOff>
      <xdr:row>414</xdr:row>
      <xdr:rowOff>0</xdr:rowOff>
    </xdr:from>
    <xdr:to>
      <xdr:col>12</xdr:col>
      <xdr:colOff>152400</xdr:colOff>
      <xdr:row>417</xdr:row>
      <xdr:rowOff>190500</xdr:rowOff>
    </xdr:to>
    <xdr:pic>
      <xdr:nvPicPr>
        <xdr:cNvPr id="813" name="Picture 812" descr="181backshiny.png"/>
        <xdr:cNvPicPr>
          <a:picLocks noChangeAspect="1"/>
        </xdr:cNvPicPr>
      </xdr:nvPicPr>
      <xdr:blipFill>
        <a:blip xmlns:r="http://schemas.openxmlformats.org/officeDocument/2006/relationships" r:embed="rId634" cstate="print"/>
        <a:stretch>
          <a:fillRect/>
        </a:stretch>
      </xdr:blipFill>
      <xdr:spPr>
        <a:xfrm>
          <a:off x="6705600" y="79590900"/>
          <a:ext cx="762000" cy="762000"/>
        </a:xfrm>
        <a:prstGeom prst="rect">
          <a:avLst/>
        </a:prstGeom>
      </xdr:spPr>
    </xdr:pic>
    <xdr:clientData/>
  </xdr:twoCellAnchor>
  <xdr:twoCellAnchor editAs="oneCell">
    <xdr:from>
      <xdr:col>9</xdr:col>
      <xdr:colOff>323850</xdr:colOff>
      <xdr:row>421</xdr:row>
      <xdr:rowOff>19050</xdr:rowOff>
    </xdr:from>
    <xdr:to>
      <xdr:col>12</xdr:col>
      <xdr:colOff>590550</xdr:colOff>
      <xdr:row>431</xdr:row>
      <xdr:rowOff>180975</xdr:rowOff>
    </xdr:to>
    <xdr:pic>
      <xdr:nvPicPr>
        <xdr:cNvPr id="814" name="Picture 813" descr="024.jpg"/>
        <xdr:cNvPicPr>
          <a:picLocks noChangeAspect="1"/>
        </xdr:cNvPicPr>
      </xdr:nvPicPr>
      <xdr:blipFill>
        <a:blip xmlns:r="http://schemas.openxmlformats.org/officeDocument/2006/relationships" r:embed="rId635" cstate="print"/>
        <a:stretch>
          <a:fillRect/>
        </a:stretch>
      </xdr:blipFill>
      <xdr:spPr>
        <a:xfrm>
          <a:off x="5810250" y="80972025"/>
          <a:ext cx="2095500" cy="2095500"/>
        </a:xfrm>
        <a:prstGeom prst="rect">
          <a:avLst/>
        </a:prstGeom>
        <a:ln w="19050">
          <a:solidFill>
            <a:schemeClr val="tx1"/>
          </a:solidFill>
        </a:ln>
      </xdr:spPr>
    </xdr:pic>
    <xdr:clientData/>
  </xdr:twoCellAnchor>
  <xdr:twoCellAnchor editAs="oneCell">
    <xdr:from>
      <xdr:col>7</xdr:col>
      <xdr:colOff>0</xdr:colOff>
      <xdr:row>443</xdr:row>
      <xdr:rowOff>0</xdr:rowOff>
    </xdr:from>
    <xdr:to>
      <xdr:col>8</xdr:col>
      <xdr:colOff>152400</xdr:colOff>
      <xdr:row>447</xdr:row>
      <xdr:rowOff>0</xdr:rowOff>
    </xdr:to>
    <xdr:pic>
      <xdr:nvPicPr>
        <xdr:cNvPr id="815" name="Picture 814" descr="24.png"/>
        <xdr:cNvPicPr>
          <a:picLocks noChangeAspect="1"/>
        </xdr:cNvPicPr>
      </xdr:nvPicPr>
      <xdr:blipFill>
        <a:blip xmlns:r="http://schemas.openxmlformats.org/officeDocument/2006/relationships" r:embed="rId636" cstate="print"/>
        <a:stretch>
          <a:fillRect/>
        </a:stretch>
      </xdr:blipFill>
      <xdr:spPr>
        <a:xfrm>
          <a:off x="4267200" y="85172550"/>
          <a:ext cx="762000" cy="762000"/>
        </a:xfrm>
        <a:prstGeom prst="rect">
          <a:avLst/>
        </a:prstGeom>
      </xdr:spPr>
    </xdr:pic>
    <xdr:clientData/>
  </xdr:twoCellAnchor>
  <xdr:twoCellAnchor editAs="oneCell">
    <xdr:from>
      <xdr:col>9</xdr:col>
      <xdr:colOff>0</xdr:colOff>
      <xdr:row>443</xdr:row>
      <xdr:rowOff>0</xdr:rowOff>
    </xdr:from>
    <xdr:to>
      <xdr:col>10</xdr:col>
      <xdr:colOff>152400</xdr:colOff>
      <xdr:row>447</xdr:row>
      <xdr:rowOff>0</xdr:rowOff>
    </xdr:to>
    <xdr:pic>
      <xdr:nvPicPr>
        <xdr:cNvPr id="816" name="Picture 815" descr="24.png"/>
        <xdr:cNvPicPr>
          <a:picLocks noChangeAspect="1"/>
        </xdr:cNvPicPr>
      </xdr:nvPicPr>
      <xdr:blipFill>
        <a:blip xmlns:r="http://schemas.openxmlformats.org/officeDocument/2006/relationships" r:embed="rId636" cstate="print"/>
        <a:stretch>
          <a:fillRect/>
        </a:stretch>
      </xdr:blipFill>
      <xdr:spPr>
        <a:xfrm>
          <a:off x="5486400" y="85172550"/>
          <a:ext cx="762000" cy="762000"/>
        </a:xfrm>
        <a:prstGeom prst="rect">
          <a:avLst/>
        </a:prstGeom>
      </xdr:spPr>
    </xdr:pic>
    <xdr:clientData/>
  </xdr:twoCellAnchor>
  <xdr:twoCellAnchor editAs="oneCell">
    <xdr:from>
      <xdr:col>7</xdr:col>
      <xdr:colOff>0</xdr:colOff>
      <xdr:row>448</xdr:row>
      <xdr:rowOff>0</xdr:rowOff>
    </xdr:from>
    <xdr:to>
      <xdr:col>8</xdr:col>
      <xdr:colOff>152400</xdr:colOff>
      <xdr:row>451</xdr:row>
      <xdr:rowOff>190500</xdr:rowOff>
    </xdr:to>
    <xdr:pic>
      <xdr:nvPicPr>
        <xdr:cNvPr id="817" name="Picture 816" descr="24back.png"/>
        <xdr:cNvPicPr>
          <a:picLocks noChangeAspect="1"/>
        </xdr:cNvPicPr>
      </xdr:nvPicPr>
      <xdr:blipFill>
        <a:blip xmlns:r="http://schemas.openxmlformats.org/officeDocument/2006/relationships" r:embed="rId637" cstate="print"/>
        <a:stretch>
          <a:fillRect/>
        </a:stretch>
      </xdr:blipFill>
      <xdr:spPr>
        <a:xfrm>
          <a:off x="4267200" y="86125050"/>
          <a:ext cx="762000" cy="762000"/>
        </a:xfrm>
        <a:prstGeom prst="rect">
          <a:avLst/>
        </a:prstGeom>
      </xdr:spPr>
    </xdr:pic>
    <xdr:clientData/>
  </xdr:twoCellAnchor>
  <xdr:twoCellAnchor editAs="oneCell">
    <xdr:from>
      <xdr:col>9</xdr:col>
      <xdr:colOff>0</xdr:colOff>
      <xdr:row>448</xdr:row>
      <xdr:rowOff>0</xdr:rowOff>
    </xdr:from>
    <xdr:to>
      <xdr:col>10</xdr:col>
      <xdr:colOff>152400</xdr:colOff>
      <xdr:row>451</xdr:row>
      <xdr:rowOff>190500</xdr:rowOff>
    </xdr:to>
    <xdr:pic>
      <xdr:nvPicPr>
        <xdr:cNvPr id="818" name="Picture 817" descr="24back.png"/>
        <xdr:cNvPicPr>
          <a:picLocks noChangeAspect="1"/>
        </xdr:cNvPicPr>
      </xdr:nvPicPr>
      <xdr:blipFill>
        <a:blip xmlns:r="http://schemas.openxmlformats.org/officeDocument/2006/relationships" r:embed="rId637" cstate="print"/>
        <a:stretch>
          <a:fillRect/>
        </a:stretch>
      </xdr:blipFill>
      <xdr:spPr>
        <a:xfrm>
          <a:off x="5486400" y="86125050"/>
          <a:ext cx="762000" cy="762000"/>
        </a:xfrm>
        <a:prstGeom prst="rect">
          <a:avLst/>
        </a:prstGeom>
      </xdr:spPr>
    </xdr:pic>
    <xdr:clientData/>
  </xdr:twoCellAnchor>
  <xdr:twoCellAnchor editAs="oneCell">
    <xdr:from>
      <xdr:col>11</xdr:col>
      <xdr:colOff>0</xdr:colOff>
      <xdr:row>443</xdr:row>
      <xdr:rowOff>0</xdr:rowOff>
    </xdr:from>
    <xdr:to>
      <xdr:col>12</xdr:col>
      <xdr:colOff>152400</xdr:colOff>
      <xdr:row>447</xdr:row>
      <xdr:rowOff>0</xdr:rowOff>
    </xdr:to>
    <xdr:pic>
      <xdr:nvPicPr>
        <xdr:cNvPr id="819" name="Picture 818" descr="24shiny.png"/>
        <xdr:cNvPicPr>
          <a:picLocks noChangeAspect="1"/>
        </xdr:cNvPicPr>
      </xdr:nvPicPr>
      <xdr:blipFill>
        <a:blip xmlns:r="http://schemas.openxmlformats.org/officeDocument/2006/relationships" r:embed="rId638" cstate="print"/>
        <a:stretch>
          <a:fillRect/>
        </a:stretch>
      </xdr:blipFill>
      <xdr:spPr>
        <a:xfrm>
          <a:off x="6705600" y="85172550"/>
          <a:ext cx="762000" cy="762000"/>
        </a:xfrm>
        <a:prstGeom prst="rect">
          <a:avLst/>
        </a:prstGeom>
      </xdr:spPr>
    </xdr:pic>
    <xdr:clientData/>
  </xdr:twoCellAnchor>
  <xdr:twoCellAnchor editAs="oneCell">
    <xdr:from>
      <xdr:col>11</xdr:col>
      <xdr:colOff>0</xdr:colOff>
      <xdr:row>448</xdr:row>
      <xdr:rowOff>0</xdr:rowOff>
    </xdr:from>
    <xdr:to>
      <xdr:col>12</xdr:col>
      <xdr:colOff>152400</xdr:colOff>
      <xdr:row>451</xdr:row>
      <xdr:rowOff>190500</xdr:rowOff>
    </xdr:to>
    <xdr:pic>
      <xdr:nvPicPr>
        <xdr:cNvPr id="820" name="Picture 819" descr="24backshiny.png"/>
        <xdr:cNvPicPr>
          <a:picLocks noChangeAspect="1"/>
        </xdr:cNvPicPr>
      </xdr:nvPicPr>
      <xdr:blipFill>
        <a:blip xmlns:r="http://schemas.openxmlformats.org/officeDocument/2006/relationships" r:embed="rId639" cstate="print"/>
        <a:stretch>
          <a:fillRect/>
        </a:stretch>
      </xdr:blipFill>
      <xdr:spPr>
        <a:xfrm>
          <a:off x="6705600" y="86125050"/>
          <a:ext cx="762000" cy="762000"/>
        </a:xfrm>
        <a:prstGeom prst="rect">
          <a:avLst/>
        </a:prstGeom>
      </xdr:spPr>
    </xdr:pic>
    <xdr:clientData/>
  </xdr:twoCellAnchor>
  <xdr:twoCellAnchor editAs="oneCell">
    <xdr:from>
      <xdr:col>9</xdr:col>
      <xdr:colOff>323850</xdr:colOff>
      <xdr:row>517</xdr:row>
      <xdr:rowOff>19050</xdr:rowOff>
    </xdr:from>
    <xdr:to>
      <xdr:col>12</xdr:col>
      <xdr:colOff>590550</xdr:colOff>
      <xdr:row>527</xdr:row>
      <xdr:rowOff>180975</xdr:rowOff>
    </xdr:to>
    <xdr:pic>
      <xdr:nvPicPr>
        <xdr:cNvPr id="821" name="Picture 820" descr="168.jpg"/>
        <xdr:cNvPicPr>
          <a:picLocks noChangeAspect="1"/>
        </xdr:cNvPicPr>
      </xdr:nvPicPr>
      <xdr:blipFill>
        <a:blip xmlns:r="http://schemas.openxmlformats.org/officeDocument/2006/relationships" r:embed="rId640" cstate="print"/>
        <a:stretch>
          <a:fillRect/>
        </a:stretch>
      </xdr:blipFill>
      <xdr:spPr>
        <a:xfrm>
          <a:off x="5810250" y="99431475"/>
          <a:ext cx="2095500" cy="2095500"/>
        </a:xfrm>
        <a:prstGeom prst="rect">
          <a:avLst/>
        </a:prstGeom>
        <a:ln w="19050">
          <a:solidFill>
            <a:schemeClr val="tx1"/>
          </a:solidFill>
        </a:ln>
      </xdr:spPr>
    </xdr:pic>
    <xdr:clientData/>
  </xdr:twoCellAnchor>
  <xdr:twoCellAnchor editAs="oneCell">
    <xdr:from>
      <xdr:col>7</xdr:col>
      <xdr:colOff>0</xdr:colOff>
      <xdr:row>539</xdr:row>
      <xdr:rowOff>0</xdr:rowOff>
    </xdr:from>
    <xdr:to>
      <xdr:col>8</xdr:col>
      <xdr:colOff>152400</xdr:colOff>
      <xdr:row>543</xdr:row>
      <xdr:rowOff>0</xdr:rowOff>
    </xdr:to>
    <xdr:pic>
      <xdr:nvPicPr>
        <xdr:cNvPr id="822" name="Picture 821" descr="168.png"/>
        <xdr:cNvPicPr>
          <a:picLocks noChangeAspect="1"/>
        </xdr:cNvPicPr>
      </xdr:nvPicPr>
      <xdr:blipFill>
        <a:blip xmlns:r="http://schemas.openxmlformats.org/officeDocument/2006/relationships" r:embed="rId641" cstate="print"/>
        <a:stretch>
          <a:fillRect/>
        </a:stretch>
      </xdr:blipFill>
      <xdr:spPr>
        <a:xfrm>
          <a:off x="4267200" y="103632000"/>
          <a:ext cx="762000" cy="762000"/>
        </a:xfrm>
        <a:prstGeom prst="rect">
          <a:avLst/>
        </a:prstGeom>
      </xdr:spPr>
    </xdr:pic>
    <xdr:clientData/>
  </xdr:twoCellAnchor>
  <xdr:twoCellAnchor editAs="oneCell">
    <xdr:from>
      <xdr:col>9</xdr:col>
      <xdr:colOff>0</xdr:colOff>
      <xdr:row>539</xdr:row>
      <xdr:rowOff>0</xdr:rowOff>
    </xdr:from>
    <xdr:to>
      <xdr:col>10</xdr:col>
      <xdr:colOff>152400</xdr:colOff>
      <xdr:row>543</xdr:row>
      <xdr:rowOff>0</xdr:rowOff>
    </xdr:to>
    <xdr:pic>
      <xdr:nvPicPr>
        <xdr:cNvPr id="823" name="Picture 822" descr="168.png"/>
        <xdr:cNvPicPr>
          <a:picLocks noChangeAspect="1"/>
        </xdr:cNvPicPr>
      </xdr:nvPicPr>
      <xdr:blipFill>
        <a:blip xmlns:r="http://schemas.openxmlformats.org/officeDocument/2006/relationships" r:embed="rId641" cstate="print"/>
        <a:stretch>
          <a:fillRect/>
        </a:stretch>
      </xdr:blipFill>
      <xdr:spPr>
        <a:xfrm>
          <a:off x="5486400" y="103632000"/>
          <a:ext cx="762000" cy="762000"/>
        </a:xfrm>
        <a:prstGeom prst="rect">
          <a:avLst/>
        </a:prstGeom>
      </xdr:spPr>
    </xdr:pic>
    <xdr:clientData/>
  </xdr:twoCellAnchor>
  <xdr:twoCellAnchor editAs="oneCell">
    <xdr:from>
      <xdr:col>7</xdr:col>
      <xdr:colOff>0</xdr:colOff>
      <xdr:row>544</xdr:row>
      <xdr:rowOff>0</xdr:rowOff>
    </xdr:from>
    <xdr:to>
      <xdr:col>8</xdr:col>
      <xdr:colOff>152400</xdr:colOff>
      <xdr:row>547</xdr:row>
      <xdr:rowOff>190500</xdr:rowOff>
    </xdr:to>
    <xdr:pic>
      <xdr:nvPicPr>
        <xdr:cNvPr id="824" name="Picture 823" descr="168back.png"/>
        <xdr:cNvPicPr>
          <a:picLocks noChangeAspect="1"/>
        </xdr:cNvPicPr>
      </xdr:nvPicPr>
      <xdr:blipFill>
        <a:blip xmlns:r="http://schemas.openxmlformats.org/officeDocument/2006/relationships" r:embed="rId642" cstate="print"/>
        <a:stretch>
          <a:fillRect/>
        </a:stretch>
      </xdr:blipFill>
      <xdr:spPr>
        <a:xfrm>
          <a:off x="4267200" y="104584500"/>
          <a:ext cx="762000" cy="762000"/>
        </a:xfrm>
        <a:prstGeom prst="rect">
          <a:avLst/>
        </a:prstGeom>
      </xdr:spPr>
    </xdr:pic>
    <xdr:clientData/>
  </xdr:twoCellAnchor>
  <xdr:twoCellAnchor editAs="oneCell">
    <xdr:from>
      <xdr:col>9</xdr:col>
      <xdr:colOff>0</xdr:colOff>
      <xdr:row>544</xdr:row>
      <xdr:rowOff>0</xdr:rowOff>
    </xdr:from>
    <xdr:to>
      <xdr:col>10</xdr:col>
      <xdr:colOff>152400</xdr:colOff>
      <xdr:row>547</xdr:row>
      <xdr:rowOff>190500</xdr:rowOff>
    </xdr:to>
    <xdr:pic>
      <xdr:nvPicPr>
        <xdr:cNvPr id="825" name="Picture 824" descr="168back.png"/>
        <xdr:cNvPicPr>
          <a:picLocks noChangeAspect="1"/>
        </xdr:cNvPicPr>
      </xdr:nvPicPr>
      <xdr:blipFill>
        <a:blip xmlns:r="http://schemas.openxmlformats.org/officeDocument/2006/relationships" r:embed="rId642" cstate="print"/>
        <a:stretch>
          <a:fillRect/>
        </a:stretch>
      </xdr:blipFill>
      <xdr:spPr>
        <a:xfrm>
          <a:off x="5486400" y="104584500"/>
          <a:ext cx="762000" cy="762000"/>
        </a:xfrm>
        <a:prstGeom prst="rect">
          <a:avLst/>
        </a:prstGeom>
      </xdr:spPr>
    </xdr:pic>
    <xdr:clientData/>
  </xdr:twoCellAnchor>
  <xdr:twoCellAnchor editAs="oneCell">
    <xdr:from>
      <xdr:col>11</xdr:col>
      <xdr:colOff>0</xdr:colOff>
      <xdr:row>539</xdr:row>
      <xdr:rowOff>0</xdr:rowOff>
    </xdr:from>
    <xdr:to>
      <xdr:col>12</xdr:col>
      <xdr:colOff>152400</xdr:colOff>
      <xdr:row>543</xdr:row>
      <xdr:rowOff>0</xdr:rowOff>
    </xdr:to>
    <xdr:pic>
      <xdr:nvPicPr>
        <xdr:cNvPr id="826" name="Picture 825" descr="168shiny.png"/>
        <xdr:cNvPicPr>
          <a:picLocks noChangeAspect="1"/>
        </xdr:cNvPicPr>
      </xdr:nvPicPr>
      <xdr:blipFill>
        <a:blip xmlns:r="http://schemas.openxmlformats.org/officeDocument/2006/relationships" r:embed="rId643" cstate="print"/>
        <a:stretch>
          <a:fillRect/>
        </a:stretch>
      </xdr:blipFill>
      <xdr:spPr>
        <a:xfrm>
          <a:off x="6705600" y="103632000"/>
          <a:ext cx="762000" cy="762000"/>
        </a:xfrm>
        <a:prstGeom prst="rect">
          <a:avLst/>
        </a:prstGeom>
      </xdr:spPr>
    </xdr:pic>
    <xdr:clientData/>
  </xdr:twoCellAnchor>
  <xdr:twoCellAnchor editAs="oneCell">
    <xdr:from>
      <xdr:col>11</xdr:col>
      <xdr:colOff>0</xdr:colOff>
      <xdr:row>544</xdr:row>
      <xdr:rowOff>0</xdr:rowOff>
    </xdr:from>
    <xdr:to>
      <xdr:col>12</xdr:col>
      <xdr:colOff>152400</xdr:colOff>
      <xdr:row>547</xdr:row>
      <xdr:rowOff>190500</xdr:rowOff>
    </xdr:to>
    <xdr:pic>
      <xdr:nvPicPr>
        <xdr:cNvPr id="827" name="Picture 826" descr="168backshiny.png"/>
        <xdr:cNvPicPr>
          <a:picLocks noChangeAspect="1"/>
        </xdr:cNvPicPr>
      </xdr:nvPicPr>
      <xdr:blipFill>
        <a:blip xmlns:r="http://schemas.openxmlformats.org/officeDocument/2006/relationships" r:embed="rId644" cstate="print"/>
        <a:stretch>
          <a:fillRect/>
        </a:stretch>
      </xdr:blipFill>
      <xdr:spPr>
        <a:xfrm>
          <a:off x="6705600" y="104584500"/>
          <a:ext cx="762000" cy="762000"/>
        </a:xfrm>
        <a:prstGeom prst="rect">
          <a:avLst/>
        </a:prstGeom>
      </xdr:spPr>
    </xdr:pic>
    <xdr:clientData/>
  </xdr:twoCellAnchor>
  <xdr:twoCellAnchor editAs="oneCell">
    <xdr:from>
      <xdr:col>9</xdr:col>
      <xdr:colOff>323850</xdr:colOff>
      <xdr:row>549</xdr:row>
      <xdr:rowOff>19050</xdr:rowOff>
    </xdr:from>
    <xdr:to>
      <xdr:col>12</xdr:col>
      <xdr:colOff>590550</xdr:colOff>
      <xdr:row>559</xdr:row>
      <xdr:rowOff>180975</xdr:rowOff>
    </xdr:to>
    <xdr:pic>
      <xdr:nvPicPr>
        <xdr:cNvPr id="828" name="Picture 827" descr="348.jpg"/>
        <xdr:cNvPicPr>
          <a:picLocks noChangeAspect="1"/>
        </xdr:cNvPicPr>
      </xdr:nvPicPr>
      <xdr:blipFill>
        <a:blip xmlns:r="http://schemas.openxmlformats.org/officeDocument/2006/relationships" r:embed="rId645" cstate="print"/>
        <a:stretch>
          <a:fillRect/>
        </a:stretch>
      </xdr:blipFill>
      <xdr:spPr>
        <a:xfrm>
          <a:off x="5810250" y="105584625"/>
          <a:ext cx="2095500" cy="2095500"/>
        </a:xfrm>
        <a:prstGeom prst="rect">
          <a:avLst/>
        </a:prstGeom>
        <a:ln w="19050">
          <a:solidFill>
            <a:schemeClr val="tx1"/>
          </a:solidFill>
        </a:ln>
      </xdr:spPr>
    </xdr:pic>
    <xdr:clientData/>
  </xdr:twoCellAnchor>
  <xdr:twoCellAnchor editAs="oneCell">
    <xdr:from>
      <xdr:col>7</xdr:col>
      <xdr:colOff>0</xdr:colOff>
      <xdr:row>571</xdr:row>
      <xdr:rowOff>0</xdr:rowOff>
    </xdr:from>
    <xdr:to>
      <xdr:col>8</xdr:col>
      <xdr:colOff>152400</xdr:colOff>
      <xdr:row>575</xdr:row>
      <xdr:rowOff>0</xdr:rowOff>
    </xdr:to>
    <xdr:pic>
      <xdr:nvPicPr>
        <xdr:cNvPr id="829" name="Picture 828" descr="348.png"/>
        <xdr:cNvPicPr>
          <a:picLocks noChangeAspect="1"/>
        </xdr:cNvPicPr>
      </xdr:nvPicPr>
      <xdr:blipFill>
        <a:blip xmlns:r="http://schemas.openxmlformats.org/officeDocument/2006/relationships" r:embed="rId646" cstate="print"/>
        <a:stretch>
          <a:fillRect/>
        </a:stretch>
      </xdr:blipFill>
      <xdr:spPr>
        <a:xfrm>
          <a:off x="4267200" y="109785150"/>
          <a:ext cx="762000" cy="762000"/>
        </a:xfrm>
        <a:prstGeom prst="rect">
          <a:avLst/>
        </a:prstGeom>
      </xdr:spPr>
    </xdr:pic>
    <xdr:clientData/>
  </xdr:twoCellAnchor>
  <xdr:twoCellAnchor editAs="oneCell">
    <xdr:from>
      <xdr:col>9</xdr:col>
      <xdr:colOff>0</xdr:colOff>
      <xdr:row>571</xdr:row>
      <xdr:rowOff>0</xdr:rowOff>
    </xdr:from>
    <xdr:to>
      <xdr:col>10</xdr:col>
      <xdr:colOff>152400</xdr:colOff>
      <xdr:row>575</xdr:row>
      <xdr:rowOff>0</xdr:rowOff>
    </xdr:to>
    <xdr:pic>
      <xdr:nvPicPr>
        <xdr:cNvPr id="830" name="Picture 829" descr="348.png"/>
        <xdr:cNvPicPr>
          <a:picLocks noChangeAspect="1"/>
        </xdr:cNvPicPr>
      </xdr:nvPicPr>
      <xdr:blipFill>
        <a:blip xmlns:r="http://schemas.openxmlformats.org/officeDocument/2006/relationships" r:embed="rId646" cstate="print"/>
        <a:stretch>
          <a:fillRect/>
        </a:stretch>
      </xdr:blipFill>
      <xdr:spPr>
        <a:xfrm>
          <a:off x="5486400" y="109785150"/>
          <a:ext cx="762000" cy="762000"/>
        </a:xfrm>
        <a:prstGeom prst="rect">
          <a:avLst/>
        </a:prstGeom>
      </xdr:spPr>
    </xdr:pic>
    <xdr:clientData/>
  </xdr:twoCellAnchor>
  <xdr:twoCellAnchor editAs="oneCell">
    <xdr:from>
      <xdr:col>7</xdr:col>
      <xdr:colOff>0</xdr:colOff>
      <xdr:row>576</xdr:row>
      <xdr:rowOff>0</xdr:rowOff>
    </xdr:from>
    <xdr:to>
      <xdr:col>8</xdr:col>
      <xdr:colOff>152400</xdr:colOff>
      <xdr:row>579</xdr:row>
      <xdr:rowOff>190500</xdr:rowOff>
    </xdr:to>
    <xdr:pic>
      <xdr:nvPicPr>
        <xdr:cNvPr id="831" name="Picture 830" descr="348back.png"/>
        <xdr:cNvPicPr>
          <a:picLocks noChangeAspect="1"/>
        </xdr:cNvPicPr>
      </xdr:nvPicPr>
      <xdr:blipFill>
        <a:blip xmlns:r="http://schemas.openxmlformats.org/officeDocument/2006/relationships" r:embed="rId647" cstate="print"/>
        <a:stretch>
          <a:fillRect/>
        </a:stretch>
      </xdr:blipFill>
      <xdr:spPr>
        <a:xfrm>
          <a:off x="4267200" y="110737650"/>
          <a:ext cx="762000" cy="762000"/>
        </a:xfrm>
        <a:prstGeom prst="rect">
          <a:avLst/>
        </a:prstGeom>
      </xdr:spPr>
    </xdr:pic>
    <xdr:clientData/>
  </xdr:twoCellAnchor>
  <xdr:twoCellAnchor editAs="oneCell">
    <xdr:from>
      <xdr:col>9</xdr:col>
      <xdr:colOff>0</xdr:colOff>
      <xdr:row>576</xdr:row>
      <xdr:rowOff>0</xdr:rowOff>
    </xdr:from>
    <xdr:to>
      <xdr:col>10</xdr:col>
      <xdr:colOff>152400</xdr:colOff>
      <xdr:row>579</xdr:row>
      <xdr:rowOff>190500</xdr:rowOff>
    </xdr:to>
    <xdr:pic>
      <xdr:nvPicPr>
        <xdr:cNvPr id="832" name="Picture 831" descr="348back.png"/>
        <xdr:cNvPicPr>
          <a:picLocks noChangeAspect="1"/>
        </xdr:cNvPicPr>
      </xdr:nvPicPr>
      <xdr:blipFill>
        <a:blip xmlns:r="http://schemas.openxmlformats.org/officeDocument/2006/relationships" r:embed="rId647" cstate="print"/>
        <a:stretch>
          <a:fillRect/>
        </a:stretch>
      </xdr:blipFill>
      <xdr:spPr>
        <a:xfrm>
          <a:off x="5486400" y="110737650"/>
          <a:ext cx="762000" cy="762000"/>
        </a:xfrm>
        <a:prstGeom prst="rect">
          <a:avLst/>
        </a:prstGeom>
      </xdr:spPr>
    </xdr:pic>
    <xdr:clientData/>
  </xdr:twoCellAnchor>
  <xdr:twoCellAnchor editAs="oneCell">
    <xdr:from>
      <xdr:col>11</xdr:col>
      <xdr:colOff>0</xdr:colOff>
      <xdr:row>571</xdr:row>
      <xdr:rowOff>0</xdr:rowOff>
    </xdr:from>
    <xdr:to>
      <xdr:col>12</xdr:col>
      <xdr:colOff>152400</xdr:colOff>
      <xdr:row>575</xdr:row>
      <xdr:rowOff>0</xdr:rowOff>
    </xdr:to>
    <xdr:pic>
      <xdr:nvPicPr>
        <xdr:cNvPr id="833" name="Picture 832" descr="348shiny.png"/>
        <xdr:cNvPicPr>
          <a:picLocks noChangeAspect="1"/>
        </xdr:cNvPicPr>
      </xdr:nvPicPr>
      <xdr:blipFill>
        <a:blip xmlns:r="http://schemas.openxmlformats.org/officeDocument/2006/relationships" r:embed="rId648" cstate="print"/>
        <a:stretch>
          <a:fillRect/>
        </a:stretch>
      </xdr:blipFill>
      <xdr:spPr>
        <a:xfrm>
          <a:off x="6705600" y="109785150"/>
          <a:ext cx="762000" cy="762000"/>
        </a:xfrm>
        <a:prstGeom prst="rect">
          <a:avLst/>
        </a:prstGeom>
      </xdr:spPr>
    </xdr:pic>
    <xdr:clientData/>
  </xdr:twoCellAnchor>
  <xdr:twoCellAnchor editAs="oneCell">
    <xdr:from>
      <xdr:col>11</xdr:col>
      <xdr:colOff>0</xdr:colOff>
      <xdr:row>576</xdr:row>
      <xdr:rowOff>0</xdr:rowOff>
    </xdr:from>
    <xdr:to>
      <xdr:col>12</xdr:col>
      <xdr:colOff>152400</xdr:colOff>
      <xdr:row>579</xdr:row>
      <xdr:rowOff>190500</xdr:rowOff>
    </xdr:to>
    <xdr:pic>
      <xdr:nvPicPr>
        <xdr:cNvPr id="834" name="Picture 833" descr="348backshiny.png"/>
        <xdr:cNvPicPr>
          <a:picLocks noChangeAspect="1"/>
        </xdr:cNvPicPr>
      </xdr:nvPicPr>
      <xdr:blipFill>
        <a:blip xmlns:r="http://schemas.openxmlformats.org/officeDocument/2006/relationships" r:embed="rId649" cstate="print"/>
        <a:stretch>
          <a:fillRect/>
        </a:stretch>
      </xdr:blipFill>
      <xdr:spPr>
        <a:xfrm>
          <a:off x="6705600" y="110737650"/>
          <a:ext cx="762000" cy="762000"/>
        </a:xfrm>
        <a:prstGeom prst="rect">
          <a:avLst/>
        </a:prstGeom>
      </xdr:spPr>
    </xdr:pic>
    <xdr:clientData/>
  </xdr:twoCellAnchor>
  <xdr:twoCellAnchor editAs="oneCell">
    <xdr:from>
      <xdr:col>9</xdr:col>
      <xdr:colOff>323850</xdr:colOff>
      <xdr:row>583</xdr:row>
      <xdr:rowOff>19050</xdr:rowOff>
    </xdr:from>
    <xdr:to>
      <xdr:col>12</xdr:col>
      <xdr:colOff>590550</xdr:colOff>
      <xdr:row>593</xdr:row>
      <xdr:rowOff>180975</xdr:rowOff>
    </xdr:to>
    <xdr:pic>
      <xdr:nvPicPr>
        <xdr:cNvPr id="835" name="Picture 834" descr="144.jpg"/>
        <xdr:cNvPicPr>
          <a:picLocks noChangeAspect="1"/>
        </xdr:cNvPicPr>
      </xdr:nvPicPr>
      <xdr:blipFill>
        <a:blip xmlns:r="http://schemas.openxmlformats.org/officeDocument/2006/relationships" r:embed="rId650" cstate="print"/>
        <a:stretch>
          <a:fillRect/>
        </a:stretch>
      </xdr:blipFill>
      <xdr:spPr>
        <a:xfrm>
          <a:off x="5810250" y="112118775"/>
          <a:ext cx="2095500" cy="2095500"/>
        </a:xfrm>
        <a:prstGeom prst="rect">
          <a:avLst/>
        </a:prstGeom>
        <a:ln w="19050">
          <a:solidFill>
            <a:schemeClr val="tx1"/>
          </a:solidFill>
        </a:ln>
      </xdr:spPr>
    </xdr:pic>
    <xdr:clientData/>
  </xdr:twoCellAnchor>
  <xdr:twoCellAnchor editAs="oneCell">
    <xdr:from>
      <xdr:col>8</xdr:col>
      <xdr:colOff>0</xdr:colOff>
      <xdr:row>605</xdr:row>
      <xdr:rowOff>0</xdr:rowOff>
    </xdr:from>
    <xdr:to>
      <xdr:col>9</xdr:col>
      <xdr:colOff>152400</xdr:colOff>
      <xdr:row>609</xdr:row>
      <xdr:rowOff>0</xdr:rowOff>
    </xdr:to>
    <xdr:pic>
      <xdr:nvPicPr>
        <xdr:cNvPr id="836" name="Picture 835" descr="144.png"/>
        <xdr:cNvPicPr>
          <a:picLocks noChangeAspect="1"/>
        </xdr:cNvPicPr>
      </xdr:nvPicPr>
      <xdr:blipFill>
        <a:blip xmlns:r="http://schemas.openxmlformats.org/officeDocument/2006/relationships" r:embed="rId651" cstate="print"/>
        <a:stretch>
          <a:fillRect/>
        </a:stretch>
      </xdr:blipFill>
      <xdr:spPr>
        <a:xfrm>
          <a:off x="4876800" y="116319300"/>
          <a:ext cx="762000" cy="762000"/>
        </a:xfrm>
        <a:prstGeom prst="rect">
          <a:avLst/>
        </a:prstGeom>
      </xdr:spPr>
    </xdr:pic>
    <xdr:clientData/>
  </xdr:twoCellAnchor>
  <xdr:twoCellAnchor editAs="oneCell">
    <xdr:from>
      <xdr:col>11</xdr:col>
      <xdr:colOff>0</xdr:colOff>
      <xdr:row>605</xdr:row>
      <xdr:rowOff>0</xdr:rowOff>
    </xdr:from>
    <xdr:to>
      <xdr:col>12</xdr:col>
      <xdr:colOff>152400</xdr:colOff>
      <xdr:row>609</xdr:row>
      <xdr:rowOff>0</xdr:rowOff>
    </xdr:to>
    <xdr:pic>
      <xdr:nvPicPr>
        <xdr:cNvPr id="837" name="Picture 836" descr="144shiny.png"/>
        <xdr:cNvPicPr>
          <a:picLocks noChangeAspect="1"/>
        </xdr:cNvPicPr>
      </xdr:nvPicPr>
      <xdr:blipFill>
        <a:blip xmlns:r="http://schemas.openxmlformats.org/officeDocument/2006/relationships" r:embed="rId652" cstate="print"/>
        <a:stretch>
          <a:fillRect/>
        </a:stretch>
      </xdr:blipFill>
      <xdr:spPr>
        <a:xfrm>
          <a:off x="6705600" y="116319300"/>
          <a:ext cx="762000" cy="762000"/>
        </a:xfrm>
        <a:prstGeom prst="rect">
          <a:avLst/>
        </a:prstGeom>
      </xdr:spPr>
    </xdr:pic>
    <xdr:clientData/>
  </xdr:twoCellAnchor>
  <xdr:twoCellAnchor editAs="oneCell">
    <xdr:from>
      <xdr:col>8</xdr:col>
      <xdr:colOff>0</xdr:colOff>
      <xdr:row>610</xdr:row>
      <xdr:rowOff>0</xdr:rowOff>
    </xdr:from>
    <xdr:to>
      <xdr:col>9</xdr:col>
      <xdr:colOff>152400</xdr:colOff>
      <xdr:row>613</xdr:row>
      <xdr:rowOff>190500</xdr:rowOff>
    </xdr:to>
    <xdr:pic>
      <xdr:nvPicPr>
        <xdr:cNvPr id="838" name="Picture 837" descr="144back.png"/>
        <xdr:cNvPicPr>
          <a:picLocks noChangeAspect="1"/>
        </xdr:cNvPicPr>
      </xdr:nvPicPr>
      <xdr:blipFill>
        <a:blip xmlns:r="http://schemas.openxmlformats.org/officeDocument/2006/relationships" r:embed="rId653" cstate="print"/>
        <a:stretch>
          <a:fillRect/>
        </a:stretch>
      </xdr:blipFill>
      <xdr:spPr>
        <a:xfrm>
          <a:off x="4876800" y="117271800"/>
          <a:ext cx="762000" cy="762000"/>
        </a:xfrm>
        <a:prstGeom prst="rect">
          <a:avLst/>
        </a:prstGeom>
      </xdr:spPr>
    </xdr:pic>
    <xdr:clientData/>
  </xdr:twoCellAnchor>
  <xdr:twoCellAnchor editAs="oneCell">
    <xdr:from>
      <xdr:col>11</xdr:col>
      <xdr:colOff>0</xdr:colOff>
      <xdr:row>610</xdr:row>
      <xdr:rowOff>0</xdr:rowOff>
    </xdr:from>
    <xdr:to>
      <xdr:col>12</xdr:col>
      <xdr:colOff>152400</xdr:colOff>
      <xdr:row>613</xdr:row>
      <xdr:rowOff>190500</xdr:rowOff>
    </xdr:to>
    <xdr:pic>
      <xdr:nvPicPr>
        <xdr:cNvPr id="839" name="Picture 838" descr="144backshiny.png"/>
        <xdr:cNvPicPr>
          <a:picLocks noChangeAspect="1"/>
        </xdr:cNvPicPr>
      </xdr:nvPicPr>
      <xdr:blipFill>
        <a:blip xmlns:r="http://schemas.openxmlformats.org/officeDocument/2006/relationships" r:embed="rId654" cstate="print"/>
        <a:stretch>
          <a:fillRect/>
        </a:stretch>
      </xdr:blipFill>
      <xdr:spPr>
        <a:xfrm>
          <a:off x="6705600" y="117271800"/>
          <a:ext cx="762000" cy="762000"/>
        </a:xfrm>
        <a:prstGeom prst="rect">
          <a:avLst/>
        </a:prstGeom>
      </xdr:spPr>
    </xdr:pic>
    <xdr:clientData/>
  </xdr:twoCellAnchor>
  <xdr:twoCellAnchor editAs="oneCell">
    <xdr:from>
      <xdr:col>9</xdr:col>
      <xdr:colOff>333375</xdr:colOff>
      <xdr:row>681</xdr:row>
      <xdr:rowOff>19050</xdr:rowOff>
    </xdr:from>
    <xdr:to>
      <xdr:col>12</xdr:col>
      <xdr:colOff>600075</xdr:colOff>
      <xdr:row>691</xdr:row>
      <xdr:rowOff>180975</xdr:rowOff>
    </xdr:to>
    <xdr:pic>
      <xdr:nvPicPr>
        <xdr:cNvPr id="840" name="Picture 839" descr="354.jpg"/>
        <xdr:cNvPicPr>
          <a:picLocks noChangeAspect="1"/>
        </xdr:cNvPicPr>
      </xdr:nvPicPr>
      <xdr:blipFill>
        <a:blip xmlns:r="http://schemas.openxmlformats.org/officeDocument/2006/relationships" r:embed="rId655" cstate="print"/>
        <a:stretch>
          <a:fillRect/>
        </a:stretch>
      </xdr:blipFill>
      <xdr:spPr>
        <a:xfrm>
          <a:off x="5819775" y="130959225"/>
          <a:ext cx="2095500" cy="2095500"/>
        </a:xfrm>
        <a:prstGeom prst="rect">
          <a:avLst/>
        </a:prstGeom>
        <a:ln w="19050">
          <a:solidFill>
            <a:schemeClr val="tx1"/>
          </a:solidFill>
        </a:ln>
      </xdr:spPr>
    </xdr:pic>
    <xdr:clientData/>
  </xdr:twoCellAnchor>
  <xdr:twoCellAnchor editAs="oneCell">
    <xdr:from>
      <xdr:col>7</xdr:col>
      <xdr:colOff>0</xdr:colOff>
      <xdr:row>703</xdr:row>
      <xdr:rowOff>0</xdr:rowOff>
    </xdr:from>
    <xdr:to>
      <xdr:col>8</xdr:col>
      <xdr:colOff>152400</xdr:colOff>
      <xdr:row>707</xdr:row>
      <xdr:rowOff>0</xdr:rowOff>
    </xdr:to>
    <xdr:pic>
      <xdr:nvPicPr>
        <xdr:cNvPr id="841" name="Picture 840" descr="354.png"/>
        <xdr:cNvPicPr>
          <a:picLocks noChangeAspect="1"/>
        </xdr:cNvPicPr>
      </xdr:nvPicPr>
      <xdr:blipFill>
        <a:blip xmlns:r="http://schemas.openxmlformats.org/officeDocument/2006/relationships" r:embed="rId656" cstate="print"/>
        <a:stretch>
          <a:fillRect/>
        </a:stretch>
      </xdr:blipFill>
      <xdr:spPr>
        <a:xfrm>
          <a:off x="4267200" y="135159750"/>
          <a:ext cx="762000" cy="762000"/>
        </a:xfrm>
        <a:prstGeom prst="rect">
          <a:avLst/>
        </a:prstGeom>
      </xdr:spPr>
    </xdr:pic>
    <xdr:clientData/>
  </xdr:twoCellAnchor>
  <xdr:twoCellAnchor editAs="oneCell">
    <xdr:from>
      <xdr:col>9</xdr:col>
      <xdr:colOff>0</xdr:colOff>
      <xdr:row>703</xdr:row>
      <xdr:rowOff>0</xdr:rowOff>
    </xdr:from>
    <xdr:to>
      <xdr:col>10</xdr:col>
      <xdr:colOff>152400</xdr:colOff>
      <xdr:row>707</xdr:row>
      <xdr:rowOff>0</xdr:rowOff>
    </xdr:to>
    <xdr:pic>
      <xdr:nvPicPr>
        <xdr:cNvPr id="842" name="Picture 841" descr="354.png"/>
        <xdr:cNvPicPr>
          <a:picLocks noChangeAspect="1"/>
        </xdr:cNvPicPr>
      </xdr:nvPicPr>
      <xdr:blipFill>
        <a:blip xmlns:r="http://schemas.openxmlformats.org/officeDocument/2006/relationships" r:embed="rId656" cstate="print"/>
        <a:stretch>
          <a:fillRect/>
        </a:stretch>
      </xdr:blipFill>
      <xdr:spPr>
        <a:xfrm>
          <a:off x="5486400" y="135159750"/>
          <a:ext cx="762000" cy="762000"/>
        </a:xfrm>
        <a:prstGeom prst="rect">
          <a:avLst/>
        </a:prstGeom>
      </xdr:spPr>
    </xdr:pic>
    <xdr:clientData/>
  </xdr:twoCellAnchor>
  <xdr:twoCellAnchor editAs="oneCell">
    <xdr:from>
      <xdr:col>7</xdr:col>
      <xdr:colOff>0</xdr:colOff>
      <xdr:row>708</xdr:row>
      <xdr:rowOff>0</xdr:rowOff>
    </xdr:from>
    <xdr:to>
      <xdr:col>8</xdr:col>
      <xdr:colOff>152400</xdr:colOff>
      <xdr:row>711</xdr:row>
      <xdr:rowOff>190500</xdr:rowOff>
    </xdr:to>
    <xdr:pic>
      <xdr:nvPicPr>
        <xdr:cNvPr id="843" name="Picture 842" descr="354back.png"/>
        <xdr:cNvPicPr>
          <a:picLocks noChangeAspect="1"/>
        </xdr:cNvPicPr>
      </xdr:nvPicPr>
      <xdr:blipFill>
        <a:blip xmlns:r="http://schemas.openxmlformats.org/officeDocument/2006/relationships" r:embed="rId657" cstate="print"/>
        <a:stretch>
          <a:fillRect/>
        </a:stretch>
      </xdr:blipFill>
      <xdr:spPr>
        <a:xfrm>
          <a:off x="4267200" y="136112250"/>
          <a:ext cx="762000" cy="762000"/>
        </a:xfrm>
        <a:prstGeom prst="rect">
          <a:avLst/>
        </a:prstGeom>
      </xdr:spPr>
    </xdr:pic>
    <xdr:clientData/>
  </xdr:twoCellAnchor>
  <xdr:twoCellAnchor editAs="oneCell">
    <xdr:from>
      <xdr:col>9</xdr:col>
      <xdr:colOff>0</xdr:colOff>
      <xdr:row>708</xdr:row>
      <xdr:rowOff>0</xdr:rowOff>
    </xdr:from>
    <xdr:to>
      <xdr:col>10</xdr:col>
      <xdr:colOff>152400</xdr:colOff>
      <xdr:row>711</xdr:row>
      <xdr:rowOff>190500</xdr:rowOff>
    </xdr:to>
    <xdr:pic>
      <xdr:nvPicPr>
        <xdr:cNvPr id="844" name="Picture 843" descr="354back.png"/>
        <xdr:cNvPicPr>
          <a:picLocks noChangeAspect="1"/>
        </xdr:cNvPicPr>
      </xdr:nvPicPr>
      <xdr:blipFill>
        <a:blip xmlns:r="http://schemas.openxmlformats.org/officeDocument/2006/relationships" r:embed="rId657" cstate="print"/>
        <a:stretch>
          <a:fillRect/>
        </a:stretch>
      </xdr:blipFill>
      <xdr:spPr>
        <a:xfrm>
          <a:off x="5486400" y="136112250"/>
          <a:ext cx="762000" cy="762000"/>
        </a:xfrm>
        <a:prstGeom prst="rect">
          <a:avLst/>
        </a:prstGeom>
      </xdr:spPr>
    </xdr:pic>
    <xdr:clientData/>
  </xdr:twoCellAnchor>
  <xdr:twoCellAnchor editAs="oneCell">
    <xdr:from>
      <xdr:col>11</xdr:col>
      <xdr:colOff>0</xdr:colOff>
      <xdr:row>703</xdr:row>
      <xdr:rowOff>0</xdr:rowOff>
    </xdr:from>
    <xdr:to>
      <xdr:col>12</xdr:col>
      <xdr:colOff>152400</xdr:colOff>
      <xdr:row>707</xdr:row>
      <xdr:rowOff>0</xdr:rowOff>
    </xdr:to>
    <xdr:pic>
      <xdr:nvPicPr>
        <xdr:cNvPr id="845" name="Picture 844" descr="354shiny.png"/>
        <xdr:cNvPicPr>
          <a:picLocks noChangeAspect="1"/>
        </xdr:cNvPicPr>
      </xdr:nvPicPr>
      <xdr:blipFill>
        <a:blip xmlns:r="http://schemas.openxmlformats.org/officeDocument/2006/relationships" r:embed="rId658" cstate="print"/>
        <a:stretch>
          <a:fillRect/>
        </a:stretch>
      </xdr:blipFill>
      <xdr:spPr>
        <a:xfrm>
          <a:off x="6705600" y="135159750"/>
          <a:ext cx="762000" cy="762000"/>
        </a:xfrm>
        <a:prstGeom prst="rect">
          <a:avLst/>
        </a:prstGeom>
      </xdr:spPr>
    </xdr:pic>
    <xdr:clientData/>
  </xdr:twoCellAnchor>
  <xdr:twoCellAnchor editAs="oneCell">
    <xdr:from>
      <xdr:col>11</xdr:col>
      <xdr:colOff>0</xdr:colOff>
      <xdr:row>708</xdr:row>
      <xdr:rowOff>0</xdr:rowOff>
    </xdr:from>
    <xdr:to>
      <xdr:col>12</xdr:col>
      <xdr:colOff>152400</xdr:colOff>
      <xdr:row>711</xdr:row>
      <xdr:rowOff>190500</xdr:rowOff>
    </xdr:to>
    <xdr:pic>
      <xdr:nvPicPr>
        <xdr:cNvPr id="846" name="Picture 845" descr="354backshiny.png"/>
        <xdr:cNvPicPr>
          <a:picLocks noChangeAspect="1"/>
        </xdr:cNvPicPr>
      </xdr:nvPicPr>
      <xdr:blipFill>
        <a:blip xmlns:r="http://schemas.openxmlformats.org/officeDocument/2006/relationships" r:embed="rId659" cstate="print"/>
        <a:stretch>
          <a:fillRect/>
        </a:stretch>
      </xdr:blipFill>
      <xdr:spPr>
        <a:xfrm>
          <a:off x="6705600" y="136112250"/>
          <a:ext cx="762000" cy="762000"/>
        </a:xfrm>
        <a:prstGeom prst="rect">
          <a:avLst/>
        </a:prstGeom>
      </xdr:spPr>
    </xdr:pic>
    <xdr:clientData/>
  </xdr:twoCellAnchor>
  <xdr:twoCellAnchor editAs="oneCell">
    <xdr:from>
      <xdr:col>9</xdr:col>
      <xdr:colOff>323850</xdr:colOff>
      <xdr:row>715</xdr:row>
      <xdr:rowOff>19050</xdr:rowOff>
    </xdr:from>
    <xdr:to>
      <xdr:col>12</xdr:col>
      <xdr:colOff>590550</xdr:colOff>
      <xdr:row>725</xdr:row>
      <xdr:rowOff>180975</xdr:rowOff>
    </xdr:to>
    <xdr:pic>
      <xdr:nvPicPr>
        <xdr:cNvPr id="847" name="Picture 846" descr="411.jpg"/>
        <xdr:cNvPicPr>
          <a:picLocks noChangeAspect="1"/>
        </xdr:cNvPicPr>
      </xdr:nvPicPr>
      <xdr:blipFill>
        <a:blip xmlns:r="http://schemas.openxmlformats.org/officeDocument/2006/relationships" r:embed="rId660" cstate="print"/>
        <a:stretch>
          <a:fillRect/>
        </a:stretch>
      </xdr:blipFill>
      <xdr:spPr>
        <a:xfrm>
          <a:off x="5810250" y="137493375"/>
          <a:ext cx="2095500" cy="2095500"/>
        </a:xfrm>
        <a:prstGeom prst="rect">
          <a:avLst/>
        </a:prstGeom>
        <a:ln w="19050">
          <a:solidFill>
            <a:schemeClr val="tx1"/>
          </a:solidFill>
        </a:ln>
      </xdr:spPr>
    </xdr:pic>
    <xdr:clientData/>
  </xdr:twoCellAnchor>
  <xdr:twoCellAnchor editAs="oneCell">
    <xdr:from>
      <xdr:col>7</xdr:col>
      <xdr:colOff>0</xdr:colOff>
      <xdr:row>737</xdr:row>
      <xdr:rowOff>0</xdr:rowOff>
    </xdr:from>
    <xdr:to>
      <xdr:col>8</xdr:col>
      <xdr:colOff>152400</xdr:colOff>
      <xdr:row>741</xdr:row>
      <xdr:rowOff>0</xdr:rowOff>
    </xdr:to>
    <xdr:pic>
      <xdr:nvPicPr>
        <xdr:cNvPr id="848" name="Picture 847" descr="411.png"/>
        <xdr:cNvPicPr>
          <a:picLocks noChangeAspect="1"/>
        </xdr:cNvPicPr>
      </xdr:nvPicPr>
      <xdr:blipFill>
        <a:blip xmlns:r="http://schemas.openxmlformats.org/officeDocument/2006/relationships" r:embed="rId661" cstate="print"/>
        <a:stretch>
          <a:fillRect/>
        </a:stretch>
      </xdr:blipFill>
      <xdr:spPr>
        <a:xfrm>
          <a:off x="4267200" y="141693900"/>
          <a:ext cx="762000" cy="762000"/>
        </a:xfrm>
        <a:prstGeom prst="rect">
          <a:avLst/>
        </a:prstGeom>
      </xdr:spPr>
    </xdr:pic>
    <xdr:clientData/>
  </xdr:twoCellAnchor>
  <xdr:twoCellAnchor editAs="oneCell">
    <xdr:from>
      <xdr:col>9</xdr:col>
      <xdr:colOff>0</xdr:colOff>
      <xdr:row>737</xdr:row>
      <xdr:rowOff>0</xdr:rowOff>
    </xdr:from>
    <xdr:to>
      <xdr:col>10</xdr:col>
      <xdr:colOff>152400</xdr:colOff>
      <xdr:row>741</xdr:row>
      <xdr:rowOff>0</xdr:rowOff>
    </xdr:to>
    <xdr:pic>
      <xdr:nvPicPr>
        <xdr:cNvPr id="849" name="Picture 848" descr="411.png"/>
        <xdr:cNvPicPr>
          <a:picLocks noChangeAspect="1"/>
        </xdr:cNvPicPr>
      </xdr:nvPicPr>
      <xdr:blipFill>
        <a:blip xmlns:r="http://schemas.openxmlformats.org/officeDocument/2006/relationships" r:embed="rId661" cstate="print"/>
        <a:stretch>
          <a:fillRect/>
        </a:stretch>
      </xdr:blipFill>
      <xdr:spPr>
        <a:xfrm>
          <a:off x="5486400" y="141693900"/>
          <a:ext cx="762000" cy="762000"/>
        </a:xfrm>
        <a:prstGeom prst="rect">
          <a:avLst/>
        </a:prstGeom>
      </xdr:spPr>
    </xdr:pic>
    <xdr:clientData/>
  </xdr:twoCellAnchor>
  <xdr:twoCellAnchor editAs="oneCell">
    <xdr:from>
      <xdr:col>7</xdr:col>
      <xdr:colOff>0</xdr:colOff>
      <xdr:row>742</xdr:row>
      <xdr:rowOff>0</xdr:rowOff>
    </xdr:from>
    <xdr:to>
      <xdr:col>8</xdr:col>
      <xdr:colOff>152400</xdr:colOff>
      <xdr:row>745</xdr:row>
      <xdr:rowOff>190500</xdr:rowOff>
    </xdr:to>
    <xdr:pic>
      <xdr:nvPicPr>
        <xdr:cNvPr id="850" name="Picture 849" descr="411back.png"/>
        <xdr:cNvPicPr>
          <a:picLocks noChangeAspect="1"/>
        </xdr:cNvPicPr>
      </xdr:nvPicPr>
      <xdr:blipFill>
        <a:blip xmlns:r="http://schemas.openxmlformats.org/officeDocument/2006/relationships" r:embed="rId662" cstate="print"/>
        <a:stretch>
          <a:fillRect/>
        </a:stretch>
      </xdr:blipFill>
      <xdr:spPr>
        <a:xfrm>
          <a:off x="4267200" y="142646400"/>
          <a:ext cx="762000" cy="762000"/>
        </a:xfrm>
        <a:prstGeom prst="rect">
          <a:avLst/>
        </a:prstGeom>
      </xdr:spPr>
    </xdr:pic>
    <xdr:clientData/>
  </xdr:twoCellAnchor>
  <xdr:twoCellAnchor editAs="oneCell">
    <xdr:from>
      <xdr:col>9</xdr:col>
      <xdr:colOff>0</xdr:colOff>
      <xdr:row>742</xdr:row>
      <xdr:rowOff>0</xdr:rowOff>
    </xdr:from>
    <xdr:to>
      <xdr:col>10</xdr:col>
      <xdr:colOff>152400</xdr:colOff>
      <xdr:row>745</xdr:row>
      <xdr:rowOff>190500</xdr:rowOff>
    </xdr:to>
    <xdr:pic>
      <xdr:nvPicPr>
        <xdr:cNvPr id="851" name="Picture 850" descr="411back.png"/>
        <xdr:cNvPicPr>
          <a:picLocks noChangeAspect="1"/>
        </xdr:cNvPicPr>
      </xdr:nvPicPr>
      <xdr:blipFill>
        <a:blip xmlns:r="http://schemas.openxmlformats.org/officeDocument/2006/relationships" r:embed="rId662" cstate="print"/>
        <a:stretch>
          <a:fillRect/>
        </a:stretch>
      </xdr:blipFill>
      <xdr:spPr>
        <a:xfrm>
          <a:off x="5486400" y="142646400"/>
          <a:ext cx="762000" cy="762000"/>
        </a:xfrm>
        <a:prstGeom prst="rect">
          <a:avLst/>
        </a:prstGeom>
      </xdr:spPr>
    </xdr:pic>
    <xdr:clientData/>
  </xdr:twoCellAnchor>
  <xdr:twoCellAnchor editAs="oneCell">
    <xdr:from>
      <xdr:col>11</xdr:col>
      <xdr:colOff>0</xdr:colOff>
      <xdr:row>737</xdr:row>
      <xdr:rowOff>0</xdr:rowOff>
    </xdr:from>
    <xdr:to>
      <xdr:col>12</xdr:col>
      <xdr:colOff>152400</xdr:colOff>
      <xdr:row>741</xdr:row>
      <xdr:rowOff>0</xdr:rowOff>
    </xdr:to>
    <xdr:pic>
      <xdr:nvPicPr>
        <xdr:cNvPr id="852" name="Picture 851" descr="411shiny.png"/>
        <xdr:cNvPicPr>
          <a:picLocks noChangeAspect="1"/>
        </xdr:cNvPicPr>
      </xdr:nvPicPr>
      <xdr:blipFill>
        <a:blip xmlns:r="http://schemas.openxmlformats.org/officeDocument/2006/relationships" r:embed="rId663" cstate="print"/>
        <a:stretch>
          <a:fillRect/>
        </a:stretch>
      </xdr:blipFill>
      <xdr:spPr>
        <a:xfrm>
          <a:off x="6705600" y="141693900"/>
          <a:ext cx="762000" cy="762000"/>
        </a:xfrm>
        <a:prstGeom prst="rect">
          <a:avLst/>
        </a:prstGeom>
      </xdr:spPr>
    </xdr:pic>
    <xdr:clientData/>
  </xdr:twoCellAnchor>
  <xdr:twoCellAnchor editAs="oneCell">
    <xdr:from>
      <xdr:col>11</xdr:col>
      <xdr:colOff>0</xdr:colOff>
      <xdr:row>742</xdr:row>
      <xdr:rowOff>0</xdr:rowOff>
    </xdr:from>
    <xdr:to>
      <xdr:col>12</xdr:col>
      <xdr:colOff>152400</xdr:colOff>
      <xdr:row>745</xdr:row>
      <xdr:rowOff>190500</xdr:rowOff>
    </xdr:to>
    <xdr:pic>
      <xdr:nvPicPr>
        <xdr:cNvPr id="853" name="Picture 852" descr="411backshiny.png"/>
        <xdr:cNvPicPr>
          <a:picLocks noChangeAspect="1"/>
        </xdr:cNvPicPr>
      </xdr:nvPicPr>
      <xdr:blipFill>
        <a:blip xmlns:r="http://schemas.openxmlformats.org/officeDocument/2006/relationships" r:embed="rId664" cstate="print"/>
        <a:stretch>
          <a:fillRect/>
        </a:stretch>
      </xdr:blipFill>
      <xdr:spPr>
        <a:xfrm>
          <a:off x="6705600" y="142646400"/>
          <a:ext cx="762000" cy="762000"/>
        </a:xfrm>
        <a:prstGeom prst="rect">
          <a:avLst/>
        </a:prstGeom>
      </xdr:spPr>
    </xdr:pic>
    <xdr:clientData/>
  </xdr:twoCellAnchor>
  <xdr:twoCellAnchor editAs="oneCell">
    <xdr:from>
      <xdr:col>9</xdr:col>
      <xdr:colOff>323850</xdr:colOff>
      <xdr:row>749</xdr:row>
      <xdr:rowOff>19050</xdr:rowOff>
    </xdr:from>
    <xdr:to>
      <xdr:col>12</xdr:col>
      <xdr:colOff>590550</xdr:colOff>
      <xdr:row>759</xdr:row>
      <xdr:rowOff>180975</xdr:rowOff>
    </xdr:to>
    <xdr:pic>
      <xdr:nvPicPr>
        <xdr:cNvPr id="854" name="Picture 853" descr="267.jpg"/>
        <xdr:cNvPicPr>
          <a:picLocks noChangeAspect="1"/>
        </xdr:cNvPicPr>
      </xdr:nvPicPr>
      <xdr:blipFill>
        <a:blip xmlns:r="http://schemas.openxmlformats.org/officeDocument/2006/relationships" r:embed="rId665" cstate="print"/>
        <a:stretch>
          <a:fillRect/>
        </a:stretch>
      </xdr:blipFill>
      <xdr:spPr>
        <a:xfrm>
          <a:off x="5810250" y="144027525"/>
          <a:ext cx="2095500" cy="2095500"/>
        </a:xfrm>
        <a:prstGeom prst="rect">
          <a:avLst/>
        </a:prstGeom>
        <a:ln w="19050">
          <a:solidFill>
            <a:schemeClr val="tx1"/>
          </a:solidFill>
        </a:ln>
      </xdr:spPr>
    </xdr:pic>
    <xdr:clientData/>
  </xdr:twoCellAnchor>
  <xdr:twoCellAnchor editAs="oneCell">
    <xdr:from>
      <xdr:col>7</xdr:col>
      <xdr:colOff>0</xdr:colOff>
      <xdr:row>771</xdr:row>
      <xdr:rowOff>0</xdr:rowOff>
    </xdr:from>
    <xdr:to>
      <xdr:col>8</xdr:col>
      <xdr:colOff>152400</xdr:colOff>
      <xdr:row>775</xdr:row>
      <xdr:rowOff>0</xdr:rowOff>
    </xdr:to>
    <xdr:pic>
      <xdr:nvPicPr>
        <xdr:cNvPr id="855" name="Picture 854" descr="267.png"/>
        <xdr:cNvPicPr>
          <a:picLocks noChangeAspect="1"/>
        </xdr:cNvPicPr>
      </xdr:nvPicPr>
      <xdr:blipFill>
        <a:blip xmlns:r="http://schemas.openxmlformats.org/officeDocument/2006/relationships" r:embed="rId666" cstate="print"/>
        <a:stretch>
          <a:fillRect/>
        </a:stretch>
      </xdr:blipFill>
      <xdr:spPr>
        <a:xfrm>
          <a:off x="4267200" y="148228050"/>
          <a:ext cx="762000" cy="762000"/>
        </a:xfrm>
        <a:prstGeom prst="rect">
          <a:avLst/>
        </a:prstGeom>
      </xdr:spPr>
    </xdr:pic>
    <xdr:clientData/>
  </xdr:twoCellAnchor>
  <xdr:twoCellAnchor editAs="oneCell">
    <xdr:from>
      <xdr:col>9</xdr:col>
      <xdr:colOff>0</xdr:colOff>
      <xdr:row>771</xdr:row>
      <xdr:rowOff>0</xdr:rowOff>
    </xdr:from>
    <xdr:to>
      <xdr:col>10</xdr:col>
      <xdr:colOff>152400</xdr:colOff>
      <xdr:row>775</xdr:row>
      <xdr:rowOff>0</xdr:rowOff>
    </xdr:to>
    <xdr:pic>
      <xdr:nvPicPr>
        <xdr:cNvPr id="856" name="Picture 855" descr="267fem.png"/>
        <xdr:cNvPicPr>
          <a:picLocks noChangeAspect="1"/>
        </xdr:cNvPicPr>
      </xdr:nvPicPr>
      <xdr:blipFill>
        <a:blip xmlns:r="http://schemas.openxmlformats.org/officeDocument/2006/relationships" r:embed="rId667" cstate="print"/>
        <a:stretch>
          <a:fillRect/>
        </a:stretch>
      </xdr:blipFill>
      <xdr:spPr>
        <a:xfrm>
          <a:off x="5486400" y="148228050"/>
          <a:ext cx="762000" cy="762000"/>
        </a:xfrm>
        <a:prstGeom prst="rect">
          <a:avLst/>
        </a:prstGeom>
      </xdr:spPr>
    </xdr:pic>
    <xdr:clientData/>
  </xdr:twoCellAnchor>
  <xdr:twoCellAnchor editAs="oneCell">
    <xdr:from>
      <xdr:col>11</xdr:col>
      <xdr:colOff>0</xdr:colOff>
      <xdr:row>771</xdr:row>
      <xdr:rowOff>0</xdr:rowOff>
    </xdr:from>
    <xdr:to>
      <xdr:col>12</xdr:col>
      <xdr:colOff>152400</xdr:colOff>
      <xdr:row>775</xdr:row>
      <xdr:rowOff>0</xdr:rowOff>
    </xdr:to>
    <xdr:pic>
      <xdr:nvPicPr>
        <xdr:cNvPr id="857" name="Picture 856" descr="267shiny.png"/>
        <xdr:cNvPicPr>
          <a:picLocks noChangeAspect="1"/>
        </xdr:cNvPicPr>
      </xdr:nvPicPr>
      <xdr:blipFill>
        <a:blip xmlns:r="http://schemas.openxmlformats.org/officeDocument/2006/relationships" r:embed="rId668" cstate="print"/>
        <a:stretch>
          <a:fillRect/>
        </a:stretch>
      </xdr:blipFill>
      <xdr:spPr>
        <a:xfrm>
          <a:off x="6705600" y="148228050"/>
          <a:ext cx="762000" cy="762000"/>
        </a:xfrm>
        <a:prstGeom prst="rect">
          <a:avLst/>
        </a:prstGeom>
      </xdr:spPr>
    </xdr:pic>
    <xdr:clientData/>
  </xdr:twoCellAnchor>
  <xdr:twoCellAnchor editAs="oneCell">
    <xdr:from>
      <xdr:col>7</xdr:col>
      <xdr:colOff>0</xdr:colOff>
      <xdr:row>776</xdr:row>
      <xdr:rowOff>0</xdr:rowOff>
    </xdr:from>
    <xdr:to>
      <xdr:col>8</xdr:col>
      <xdr:colOff>152400</xdr:colOff>
      <xdr:row>779</xdr:row>
      <xdr:rowOff>190500</xdr:rowOff>
    </xdr:to>
    <xdr:pic>
      <xdr:nvPicPr>
        <xdr:cNvPr id="858" name="Picture 857" descr="267back.png"/>
        <xdr:cNvPicPr>
          <a:picLocks noChangeAspect="1"/>
        </xdr:cNvPicPr>
      </xdr:nvPicPr>
      <xdr:blipFill>
        <a:blip xmlns:r="http://schemas.openxmlformats.org/officeDocument/2006/relationships" r:embed="rId669" cstate="print"/>
        <a:stretch>
          <a:fillRect/>
        </a:stretch>
      </xdr:blipFill>
      <xdr:spPr>
        <a:xfrm>
          <a:off x="4267200" y="149180550"/>
          <a:ext cx="762000" cy="762000"/>
        </a:xfrm>
        <a:prstGeom prst="rect">
          <a:avLst/>
        </a:prstGeom>
      </xdr:spPr>
    </xdr:pic>
    <xdr:clientData/>
  </xdr:twoCellAnchor>
  <xdr:twoCellAnchor editAs="oneCell">
    <xdr:from>
      <xdr:col>9</xdr:col>
      <xdr:colOff>0</xdr:colOff>
      <xdr:row>776</xdr:row>
      <xdr:rowOff>0</xdr:rowOff>
    </xdr:from>
    <xdr:to>
      <xdr:col>10</xdr:col>
      <xdr:colOff>152400</xdr:colOff>
      <xdr:row>779</xdr:row>
      <xdr:rowOff>190500</xdr:rowOff>
    </xdr:to>
    <xdr:pic>
      <xdr:nvPicPr>
        <xdr:cNvPr id="859" name="Picture 858" descr="267backfem.png"/>
        <xdr:cNvPicPr>
          <a:picLocks noChangeAspect="1"/>
        </xdr:cNvPicPr>
      </xdr:nvPicPr>
      <xdr:blipFill>
        <a:blip xmlns:r="http://schemas.openxmlformats.org/officeDocument/2006/relationships" r:embed="rId670" cstate="print"/>
        <a:stretch>
          <a:fillRect/>
        </a:stretch>
      </xdr:blipFill>
      <xdr:spPr>
        <a:xfrm>
          <a:off x="5486400" y="149180550"/>
          <a:ext cx="762000" cy="762000"/>
        </a:xfrm>
        <a:prstGeom prst="rect">
          <a:avLst/>
        </a:prstGeom>
      </xdr:spPr>
    </xdr:pic>
    <xdr:clientData/>
  </xdr:twoCellAnchor>
  <xdr:twoCellAnchor editAs="oneCell">
    <xdr:from>
      <xdr:col>11</xdr:col>
      <xdr:colOff>0</xdr:colOff>
      <xdr:row>776</xdr:row>
      <xdr:rowOff>0</xdr:rowOff>
    </xdr:from>
    <xdr:to>
      <xdr:col>12</xdr:col>
      <xdr:colOff>152400</xdr:colOff>
      <xdr:row>779</xdr:row>
      <xdr:rowOff>190500</xdr:rowOff>
    </xdr:to>
    <xdr:pic>
      <xdr:nvPicPr>
        <xdr:cNvPr id="860" name="Picture 859" descr="267backshiny.png"/>
        <xdr:cNvPicPr>
          <a:picLocks noChangeAspect="1"/>
        </xdr:cNvPicPr>
      </xdr:nvPicPr>
      <xdr:blipFill>
        <a:blip xmlns:r="http://schemas.openxmlformats.org/officeDocument/2006/relationships" r:embed="rId671" cstate="print"/>
        <a:stretch>
          <a:fillRect/>
        </a:stretch>
      </xdr:blipFill>
      <xdr:spPr>
        <a:xfrm>
          <a:off x="6705600" y="149180550"/>
          <a:ext cx="762000" cy="762000"/>
        </a:xfrm>
        <a:prstGeom prst="rect">
          <a:avLst/>
        </a:prstGeom>
      </xdr:spPr>
    </xdr:pic>
    <xdr:clientData/>
  </xdr:twoCellAnchor>
  <xdr:twoCellAnchor editAs="oneCell">
    <xdr:from>
      <xdr:col>9</xdr:col>
      <xdr:colOff>323850</xdr:colOff>
      <xdr:row>781</xdr:row>
      <xdr:rowOff>19050</xdr:rowOff>
    </xdr:from>
    <xdr:to>
      <xdr:col>12</xdr:col>
      <xdr:colOff>590550</xdr:colOff>
      <xdr:row>791</xdr:row>
      <xdr:rowOff>180975</xdr:rowOff>
    </xdr:to>
    <xdr:pic>
      <xdr:nvPicPr>
        <xdr:cNvPr id="861" name="Picture 860" descr="015.jpg"/>
        <xdr:cNvPicPr>
          <a:picLocks noChangeAspect="1"/>
        </xdr:cNvPicPr>
      </xdr:nvPicPr>
      <xdr:blipFill>
        <a:blip xmlns:r="http://schemas.openxmlformats.org/officeDocument/2006/relationships" r:embed="rId672" cstate="print"/>
        <a:stretch>
          <a:fillRect/>
        </a:stretch>
      </xdr:blipFill>
      <xdr:spPr>
        <a:xfrm>
          <a:off x="5810250" y="150180675"/>
          <a:ext cx="2095500" cy="2095500"/>
        </a:xfrm>
        <a:prstGeom prst="rect">
          <a:avLst/>
        </a:prstGeom>
        <a:ln w="19050">
          <a:solidFill>
            <a:schemeClr val="tx1"/>
          </a:solidFill>
        </a:ln>
      </xdr:spPr>
    </xdr:pic>
    <xdr:clientData/>
  </xdr:twoCellAnchor>
  <xdr:twoCellAnchor editAs="oneCell">
    <xdr:from>
      <xdr:col>7</xdr:col>
      <xdr:colOff>0</xdr:colOff>
      <xdr:row>803</xdr:row>
      <xdr:rowOff>0</xdr:rowOff>
    </xdr:from>
    <xdr:to>
      <xdr:col>8</xdr:col>
      <xdr:colOff>152400</xdr:colOff>
      <xdr:row>807</xdr:row>
      <xdr:rowOff>0</xdr:rowOff>
    </xdr:to>
    <xdr:pic>
      <xdr:nvPicPr>
        <xdr:cNvPr id="862" name="Picture 861" descr="15.png"/>
        <xdr:cNvPicPr>
          <a:picLocks noChangeAspect="1"/>
        </xdr:cNvPicPr>
      </xdr:nvPicPr>
      <xdr:blipFill>
        <a:blip xmlns:r="http://schemas.openxmlformats.org/officeDocument/2006/relationships" r:embed="rId673" cstate="print"/>
        <a:stretch>
          <a:fillRect/>
        </a:stretch>
      </xdr:blipFill>
      <xdr:spPr>
        <a:xfrm>
          <a:off x="4267200" y="154381200"/>
          <a:ext cx="762000" cy="762000"/>
        </a:xfrm>
        <a:prstGeom prst="rect">
          <a:avLst/>
        </a:prstGeom>
      </xdr:spPr>
    </xdr:pic>
    <xdr:clientData/>
  </xdr:twoCellAnchor>
  <xdr:twoCellAnchor editAs="oneCell">
    <xdr:from>
      <xdr:col>9</xdr:col>
      <xdr:colOff>0</xdr:colOff>
      <xdr:row>803</xdr:row>
      <xdr:rowOff>0</xdr:rowOff>
    </xdr:from>
    <xdr:to>
      <xdr:col>10</xdr:col>
      <xdr:colOff>152400</xdr:colOff>
      <xdr:row>807</xdr:row>
      <xdr:rowOff>0</xdr:rowOff>
    </xdr:to>
    <xdr:pic>
      <xdr:nvPicPr>
        <xdr:cNvPr id="863" name="Picture 862" descr="15.png"/>
        <xdr:cNvPicPr>
          <a:picLocks noChangeAspect="1"/>
        </xdr:cNvPicPr>
      </xdr:nvPicPr>
      <xdr:blipFill>
        <a:blip xmlns:r="http://schemas.openxmlformats.org/officeDocument/2006/relationships" r:embed="rId673" cstate="print"/>
        <a:stretch>
          <a:fillRect/>
        </a:stretch>
      </xdr:blipFill>
      <xdr:spPr>
        <a:xfrm>
          <a:off x="5486400" y="154381200"/>
          <a:ext cx="762000" cy="762000"/>
        </a:xfrm>
        <a:prstGeom prst="rect">
          <a:avLst/>
        </a:prstGeom>
      </xdr:spPr>
    </xdr:pic>
    <xdr:clientData/>
  </xdr:twoCellAnchor>
  <xdr:twoCellAnchor editAs="oneCell">
    <xdr:from>
      <xdr:col>7</xdr:col>
      <xdr:colOff>0</xdr:colOff>
      <xdr:row>808</xdr:row>
      <xdr:rowOff>0</xdr:rowOff>
    </xdr:from>
    <xdr:to>
      <xdr:col>8</xdr:col>
      <xdr:colOff>152400</xdr:colOff>
      <xdr:row>811</xdr:row>
      <xdr:rowOff>190500</xdr:rowOff>
    </xdr:to>
    <xdr:pic>
      <xdr:nvPicPr>
        <xdr:cNvPr id="864" name="Picture 863" descr="15back.png"/>
        <xdr:cNvPicPr>
          <a:picLocks noChangeAspect="1"/>
        </xdr:cNvPicPr>
      </xdr:nvPicPr>
      <xdr:blipFill>
        <a:blip xmlns:r="http://schemas.openxmlformats.org/officeDocument/2006/relationships" r:embed="rId674" cstate="print"/>
        <a:stretch>
          <a:fillRect/>
        </a:stretch>
      </xdr:blipFill>
      <xdr:spPr>
        <a:xfrm>
          <a:off x="4267200" y="155333700"/>
          <a:ext cx="762000" cy="762000"/>
        </a:xfrm>
        <a:prstGeom prst="rect">
          <a:avLst/>
        </a:prstGeom>
      </xdr:spPr>
    </xdr:pic>
    <xdr:clientData/>
  </xdr:twoCellAnchor>
  <xdr:twoCellAnchor editAs="oneCell">
    <xdr:from>
      <xdr:col>9</xdr:col>
      <xdr:colOff>0</xdr:colOff>
      <xdr:row>808</xdr:row>
      <xdr:rowOff>0</xdr:rowOff>
    </xdr:from>
    <xdr:to>
      <xdr:col>10</xdr:col>
      <xdr:colOff>152400</xdr:colOff>
      <xdr:row>811</xdr:row>
      <xdr:rowOff>190500</xdr:rowOff>
    </xdr:to>
    <xdr:pic>
      <xdr:nvPicPr>
        <xdr:cNvPr id="865" name="Picture 864" descr="15back.png"/>
        <xdr:cNvPicPr>
          <a:picLocks noChangeAspect="1"/>
        </xdr:cNvPicPr>
      </xdr:nvPicPr>
      <xdr:blipFill>
        <a:blip xmlns:r="http://schemas.openxmlformats.org/officeDocument/2006/relationships" r:embed="rId674" cstate="print"/>
        <a:stretch>
          <a:fillRect/>
        </a:stretch>
      </xdr:blipFill>
      <xdr:spPr>
        <a:xfrm>
          <a:off x="5486400" y="155333700"/>
          <a:ext cx="762000" cy="762000"/>
        </a:xfrm>
        <a:prstGeom prst="rect">
          <a:avLst/>
        </a:prstGeom>
      </xdr:spPr>
    </xdr:pic>
    <xdr:clientData/>
  </xdr:twoCellAnchor>
  <xdr:twoCellAnchor editAs="oneCell">
    <xdr:from>
      <xdr:col>11</xdr:col>
      <xdr:colOff>0</xdr:colOff>
      <xdr:row>803</xdr:row>
      <xdr:rowOff>0</xdr:rowOff>
    </xdr:from>
    <xdr:to>
      <xdr:col>12</xdr:col>
      <xdr:colOff>152400</xdr:colOff>
      <xdr:row>807</xdr:row>
      <xdr:rowOff>0</xdr:rowOff>
    </xdr:to>
    <xdr:pic>
      <xdr:nvPicPr>
        <xdr:cNvPr id="866" name="Picture 865" descr="15shiny.png"/>
        <xdr:cNvPicPr>
          <a:picLocks noChangeAspect="1"/>
        </xdr:cNvPicPr>
      </xdr:nvPicPr>
      <xdr:blipFill>
        <a:blip xmlns:r="http://schemas.openxmlformats.org/officeDocument/2006/relationships" r:embed="rId675" cstate="print"/>
        <a:stretch>
          <a:fillRect/>
        </a:stretch>
      </xdr:blipFill>
      <xdr:spPr>
        <a:xfrm>
          <a:off x="6705600" y="154381200"/>
          <a:ext cx="762000" cy="762000"/>
        </a:xfrm>
        <a:prstGeom prst="rect">
          <a:avLst/>
        </a:prstGeom>
      </xdr:spPr>
    </xdr:pic>
    <xdr:clientData/>
  </xdr:twoCellAnchor>
  <xdr:twoCellAnchor editAs="oneCell">
    <xdr:from>
      <xdr:col>11</xdr:col>
      <xdr:colOff>0</xdr:colOff>
      <xdr:row>808</xdr:row>
      <xdr:rowOff>0</xdr:rowOff>
    </xdr:from>
    <xdr:to>
      <xdr:col>12</xdr:col>
      <xdr:colOff>152400</xdr:colOff>
      <xdr:row>811</xdr:row>
      <xdr:rowOff>190500</xdr:rowOff>
    </xdr:to>
    <xdr:pic>
      <xdr:nvPicPr>
        <xdr:cNvPr id="867" name="Picture 866" descr="15backshiny.png"/>
        <xdr:cNvPicPr>
          <a:picLocks noChangeAspect="1"/>
        </xdr:cNvPicPr>
      </xdr:nvPicPr>
      <xdr:blipFill>
        <a:blip xmlns:r="http://schemas.openxmlformats.org/officeDocument/2006/relationships" r:embed="rId676" cstate="print"/>
        <a:stretch>
          <a:fillRect/>
        </a:stretch>
      </xdr:blipFill>
      <xdr:spPr>
        <a:xfrm>
          <a:off x="6705600" y="155333700"/>
          <a:ext cx="762000" cy="762000"/>
        </a:xfrm>
        <a:prstGeom prst="rect">
          <a:avLst/>
        </a:prstGeom>
      </xdr:spPr>
    </xdr:pic>
    <xdr:clientData/>
  </xdr:twoCellAnchor>
  <xdr:twoCellAnchor editAs="oneCell">
    <xdr:from>
      <xdr:col>9</xdr:col>
      <xdr:colOff>333375</xdr:colOff>
      <xdr:row>815</xdr:row>
      <xdr:rowOff>19050</xdr:rowOff>
    </xdr:from>
    <xdr:to>
      <xdr:col>12</xdr:col>
      <xdr:colOff>600075</xdr:colOff>
      <xdr:row>825</xdr:row>
      <xdr:rowOff>180975</xdr:rowOff>
    </xdr:to>
    <xdr:pic>
      <xdr:nvPicPr>
        <xdr:cNvPr id="868" name="Picture 867" descr="182.jpg"/>
        <xdr:cNvPicPr>
          <a:picLocks noChangeAspect="1"/>
        </xdr:cNvPicPr>
      </xdr:nvPicPr>
      <xdr:blipFill>
        <a:blip xmlns:r="http://schemas.openxmlformats.org/officeDocument/2006/relationships" r:embed="rId677" cstate="print"/>
        <a:stretch>
          <a:fillRect/>
        </a:stretch>
      </xdr:blipFill>
      <xdr:spPr>
        <a:xfrm>
          <a:off x="5819775" y="156714825"/>
          <a:ext cx="2095500" cy="2095500"/>
        </a:xfrm>
        <a:prstGeom prst="rect">
          <a:avLst/>
        </a:prstGeom>
        <a:ln w="19050">
          <a:solidFill>
            <a:schemeClr val="tx1"/>
          </a:solidFill>
        </a:ln>
      </xdr:spPr>
    </xdr:pic>
    <xdr:clientData/>
  </xdr:twoCellAnchor>
  <xdr:twoCellAnchor editAs="oneCell">
    <xdr:from>
      <xdr:col>7</xdr:col>
      <xdr:colOff>0</xdr:colOff>
      <xdr:row>837</xdr:row>
      <xdr:rowOff>0</xdr:rowOff>
    </xdr:from>
    <xdr:to>
      <xdr:col>8</xdr:col>
      <xdr:colOff>152400</xdr:colOff>
      <xdr:row>841</xdr:row>
      <xdr:rowOff>0</xdr:rowOff>
    </xdr:to>
    <xdr:pic>
      <xdr:nvPicPr>
        <xdr:cNvPr id="869" name="Picture 868" descr="182.png"/>
        <xdr:cNvPicPr>
          <a:picLocks noChangeAspect="1"/>
        </xdr:cNvPicPr>
      </xdr:nvPicPr>
      <xdr:blipFill>
        <a:blip xmlns:r="http://schemas.openxmlformats.org/officeDocument/2006/relationships" r:embed="rId678" cstate="print"/>
        <a:stretch>
          <a:fillRect/>
        </a:stretch>
      </xdr:blipFill>
      <xdr:spPr>
        <a:xfrm>
          <a:off x="4267200" y="160915350"/>
          <a:ext cx="762000" cy="762000"/>
        </a:xfrm>
        <a:prstGeom prst="rect">
          <a:avLst/>
        </a:prstGeom>
      </xdr:spPr>
    </xdr:pic>
    <xdr:clientData/>
  </xdr:twoCellAnchor>
  <xdr:twoCellAnchor editAs="oneCell">
    <xdr:from>
      <xdr:col>9</xdr:col>
      <xdr:colOff>0</xdr:colOff>
      <xdr:row>837</xdr:row>
      <xdr:rowOff>0</xdr:rowOff>
    </xdr:from>
    <xdr:to>
      <xdr:col>10</xdr:col>
      <xdr:colOff>152400</xdr:colOff>
      <xdr:row>841</xdr:row>
      <xdr:rowOff>0</xdr:rowOff>
    </xdr:to>
    <xdr:pic>
      <xdr:nvPicPr>
        <xdr:cNvPr id="870" name="Picture 869" descr="182.png"/>
        <xdr:cNvPicPr>
          <a:picLocks noChangeAspect="1"/>
        </xdr:cNvPicPr>
      </xdr:nvPicPr>
      <xdr:blipFill>
        <a:blip xmlns:r="http://schemas.openxmlformats.org/officeDocument/2006/relationships" r:embed="rId678" cstate="print"/>
        <a:stretch>
          <a:fillRect/>
        </a:stretch>
      </xdr:blipFill>
      <xdr:spPr>
        <a:xfrm>
          <a:off x="5486400" y="160915350"/>
          <a:ext cx="762000" cy="762000"/>
        </a:xfrm>
        <a:prstGeom prst="rect">
          <a:avLst/>
        </a:prstGeom>
      </xdr:spPr>
    </xdr:pic>
    <xdr:clientData/>
  </xdr:twoCellAnchor>
  <xdr:twoCellAnchor editAs="oneCell">
    <xdr:from>
      <xdr:col>7</xdr:col>
      <xdr:colOff>0</xdr:colOff>
      <xdr:row>842</xdr:row>
      <xdr:rowOff>0</xdr:rowOff>
    </xdr:from>
    <xdr:to>
      <xdr:col>8</xdr:col>
      <xdr:colOff>152400</xdr:colOff>
      <xdr:row>845</xdr:row>
      <xdr:rowOff>190500</xdr:rowOff>
    </xdr:to>
    <xdr:pic>
      <xdr:nvPicPr>
        <xdr:cNvPr id="871" name="Picture 870" descr="182back.png"/>
        <xdr:cNvPicPr>
          <a:picLocks noChangeAspect="1"/>
        </xdr:cNvPicPr>
      </xdr:nvPicPr>
      <xdr:blipFill>
        <a:blip xmlns:r="http://schemas.openxmlformats.org/officeDocument/2006/relationships" r:embed="rId679" cstate="print"/>
        <a:stretch>
          <a:fillRect/>
        </a:stretch>
      </xdr:blipFill>
      <xdr:spPr>
        <a:xfrm>
          <a:off x="4267200" y="161867850"/>
          <a:ext cx="762000" cy="762000"/>
        </a:xfrm>
        <a:prstGeom prst="rect">
          <a:avLst/>
        </a:prstGeom>
      </xdr:spPr>
    </xdr:pic>
    <xdr:clientData/>
  </xdr:twoCellAnchor>
  <xdr:twoCellAnchor editAs="oneCell">
    <xdr:from>
      <xdr:col>9</xdr:col>
      <xdr:colOff>0</xdr:colOff>
      <xdr:row>842</xdr:row>
      <xdr:rowOff>0</xdr:rowOff>
    </xdr:from>
    <xdr:to>
      <xdr:col>10</xdr:col>
      <xdr:colOff>152400</xdr:colOff>
      <xdr:row>845</xdr:row>
      <xdr:rowOff>190500</xdr:rowOff>
    </xdr:to>
    <xdr:pic>
      <xdr:nvPicPr>
        <xdr:cNvPr id="872" name="Picture 871" descr="182back.png"/>
        <xdr:cNvPicPr>
          <a:picLocks noChangeAspect="1"/>
        </xdr:cNvPicPr>
      </xdr:nvPicPr>
      <xdr:blipFill>
        <a:blip xmlns:r="http://schemas.openxmlformats.org/officeDocument/2006/relationships" r:embed="rId679" cstate="print"/>
        <a:stretch>
          <a:fillRect/>
        </a:stretch>
      </xdr:blipFill>
      <xdr:spPr>
        <a:xfrm>
          <a:off x="5486400" y="161867850"/>
          <a:ext cx="762000" cy="762000"/>
        </a:xfrm>
        <a:prstGeom prst="rect">
          <a:avLst/>
        </a:prstGeom>
      </xdr:spPr>
    </xdr:pic>
    <xdr:clientData/>
  </xdr:twoCellAnchor>
  <xdr:twoCellAnchor editAs="oneCell">
    <xdr:from>
      <xdr:col>11</xdr:col>
      <xdr:colOff>0</xdr:colOff>
      <xdr:row>837</xdr:row>
      <xdr:rowOff>0</xdr:rowOff>
    </xdr:from>
    <xdr:to>
      <xdr:col>12</xdr:col>
      <xdr:colOff>152400</xdr:colOff>
      <xdr:row>841</xdr:row>
      <xdr:rowOff>0</xdr:rowOff>
    </xdr:to>
    <xdr:pic>
      <xdr:nvPicPr>
        <xdr:cNvPr id="873" name="Picture 872" descr="182shiny.png"/>
        <xdr:cNvPicPr>
          <a:picLocks noChangeAspect="1"/>
        </xdr:cNvPicPr>
      </xdr:nvPicPr>
      <xdr:blipFill>
        <a:blip xmlns:r="http://schemas.openxmlformats.org/officeDocument/2006/relationships" r:embed="rId680" cstate="print"/>
        <a:stretch>
          <a:fillRect/>
        </a:stretch>
      </xdr:blipFill>
      <xdr:spPr>
        <a:xfrm>
          <a:off x="6705600" y="160915350"/>
          <a:ext cx="762000" cy="762000"/>
        </a:xfrm>
        <a:prstGeom prst="rect">
          <a:avLst/>
        </a:prstGeom>
      </xdr:spPr>
    </xdr:pic>
    <xdr:clientData/>
  </xdr:twoCellAnchor>
  <xdr:twoCellAnchor editAs="oneCell">
    <xdr:from>
      <xdr:col>11</xdr:col>
      <xdr:colOff>0</xdr:colOff>
      <xdr:row>842</xdr:row>
      <xdr:rowOff>0</xdr:rowOff>
    </xdr:from>
    <xdr:to>
      <xdr:col>12</xdr:col>
      <xdr:colOff>152400</xdr:colOff>
      <xdr:row>845</xdr:row>
      <xdr:rowOff>190500</xdr:rowOff>
    </xdr:to>
    <xdr:pic>
      <xdr:nvPicPr>
        <xdr:cNvPr id="874" name="Picture 873" descr="182backshiny.png"/>
        <xdr:cNvPicPr>
          <a:picLocks noChangeAspect="1"/>
        </xdr:cNvPicPr>
      </xdr:nvPicPr>
      <xdr:blipFill>
        <a:blip xmlns:r="http://schemas.openxmlformats.org/officeDocument/2006/relationships" r:embed="rId681" cstate="print"/>
        <a:stretch>
          <a:fillRect/>
        </a:stretch>
      </xdr:blipFill>
      <xdr:spPr>
        <a:xfrm>
          <a:off x="6705600" y="161867850"/>
          <a:ext cx="762000" cy="762000"/>
        </a:xfrm>
        <a:prstGeom prst="rect">
          <a:avLst/>
        </a:prstGeom>
      </xdr:spPr>
    </xdr:pic>
    <xdr:clientData/>
  </xdr:twoCellAnchor>
  <xdr:twoCellAnchor editAs="oneCell">
    <xdr:from>
      <xdr:col>9</xdr:col>
      <xdr:colOff>323850</xdr:colOff>
      <xdr:row>849</xdr:row>
      <xdr:rowOff>19050</xdr:rowOff>
    </xdr:from>
    <xdr:to>
      <xdr:col>12</xdr:col>
      <xdr:colOff>590550</xdr:colOff>
      <xdr:row>859</xdr:row>
      <xdr:rowOff>180975</xdr:rowOff>
    </xdr:to>
    <xdr:pic>
      <xdr:nvPicPr>
        <xdr:cNvPr id="875" name="Picture 874" descr="400.jpg"/>
        <xdr:cNvPicPr>
          <a:picLocks noChangeAspect="1"/>
        </xdr:cNvPicPr>
      </xdr:nvPicPr>
      <xdr:blipFill>
        <a:blip xmlns:r="http://schemas.openxmlformats.org/officeDocument/2006/relationships" r:embed="rId682" cstate="print"/>
        <a:stretch>
          <a:fillRect/>
        </a:stretch>
      </xdr:blipFill>
      <xdr:spPr>
        <a:xfrm>
          <a:off x="5810250" y="163248975"/>
          <a:ext cx="2095500" cy="2095500"/>
        </a:xfrm>
        <a:prstGeom prst="rect">
          <a:avLst/>
        </a:prstGeom>
        <a:ln w="19050">
          <a:solidFill>
            <a:schemeClr val="tx1"/>
          </a:solidFill>
        </a:ln>
      </xdr:spPr>
    </xdr:pic>
    <xdr:clientData/>
  </xdr:twoCellAnchor>
  <xdr:twoCellAnchor editAs="oneCell">
    <xdr:from>
      <xdr:col>7</xdr:col>
      <xdr:colOff>0</xdr:colOff>
      <xdr:row>871</xdr:row>
      <xdr:rowOff>0</xdr:rowOff>
    </xdr:from>
    <xdr:to>
      <xdr:col>8</xdr:col>
      <xdr:colOff>152400</xdr:colOff>
      <xdr:row>875</xdr:row>
      <xdr:rowOff>0</xdr:rowOff>
    </xdr:to>
    <xdr:pic>
      <xdr:nvPicPr>
        <xdr:cNvPr id="876" name="Picture 875" descr="400.png"/>
        <xdr:cNvPicPr>
          <a:picLocks noChangeAspect="1"/>
        </xdr:cNvPicPr>
      </xdr:nvPicPr>
      <xdr:blipFill>
        <a:blip xmlns:r="http://schemas.openxmlformats.org/officeDocument/2006/relationships" r:embed="rId683" cstate="print"/>
        <a:stretch>
          <a:fillRect/>
        </a:stretch>
      </xdr:blipFill>
      <xdr:spPr>
        <a:xfrm>
          <a:off x="4267200" y="167449500"/>
          <a:ext cx="762000" cy="762000"/>
        </a:xfrm>
        <a:prstGeom prst="rect">
          <a:avLst/>
        </a:prstGeom>
      </xdr:spPr>
    </xdr:pic>
    <xdr:clientData/>
  </xdr:twoCellAnchor>
  <xdr:twoCellAnchor editAs="oneCell">
    <xdr:from>
      <xdr:col>9</xdr:col>
      <xdr:colOff>0</xdr:colOff>
      <xdr:row>871</xdr:row>
      <xdr:rowOff>0</xdr:rowOff>
    </xdr:from>
    <xdr:to>
      <xdr:col>10</xdr:col>
      <xdr:colOff>152400</xdr:colOff>
      <xdr:row>875</xdr:row>
      <xdr:rowOff>0</xdr:rowOff>
    </xdr:to>
    <xdr:pic>
      <xdr:nvPicPr>
        <xdr:cNvPr id="877" name="Picture 876" descr="400fem.png"/>
        <xdr:cNvPicPr>
          <a:picLocks noChangeAspect="1"/>
        </xdr:cNvPicPr>
      </xdr:nvPicPr>
      <xdr:blipFill>
        <a:blip xmlns:r="http://schemas.openxmlformats.org/officeDocument/2006/relationships" r:embed="rId684" cstate="print"/>
        <a:stretch>
          <a:fillRect/>
        </a:stretch>
      </xdr:blipFill>
      <xdr:spPr>
        <a:xfrm>
          <a:off x="5486400" y="167449500"/>
          <a:ext cx="762000" cy="762000"/>
        </a:xfrm>
        <a:prstGeom prst="rect">
          <a:avLst/>
        </a:prstGeom>
      </xdr:spPr>
    </xdr:pic>
    <xdr:clientData/>
  </xdr:twoCellAnchor>
  <xdr:twoCellAnchor editAs="oneCell">
    <xdr:from>
      <xdr:col>11</xdr:col>
      <xdr:colOff>0</xdr:colOff>
      <xdr:row>871</xdr:row>
      <xdr:rowOff>0</xdr:rowOff>
    </xdr:from>
    <xdr:to>
      <xdr:col>12</xdr:col>
      <xdr:colOff>152400</xdr:colOff>
      <xdr:row>875</xdr:row>
      <xdr:rowOff>0</xdr:rowOff>
    </xdr:to>
    <xdr:pic>
      <xdr:nvPicPr>
        <xdr:cNvPr id="878" name="Picture 877" descr="400shiny.png"/>
        <xdr:cNvPicPr>
          <a:picLocks noChangeAspect="1"/>
        </xdr:cNvPicPr>
      </xdr:nvPicPr>
      <xdr:blipFill>
        <a:blip xmlns:r="http://schemas.openxmlformats.org/officeDocument/2006/relationships" r:embed="rId685" cstate="print"/>
        <a:stretch>
          <a:fillRect/>
        </a:stretch>
      </xdr:blipFill>
      <xdr:spPr>
        <a:xfrm>
          <a:off x="6705600" y="167449500"/>
          <a:ext cx="762000" cy="762000"/>
        </a:xfrm>
        <a:prstGeom prst="rect">
          <a:avLst/>
        </a:prstGeom>
      </xdr:spPr>
    </xdr:pic>
    <xdr:clientData/>
  </xdr:twoCellAnchor>
  <xdr:twoCellAnchor editAs="oneCell">
    <xdr:from>
      <xdr:col>7</xdr:col>
      <xdr:colOff>0</xdr:colOff>
      <xdr:row>876</xdr:row>
      <xdr:rowOff>0</xdr:rowOff>
    </xdr:from>
    <xdr:to>
      <xdr:col>8</xdr:col>
      <xdr:colOff>152400</xdr:colOff>
      <xdr:row>879</xdr:row>
      <xdr:rowOff>190500</xdr:rowOff>
    </xdr:to>
    <xdr:pic>
      <xdr:nvPicPr>
        <xdr:cNvPr id="879" name="Picture 878" descr="400back.png"/>
        <xdr:cNvPicPr>
          <a:picLocks noChangeAspect="1"/>
        </xdr:cNvPicPr>
      </xdr:nvPicPr>
      <xdr:blipFill>
        <a:blip xmlns:r="http://schemas.openxmlformats.org/officeDocument/2006/relationships" r:embed="rId686" cstate="print"/>
        <a:stretch>
          <a:fillRect/>
        </a:stretch>
      </xdr:blipFill>
      <xdr:spPr>
        <a:xfrm>
          <a:off x="4267200" y="168402000"/>
          <a:ext cx="762000" cy="762000"/>
        </a:xfrm>
        <a:prstGeom prst="rect">
          <a:avLst/>
        </a:prstGeom>
      </xdr:spPr>
    </xdr:pic>
    <xdr:clientData/>
  </xdr:twoCellAnchor>
  <xdr:twoCellAnchor editAs="oneCell">
    <xdr:from>
      <xdr:col>9</xdr:col>
      <xdr:colOff>0</xdr:colOff>
      <xdr:row>876</xdr:row>
      <xdr:rowOff>0</xdr:rowOff>
    </xdr:from>
    <xdr:to>
      <xdr:col>10</xdr:col>
      <xdr:colOff>152400</xdr:colOff>
      <xdr:row>879</xdr:row>
      <xdr:rowOff>190500</xdr:rowOff>
    </xdr:to>
    <xdr:pic>
      <xdr:nvPicPr>
        <xdr:cNvPr id="880" name="Picture 879" descr="400back.png"/>
        <xdr:cNvPicPr>
          <a:picLocks noChangeAspect="1"/>
        </xdr:cNvPicPr>
      </xdr:nvPicPr>
      <xdr:blipFill>
        <a:blip xmlns:r="http://schemas.openxmlformats.org/officeDocument/2006/relationships" r:embed="rId686" cstate="print"/>
        <a:stretch>
          <a:fillRect/>
        </a:stretch>
      </xdr:blipFill>
      <xdr:spPr>
        <a:xfrm>
          <a:off x="5486400" y="168402000"/>
          <a:ext cx="762000" cy="762000"/>
        </a:xfrm>
        <a:prstGeom prst="rect">
          <a:avLst/>
        </a:prstGeom>
      </xdr:spPr>
    </xdr:pic>
    <xdr:clientData/>
  </xdr:twoCellAnchor>
  <xdr:twoCellAnchor editAs="oneCell">
    <xdr:from>
      <xdr:col>11</xdr:col>
      <xdr:colOff>0</xdr:colOff>
      <xdr:row>876</xdr:row>
      <xdr:rowOff>0</xdr:rowOff>
    </xdr:from>
    <xdr:to>
      <xdr:col>12</xdr:col>
      <xdr:colOff>152400</xdr:colOff>
      <xdr:row>879</xdr:row>
      <xdr:rowOff>190500</xdr:rowOff>
    </xdr:to>
    <xdr:pic>
      <xdr:nvPicPr>
        <xdr:cNvPr id="881" name="Picture 880" descr="400backshiny.png"/>
        <xdr:cNvPicPr>
          <a:picLocks noChangeAspect="1"/>
        </xdr:cNvPicPr>
      </xdr:nvPicPr>
      <xdr:blipFill>
        <a:blip xmlns:r="http://schemas.openxmlformats.org/officeDocument/2006/relationships" r:embed="rId687" cstate="print"/>
        <a:stretch>
          <a:fillRect/>
        </a:stretch>
      </xdr:blipFill>
      <xdr:spPr>
        <a:xfrm>
          <a:off x="6705600" y="168402000"/>
          <a:ext cx="762000" cy="762000"/>
        </a:xfrm>
        <a:prstGeom prst="rect">
          <a:avLst/>
        </a:prstGeom>
      </xdr:spPr>
    </xdr:pic>
    <xdr:clientData/>
  </xdr:twoCellAnchor>
  <xdr:twoCellAnchor editAs="oneCell">
    <xdr:from>
      <xdr:col>9</xdr:col>
      <xdr:colOff>333375</xdr:colOff>
      <xdr:row>1047</xdr:row>
      <xdr:rowOff>19050</xdr:rowOff>
    </xdr:from>
    <xdr:to>
      <xdr:col>12</xdr:col>
      <xdr:colOff>600075</xdr:colOff>
      <xdr:row>1057</xdr:row>
      <xdr:rowOff>180975</xdr:rowOff>
    </xdr:to>
    <xdr:pic>
      <xdr:nvPicPr>
        <xdr:cNvPr id="882" name="Picture 881" descr="012.jpg"/>
        <xdr:cNvPicPr>
          <a:picLocks noChangeAspect="1"/>
        </xdr:cNvPicPr>
      </xdr:nvPicPr>
      <xdr:blipFill>
        <a:blip xmlns:r="http://schemas.openxmlformats.org/officeDocument/2006/relationships" r:embed="rId688" cstate="print"/>
        <a:stretch>
          <a:fillRect/>
        </a:stretch>
      </xdr:blipFill>
      <xdr:spPr>
        <a:xfrm>
          <a:off x="5819775" y="201310875"/>
          <a:ext cx="2095500" cy="2095500"/>
        </a:xfrm>
        <a:prstGeom prst="rect">
          <a:avLst/>
        </a:prstGeom>
        <a:ln w="19050">
          <a:solidFill>
            <a:schemeClr val="tx1"/>
          </a:solidFill>
        </a:ln>
      </xdr:spPr>
    </xdr:pic>
    <xdr:clientData/>
  </xdr:twoCellAnchor>
  <xdr:twoCellAnchor editAs="oneCell">
    <xdr:from>
      <xdr:col>7</xdr:col>
      <xdr:colOff>0</xdr:colOff>
      <xdr:row>1069</xdr:row>
      <xdr:rowOff>0</xdr:rowOff>
    </xdr:from>
    <xdr:to>
      <xdr:col>8</xdr:col>
      <xdr:colOff>152400</xdr:colOff>
      <xdr:row>1073</xdr:row>
      <xdr:rowOff>0</xdr:rowOff>
    </xdr:to>
    <xdr:pic>
      <xdr:nvPicPr>
        <xdr:cNvPr id="883" name="Picture 882" descr="12.png"/>
        <xdr:cNvPicPr>
          <a:picLocks noChangeAspect="1"/>
        </xdr:cNvPicPr>
      </xdr:nvPicPr>
      <xdr:blipFill>
        <a:blip xmlns:r="http://schemas.openxmlformats.org/officeDocument/2006/relationships" r:embed="rId689" cstate="print"/>
        <a:stretch>
          <a:fillRect/>
        </a:stretch>
      </xdr:blipFill>
      <xdr:spPr>
        <a:xfrm>
          <a:off x="4267200" y="205511400"/>
          <a:ext cx="762000" cy="762000"/>
        </a:xfrm>
        <a:prstGeom prst="rect">
          <a:avLst/>
        </a:prstGeom>
      </xdr:spPr>
    </xdr:pic>
    <xdr:clientData/>
  </xdr:twoCellAnchor>
  <xdr:twoCellAnchor editAs="oneCell">
    <xdr:from>
      <xdr:col>9</xdr:col>
      <xdr:colOff>0</xdr:colOff>
      <xdr:row>1069</xdr:row>
      <xdr:rowOff>0</xdr:rowOff>
    </xdr:from>
    <xdr:to>
      <xdr:col>10</xdr:col>
      <xdr:colOff>152400</xdr:colOff>
      <xdr:row>1073</xdr:row>
      <xdr:rowOff>0</xdr:rowOff>
    </xdr:to>
    <xdr:pic>
      <xdr:nvPicPr>
        <xdr:cNvPr id="884" name="Picture 883" descr="12fem.png"/>
        <xdr:cNvPicPr>
          <a:picLocks noChangeAspect="1"/>
        </xdr:cNvPicPr>
      </xdr:nvPicPr>
      <xdr:blipFill>
        <a:blip xmlns:r="http://schemas.openxmlformats.org/officeDocument/2006/relationships" r:embed="rId690" cstate="print"/>
        <a:stretch>
          <a:fillRect/>
        </a:stretch>
      </xdr:blipFill>
      <xdr:spPr>
        <a:xfrm>
          <a:off x="5486400" y="205511400"/>
          <a:ext cx="762000" cy="762000"/>
        </a:xfrm>
        <a:prstGeom prst="rect">
          <a:avLst/>
        </a:prstGeom>
      </xdr:spPr>
    </xdr:pic>
    <xdr:clientData/>
  </xdr:twoCellAnchor>
  <xdr:twoCellAnchor editAs="oneCell">
    <xdr:from>
      <xdr:col>7</xdr:col>
      <xdr:colOff>0</xdr:colOff>
      <xdr:row>1074</xdr:row>
      <xdr:rowOff>0</xdr:rowOff>
    </xdr:from>
    <xdr:to>
      <xdr:col>8</xdr:col>
      <xdr:colOff>152400</xdr:colOff>
      <xdr:row>1077</xdr:row>
      <xdr:rowOff>190500</xdr:rowOff>
    </xdr:to>
    <xdr:pic>
      <xdr:nvPicPr>
        <xdr:cNvPr id="885" name="Picture 884" descr="12back.png"/>
        <xdr:cNvPicPr>
          <a:picLocks noChangeAspect="1"/>
        </xdr:cNvPicPr>
      </xdr:nvPicPr>
      <xdr:blipFill>
        <a:blip xmlns:r="http://schemas.openxmlformats.org/officeDocument/2006/relationships" r:embed="rId691" cstate="print"/>
        <a:stretch>
          <a:fillRect/>
        </a:stretch>
      </xdr:blipFill>
      <xdr:spPr>
        <a:xfrm>
          <a:off x="4267200" y="206463900"/>
          <a:ext cx="762000" cy="762000"/>
        </a:xfrm>
        <a:prstGeom prst="rect">
          <a:avLst/>
        </a:prstGeom>
      </xdr:spPr>
    </xdr:pic>
    <xdr:clientData/>
  </xdr:twoCellAnchor>
  <xdr:twoCellAnchor editAs="oneCell">
    <xdr:from>
      <xdr:col>9</xdr:col>
      <xdr:colOff>0</xdr:colOff>
      <xdr:row>1074</xdr:row>
      <xdr:rowOff>0</xdr:rowOff>
    </xdr:from>
    <xdr:to>
      <xdr:col>10</xdr:col>
      <xdr:colOff>152400</xdr:colOff>
      <xdr:row>1077</xdr:row>
      <xdr:rowOff>190500</xdr:rowOff>
    </xdr:to>
    <xdr:pic>
      <xdr:nvPicPr>
        <xdr:cNvPr id="886" name="Picture 885" descr="12backfem.png"/>
        <xdr:cNvPicPr>
          <a:picLocks noChangeAspect="1"/>
        </xdr:cNvPicPr>
      </xdr:nvPicPr>
      <xdr:blipFill>
        <a:blip xmlns:r="http://schemas.openxmlformats.org/officeDocument/2006/relationships" r:embed="rId692" cstate="print"/>
        <a:stretch>
          <a:fillRect/>
        </a:stretch>
      </xdr:blipFill>
      <xdr:spPr>
        <a:xfrm>
          <a:off x="5486400" y="206463900"/>
          <a:ext cx="762000" cy="762000"/>
        </a:xfrm>
        <a:prstGeom prst="rect">
          <a:avLst/>
        </a:prstGeom>
      </xdr:spPr>
    </xdr:pic>
    <xdr:clientData/>
  </xdr:twoCellAnchor>
  <xdr:twoCellAnchor editAs="oneCell">
    <xdr:from>
      <xdr:col>11</xdr:col>
      <xdr:colOff>0</xdr:colOff>
      <xdr:row>1069</xdr:row>
      <xdr:rowOff>0</xdr:rowOff>
    </xdr:from>
    <xdr:to>
      <xdr:col>12</xdr:col>
      <xdr:colOff>152400</xdr:colOff>
      <xdr:row>1073</xdr:row>
      <xdr:rowOff>0</xdr:rowOff>
    </xdr:to>
    <xdr:pic>
      <xdr:nvPicPr>
        <xdr:cNvPr id="887" name="Picture 886" descr="12shiny.png"/>
        <xdr:cNvPicPr>
          <a:picLocks noChangeAspect="1"/>
        </xdr:cNvPicPr>
      </xdr:nvPicPr>
      <xdr:blipFill>
        <a:blip xmlns:r="http://schemas.openxmlformats.org/officeDocument/2006/relationships" r:embed="rId693" cstate="print"/>
        <a:stretch>
          <a:fillRect/>
        </a:stretch>
      </xdr:blipFill>
      <xdr:spPr>
        <a:xfrm>
          <a:off x="6705600" y="205511400"/>
          <a:ext cx="762000" cy="762000"/>
        </a:xfrm>
        <a:prstGeom prst="rect">
          <a:avLst/>
        </a:prstGeom>
      </xdr:spPr>
    </xdr:pic>
    <xdr:clientData/>
  </xdr:twoCellAnchor>
  <xdr:twoCellAnchor editAs="oneCell">
    <xdr:from>
      <xdr:col>11</xdr:col>
      <xdr:colOff>0</xdr:colOff>
      <xdr:row>1074</xdr:row>
      <xdr:rowOff>0</xdr:rowOff>
    </xdr:from>
    <xdr:to>
      <xdr:col>12</xdr:col>
      <xdr:colOff>152400</xdr:colOff>
      <xdr:row>1077</xdr:row>
      <xdr:rowOff>190500</xdr:rowOff>
    </xdr:to>
    <xdr:pic>
      <xdr:nvPicPr>
        <xdr:cNvPr id="888" name="Picture 887" descr="12backshiny.png"/>
        <xdr:cNvPicPr>
          <a:picLocks noChangeAspect="1"/>
        </xdr:cNvPicPr>
      </xdr:nvPicPr>
      <xdr:blipFill>
        <a:blip xmlns:r="http://schemas.openxmlformats.org/officeDocument/2006/relationships" r:embed="rId694" cstate="print"/>
        <a:stretch>
          <a:fillRect/>
        </a:stretch>
      </xdr:blipFill>
      <xdr:spPr>
        <a:xfrm>
          <a:off x="6705600" y="206463900"/>
          <a:ext cx="762000" cy="762000"/>
        </a:xfrm>
        <a:prstGeom prst="rect">
          <a:avLst/>
        </a:prstGeom>
      </xdr:spPr>
    </xdr:pic>
    <xdr:clientData/>
  </xdr:twoCellAnchor>
  <xdr:twoCellAnchor editAs="oneCell">
    <xdr:from>
      <xdr:col>9</xdr:col>
      <xdr:colOff>323850</xdr:colOff>
      <xdr:row>1081</xdr:row>
      <xdr:rowOff>19050</xdr:rowOff>
    </xdr:from>
    <xdr:to>
      <xdr:col>12</xdr:col>
      <xdr:colOff>590550</xdr:colOff>
      <xdr:row>1091</xdr:row>
      <xdr:rowOff>180975</xdr:rowOff>
    </xdr:to>
    <xdr:pic>
      <xdr:nvPicPr>
        <xdr:cNvPr id="889" name="Picture 888" descr="332.jpg"/>
        <xdr:cNvPicPr>
          <a:picLocks noChangeAspect="1"/>
        </xdr:cNvPicPr>
      </xdr:nvPicPr>
      <xdr:blipFill>
        <a:blip xmlns:r="http://schemas.openxmlformats.org/officeDocument/2006/relationships" r:embed="rId695" cstate="print"/>
        <a:stretch>
          <a:fillRect/>
        </a:stretch>
      </xdr:blipFill>
      <xdr:spPr>
        <a:xfrm>
          <a:off x="5810250" y="207845025"/>
          <a:ext cx="2095500" cy="2095500"/>
        </a:xfrm>
        <a:prstGeom prst="rect">
          <a:avLst/>
        </a:prstGeom>
        <a:ln w="19050">
          <a:solidFill>
            <a:schemeClr val="tx1"/>
          </a:solidFill>
        </a:ln>
      </xdr:spPr>
    </xdr:pic>
    <xdr:clientData/>
  </xdr:twoCellAnchor>
  <xdr:twoCellAnchor editAs="oneCell">
    <xdr:from>
      <xdr:col>7</xdr:col>
      <xdr:colOff>0</xdr:colOff>
      <xdr:row>1103</xdr:row>
      <xdr:rowOff>0</xdr:rowOff>
    </xdr:from>
    <xdr:to>
      <xdr:col>8</xdr:col>
      <xdr:colOff>152400</xdr:colOff>
      <xdr:row>1107</xdr:row>
      <xdr:rowOff>0</xdr:rowOff>
    </xdr:to>
    <xdr:pic>
      <xdr:nvPicPr>
        <xdr:cNvPr id="890" name="Picture 889" descr="332.png"/>
        <xdr:cNvPicPr>
          <a:picLocks noChangeAspect="1"/>
        </xdr:cNvPicPr>
      </xdr:nvPicPr>
      <xdr:blipFill>
        <a:blip xmlns:r="http://schemas.openxmlformats.org/officeDocument/2006/relationships" r:embed="rId696" cstate="print"/>
        <a:stretch>
          <a:fillRect/>
        </a:stretch>
      </xdr:blipFill>
      <xdr:spPr>
        <a:xfrm>
          <a:off x="4267200" y="212045550"/>
          <a:ext cx="762000" cy="762000"/>
        </a:xfrm>
        <a:prstGeom prst="rect">
          <a:avLst/>
        </a:prstGeom>
      </xdr:spPr>
    </xdr:pic>
    <xdr:clientData/>
  </xdr:twoCellAnchor>
  <xdr:twoCellAnchor editAs="oneCell">
    <xdr:from>
      <xdr:col>9</xdr:col>
      <xdr:colOff>0</xdr:colOff>
      <xdr:row>1103</xdr:row>
      <xdr:rowOff>0</xdr:rowOff>
    </xdr:from>
    <xdr:to>
      <xdr:col>10</xdr:col>
      <xdr:colOff>152400</xdr:colOff>
      <xdr:row>1107</xdr:row>
      <xdr:rowOff>0</xdr:rowOff>
    </xdr:to>
    <xdr:pic>
      <xdr:nvPicPr>
        <xdr:cNvPr id="891" name="Picture 890" descr="332fem.png"/>
        <xdr:cNvPicPr>
          <a:picLocks noChangeAspect="1"/>
        </xdr:cNvPicPr>
      </xdr:nvPicPr>
      <xdr:blipFill>
        <a:blip xmlns:r="http://schemas.openxmlformats.org/officeDocument/2006/relationships" r:embed="rId697" cstate="print"/>
        <a:stretch>
          <a:fillRect/>
        </a:stretch>
      </xdr:blipFill>
      <xdr:spPr>
        <a:xfrm>
          <a:off x="5486400" y="212045550"/>
          <a:ext cx="762000" cy="762000"/>
        </a:xfrm>
        <a:prstGeom prst="rect">
          <a:avLst/>
        </a:prstGeom>
      </xdr:spPr>
    </xdr:pic>
    <xdr:clientData/>
  </xdr:twoCellAnchor>
  <xdr:twoCellAnchor editAs="oneCell">
    <xdr:from>
      <xdr:col>7</xdr:col>
      <xdr:colOff>0</xdr:colOff>
      <xdr:row>1108</xdr:row>
      <xdr:rowOff>0</xdr:rowOff>
    </xdr:from>
    <xdr:to>
      <xdr:col>8</xdr:col>
      <xdr:colOff>152400</xdr:colOff>
      <xdr:row>1111</xdr:row>
      <xdr:rowOff>190500</xdr:rowOff>
    </xdr:to>
    <xdr:pic>
      <xdr:nvPicPr>
        <xdr:cNvPr id="892" name="Picture 891" descr="332back.png"/>
        <xdr:cNvPicPr>
          <a:picLocks noChangeAspect="1"/>
        </xdr:cNvPicPr>
      </xdr:nvPicPr>
      <xdr:blipFill>
        <a:blip xmlns:r="http://schemas.openxmlformats.org/officeDocument/2006/relationships" r:embed="rId698" cstate="print"/>
        <a:stretch>
          <a:fillRect/>
        </a:stretch>
      </xdr:blipFill>
      <xdr:spPr>
        <a:xfrm>
          <a:off x="4267200" y="212998050"/>
          <a:ext cx="762000" cy="762000"/>
        </a:xfrm>
        <a:prstGeom prst="rect">
          <a:avLst/>
        </a:prstGeom>
      </xdr:spPr>
    </xdr:pic>
    <xdr:clientData/>
  </xdr:twoCellAnchor>
  <xdr:twoCellAnchor editAs="oneCell">
    <xdr:from>
      <xdr:col>9</xdr:col>
      <xdr:colOff>0</xdr:colOff>
      <xdr:row>1108</xdr:row>
      <xdr:rowOff>0</xdr:rowOff>
    </xdr:from>
    <xdr:to>
      <xdr:col>10</xdr:col>
      <xdr:colOff>152400</xdr:colOff>
      <xdr:row>1111</xdr:row>
      <xdr:rowOff>190500</xdr:rowOff>
    </xdr:to>
    <xdr:pic>
      <xdr:nvPicPr>
        <xdr:cNvPr id="893" name="Picture 892" descr="332back.png"/>
        <xdr:cNvPicPr>
          <a:picLocks noChangeAspect="1"/>
        </xdr:cNvPicPr>
      </xdr:nvPicPr>
      <xdr:blipFill>
        <a:blip xmlns:r="http://schemas.openxmlformats.org/officeDocument/2006/relationships" r:embed="rId698" cstate="print"/>
        <a:stretch>
          <a:fillRect/>
        </a:stretch>
      </xdr:blipFill>
      <xdr:spPr>
        <a:xfrm>
          <a:off x="5486400" y="212998050"/>
          <a:ext cx="762000" cy="762000"/>
        </a:xfrm>
        <a:prstGeom prst="rect">
          <a:avLst/>
        </a:prstGeom>
      </xdr:spPr>
    </xdr:pic>
    <xdr:clientData/>
  </xdr:twoCellAnchor>
  <xdr:twoCellAnchor editAs="oneCell">
    <xdr:from>
      <xdr:col>11</xdr:col>
      <xdr:colOff>0</xdr:colOff>
      <xdr:row>1103</xdr:row>
      <xdr:rowOff>0</xdr:rowOff>
    </xdr:from>
    <xdr:to>
      <xdr:col>12</xdr:col>
      <xdr:colOff>152400</xdr:colOff>
      <xdr:row>1107</xdr:row>
      <xdr:rowOff>0</xdr:rowOff>
    </xdr:to>
    <xdr:pic>
      <xdr:nvPicPr>
        <xdr:cNvPr id="894" name="Picture 893" descr="332shiny.png"/>
        <xdr:cNvPicPr>
          <a:picLocks noChangeAspect="1"/>
        </xdr:cNvPicPr>
      </xdr:nvPicPr>
      <xdr:blipFill>
        <a:blip xmlns:r="http://schemas.openxmlformats.org/officeDocument/2006/relationships" r:embed="rId699" cstate="print"/>
        <a:stretch>
          <a:fillRect/>
        </a:stretch>
      </xdr:blipFill>
      <xdr:spPr>
        <a:xfrm>
          <a:off x="6705600" y="212045550"/>
          <a:ext cx="762000" cy="762000"/>
        </a:xfrm>
        <a:prstGeom prst="rect">
          <a:avLst/>
        </a:prstGeom>
      </xdr:spPr>
    </xdr:pic>
    <xdr:clientData/>
  </xdr:twoCellAnchor>
  <xdr:twoCellAnchor editAs="oneCell">
    <xdr:from>
      <xdr:col>11</xdr:col>
      <xdr:colOff>0</xdr:colOff>
      <xdr:row>1108</xdr:row>
      <xdr:rowOff>0</xdr:rowOff>
    </xdr:from>
    <xdr:to>
      <xdr:col>12</xdr:col>
      <xdr:colOff>152400</xdr:colOff>
      <xdr:row>1111</xdr:row>
      <xdr:rowOff>190500</xdr:rowOff>
    </xdr:to>
    <xdr:pic>
      <xdr:nvPicPr>
        <xdr:cNvPr id="895" name="Picture 894" descr="332backshiny.png"/>
        <xdr:cNvPicPr>
          <a:picLocks noChangeAspect="1"/>
        </xdr:cNvPicPr>
      </xdr:nvPicPr>
      <xdr:blipFill>
        <a:blip xmlns:r="http://schemas.openxmlformats.org/officeDocument/2006/relationships" r:embed="rId700" cstate="print"/>
        <a:stretch>
          <a:fillRect/>
        </a:stretch>
      </xdr:blipFill>
      <xdr:spPr>
        <a:xfrm>
          <a:off x="6705600" y="212998050"/>
          <a:ext cx="762000" cy="762000"/>
        </a:xfrm>
        <a:prstGeom prst="rect">
          <a:avLst/>
        </a:prstGeom>
      </xdr:spPr>
    </xdr:pic>
    <xdr:clientData/>
  </xdr:twoCellAnchor>
  <xdr:twoCellAnchor editAs="oneCell">
    <xdr:from>
      <xdr:col>9</xdr:col>
      <xdr:colOff>323850</xdr:colOff>
      <xdr:row>1113</xdr:row>
      <xdr:rowOff>19050</xdr:rowOff>
    </xdr:from>
    <xdr:to>
      <xdr:col>12</xdr:col>
      <xdr:colOff>590550</xdr:colOff>
      <xdr:row>1123</xdr:row>
      <xdr:rowOff>180975</xdr:rowOff>
    </xdr:to>
    <xdr:pic>
      <xdr:nvPicPr>
        <xdr:cNvPr id="896" name="Picture 895" descr="323.jpg"/>
        <xdr:cNvPicPr>
          <a:picLocks noChangeAspect="1"/>
        </xdr:cNvPicPr>
      </xdr:nvPicPr>
      <xdr:blipFill>
        <a:blip xmlns:r="http://schemas.openxmlformats.org/officeDocument/2006/relationships" r:embed="rId701" cstate="print"/>
        <a:stretch>
          <a:fillRect/>
        </a:stretch>
      </xdr:blipFill>
      <xdr:spPr>
        <a:xfrm>
          <a:off x="5810250" y="213998175"/>
          <a:ext cx="2095500" cy="2095500"/>
        </a:xfrm>
        <a:prstGeom prst="rect">
          <a:avLst/>
        </a:prstGeom>
        <a:ln w="19050">
          <a:solidFill>
            <a:schemeClr val="tx1"/>
          </a:solidFill>
        </a:ln>
      </xdr:spPr>
    </xdr:pic>
    <xdr:clientData/>
  </xdr:twoCellAnchor>
  <xdr:twoCellAnchor editAs="oneCell">
    <xdr:from>
      <xdr:col>7</xdr:col>
      <xdr:colOff>0</xdr:colOff>
      <xdr:row>1135</xdr:row>
      <xdr:rowOff>0</xdr:rowOff>
    </xdr:from>
    <xdr:to>
      <xdr:col>8</xdr:col>
      <xdr:colOff>152400</xdr:colOff>
      <xdr:row>1139</xdr:row>
      <xdr:rowOff>0</xdr:rowOff>
    </xdr:to>
    <xdr:pic>
      <xdr:nvPicPr>
        <xdr:cNvPr id="897" name="Picture 896" descr="323.png"/>
        <xdr:cNvPicPr>
          <a:picLocks noChangeAspect="1"/>
        </xdr:cNvPicPr>
      </xdr:nvPicPr>
      <xdr:blipFill>
        <a:blip xmlns:r="http://schemas.openxmlformats.org/officeDocument/2006/relationships" r:embed="rId702" cstate="print"/>
        <a:stretch>
          <a:fillRect/>
        </a:stretch>
      </xdr:blipFill>
      <xdr:spPr>
        <a:xfrm>
          <a:off x="4267200" y="218198700"/>
          <a:ext cx="762000" cy="762000"/>
        </a:xfrm>
        <a:prstGeom prst="rect">
          <a:avLst/>
        </a:prstGeom>
      </xdr:spPr>
    </xdr:pic>
    <xdr:clientData/>
  </xdr:twoCellAnchor>
  <xdr:twoCellAnchor editAs="oneCell">
    <xdr:from>
      <xdr:col>9</xdr:col>
      <xdr:colOff>0</xdr:colOff>
      <xdr:row>1135</xdr:row>
      <xdr:rowOff>0</xdr:rowOff>
    </xdr:from>
    <xdr:to>
      <xdr:col>10</xdr:col>
      <xdr:colOff>152400</xdr:colOff>
      <xdr:row>1139</xdr:row>
      <xdr:rowOff>0</xdr:rowOff>
    </xdr:to>
    <xdr:pic>
      <xdr:nvPicPr>
        <xdr:cNvPr id="898" name="Picture 897" descr="323fem.png"/>
        <xdr:cNvPicPr>
          <a:picLocks noChangeAspect="1"/>
        </xdr:cNvPicPr>
      </xdr:nvPicPr>
      <xdr:blipFill>
        <a:blip xmlns:r="http://schemas.openxmlformats.org/officeDocument/2006/relationships" r:embed="rId703" cstate="print"/>
        <a:stretch>
          <a:fillRect/>
        </a:stretch>
      </xdr:blipFill>
      <xdr:spPr>
        <a:xfrm>
          <a:off x="5486400" y="218198700"/>
          <a:ext cx="762000" cy="762000"/>
        </a:xfrm>
        <a:prstGeom prst="rect">
          <a:avLst/>
        </a:prstGeom>
      </xdr:spPr>
    </xdr:pic>
    <xdr:clientData/>
  </xdr:twoCellAnchor>
  <xdr:twoCellAnchor editAs="oneCell">
    <xdr:from>
      <xdr:col>7</xdr:col>
      <xdr:colOff>0</xdr:colOff>
      <xdr:row>1140</xdr:row>
      <xdr:rowOff>0</xdr:rowOff>
    </xdr:from>
    <xdr:to>
      <xdr:col>8</xdr:col>
      <xdr:colOff>152400</xdr:colOff>
      <xdr:row>1143</xdr:row>
      <xdr:rowOff>190500</xdr:rowOff>
    </xdr:to>
    <xdr:pic>
      <xdr:nvPicPr>
        <xdr:cNvPr id="899" name="Picture 898" descr="323back.png"/>
        <xdr:cNvPicPr>
          <a:picLocks noChangeAspect="1"/>
        </xdr:cNvPicPr>
      </xdr:nvPicPr>
      <xdr:blipFill>
        <a:blip xmlns:r="http://schemas.openxmlformats.org/officeDocument/2006/relationships" r:embed="rId704" cstate="print"/>
        <a:stretch>
          <a:fillRect/>
        </a:stretch>
      </xdr:blipFill>
      <xdr:spPr>
        <a:xfrm>
          <a:off x="4267200" y="219151200"/>
          <a:ext cx="762000" cy="762000"/>
        </a:xfrm>
        <a:prstGeom prst="rect">
          <a:avLst/>
        </a:prstGeom>
      </xdr:spPr>
    </xdr:pic>
    <xdr:clientData/>
  </xdr:twoCellAnchor>
  <xdr:twoCellAnchor editAs="oneCell">
    <xdr:from>
      <xdr:col>9</xdr:col>
      <xdr:colOff>0</xdr:colOff>
      <xdr:row>1140</xdr:row>
      <xdr:rowOff>0</xdr:rowOff>
    </xdr:from>
    <xdr:to>
      <xdr:col>10</xdr:col>
      <xdr:colOff>152400</xdr:colOff>
      <xdr:row>1143</xdr:row>
      <xdr:rowOff>190500</xdr:rowOff>
    </xdr:to>
    <xdr:pic>
      <xdr:nvPicPr>
        <xdr:cNvPr id="900" name="Picture 899" descr="323backfem.png"/>
        <xdr:cNvPicPr>
          <a:picLocks noChangeAspect="1"/>
        </xdr:cNvPicPr>
      </xdr:nvPicPr>
      <xdr:blipFill>
        <a:blip xmlns:r="http://schemas.openxmlformats.org/officeDocument/2006/relationships" r:embed="rId705" cstate="print"/>
        <a:stretch>
          <a:fillRect/>
        </a:stretch>
      </xdr:blipFill>
      <xdr:spPr>
        <a:xfrm>
          <a:off x="5486400" y="219151200"/>
          <a:ext cx="762000" cy="762000"/>
        </a:xfrm>
        <a:prstGeom prst="rect">
          <a:avLst/>
        </a:prstGeom>
      </xdr:spPr>
    </xdr:pic>
    <xdr:clientData/>
  </xdr:twoCellAnchor>
  <xdr:twoCellAnchor editAs="oneCell">
    <xdr:from>
      <xdr:col>11</xdr:col>
      <xdr:colOff>0</xdr:colOff>
      <xdr:row>1135</xdr:row>
      <xdr:rowOff>0</xdr:rowOff>
    </xdr:from>
    <xdr:to>
      <xdr:col>12</xdr:col>
      <xdr:colOff>152400</xdr:colOff>
      <xdr:row>1139</xdr:row>
      <xdr:rowOff>0</xdr:rowOff>
    </xdr:to>
    <xdr:pic>
      <xdr:nvPicPr>
        <xdr:cNvPr id="901" name="Picture 900" descr="323shiny.png"/>
        <xdr:cNvPicPr>
          <a:picLocks noChangeAspect="1"/>
        </xdr:cNvPicPr>
      </xdr:nvPicPr>
      <xdr:blipFill>
        <a:blip xmlns:r="http://schemas.openxmlformats.org/officeDocument/2006/relationships" r:embed="rId706" cstate="print"/>
        <a:stretch>
          <a:fillRect/>
        </a:stretch>
      </xdr:blipFill>
      <xdr:spPr>
        <a:xfrm>
          <a:off x="6705600" y="218198700"/>
          <a:ext cx="762000" cy="762000"/>
        </a:xfrm>
        <a:prstGeom prst="rect">
          <a:avLst/>
        </a:prstGeom>
      </xdr:spPr>
    </xdr:pic>
    <xdr:clientData/>
  </xdr:twoCellAnchor>
  <xdr:twoCellAnchor editAs="oneCell">
    <xdr:from>
      <xdr:col>11</xdr:col>
      <xdr:colOff>0</xdr:colOff>
      <xdr:row>1140</xdr:row>
      <xdr:rowOff>0</xdr:rowOff>
    </xdr:from>
    <xdr:to>
      <xdr:col>12</xdr:col>
      <xdr:colOff>152400</xdr:colOff>
      <xdr:row>1143</xdr:row>
      <xdr:rowOff>190500</xdr:rowOff>
    </xdr:to>
    <xdr:pic>
      <xdr:nvPicPr>
        <xdr:cNvPr id="902" name="Picture 901" descr="323backshiny.png"/>
        <xdr:cNvPicPr>
          <a:picLocks noChangeAspect="1"/>
        </xdr:cNvPicPr>
      </xdr:nvPicPr>
      <xdr:blipFill>
        <a:blip xmlns:r="http://schemas.openxmlformats.org/officeDocument/2006/relationships" r:embed="rId707" cstate="print"/>
        <a:stretch>
          <a:fillRect/>
        </a:stretch>
      </xdr:blipFill>
      <xdr:spPr>
        <a:xfrm>
          <a:off x="6705600" y="219151200"/>
          <a:ext cx="762000" cy="762000"/>
        </a:xfrm>
        <a:prstGeom prst="rect">
          <a:avLst/>
        </a:prstGeom>
      </xdr:spPr>
    </xdr:pic>
    <xdr:clientData/>
  </xdr:twoCellAnchor>
  <xdr:twoCellAnchor editAs="oneCell">
    <xdr:from>
      <xdr:col>9</xdr:col>
      <xdr:colOff>323850</xdr:colOff>
      <xdr:row>1145</xdr:row>
      <xdr:rowOff>19050</xdr:rowOff>
    </xdr:from>
    <xdr:to>
      <xdr:col>12</xdr:col>
      <xdr:colOff>590550</xdr:colOff>
      <xdr:row>1155</xdr:row>
      <xdr:rowOff>180975</xdr:rowOff>
    </xdr:to>
    <xdr:pic>
      <xdr:nvPicPr>
        <xdr:cNvPr id="903" name="Picture 902" descr="455.jpg"/>
        <xdr:cNvPicPr>
          <a:picLocks noChangeAspect="1"/>
        </xdr:cNvPicPr>
      </xdr:nvPicPr>
      <xdr:blipFill>
        <a:blip xmlns:r="http://schemas.openxmlformats.org/officeDocument/2006/relationships" r:embed="rId708" cstate="print"/>
        <a:stretch>
          <a:fillRect/>
        </a:stretch>
      </xdr:blipFill>
      <xdr:spPr>
        <a:xfrm>
          <a:off x="5810250" y="220151325"/>
          <a:ext cx="2095500" cy="2095500"/>
        </a:xfrm>
        <a:prstGeom prst="rect">
          <a:avLst/>
        </a:prstGeom>
        <a:ln w="19050">
          <a:solidFill>
            <a:schemeClr val="tx1"/>
          </a:solidFill>
        </a:ln>
      </xdr:spPr>
    </xdr:pic>
    <xdr:clientData/>
  </xdr:twoCellAnchor>
  <xdr:twoCellAnchor editAs="oneCell">
    <xdr:from>
      <xdr:col>7</xdr:col>
      <xdr:colOff>0</xdr:colOff>
      <xdr:row>1167</xdr:row>
      <xdr:rowOff>0</xdr:rowOff>
    </xdr:from>
    <xdr:to>
      <xdr:col>8</xdr:col>
      <xdr:colOff>152400</xdr:colOff>
      <xdr:row>1171</xdr:row>
      <xdr:rowOff>0</xdr:rowOff>
    </xdr:to>
    <xdr:pic>
      <xdr:nvPicPr>
        <xdr:cNvPr id="904" name="Picture 903" descr="455.png"/>
        <xdr:cNvPicPr>
          <a:picLocks noChangeAspect="1"/>
        </xdr:cNvPicPr>
      </xdr:nvPicPr>
      <xdr:blipFill>
        <a:blip xmlns:r="http://schemas.openxmlformats.org/officeDocument/2006/relationships" r:embed="rId709" cstate="print"/>
        <a:stretch>
          <a:fillRect/>
        </a:stretch>
      </xdr:blipFill>
      <xdr:spPr>
        <a:xfrm>
          <a:off x="4267200" y="224351850"/>
          <a:ext cx="762000" cy="762000"/>
        </a:xfrm>
        <a:prstGeom prst="rect">
          <a:avLst/>
        </a:prstGeom>
      </xdr:spPr>
    </xdr:pic>
    <xdr:clientData/>
  </xdr:twoCellAnchor>
  <xdr:twoCellAnchor editAs="oneCell">
    <xdr:from>
      <xdr:col>9</xdr:col>
      <xdr:colOff>0</xdr:colOff>
      <xdr:row>1167</xdr:row>
      <xdr:rowOff>0</xdr:rowOff>
    </xdr:from>
    <xdr:to>
      <xdr:col>10</xdr:col>
      <xdr:colOff>152400</xdr:colOff>
      <xdr:row>1171</xdr:row>
      <xdr:rowOff>0</xdr:rowOff>
    </xdr:to>
    <xdr:pic>
      <xdr:nvPicPr>
        <xdr:cNvPr id="905" name="Picture 904" descr="455.png"/>
        <xdr:cNvPicPr>
          <a:picLocks noChangeAspect="1"/>
        </xdr:cNvPicPr>
      </xdr:nvPicPr>
      <xdr:blipFill>
        <a:blip xmlns:r="http://schemas.openxmlformats.org/officeDocument/2006/relationships" r:embed="rId709" cstate="print"/>
        <a:stretch>
          <a:fillRect/>
        </a:stretch>
      </xdr:blipFill>
      <xdr:spPr>
        <a:xfrm>
          <a:off x="5486400" y="224351850"/>
          <a:ext cx="762000" cy="762000"/>
        </a:xfrm>
        <a:prstGeom prst="rect">
          <a:avLst/>
        </a:prstGeom>
      </xdr:spPr>
    </xdr:pic>
    <xdr:clientData/>
  </xdr:twoCellAnchor>
  <xdr:twoCellAnchor editAs="oneCell">
    <xdr:from>
      <xdr:col>7</xdr:col>
      <xdr:colOff>0</xdr:colOff>
      <xdr:row>1172</xdr:row>
      <xdr:rowOff>0</xdr:rowOff>
    </xdr:from>
    <xdr:to>
      <xdr:col>8</xdr:col>
      <xdr:colOff>152400</xdr:colOff>
      <xdr:row>1175</xdr:row>
      <xdr:rowOff>190500</xdr:rowOff>
    </xdr:to>
    <xdr:pic>
      <xdr:nvPicPr>
        <xdr:cNvPr id="906" name="Picture 905" descr="455back.png"/>
        <xdr:cNvPicPr>
          <a:picLocks noChangeAspect="1"/>
        </xdr:cNvPicPr>
      </xdr:nvPicPr>
      <xdr:blipFill>
        <a:blip xmlns:r="http://schemas.openxmlformats.org/officeDocument/2006/relationships" r:embed="rId710" cstate="print"/>
        <a:stretch>
          <a:fillRect/>
        </a:stretch>
      </xdr:blipFill>
      <xdr:spPr>
        <a:xfrm>
          <a:off x="4267200" y="225304350"/>
          <a:ext cx="762000" cy="762000"/>
        </a:xfrm>
        <a:prstGeom prst="rect">
          <a:avLst/>
        </a:prstGeom>
      </xdr:spPr>
    </xdr:pic>
    <xdr:clientData/>
  </xdr:twoCellAnchor>
  <xdr:twoCellAnchor editAs="oneCell">
    <xdr:from>
      <xdr:col>9</xdr:col>
      <xdr:colOff>0</xdr:colOff>
      <xdr:row>1172</xdr:row>
      <xdr:rowOff>0</xdr:rowOff>
    </xdr:from>
    <xdr:to>
      <xdr:col>10</xdr:col>
      <xdr:colOff>152400</xdr:colOff>
      <xdr:row>1175</xdr:row>
      <xdr:rowOff>190500</xdr:rowOff>
    </xdr:to>
    <xdr:pic>
      <xdr:nvPicPr>
        <xdr:cNvPr id="907" name="Picture 906" descr="455back.png"/>
        <xdr:cNvPicPr>
          <a:picLocks noChangeAspect="1"/>
        </xdr:cNvPicPr>
      </xdr:nvPicPr>
      <xdr:blipFill>
        <a:blip xmlns:r="http://schemas.openxmlformats.org/officeDocument/2006/relationships" r:embed="rId710" cstate="print"/>
        <a:stretch>
          <a:fillRect/>
        </a:stretch>
      </xdr:blipFill>
      <xdr:spPr>
        <a:xfrm>
          <a:off x="5486400" y="225304350"/>
          <a:ext cx="762000" cy="762000"/>
        </a:xfrm>
        <a:prstGeom prst="rect">
          <a:avLst/>
        </a:prstGeom>
      </xdr:spPr>
    </xdr:pic>
    <xdr:clientData/>
  </xdr:twoCellAnchor>
  <xdr:twoCellAnchor editAs="oneCell">
    <xdr:from>
      <xdr:col>11</xdr:col>
      <xdr:colOff>0</xdr:colOff>
      <xdr:row>1167</xdr:row>
      <xdr:rowOff>0</xdr:rowOff>
    </xdr:from>
    <xdr:to>
      <xdr:col>12</xdr:col>
      <xdr:colOff>152400</xdr:colOff>
      <xdr:row>1171</xdr:row>
      <xdr:rowOff>0</xdr:rowOff>
    </xdr:to>
    <xdr:pic>
      <xdr:nvPicPr>
        <xdr:cNvPr id="908" name="Picture 907" descr="455shiny.png"/>
        <xdr:cNvPicPr>
          <a:picLocks noChangeAspect="1"/>
        </xdr:cNvPicPr>
      </xdr:nvPicPr>
      <xdr:blipFill>
        <a:blip xmlns:r="http://schemas.openxmlformats.org/officeDocument/2006/relationships" r:embed="rId711" cstate="print"/>
        <a:stretch>
          <a:fillRect/>
        </a:stretch>
      </xdr:blipFill>
      <xdr:spPr>
        <a:xfrm>
          <a:off x="6705600" y="224351850"/>
          <a:ext cx="762000" cy="762000"/>
        </a:xfrm>
        <a:prstGeom prst="rect">
          <a:avLst/>
        </a:prstGeom>
      </xdr:spPr>
    </xdr:pic>
    <xdr:clientData/>
  </xdr:twoCellAnchor>
  <xdr:twoCellAnchor editAs="oneCell">
    <xdr:from>
      <xdr:col>11</xdr:col>
      <xdr:colOff>0</xdr:colOff>
      <xdr:row>1172</xdr:row>
      <xdr:rowOff>0</xdr:rowOff>
    </xdr:from>
    <xdr:to>
      <xdr:col>12</xdr:col>
      <xdr:colOff>152400</xdr:colOff>
      <xdr:row>1175</xdr:row>
      <xdr:rowOff>190500</xdr:rowOff>
    </xdr:to>
    <xdr:pic>
      <xdr:nvPicPr>
        <xdr:cNvPr id="909" name="Picture 908" descr="455backshiny.png"/>
        <xdr:cNvPicPr>
          <a:picLocks noChangeAspect="1"/>
        </xdr:cNvPicPr>
      </xdr:nvPicPr>
      <xdr:blipFill>
        <a:blip xmlns:r="http://schemas.openxmlformats.org/officeDocument/2006/relationships" r:embed="rId712" cstate="print"/>
        <a:stretch>
          <a:fillRect/>
        </a:stretch>
      </xdr:blipFill>
      <xdr:spPr>
        <a:xfrm>
          <a:off x="6705600" y="225304350"/>
          <a:ext cx="762000" cy="762000"/>
        </a:xfrm>
        <a:prstGeom prst="rect">
          <a:avLst/>
        </a:prstGeom>
      </xdr:spPr>
    </xdr:pic>
    <xdr:clientData/>
  </xdr:twoCellAnchor>
  <xdr:twoCellAnchor editAs="oneCell">
    <xdr:from>
      <xdr:col>9</xdr:col>
      <xdr:colOff>323850</xdr:colOff>
      <xdr:row>1179</xdr:row>
      <xdr:rowOff>19050</xdr:rowOff>
    </xdr:from>
    <xdr:to>
      <xdr:col>12</xdr:col>
      <xdr:colOff>590550</xdr:colOff>
      <xdr:row>1189</xdr:row>
      <xdr:rowOff>180975</xdr:rowOff>
    </xdr:to>
    <xdr:pic>
      <xdr:nvPicPr>
        <xdr:cNvPr id="910" name="Picture 909" descr="351.jpg"/>
        <xdr:cNvPicPr>
          <a:picLocks noChangeAspect="1"/>
        </xdr:cNvPicPr>
      </xdr:nvPicPr>
      <xdr:blipFill>
        <a:blip xmlns:r="http://schemas.openxmlformats.org/officeDocument/2006/relationships" r:embed="rId713" cstate="print"/>
        <a:stretch>
          <a:fillRect/>
        </a:stretch>
      </xdr:blipFill>
      <xdr:spPr>
        <a:xfrm>
          <a:off x="5810250" y="226685475"/>
          <a:ext cx="2095500" cy="2095500"/>
        </a:xfrm>
        <a:prstGeom prst="rect">
          <a:avLst/>
        </a:prstGeom>
        <a:ln w="19050">
          <a:solidFill>
            <a:schemeClr val="tx1"/>
          </a:solidFill>
        </a:ln>
      </xdr:spPr>
    </xdr:pic>
    <xdr:clientData/>
  </xdr:twoCellAnchor>
  <xdr:twoCellAnchor editAs="oneCell">
    <xdr:from>
      <xdr:col>7</xdr:col>
      <xdr:colOff>0</xdr:colOff>
      <xdr:row>1201</xdr:row>
      <xdr:rowOff>0</xdr:rowOff>
    </xdr:from>
    <xdr:to>
      <xdr:col>8</xdr:col>
      <xdr:colOff>152400</xdr:colOff>
      <xdr:row>1205</xdr:row>
      <xdr:rowOff>0</xdr:rowOff>
    </xdr:to>
    <xdr:pic>
      <xdr:nvPicPr>
        <xdr:cNvPr id="911" name="Picture 910" descr="351.png"/>
        <xdr:cNvPicPr>
          <a:picLocks noChangeAspect="1"/>
        </xdr:cNvPicPr>
      </xdr:nvPicPr>
      <xdr:blipFill>
        <a:blip xmlns:r="http://schemas.openxmlformats.org/officeDocument/2006/relationships" r:embed="rId714" cstate="print"/>
        <a:stretch>
          <a:fillRect/>
        </a:stretch>
      </xdr:blipFill>
      <xdr:spPr>
        <a:xfrm>
          <a:off x="4267200" y="230886000"/>
          <a:ext cx="762000" cy="762000"/>
        </a:xfrm>
        <a:prstGeom prst="rect">
          <a:avLst/>
        </a:prstGeom>
      </xdr:spPr>
    </xdr:pic>
    <xdr:clientData/>
  </xdr:twoCellAnchor>
  <xdr:twoCellAnchor editAs="oneCell">
    <xdr:from>
      <xdr:col>9</xdr:col>
      <xdr:colOff>0</xdr:colOff>
      <xdr:row>1201</xdr:row>
      <xdr:rowOff>0</xdr:rowOff>
    </xdr:from>
    <xdr:to>
      <xdr:col>10</xdr:col>
      <xdr:colOff>152400</xdr:colOff>
      <xdr:row>1205</xdr:row>
      <xdr:rowOff>0</xdr:rowOff>
    </xdr:to>
    <xdr:pic>
      <xdr:nvPicPr>
        <xdr:cNvPr id="912" name="Picture 911" descr="351.png"/>
        <xdr:cNvPicPr>
          <a:picLocks noChangeAspect="1"/>
        </xdr:cNvPicPr>
      </xdr:nvPicPr>
      <xdr:blipFill>
        <a:blip xmlns:r="http://schemas.openxmlformats.org/officeDocument/2006/relationships" r:embed="rId714" cstate="print"/>
        <a:stretch>
          <a:fillRect/>
        </a:stretch>
      </xdr:blipFill>
      <xdr:spPr>
        <a:xfrm>
          <a:off x="5486400" y="230886000"/>
          <a:ext cx="762000" cy="762000"/>
        </a:xfrm>
        <a:prstGeom prst="rect">
          <a:avLst/>
        </a:prstGeom>
      </xdr:spPr>
    </xdr:pic>
    <xdr:clientData/>
  </xdr:twoCellAnchor>
  <xdr:twoCellAnchor editAs="oneCell">
    <xdr:from>
      <xdr:col>7</xdr:col>
      <xdr:colOff>0</xdr:colOff>
      <xdr:row>1206</xdr:row>
      <xdr:rowOff>0</xdr:rowOff>
    </xdr:from>
    <xdr:to>
      <xdr:col>8</xdr:col>
      <xdr:colOff>152400</xdr:colOff>
      <xdr:row>1209</xdr:row>
      <xdr:rowOff>190500</xdr:rowOff>
    </xdr:to>
    <xdr:pic>
      <xdr:nvPicPr>
        <xdr:cNvPr id="913" name="Picture 912" descr="351back.png"/>
        <xdr:cNvPicPr>
          <a:picLocks noChangeAspect="1"/>
        </xdr:cNvPicPr>
      </xdr:nvPicPr>
      <xdr:blipFill>
        <a:blip xmlns:r="http://schemas.openxmlformats.org/officeDocument/2006/relationships" r:embed="rId715" cstate="print"/>
        <a:stretch>
          <a:fillRect/>
        </a:stretch>
      </xdr:blipFill>
      <xdr:spPr>
        <a:xfrm>
          <a:off x="4267200" y="231838500"/>
          <a:ext cx="762000" cy="762000"/>
        </a:xfrm>
        <a:prstGeom prst="rect">
          <a:avLst/>
        </a:prstGeom>
      </xdr:spPr>
    </xdr:pic>
    <xdr:clientData/>
  </xdr:twoCellAnchor>
  <xdr:twoCellAnchor editAs="oneCell">
    <xdr:from>
      <xdr:col>9</xdr:col>
      <xdr:colOff>0</xdr:colOff>
      <xdr:row>1206</xdr:row>
      <xdr:rowOff>0</xdr:rowOff>
    </xdr:from>
    <xdr:to>
      <xdr:col>10</xdr:col>
      <xdr:colOff>152400</xdr:colOff>
      <xdr:row>1209</xdr:row>
      <xdr:rowOff>190500</xdr:rowOff>
    </xdr:to>
    <xdr:pic>
      <xdr:nvPicPr>
        <xdr:cNvPr id="914" name="Picture 913" descr="351back.png"/>
        <xdr:cNvPicPr>
          <a:picLocks noChangeAspect="1"/>
        </xdr:cNvPicPr>
      </xdr:nvPicPr>
      <xdr:blipFill>
        <a:blip xmlns:r="http://schemas.openxmlformats.org/officeDocument/2006/relationships" r:embed="rId715" cstate="print"/>
        <a:stretch>
          <a:fillRect/>
        </a:stretch>
      </xdr:blipFill>
      <xdr:spPr>
        <a:xfrm>
          <a:off x="5486400" y="231838500"/>
          <a:ext cx="762000" cy="762000"/>
        </a:xfrm>
        <a:prstGeom prst="rect">
          <a:avLst/>
        </a:prstGeom>
      </xdr:spPr>
    </xdr:pic>
    <xdr:clientData/>
  </xdr:twoCellAnchor>
  <xdr:twoCellAnchor editAs="oneCell">
    <xdr:from>
      <xdr:col>11</xdr:col>
      <xdr:colOff>0</xdr:colOff>
      <xdr:row>1201</xdr:row>
      <xdr:rowOff>0</xdr:rowOff>
    </xdr:from>
    <xdr:to>
      <xdr:col>12</xdr:col>
      <xdr:colOff>152400</xdr:colOff>
      <xdr:row>1205</xdr:row>
      <xdr:rowOff>0</xdr:rowOff>
    </xdr:to>
    <xdr:pic>
      <xdr:nvPicPr>
        <xdr:cNvPr id="915" name="Picture 914" descr="351shiny.png"/>
        <xdr:cNvPicPr>
          <a:picLocks noChangeAspect="1"/>
        </xdr:cNvPicPr>
      </xdr:nvPicPr>
      <xdr:blipFill>
        <a:blip xmlns:r="http://schemas.openxmlformats.org/officeDocument/2006/relationships" r:embed="rId716" cstate="print"/>
        <a:stretch>
          <a:fillRect/>
        </a:stretch>
      </xdr:blipFill>
      <xdr:spPr>
        <a:xfrm>
          <a:off x="6705600" y="230886000"/>
          <a:ext cx="762000" cy="762000"/>
        </a:xfrm>
        <a:prstGeom prst="rect">
          <a:avLst/>
        </a:prstGeom>
      </xdr:spPr>
    </xdr:pic>
    <xdr:clientData/>
  </xdr:twoCellAnchor>
  <xdr:twoCellAnchor editAs="oneCell">
    <xdr:from>
      <xdr:col>11</xdr:col>
      <xdr:colOff>0</xdr:colOff>
      <xdr:row>1206</xdr:row>
      <xdr:rowOff>0</xdr:rowOff>
    </xdr:from>
    <xdr:to>
      <xdr:col>12</xdr:col>
      <xdr:colOff>152400</xdr:colOff>
      <xdr:row>1209</xdr:row>
      <xdr:rowOff>190500</xdr:rowOff>
    </xdr:to>
    <xdr:pic>
      <xdr:nvPicPr>
        <xdr:cNvPr id="916" name="Picture 915" descr="351backshiny.png"/>
        <xdr:cNvPicPr>
          <a:picLocks noChangeAspect="1"/>
        </xdr:cNvPicPr>
      </xdr:nvPicPr>
      <xdr:blipFill>
        <a:blip xmlns:r="http://schemas.openxmlformats.org/officeDocument/2006/relationships" r:embed="rId717" cstate="print"/>
        <a:stretch>
          <a:fillRect/>
        </a:stretch>
      </xdr:blipFill>
      <xdr:spPr>
        <a:xfrm>
          <a:off x="6705600" y="231838500"/>
          <a:ext cx="762000" cy="762000"/>
        </a:xfrm>
        <a:prstGeom prst="rect">
          <a:avLst/>
        </a:prstGeom>
      </xdr:spPr>
    </xdr:pic>
    <xdr:clientData/>
  </xdr:twoCellAnchor>
  <xdr:twoCellAnchor editAs="oneCell">
    <xdr:from>
      <xdr:col>9</xdr:col>
      <xdr:colOff>333375</xdr:colOff>
      <xdr:row>1277</xdr:row>
      <xdr:rowOff>19050</xdr:rowOff>
    </xdr:from>
    <xdr:to>
      <xdr:col>12</xdr:col>
      <xdr:colOff>600075</xdr:colOff>
      <xdr:row>1287</xdr:row>
      <xdr:rowOff>180975</xdr:rowOff>
    </xdr:to>
    <xdr:pic>
      <xdr:nvPicPr>
        <xdr:cNvPr id="917" name="Picture 916" descr="006.jpg"/>
        <xdr:cNvPicPr>
          <a:picLocks noChangeAspect="1"/>
        </xdr:cNvPicPr>
      </xdr:nvPicPr>
      <xdr:blipFill>
        <a:blip xmlns:r="http://schemas.openxmlformats.org/officeDocument/2006/relationships" r:embed="rId718" cstate="print"/>
        <a:stretch>
          <a:fillRect/>
        </a:stretch>
      </xdr:blipFill>
      <xdr:spPr>
        <a:xfrm>
          <a:off x="5819775" y="245525925"/>
          <a:ext cx="2095500" cy="2095500"/>
        </a:xfrm>
        <a:prstGeom prst="rect">
          <a:avLst/>
        </a:prstGeom>
        <a:ln w="19050">
          <a:solidFill>
            <a:schemeClr val="tx1"/>
          </a:solidFill>
        </a:ln>
      </xdr:spPr>
    </xdr:pic>
    <xdr:clientData/>
  </xdr:twoCellAnchor>
  <xdr:twoCellAnchor editAs="oneCell">
    <xdr:from>
      <xdr:col>7</xdr:col>
      <xdr:colOff>0</xdr:colOff>
      <xdr:row>1299</xdr:row>
      <xdr:rowOff>0</xdr:rowOff>
    </xdr:from>
    <xdr:to>
      <xdr:col>8</xdr:col>
      <xdr:colOff>152400</xdr:colOff>
      <xdr:row>1303</xdr:row>
      <xdr:rowOff>0</xdr:rowOff>
    </xdr:to>
    <xdr:pic>
      <xdr:nvPicPr>
        <xdr:cNvPr id="918" name="Picture 917" descr="6.png"/>
        <xdr:cNvPicPr>
          <a:picLocks noChangeAspect="1"/>
        </xdr:cNvPicPr>
      </xdr:nvPicPr>
      <xdr:blipFill>
        <a:blip xmlns:r="http://schemas.openxmlformats.org/officeDocument/2006/relationships" r:embed="rId719" cstate="print"/>
        <a:stretch>
          <a:fillRect/>
        </a:stretch>
      </xdr:blipFill>
      <xdr:spPr>
        <a:xfrm>
          <a:off x="4267200" y="249726450"/>
          <a:ext cx="762000" cy="762000"/>
        </a:xfrm>
        <a:prstGeom prst="rect">
          <a:avLst/>
        </a:prstGeom>
      </xdr:spPr>
    </xdr:pic>
    <xdr:clientData/>
  </xdr:twoCellAnchor>
  <xdr:twoCellAnchor editAs="oneCell">
    <xdr:from>
      <xdr:col>9</xdr:col>
      <xdr:colOff>0</xdr:colOff>
      <xdr:row>1299</xdr:row>
      <xdr:rowOff>0</xdr:rowOff>
    </xdr:from>
    <xdr:to>
      <xdr:col>10</xdr:col>
      <xdr:colOff>152400</xdr:colOff>
      <xdr:row>1303</xdr:row>
      <xdr:rowOff>0</xdr:rowOff>
    </xdr:to>
    <xdr:pic>
      <xdr:nvPicPr>
        <xdr:cNvPr id="919" name="Picture 918" descr="6.png"/>
        <xdr:cNvPicPr>
          <a:picLocks noChangeAspect="1"/>
        </xdr:cNvPicPr>
      </xdr:nvPicPr>
      <xdr:blipFill>
        <a:blip xmlns:r="http://schemas.openxmlformats.org/officeDocument/2006/relationships" r:embed="rId719" cstate="print"/>
        <a:stretch>
          <a:fillRect/>
        </a:stretch>
      </xdr:blipFill>
      <xdr:spPr>
        <a:xfrm>
          <a:off x="5486400" y="249726450"/>
          <a:ext cx="762000" cy="762000"/>
        </a:xfrm>
        <a:prstGeom prst="rect">
          <a:avLst/>
        </a:prstGeom>
      </xdr:spPr>
    </xdr:pic>
    <xdr:clientData/>
  </xdr:twoCellAnchor>
  <xdr:twoCellAnchor editAs="oneCell">
    <xdr:from>
      <xdr:col>7</xdr:col>
      <xdr:colOff>0</xdr:colOff>
      <xdr:row>1304</xdr:row>
      <xdr:rowOff>0</xdr:rowOff>
    </xdr:from>
    <xdr:to>
      <xdr:col>8</xdr:col>
      <xdr:colOff>152400</xdr:colOff>
      <xdr:row>1307</xdr:row>
      <xdr:rowOff>190500</xdr:rowOff>
    </xdr:to>
    <xdr:pic>
      <xdr:nvPicPr>
        <xdr:cNvPr id="920" name="Picture 919" descr="6back.png"/>
        <xdr:cNvPicPr>
          <a:picLocks noChangeAspect="1"/>
        </xdr:cNvPicPr>
      </xdr:nvPicPr>
      <xdr:blipFill>
        <a:blip xmlns:r="http://schemas.openxmlformats.org/officeDocument/2006/relationships" r:embed="rId720" cstate="print"/>
        <a:stretch>
          <a:fillRect/>
        </a:stretch>
      </xdr:blipFill>
      <xdr:spPr>
        <a:xfrm>
          <a:off x="4267200" y="250678950"/>
          <a:ext cx="762000" cy="762000"/>
        </a:xfrm>
        <a:prstGeom prst="rect">
          <a:avLst/>
        </a:prstGeom>
      </xdr:spPr>
    </xdr:pic>
    <xdr:clientData/>
  </xdr:twoCellAnchor>
  <xdr:twoCellAnchor editAs="oneCell">
    <xdr:from>
      <xdr:col>9</xdr:col>
      <xdr:colOff>0</xdr:colOff>
      <xdr:row>1304</xdr:row>
      <xdr:rowOff>0</xdr:rowOff>
    </xdr:from>
    <xdr:to>
      <xdr:col>10</xdr:col>
      <xdr:colOff>152400</xdr:colOff>
      <xdr:row>1307</xdr:row>
      <xdr:rowOff>190500</xdr:rowOff>
    </xdr:to>
    <xdr:pic>
      <xdr:nvPicPr>
        <xdr:cNvPr id="921" name="Picture 920" descr="6back.png"/>
        <xdr:cNvPicPr>
          <a:picLocks noChangeAspect="1"/>
        </xdr:cNvPicPr>
      </xdr:nvPicPr>
      <xdr:blipFill>
        <a:blip xmlns:r="http://schemas.openxmlformats.org/officeDocument/2006/relationships" r:embed="rId720" cstate="print"/>
        <a:stretch>
          <a:fillRect/>
        </a:stretch>
      </xdr:blipFill>
      <xdr:spPr>
        <a:xfrm>
          <a:off x="5486400" y="250678950"/>
          <a:ext cx="762000" cy="762000"/>
        </a:xfrm>
        <a:prstGeom prst="rect">
          <a:avLst/>
        </a:prstGeom>
      </xdr:spPr>
    </xdr:pic>
    <xdr:clientData/>
  </xdr:twoCellAnchor>
  <xdr:twoCellAnchor editAs="oneCell">
    <xdr:from>
      <xdr:col>11</xdr:col>
      <xdr:colOff>0</xdr:colOff>
      <xdr:row>1299</xdr:row>
      <xdr:rowOff>0</xdr:rowOff>
    </xdr:from>
    <xdr:to>
      <xdr:col>12</xdr:col>
      <xdr:colOff>152400</xdr:colOff>
      <xdr:row>1303</xdr:row>
      <xdr:rowOff>0</xdr:rowOff>
    </xdr:to>
    <xdr:pic>
      <xdr:nvPicPr>
        <xdr:cNvPr id="922" name="Picture 921" descr="6shiny.png"/>
        <xdr:cNvPicPr>
          <a:picLocks noChangeAspect="1"/>
        </xdr:cNvPicPr>
      </xdr:nvPicPr>
      <xdr:blipFill>
        <a:blip xmlns:r="http://schemas.openxmlformats.org/officeDocument/2006/relationships" r:embed="rId721" cstate="print"/>
        <a:stretch>
          <a:fillRect/>
        </a:stretch>
      </xdr:blipFill>
      <xdr:spPr>
        <a:xfrm>
          <a:off x="6705600" y="249726450"/>
          <a:ext cx="762000" cy="762000"/>
        </a:xfrm>
        <a:prstGeom prst="rect">
          <a:avLst/>
        </a:prstGeom>
      </xdr:spPr>
    </xdr:pic>
    <xdr:clientData/>
  </xdr:twoCellAnchor>
  <xdr:twoCellAnchor editAs="oneCell">
    <xdr:from>
      <xdr:col>11</xdr:col>
      <xdr:colOff>0</xdr:colOff>
      <xdr:row>1304</xdr:row>
      <xdr:rowOff>0</xdr:rowOff>
    </xdr:from>
    <xdr:to>
      <xdr:col>12</xdr:col>
      <xdr:colOff>152400</xdr:colOff>
      <xdr:row>1307</xdr:row>
      <xdr:rowOff>190500</xdr:rowOff>
    </xdr:to>
    <xdr:pic>
      <xdr:nvPicPr>
        <xdr:cNvPr id="923" name="Picture 922" descr="6backshiny.png"/>
        <xdr:cNvPicPr>
          <a:picLocks noChangeAspect="1"/>
        </xdr:cNvPicPr>
      </xdr:nvPicPr>
      <xdr:blipFill>
        <a:blip xmlns:r="http://schemas.openxmlformats.org/officeDocument/2006/relationships" r:embed="rId722" cstate="print"/>
        <a:stretch>
          <a:fillRect/>
        </a:stretch>
      </xdr:blipFill>
      <xdr:spPr>
        <a:xfrm>
          <a:off x="6705600" y="250678950"/>
          <a:ext cx="762000" cy="762000"/>
        </a:xfrm>
        <a:prstGeom prst="rect">
          <a:avLst/>
        </a:prstGeom>
      </xdr:spPr>
    </xdr:pic>
    <xdr:clientData/>
  </xdr:twoCellAnchor>
  <xdr:twoCellAnchor editAs="oneCell">
    <xdr:from>
      <xdr:col>9</xdr:col>
      <xdr:colOff>323850</xdr:colOff>
      <xdr:row>2733</xdr:row>
      <xdr:rowOff>19050</xdr:rowOff>
    </xdr:from>
    <xdr:to>
      <xdr:col>12</xdr:col>
      <xdr:colOff>590550</xdr:colOff>
      <xdr:row>2743</xdr:row>
      <xdr:rowOff>180975</xdr:rowOff>
    </xdr:to>
    <xdr:pic>
      <xdr:nvPicPr>
        <xdr:cNvPr id="924" name="Picture 923" descr="423.jpg"/>
        <xdr:cNvPicPr>
          <a:picLocks noChangeAspect="1"/>
        </xdr:cNvPicPr>
      </xdr:nvPicPr>
      <xdr:blipFill>
        <a:blip xmlns:r="http://schemas.openxmlformats.org/officeDocument/2006/relationships" r:embed="rId723" cstate="print"/>
        <a:stretch>
          <a:fillRect/>
        </a:stretch>
      </xdr:blipFill>
      <xdr:spPr>
        <a:xfrm>
          <a:off x="5810250" y="374303925"/>
          <a:ext cx="2095500" cy="2095500"/>
        </a:xfrm>
        <a:prstGeom prst="rect">
          <a:avLst/>
        </a:prstGeom>
        <a:ln w="19050">
          <a:solidFill>
            <a:schemeClr val="tx1"/>
          </a:solidFill>
        </a:ln>
      </xdr:spPr>
    </xdr:pic>
    <xdr:clientData/>
  </xdr:twoCellAnchor>
  <xdr:twoCellAnchor editAs="oneCell">
    <xdr:from>
      <xdr:col>7</xdr:col>
      <xdr:colOff>0</xdr:colOff>
      <xdr:row>2755</xdr:row>
      <xdr:rowOff>0</xdr:rowOff>
    </xdr:from>
    <xdr:to>
      <xdr:col>8</xdr:col>
      <xdr:colOff>152400</xdr:colOff>
      <xdr:row>2759</xdr:row>
      <xdr:rowOff>0</xdr:rowOff>
    </xdr:to>
    <xdr:pic>
      <xdr:nvPicPr>
        <xdr:cNvPr id="925" name="Picture 924" descr="423.png"/>
        <xdr:cNvPicPr>
          <a:picLocks noChangeAspect="1"/>
        </xdr:cNvPicPr>
      </xdr:nvPicPr>
      <xdr:blipFill>
        <a:blip xmlns:r="http://schemas.openxmlformats.org/officeDocument/2006/relationships" r:embed="rId724" cstate="print"/>
        <a:stretch>
          <a:fillRect/>
        </a:stretch>
      </xdr:blipFill>
      <xdr:spPr>
        <a:xfrm>
          <a:off x="4267200" y="378504450"/>
          <a:ext cx="762000" cy="762000"/>
        </a:xfrm>
        <a:prstGeom prst="rect">
          <a:avLst/>
        </a:prstGeom>
      </xdr:spPr>
    </xdr:pic>
    <xdr:clientData/>
  </xdr:twoCellAnchor>
  <xdr:twoCellAnchor editAs="oneCell">
    <xdr:from>
      <xdr:col>9</xdr:col>
      <xdr:colOff>0</xdr:colOff>
      <xdr:row>2755</xdr:row>
      <xdr:rowOff>0</xdr:rowOff>
    </xdr:from>
    <xdr:to>
      <xdr:col>10</xdr:col>
      <xdr:colOff>152400</xdr:colOff>
      <xdr:row>2759</xdr:row>
      <xdr:rowOff>0</xdr:rowOff>
    </xdr:to>
    <xdr:pic>
      <xdr:nvPicPr>
        <xdr:cNvPr id="926" name="Picture 925" descr="423.png"/>
        <xdr:cNvPicPr>
          <a:picLocks noChangeAspect="1"/>
        </xdr:cNvPicPr>
      </xdr:nvPicPr>
      <xdr:blipFill>
        <a:blip xmlns:r="http://schemas.openxmlformats.org/officeDocument/2006/relationships" r:embed="rId724" cstate="print"/>
        <a:stretch>
          <a:fillRect/>
        </a:stretch>
      </xdr:blipFill>
      <xdr:spPr>
        <a:xfrm>
          <a:off x="5486400" y="378504450"/>
          <a:ext cx="762000" cy="762000"/>
        </a:xfrm>
        <a:prstGeom prst="rect">
          <a:avLst/>
        </a:prstGeom>
      </xdr:spPr>
    </xdr:pic>
    <xdr:clientData/>
  </xdr:twoCellAnchor>
  <xdr:twoCellAnchor editAs="oneCell">
    <xdr:from>
      <xdr:col>7</xdr:col>
      <xdr:colOff>0</xdr:colOff>
      <xdr:row>2760</xdr:row>
      <xdr:rowOff>0</xdr:rowOff>
    </xdr:from>
    <xdr:to>
      <xdr:col>8</xdr:col>
      <xdr:colOff>152400</xdr:colOff>
      <xdr:row>2763</xdr:row>
      <xdr:rowOff>190500</xdr:rowOff>
    </xdr:to>
    <xdr:pic>
      <xdr:nvPicPr>
        <xdr:cNvPr id="927" name="Picture 926" descr="423back.png"/>
        <xdr:cNvPicPr>
          <a:picLocks noChangeAspect="1"/>
        </xdr:cNvPicPr>
      </xdr:nvPicPr>
      <xdr:blipFill>
        <a:blip xmlns:r="http://schemas.openxmlformats.org/officeDocument/2006/relationships" r:embed="rId725" cstate="print"/>
        <a:stretch>
          <a:fillRect/>
        </a:stretch>
      </xdr:blipFill>
      <xdr:spPr>
        <a:xfrm>
          <a:off x="4267200" y="379456950"/>
          <a:ext cx="762000" cy="762000"/>
        </a:xfrm>
        <a:prstGeom prst="rect">
          <a:avLst/>
        </a:prstGeom>
      </xdr:spPr>
    </xdr:pic>
    <xdr:clientData/>
  </xdr:twoCellAnchor>
  <xdr:twoCellAnchor editAs="oneCell">
    <xdr:from>
      <xdr:col>9</xdr:col>
      <xdr:colOff>0</xdr:colOff>
      <xdr:row>2760</xdr:row>
      <xdr:rowOff>0</xdr:rowOff>
    </xdr:from>
    <xdr:to>
      <xdr:col>10</xdr:col>
      <xdr:colOff>152400</xdr:colOff>
      <xdr:row>2763</xdr:row>
      <xdr:rowOff>190500</xdr:rowOff>
    </xdr:to>
    <xdr:pic>
      <xdr:nvPicPr>
        <xdr:cNvPr id="928" name="Picture 927" descr="423back.png"/>
        <xdr:cNvPicPr>
          <a:picLocks noChangeAspect="1"/>
        </xdr:cNvPicPr>
      </xdr:nvPicPr>
      <xdr:blipFill>
        <a:blip xmlns:r="http://schemas.openxmlformats.org/officeDocument/2006/relationships" r:embed="rId725" cstate="print"/>
        <a:stretch>
          <a:fillRect/>
        </a:stretch>
      </xdr:blipFill>
      <xdr:spPr>
        <a:xfrm>
          <a:off x="5486400" y="379456950"/>
          <a:ext cx="762000" cy="762000"/>
        </a:xfrm>
        <a:prstGeom prst="rect">
          <a:avLst/>
        </a:prstGeom>
      </xdr:spPr>
    </xdr:pic>
    <xdr:clientData/>
  </xdr:twoCellAnchor>
  <xdr:twoCellAnchor editAs="oneCell">
    <xdr:from>
      <xdr:col>11</xdr:col>
      <xdr:colOff>0</xdr:colOff>
      <xdr:row>2755</xdr:row>
      <xdr:rowOff>0</xdr:rowOff>
    </xdr:from>
    <xdr:to>
      <xdr:col>12</xdr:col>
      <xdr:colOff>152400</xdr:colOff>
      <xdr:row>2759</xdr:row>
      <xdr:rowOff>0</xdr:rowOff>
    </xdr:to>
    <xdr:pic>
      <xdr:nvPicPr>
        <xdr:cNvPr id="929" name="Picture 928" descr="423shiny.png"/>
        <xdr:cNvPicPr>
          <a:picLocks noChangeAspect="1"/>
        </xdr:cNvPicPr>
      </xdr:nvPicPr>
      <xdr:blipFill>
        <a:blip xmlns:r="http://schemas.openxmlformats.org/officeDocument/2006/relationships" r:embed="rId726" cstate="print"/>
        <a:stretch>
          <a:fillRect/>
        </a:stretch>
      </xdr:blipFill>
      <xdr:spPr>
        <a:xfrm>
          <a:off x="6705600" y="378504450"/>
          <a:ext cx="762000" cy="762000"/>
        </a:xfrm>
        <a:prstGeom prst="rect">
          <a:avLst/>
        </a:prstGeom>
      </xdr:spPr>
    </xdr:pic>
    <xdr:clientData/>
  </xdr:twoCellAnchor>
  <xdr:twoCellAnchor editAs="oneCell">
    <xdr:from>
      <xdr:col>11</xdr:col>
      <xdr:colOff>0</xdr:colOff>
      <xdr:row>2760</xdr:row>
      <xdr:rowOff>0</xdr:rowOff>
    </xdr:from>
    <xdr:to>
      <xdr:col>12</xdr:col>
      <xdr:colOff>152400</xdr:colOff>
      <xdr:row>2763</xdr:row>
      <xdr:rowOff>190500</xdr:rowOff>
    </xdr:to>
    <xdr:pic>
      <xdr:nvPicPr>
        <xdr:cNvPr id="930" name="Picture 929" descr="423backshiny.png"/>
        <xdr:cNvPicPr>
          <a:picLocks noChangeAspect="1"/>
        </xdr:cNvPicPr>
      </xdr:nvPicPr>
      <xdr:blipFill>
        <a:blip xmlns:r="http://schemas.openxmlformats.org/officeDocument/2006/relationships" r:embed="rId727" cstate="print"/>
        <a:stretch>
          <a:fillRect/>
        </a:stretch>
      </xdr:blipFill>
      <xdr:spPr>
        <a:xfrm>
          <a:off x="6705600" y="379456950"/>
          <a:ext cx="762000" cy="762000"/>
        </a:xfrm>
        <a:prstGeom prst="rect">
          <a:avLst/>
        </a:prstGeom>
      </xdr:spPr>
    </xdr:pic>
    <xdr:clientData/>
  </xdr:twoCellAnchor>
  <xdr:twoCellAnchor editAs="oneCell">
    <xdr:from>
      <xdr:col>9</xdr:col>
      <xdr:colOff>323850</xdr:colOff>
      <xdr:row>6080</xdr:row>
      <xdr:rowOff>19050</xdr:rowOff>
    </xdr:from>
    <xdr:to>
      <xdr:col>12</xdr:col>
      <xdr:colOff>590550</xdr:colOff>
      <xdr:row>6090</xdr:row>
      <xdr:rowOff>180975</xdr:rowOff>
    </xdr:to>
    <xdr:pic>
      <xdr:nvPicPr>
        <xdr:cNvPr id="931" name="Picture 930" descr="195.jpg"/>
        <xdr:cNvPicPr>
          <a:picLocks noChangeAspect="1"/>
        </xdr:cNvPicPr>
      </xdr:nvPicPr>
      <xdr:blipFill>
        <a:blip xmlns:r="http://schemas.openxmlformats.org/officeDocument/2006/relationships" r:embed="rId728" cstate="print"/>
        <a:stretch>
          <a:fillRect/>
        </a:stretch>
      </xdr:blipFill>
      <xdr:spPr>
        <a:xfrm>
          <a:off x="5810250" y="619934625"/>
          <a:ext cx="2095500" cy="2095500"/>
        </a:xfrm>
        <a:prstGeom prst="rect">
          <a:avLst/>
        </a:prstGeom>
        <a:ln w="19050">
          <a:solidFill>
            <a:schemeClr val="tx1"/>
          </a:solidFill>
        </a:ln>
      </xdr:spPr>
    </xdr:pic>
    <xdr:clientData/>
  </xdr:twoCellAnchor>
  <xdr:twoCellAnchor editAs="oneCell">
    <xdr:from>
      <xdr:col>7</xdr:col>
      <xdr:colOff>0</xdr:colOff>
      <xdr:row>6102</xdr:row>
      <xdr:rowOff>0</xdr:rowOff>
    </xdr:from>
    <xdr:to>
      <xdr:col>8</xdr:col>
      <xdr:colOff>152400</xdr:colOff>
      <xdr:row>6106</xdr:row>
      <xdr:rowOff>0</xdr:rowOff>
    </xdr:to>
    <xdr:pic>
      <xdr:nvPicPr>
        <xdr:cNvPr id="932" name="Picture 931" descr="195.png"/>
        <xdr:cNvPicPr>
          <a:picLocks noChangeAspect="1"/>
        </xdr:cNvPicPr>
      </xdr:nvPicPr>
      <xdr:blipFill>
        <a:blip xmlns:r="http://schemas.openxmlformats.org/officeDocument/2006/relationships" r:embed="rId729" cstate="print"/>
        <a:stretch>
          <a:fillRect/>
        </a:stretch>
      </xdr:blipFill>
      <xdr:spPr>
        <a:xfrm>
          <a:off x="4267200" y="624135150"/>
          <a:ext cx="762000" cy="762000"/>
        </a:xfrm>
        <a:prstGeom prst="rect">
          <a:avLst/>
        </a:prstGeom>
      </xdr:spPr>
    </xdr:pic>
    <xdr:clientData/>
  </xdr:twoCellAnchor>
  <xdr:twoCellAnchor editAs="oneCell">
    <xdr:from>
      <xdr:col>7</xdr:col>
      <xdr:colOff>0</xdr:colOff>
      <xdr:row>6107</xdr:row>
      <xdr:rowOff>0</xdr:rowOff>
    </xdr:from>
    <xdr:to>
      <xdr:col>8</xdr:col>
      <xdr:colOff>152400</xdr:colOff>
      <xdr:row>6110</xdr:row>
      <xdr:rowOff>190500</xdr:rowOff>
    </xdr:to>
    <xdr:pic>
      <xdr:nvPicPr>
        <xdr:cNvPr id="934" name="Picture 933" descr="195back.png"/>
        <xdr:cNvPicPr>
          <a:picLocks noChangeAspect="1"/>
        </xdr:cNvPicPr>
      </xdr:nvPicPr>
      <xdr:blipFill>
        <a:blip xmlns:r="http://schemas.openxmlformats.org/officeDocument/2006/relationships" r:embed="rId730" cstate="print"/>
        <a:stretch>
          <a:fillRect/>
        </a:stretch>
      </xdr:blipFill>
      <xdr:spPr>
        <a:xfrm>
          <a:off x="4267200" y="625087650"/>
          <a:ext cx="762000" cy="762000"/>
        </a:xfrm>
        <a:prstGeom prst="rect">
          <a:avLst/>
        </a:prstGeom>
      </xdr:spPr>
    </xdr:pic>
    <xdr:clientData/>
  </xdr:twoCellAnchor>
  <xdr:twoCellAnchor editAs="oneCell">
    <xdr:from>
      <xdr:col>9</xdr:col>
      <xdr:colOff>0</xdr:colOff>
      <xdr:row>6102</xdr:row>
      <xdr:rowOff>0</xdr:rowOff>
    </xdr:from>
    <xdr:to>
      <xdr:col>10</xdr:col>
      <xdr:colOff>152400</xdr:colOff>
      <xdr:row>6106</xdr:row>
      <xdr:rowOff>0</xdr:rowOff>
    </xdr:to>
    <xdr:pic>
      <xdr:nvPicPr>
        <xdr:cNvPr id="935" name="Picture 934" descr="195fem.png"/>
        <xdr:cNvPicPr>
          <a:picLocks noChangeAspect="1"/>
        </xdr:cNvPicPr>
      </xdr:nvPicPr>
      <xdr:blipFill>
        <a:blip xmlns:r="http://schemas.openxmlformats.org/officeDocument/2006/relationships" r:embed="rId731" cstate="print"/>
        <a:stretch>
          <a:fillRect/>
        </a:stretch>
      </xdr:blipFill>
      <xdr:spPr>
        <a:xfrm>
          <a:off x="5486400" y="624135150"/>
          <a:ext cx="762000" cy="762000"/>
        </a:xfrm>
        <a:prstGeom prst="rect">
          <a:avLst/>
        </a:prstGeom>
      </xdr:spPr>
    </xdr:pic>
    <xdr:clientData/>
  </xdr:twoCellAnchor>
  <xdr:twoCellAnchor editAs="oneCell">
    <xdr:from>
      <xdr:col>9</xdr:col>
      <xdr:colOff>0</xdr:colOff>
      <xdr:row>6107</xdr:row>
      <xdr:rowOff>0</xdr:rowOff>
    </xdr:from>
    <xdr:to>
      <xdr:col>10</xdr:col>
      <xdr:colOff>152400</xdr:colOff>
      <xdr:row>6110</xdr:row>
      <xdr:rowOff>190500</xdr:rowOff>
    </xdr:to>
    <xdr:pic>
      <xdr:nvPicPr>
        <xdr:cNvPr id="936" name="Picture 935" descr="195backfem.png"/>
        <xdr:cNvPicPr>
          <a:picLocks noChangeAspect="1"/>
        </xdr:cNvPicPr>
      </xdr:nvPicPr>
      <xdr:blipFill>
        <a:blip xmlns:r="http://schemas.openxmlformats.org/officeDocument/2006/relationships" r:embed="rId732" cstate="print"/>
        <a:stretch>
          <a:fillRect/>
        </a:stretch>
      </xdr:blipFill>
      <xdr:spPr>
        <a:xfrm>
          <a:off x="5486400" y="625087650"/>
          <a:ext cx="762000" cy="762000"/>
        </a:xfrm>
        <a:prstGeom prst="rect">
          <a:avLst/>
        </a:prstGeom>
      </xdr:spPr>
    </xdr:pic>
    <xdr:clientData/>
  </xdr:twoCellAnchor>
  <xdr:twoCellAnchor editAs="oneCell">
    <xdr:from>
      <xdr:col>11</xdr:col>
      <xdr:colOff>0</xdr:colOff>
      <xdr:row>6102</xdr:row>
      <xdr:rowOff>0</xdr:rowOff>
    </xdr:from>
    <xdr:to>
      <xdr:col>12</xdr:col>
      <xdr:colOff>152400</xdr:colOff>
      <xdr:row>6106</xdr:row>
      <xdr:rowOff>0</xdr:rowOff>
    </xdr:to>
    <xdr:pic>
      <xdr:nvPicPr>
        <xdr:cNvPr id="937" name="Picture 936" descr="195shiny.png"/>
        <xdr:cNvPicPr>
          <a:picLocks noChangeAspect="1"/>
        </xdr:cNvPicPr>
      </xdr:nvPicPr>
      <xdr:blipFill>
        <a:blip xmlns:r="http://schemas.openxmlformats.org/officeDocument/2006/relationships" r:embed="rId733" cstate="print"/>
        <a:stretch>
          <a:fillRect/>
        </a:stretch>
      </xdr:blipFill>
      <xdr:spPr>
        <a:xfrm>
          <a:off x="6705600" y="624135150"/>
          <a:ext cx="762000" cy="762000"/>
        </a:xfrm>
        <a:prstGeom prst="rect">
          <a:avLst/>
        </a:prstGeom>
      </xdr:spPr>
    </xdr:pic>
    <xdr:clientData/>
  </xdr:twoCellAnchor>
  <xdr:twoCellAnchor editAs="oneCell">
    <xdr:from>
      <xdr:col>11</xdr:col>
      <xdr:colOff>0</xdr:colOff>
      <xdr:row>6107</xdr:row>
      <xdr:rowOff>0</xdr:rowOff>
    </xdr:from>
    <xdr:to>
      <xdr:col>12</xdr:col>
      <xdr:colOff>152400</xdr:colOff>
      <xdr:row>6110</xdr:row>
      <xdr:rowOff>190500</xdr:rowOff>
    </xdr:to>
    <xdr:pic>
      <xdr:nvPicPr>
        <xdr:cNvPr id="938" name="Picture 937" descr="195backshiny.png"/>
        <xdr:cNvPicPr>
          <a:picLocks noChangeAspect="1"/>
        </xdr:cNvPicPr>
      </xdr:nvPicPr>
      <xdr:blipFill>
        <a:blip xmlns:r="http://schemas.openxmlformats.org/officeDocument/2006/relationships" r:embed="rId734" cstate="print"/>
        <a:stretch>
          <a:fillRect/>
        </a:stretch>
      </xdr:blipFill>
      <xdr:spPr>
        <a:xfrm>
          <a:off x="6705600" y="625087650"/>
          <a:ext cx="762000" cy="762000"/>
        </a:xfrm>
        <a:prstGeom prst="rect">
          <a:avLst/>
        </a:prstGeom>
      </xdr:spPr>
    </xdr:pic>
    <xdr:clientData/>
  </xdr:twoCellAnchor>
  <xdr:twoCellAnchor editAs="oneCell">
    <xdr:from>
      <xdr:col>9</xdr:col>
      <xdr:colOff>333375</xdr:colOff>
      <xdr:row>8648</xdr:row>
      <xdr:rowOff>19050</xdr:rowOff>
    </xdr:from>
    <xdr:to>
      <xdr:col>12</xdr:col>
      <xdr:colOff>600075</xdr:colOff>
      <xdr:row>8658</xdr:row>
      <xdr:rowOff>180975</xdr:rowOff>
    </xdr:to>
    <xdr:pic>
      <xdr:nvPicPr>
        <xdr:cNvPr id="939" name="Picture 938" descr="340.jpg"/>
        <xdr:cNvPicPr>
          <a:picLocks noChangeAspect="1"/>
        </xdr:cNvPicPr>
      </xdr:nvPicPr>
      <xdr:blipFill>
        <a:blip xmlns:r="http://schemas.openxmlformats.org/officeDocument/2006/relationships" r:embed="rId735" cstate="print"/>
        <a:stretch>
          <a:fillRect/>
        </a:stretch>
      </xdr:blipFill>
      <xdr:spPr>
        <a:xfrm>
          <a:off x="5819775" y="889415925"/>
          <a:ext cx="2095500" cy="2095500"/>
        </a:xfrm>
        <a:prstGeom prst="rect">
          <a:avLst/>
        </a:prstGeom>
        <a:ln w="19050">
          <a:solidFill>
            <a:schemeClr val="tx1"/>
          </a:solidFill>
        </a:ln>
      </xdr:spPr>
    </xdr:pic>
    <xdr:clientData/>
  </xdr:twoCellAnchor>
  <xdr:twoCellAnchor editAs="oneCell">
    <xdr:from>
      <xdr:col>7</xdr:col>
      <xdr:colOff>0</xdr:colOff>
      <xdr:row>8670</xdr:row>
      <xdr:rowOff>0</xdr:rowOff>
    </xdr:from>
    <xdr:to>
      <xdr:col>8</xdr:col>
      <xdr:colOff>152400</xdr:colOff>
      <xdr:row>8674</xdr:row>
      <xdr:rowOff>0</xdr:rowOff>
    </xdr:to>
    <xdr:pic>
      <xdr:nvPicPr>
        <xdr:cNvPr id="940" name="Picture 939" descr="340.png"/>
        <xdr:cNvPicPr>
          <a:picLocks noChangeAspect="1"/>
        </xdr:cNvPicPr>
      </xdr:nvPicPr>
      <xdr:blipFill>
        <a:blip xmlns:r="http://schemas.openxmlformats.org/officeDocument/2006/relationships" r:embed="rId736" cstate="print"/>
        <a:stretch>
          <a:fillRect/>
        </a:stretch>
      </xdr:blipFill>
      <xdr:spPr>
        <a:xfrm>
          <a:off x="4267200" y="893616450"/>
          <a:ext cx="762000" cy="762000"/>
        </a:xfrm>
        <a:prstGeom prst="rect">
          <a:avLst/>
        </a:prstGeom>
      </xdr:spPr>
    </xdr:pic>
    <xdr:clientData/>
  </xdr:twoCellAnchor>
  <xdr:twoCellAnchor editAs="oneCell">
    <xdr:from>
      <xdr:col>9</xdr:col>
      <xdr:colOff>0</xdr:colOff>
      <xdr:row>8670</xdr:row>
      <xdr:rowOff>0</xdr:rowOff>
    </xdr:from>
    <xdr:to>
      <xdr:col>10</xdr:col>
      <xdr:colOff>152400</xdr:colOff>
      <xdr:row>8674</xdr:row>
      <xdr:rowOff>0</xdr:rowOff>
    </xdr:to>
    <xdr:pic>
      <xdr:nvPicPr>
        <xdr:cNvPr id="941" name="Picture 940" descr="340.png"/>
        <xdr:cNvPicPr>
          <a:picLocks noChangeAspect="1"/>
        </xdr:cNvPicPr>
      </xdr:nvPicPr>
      <xdr:blipFill>
        <a:blip xmlns:r="http://schemas.openxmlformats.org/officeDocument/2006/relationships" r:embed="rId736" cstate="print"/>
        <a:stretch>
          <a:fillRect/>
        </a:stretch>
      </xdr:blipFill>
      <xdr:spPr>
        <a:xfrm>
          <a:off x="5486400" y="893616450"/>
          <a:ext cx="762000" cy="762000"/>
        </a:xfrm>
        <a:prstGeom prst="rect">
          <a:avLst/>
        </a:prstGeom>
      </xdr:spPr>
    </xdr:pic>
    <xdr:clientData/>
  </xdr:twoCellAnchor>
  <xdr:twoCellAnchor editAs="oneCell">
    <xdr:from>
      <xdr:col>7</xdr:col>
      <xdr:colOff>0</xdr:colOff>
      <xdr:row>8675</xdr:row>
      <xdr:rowOff>0</xdr:rowOff>
    </xdr:from>
    <xdr:to>
      <xdr:col>8</xdr:col>
      <xdr:colOff>152400</xdr:colOff>
      <xdr:row>8678</xdr:row>
      <xdr:rowOff>190500</xdr:rowOff>
    </xdr:to>
    <xdr:pic>
      <xdr:nvPicPr>
        <xdr:cNvPr id="942" name="Picture 941" descr="340back.png"/>
        <xdr:cNvPicPr>
          <a:picLocks noChangeAspect="1"/>
        </xdr:cNvPicPr>
      </xdr:nvPicPr>
      <xdr:blipFill>
        <a:blip xmlns:r="http://schemas.openxmlformats.org/officeDocument/2006/relationships" r:embed="rId737" cstate="print"/>
        <a:stretch>
          <a:fillRect/>
        </a:stretch>
      </xdr:blipFill>
      <xdr:spPr>
        <a:xfrm>
          <a:off x="4267200" y="894568950"/>
          <a:ext cx="762000" cy="762000"/>
        </a:xfrm>
        <a:prstGeom prst="rect">
          <a:avLst/>
        </a:prstGeom>
      </xdr:spPr>
    </xdr:pic>
    <xdr:clientData/>
  </xdr:twoCellAnchor>
  <xdr:twoCellAnchor editAs="oneCell">
    <xdr:from>
      <xdr:col>9</xdr:col>
      <xdr:colOff>0</xdr:colOff>
      <xdr:row>8675</xdr:row>
      <xdr:rowOff>0</xdr:rowOff>
    </xdr:from>
    <xdr:to>
      <xdr:col>10</xdr:col>
      <xdr:colOff>152400</xdr:colOff>
      <xdr:row>8678</xdr:row>
      <xdr:rowOff>190500</xdr:rowOff>
    </xdr:to>
    <xdr:pic>
      <xdr:nvPicPr>
        <xdr:cNvPr id="943" name="Picture 942" descr="340back.png"/>
        <xdr:cNvPicPr>
          <a:picLocks noChangeAspect="1"/>
        </xdr:cNvPicPr>
      </xdr:nvPicPr>
      <xdr:blipFill>
        <a:blip xmlns:r="http://schemas.openxmlformats.org/officeDocument/2006/relationships" r:embed="rId737" cstate="print"/>
        <a:stretch>
          <a:fillRect/>
        </a:stretch>
      </xdr:blipFill>
      <xdr:spPr>
        <a:xfrm>
          <a:off x="5486400" y="894568950"/>
          <a:ext cx="762000" cy="762000"/>
        </a:xfrm>
        <a:prstGeom prst="rect">
          <a:avLst/>
        </a:prstGeom>
      </xdr:spPr>
    </xdr:pic>
    <xdr:clientData/>
  </xdr:twoCellAnchor>
  <xdr:twoCellAnchor editAs="oneCell">
    <xdr:from>
      <xdr:col>11</xdr:col>
      <xdr:colOff>0</xdr:colOff>
      <xdr:row>8670</xdr:row>
      <xdr:rowOff>0</xdr:rowOff>
    </xdr:from>
    <xdr:to>
      <xdr:col>12</xdr:col>
      <xdr:colOff>152400</xdr:colOff>
      <xdr:row>8674</xdr:row>
      <xdr:rowOff>0</xdr:rowOff>
    </xdr:to>
    <xdr:pic>
      <xdr:nvPicPr>
        <xdr:cNvPr id="944" name="Picture 943" descr="340shiny.png"/>
        <xdr:cNvPicPr>
          <a:picLocks noChangeAspect="1"/>
        </xdr:cNvPicPr>
      </xdr:nvPicPr>
      <xdr:blipFill>
        <a:blip xmlns:r="http://schemas.openxmlformats.org/officeDocument/2006/relationships" r:embed="rId738" cstate="print"/>
        <a:stretch>
          <a:fillRect/>
        </a:stretch>
      </xdr:blipFill>
      <xdr:spPr>
        <a:xfrm>
          <a:off x="6705600" y="893616450"/>
          <a:ext cx="762000" cy="762000"/>
        </a:xfrm>
        <a:prstGeom prst="rect">
          <a:avLst/>
        </a:prstGeom>
      </xdr:spPr>
    </xdr:pic>
    <xdr:clientData/>
  </xdr:twoCellAnchor>
  <xdr:twoCellAnchor editAs="oneCell">
    <xdr:from>
      <xdr:col>11</xdr:col>
      <xdr:colOff>0</xdr:colOff>
      <xdr:row>8675</xdr:row>
      <xdr:rowOff>0</xdr:rowOff>
    </xdr:from>
    <xdr:to>
      <xdr:col>12</xdr:col>
      <xdr:colOff>152400</xdr:colOff>
      <xdr:row>8678</xdr:row>
      <xdr:rowOff>190500</xdr:rowOff>
    </xdr:to>
    <xdr:pic>
      <xdr:nvPicPr>
        <xdr:cNvPr id="945" name="Picture 944" descr="340backshiny.png"/>
        <xdr:cNvPicPr>
          <a:picLocks noChangeAspect="1"/>
        </xdr:cNvPicPr>
      </xdr:nvPicPr>
      <xdr:blipFill>
        <a:blip xmlns:r="http://schemas.openxmlformats.org/officeDocument/2006/relationships" r:embed="rId739" cstate="print"/>
        <a:stretch>
          <a:fillRect/>
        </a:stretch>
      </xdr:blipFill>
      <xdr:spPr>
        <a:xfrm>
          <a:off x="6705600" y="894568950"/>
          <a:ext cx="762000" cy="762000"/>
        </a:xfrm>
        <a:prstGeom prst="rect">
          <a:avLst/>
        </a:prstGeom>
      </xdr:spPr>
    </xdr:pic>
    <xdr:clientData/>
  </xdr:twoCellAnchor>
  <xdr:twoCellAnchor editAs="oneCell">
    <xdr:from>
      <xdr:col>9</xdr:col>
      <xdr:colOff>323850</xdr:colOff>
      <xdr:row>2865</xdr:row>
      <xdr:rowOff>19050</xdr:rowOff>
    </xdr:from>
    <xdr:to>
      <xdr:col>12</xdr:col>
      <xdr:colOff>590550</xdr:colOff>
      <xdr:row>2875</xdr:row>
      <xdr:rowOff>180975</xdr:rowOff>
    </xdr:to>
    <xdr:pic>
      <xdr:nvPicPr>
        <xdr:cNvPr id="946" name="Picture 945" descr="362.jpg"/>
        <xdr:cNvPicPr>
          <a:picLocks noChangeAspect="1"/>
        </xdr:cNvPicPr>
      </xdr:nvPicPr>
      <xdr:blipFill>
        <a:blip xmlns:r="http://schemas.openxmlformats.org/officeDocument/2006/relationships" r:embed="rId740" cstate="print"/>
        <a:stretch>
          <a:fillRect/>
        </a:stretch>
      </xdr:blipFill>
      <xdr:spPr>
        <a:xfrm>
          <a:off x="5810250" y="386991225"/>
          <a:ext cx="2095500" cy="2095500"/>
        </a:xfrm>
        <a:prstGeom prst="rect">
          <a:avLst/>
        </a:prstGeom>
        <a:ln w="19050">
          <a:solidFill>
            <a:schemeClr val="tx1"/>
          </a:solidFill>
        </a:ln>
      </xdr:spPr>
    </xdr:pic>
    <xdr:clientData/>
  </xdr:twoCellAnchor>
  <xdr:twoCellAnchor editAs="oneCell">
    <xdr:from>
      <xdr:col>7</xdr:col>
      <xdr:colOff>0</xdr:colOff>
      <xdr:row>2887</xdr:row>
      <xdr:rowOff>0</xdr:rowOff>
    </xdr:from>
    <xdr:to>
      <xdr:col>8</xdr:col>
      <xdr:colOff>152400</xdr:colOff>
      <xdr:row>2891</xdr:row>
      <xdr:rowOff>0</xdr:rowOff>
    </xdr:to>
    <xdr:pic>
      <xdr:nvPicPr>
        <xdr:cNvPr id="947" name="Picture 946" descr="362.png"/>
        <xdr:cNvPicPr>
          <a:picLocks noChangeAspect="1"/>
        </xdr:cNvPicPr>
      </xdr:nvPicPr>
      <xdr:blipFill>
        <a:blip xmlns:r="http://schemas.openxmlformats.org/officeDocument/2006/relationships" r:embed="rId741" cstate="print"/>
        <a:stretch>
          <a:fillRect/>
        </a:stretch>
      </xdr:blipFill>
      <xdr:spPr>
        <a:xfrm>
          <a:off x="4267200" y="391191750"/>
          <a:ext cx="762000" cy="762000"/>
        </a:xfrm>
        <a:prstGeom prst="rect">
          <a:avLst/>
        </a:prstGeom>
      </xdr:spPr>
    </xdr:pic>
    <xdr:clientData/>
  </xdr:twoCellAnchor>
  <xdr:twoCellAnchor editAs="oneCell">
    <xdr:from>
      <xdr:col>9</xdr:col>
      <xdr:colOff>0</xdr:colOff>
      <xdr:row>2887</xdr:row>
      <xdr:rowOff>0</xdr:rowOff>
    </xdr:from>
    <xdr:to>
      <xdr:col>10</xdr:col>
      <xdr:colOff>152400</xdr:colOff>
      <xdr:row>2891</xdr:row>
      <xdr:rowOff>0</xdr:rowOff>
    </xdr:to>
    <xdr:pic>
      <xdr:nvPicPr>
        <xdr:cNvPr id="948" name="Picture 947" descr="362.png"/>
        <xdr:cNvPicPr>
          <a:picLocks noChangeAspect="1"/>
        </xdr:cNvPicPr>
      </xdr:nvPicPr>
      <xdr:blipFill>
        <a:blip xmlns:r="http://schemas.openxmlformats.org/officeDocument/2006/relationships" r:embed="rId741" cstate="print"/>
        <a:stretch>
          <a:fillRect/>
        </a:stretch>
      </xdr:blipFill>
      <xdr:spPr>
        <a:xfrm>
          <a:off x="5486400" y="391191750"/>
          <a:ext cx="762000" cy="762000"/>
        </a:xfrm>
        <a:prstGeom prst="rect">
          <a:avLst/>
        </a:prstGeom>
      </xdr:spPr>
    </xdr:pic>
    <xdr:clientData/>
  </xdr:twoCellAnchor>
  <xdr:twoCellAnchor editAs="oneCell">
    <xdr:from>
      <xdr:col>7</xdr:col>
      <xdr:colOff>0</xdr:colOff>
      <xdr:row>2892</xdr:row>
      <xdr:rowOff>0</xdr:rowOff>
    </xdr:from>
    <xdr:to>
      <xdr:col>8</xdr:col>
      <xdr:colOff>152400</xdr:colOff>
      <xdr:row>2895</xdr:row>
      <xdr:rowOff>190500</xdr:rowOff>
    </xdr:to>
    <xdr:pic>
      <xdr:nvPicPr>
        <xdr:cNvPr id="949" name="Picture 948" descr="362back.png"/>
        <xdr:cNvPicPr>
          <a:picLocks noChangeAspect="1"/>
        </xdr:cNvPicPr>
      </xdr:nvPicPr>
      <xdr:blipFill>
        <a:blip xmlns:r="http://schemas.openxmlformats.org/officeDocument/2006/relationships" r:embed="rId742" cstate="print"/>
        <a:stretch>
          <a:fillRect/>
        </a:stretch>
      </xdr:blipFill>
      <xdr:spPr>
        <a:xfrm>
          <a:off x="4267200" y="392144250"/>
          <a:ext cx="762000" cy="762000"/>
        </a:xfrm>
        <a:prstGeom prst="rect">
          <a:avLst/>
        </a:prstGeom>
      </xdr:spPr>
    </xdr:pic>
    <xdr:clientData/>
  </xdr:twoCellAnchor>
  <xdr:twoCellAnchor editAs="oneCell">
    <xdr:from>
      <xdr:col>9</xdr:col>
      <xdr:colOff>0</xdr:colOff>
      <xdr:row>2892</xdr:row>
      <xdr:rowOff>0</xdr:rowOff>
    </xdr:from>
    <xdr:to>
      <xdr:col>10</xdr:col>
      <xdr:colOff>152400</xdr:colOff>
      <xdr:row>2895</xdr:row>
      <xdr:rowOff>190500</xdr:rowOff>
    </xdr:to>
    <xdr:pic>
      <xdr:nvPicPr>
        <xdr:cNvPr id="950" name="Picture 949" descr="362back.png"/>
        <xdr:cNvPicPr>
          <a:picLocks noChangeAspect="1"/>
        </xdr:cNvPicPr>
      </xdr:nvPicPr>
      <xdr:blipFill>
        <a:blip xmlns:r="http://schemas.openxmlformats.org/officeDocument/2006/relationships" r:embed="rId742" cstate="print"/>
        <a:stretch>
          <a:fillRect/>
        </a:stretch>
      </xdr:blipFill>
      <xdr:spPr>
        <a:xfrm>
          <a:off x="5486400" y="392144250"/>
          <a:ext cx="762000" cy="762000"/>
        </a:xfrm>
        <a:prstGeom prst="rect">
          <a:avLst/>
        </a:prstGeom>
      </xdr:spPr>
    </xdr:pic>
    <xdr:clientData/>
  </xdr:twoCellAnchor>
  <xdr:twoCellAnchor editAs="oneCell">
    <xdr:from>
      <xdr:col>11</xdr:col>
      <xdr:colOff>0</xdr:colOff>
      <xdr:row>2887</xdr:row>
      <xdr:rowOff>0</xdr:rowOff>
    </xdr:from>
    <xdr:to>
      <xdr:col>12</xdr:col>
      <xdr:colOff>152400</xdr:colOff>
      <xdr:row>2891</xdr:row>
      <xdr:rowOff>0</xdr:rowOff>
    </xdr:to>
    <xdr:pic>
      <xdr:nvPicPr>
        <xdr:cNvPr id="951" name="Picture 950" descr="362shiny.png"/>
        <xdr:cNvPicPr>
          <a:picLocks noChangeAspect="1"/>
        </xdr:cNvPicPr>
      </xdr:nvPicPr>
      <xdr:blipFill>
        <a:blip xmlns:r="http://schemas.openxmlformats.org/officeDocument/2006/relationships" r:embed="rId743" cstate="print"/>
        <a:stretch>
          <a:fillRect/>
        </a:stretch>
      </xdr:blipFill>
      <xdr:spPr>
        <a:xfrm>
          <a:off x="6705600" y="391191750"/>
          <a:ext cx="762000" cy="762000"/>
        </a:xfrm>
        <a:prstGeom prst="rect">
          <a:avLst/>
        </a:prstGeom>
      </xdr:spPr>
    </xdr:pic>
    <xdr:clientData/>
  </xdr:twoCellAnchor>
  <xdr:twoCellAnchor editAs="oneCell">
    <xdr:from>
      <xdr:col>11</xdr:col>
      <xdr:colOff>0</xdr:colOff>
      <xdr:row>2892</xdr:row>
      <xdr:rowOff>0</xdr:rowOff>
    </xdr:from>
    <xdr:to>
      <xdr:col>12</xdr:col>
      <xdr:colOff>152400</xdr:colOff>
      <xdr:row>2895</xdr:row>
      <xdr:rowOff>190500</xdr:rowOff>
    </xdr:to>
    <xdr:pic>
      <xdr:nvPicPr>
        <xdr:cNvPr id="952" name="Picture 951" descr="362backshiny.png"/>
        <xdr:cNvPicPr>
          <a:picLocks noChangeAspect="1"/>
        </xdr:cNvPicPr>
      </xdr:nvPicPr>
      <xdr:blipFill>
        <a:blip xmlns:r="http://schemas.openxmlformats.org/officeDocument/2006/relationships" r:embed="rId744" cstate="print"/>
        <a:stretch>
          <a:fillRect/>
        </a:stretch>
      </xdr:blipFill>
      <xdr:spPr>
        <a:xfrm>
          <a:off x="6705600" y="392144250"/>
          <a:ext cx="762000" cy="762000"/>
        </a:xfrm>
        <a:prstGeom prst="rect">
          <a:avLst/>
        </a:prstGeom>
      </xdr:spPr>
    </xdr:pic>
    <xdr:clientData/>
  </xdr:twoCellAnchor>
  <xdr:twoCellAnchor editAs="oneCell">
    <xdr:from>
      <xdr:col>9</xdr:col>
      <xdr:colOff>333375</xdr:colOff>
      <xdr:row>1311</xdr:row>
      <xdr:rowOff>19050</xdr:rowOff>
    </xdr:from>
    <xdr:to>
      <xdr:col>12</xdr:col>
      <xdr:colOff>600075</xdr:colOff>
      <xdr:row>1321</xdr:row>
      <xdr:rowOff>180975</xdr:rowOff>
    </xdr:to>
    <xdr:pic>
      <xdr:nvPicPr>
        <xdr:cNvPr id="933" name="Picture 932" descr="441.jpg"/>
        <xdr:cNvPicPr>
          <a:picLocks noChangeAspect="1"/>
        </xdr:cNvPicPr>
      </xdr:nvPicPr>
      <xdr:blipFill>
        <a:blip xmlns:r="http://schemas.openxmlformats.org/officeDocument/2006/relationships" r:embed="rId745" cstate="print"/>
        <a:stretch>
          <a:fillRect/>
        </a:stretch>
      </xdr:blipFill>
      <xdr:spPr>
        <a:xfrm>
          <a:off x="5819775" y="252060075"/>
          <a:ext cx="2095500" cy="2095500"/>
        </a:xfrm>
        <a:prstGeom prst="rect">
          <a:avLst/>
        </a:prstGeom>
        <a:ln w="19050">
          <a:solidFill>
            <a:schemeClr val="tx1"/>
          </a:solidFill>
        </a:ln>
      </xdr:spPr>
    </xdr:pic>
    <xdr:clientData/>
  </xdr:twoCellAnchor>
  <xdr:twoCellAnchor editAs="oneCell">
    <xdr:from>
      <xdr:col>7</xdr:col>
      <xdr:colOff>0</xdr:colOff>
      <xdr:row>1333</xdr:row>
      <xdr:rowOff>0</xdr:rowOff>
    </xdr:from>
    <xdr:to>
      <xdr:col>8</xdr:col>
      <xdr:colOff>152400</xdr:colOff>
      <xdr:row>1337</xdr:row>
      <xdr:rowOff>0</xdr:rowOff>
    </xdr:to>
    <xdr:pic>
      <xdr:nvPicPr>
        <xdr:cNvPr id="953" name="Picture 952" descr="441.png"/>
        <xdr:cNvPicPr>
          <a:picLocks noChangeAspect="1"/>
        </xdr:cNvPicPr>
      </xdr:nvPicPr>
      <xdr:blipFill>
        <a:blip xmlns:r="http://schemas.openxmlformats.org/officeDocument/2006/relationships" r:embed="rId746" cstate="print"/>
        <a:stretch>
          <a:fillRect/>
        </a:stretch>
      </xdr:blipFill>
      <xdr:spPr>
        <a:xfrm>
          <a:off x="4267200" y="256260600"/>
          <a:ext cx="762000" cy="762000"/>
        </a:xfrm>
        <a:prstGeom prst="rect">
          <a:avLst/>
        </a:prstGeom>
      </xdr:spPr>
    </xdr:pic>
    <xdr:clientData/>
  </xdr:twoCellAnchor>
  <xdr:twoCellAnchor editAs="oneCell">
    <xdr:from>
      <xdr:col>9</xdr:col>
      <xdr:colOff>0</xdr:colOff>
      <xdr:row>1333</xdr:row>
      <xdr:rowOff>0</xdr:rowOff>
    </xdr:from>
    <xdr:to>
      <xdr:col>10</xdr:col>
      <xdr:colOff>152400</xdr:colOff>
      <xdr:row>1337</xdr:row>
      <xdr:rowOff>0</xdr:rowOff>
    </xdr:to>
    <xdr:pic>
      <xdr:nvPicPr>
        <xdr:cNvPr id="954" name="Picture 953" descr="441.png"/>
        <xdr:cNvPicPr>
          <a:picLocks noChangeAspect="1"/>
        </xdr:cNvPicPr>
      </xdr:nvPicPr>
      <xdr:blipFill>
        <a:blip xmlns:r="http://schemas.openxmlformats.org/officeDocument/2006/relationships" r:embed="rId746" cstate="print"/>
        <a:stretch>
          <a:fillRect/>
        </a:stretch>
      </xdr:blipFill>
      <xdr:spPr>
        <a:xfrm>
          <a:off x="5486400" y="256260600"/>
          <a:ext cx="762000" cy="762000"/>
        </a:xfrm>
        <a:prstGeom prst="rect">
          <a:avLst/>
        </a:prstGeom>
      </xdr:spPr>
    </xdr:pic>
    <xdr:clientData/>
  </xdr:twoCellAnchor>
  <xdr:twoCellAnchor editAs="oneCell">
    <xdr:from>
      <xdr:col>7</xdr:col>
      <xdr:colOff>0</xdr:colOff>
      <xdr:row>1338</xdr:row>
      <xdr:rowOff>0</xdr:rowOff>
    </xdr:from>
    <xdr:to>
      <xdr:col>8</xdr:col>
      <xdr:colOff>152400</xdr:colOff>
      <xdr:row>1341</xdr:row>
      <xdr:rowOff>190500</xdr:rowOff>
    </xdr:to>
    <xdr:pic>
      <xdr:nvPicPr>
        <xdr:cNvPr id="955" name="Picture 954" descr="441back.png"/>
        <xdr:cNvPicPr>
          <a:picLocks noChangeAspect="1"/>
        </xdr:cNvPicPr>
      </xdr:nvPicPr>
      <xdr:blipFill>
        <a:blip xmlns:r="http://schemas.openxmlformats.org/officeDocument/2006/relationships" r:embed="rId747" cstate="print"/>
        <a:stretch>
          <a:fillRect/>
        </a:stretch>
      </xdr:blipFill>
      <xdr:spPr>
        <a:xfrm>
          <a:off x="4267200" y="257213100"/>
          <a:ext cx="762000" cy="762000"/>
        </a:xfrm>
        <a:prstGeom prst="rect">
          <a:avLst/>
        </a:prstGeom>
      </xdr:spPr>
    </xdr:pic>
    <xdr:clientData/>
  </xdr:twoCellAnchor>
  <xdr:twoCellAnchor editAs="oneCell">
    <xdr:from>
      <xdr:col>9</xdr:col>
      <xdr:colOff>0</xdr:colOff>
      <xdr:row>1338</xdr:row>
      <xdr:rowOff>0</xdr:rowOff>
    </xdr:from>
    <xdr:to>
      <xdr:col>10</xdr:col>
      <xdr:colOff>152400</xdr:colOff>
      <xdr:row>1341</xdr:row>
      <xdr:rowOff>190500</xdr:rowOff>
    </xdr:to>
    <xdr:pic>
      <xdr:nvPicPr>
        <xdr:cNvPr id="956" name="Picture 955" descr="441back.png"/>
        <xdr:cNvPicPr>
          <a:picLocks noChangeAspect="1"/>
        </xdr:cNvPicPr>
      </xdr:nvPicPr>
      <xdr:blipFill>
        <a:blip xmlns:r="http://schemas.openxmlformats.org/officeDocument/2006/relationships" r:embed="rId747" cstate="print"/>
        <a:stretch>
          <a:fillRect/>
        </a:stretch>
      </xdr:blipFill>
      <xdr:spPr>
        <a:xfrm>
          <a:off x="5486400" y="257213100"/>
          <a:ext cx="762000" cy="762000"/>
        </a:xfrm>
        <a:prstGeom prst="rect">
          <a:avLst/>
        </a:prstGeom>
      </xdr:spPr>
    </xdr:pic>
    <xdr:clientData/>
  </xdr:twoCellAnchor>
  <xdr:twoCellAnchor editAs="oneCell">
    <xdr:from>
      <xdr:col>11</xdr:col>
      <xdr:colOff>0</xdr:colOff>
      <xdr:row>1333</xdr:row>
      <xdr:rowOff>0</xdr:rowOff>
    </xdr:from>
    <xdr:to>
      <xdr:col>12</xdr:col>
      <xdr:colOff>152400</xdr:colOff>
      <xdr:row>1337</xdr:row>
      <xdr:rowOff>0</xdr:rowOff>
    </xdr:to>
    <xdr:pic>
      <xdr:nvPicPr>
        <xdr:cNvPr id="957" name="Picture 956" descr="441shiny.png"/>
        <xdr:cNvPicPr>
          <a:picLocks noChangeAspect="1"/>
        </xdr:cNvPicPr>
      </xdr:nvPicPr>
      <xdr:blipFill>
        <a:blip xmlns:r="http://schemas.openxmlformats.org/officeDocument/2006/relationships" r:embed="rId748" cstate="print"/>
        <a:stretch>
          <a:fillRect/>
        </a:stretch>
      </xdr:blipFill>
      <xdr:spPr>
        <a:xfrm>
          <a:off x="6705600" y="256260600"/>
          <a:ext cx="762000" cy="762000"/>
        </a:xfrm>
        <a:prstGeom prst="rect">
          <a:avLst/>
        </a:prstGeom>
      </xdr:spPr>
    </xdr:pic>
    <xdr:clientData/>
  </xdr:twoCellAnchor>
  <xdr:twoCellAnchor editAs="oneCell">
    <xdr:from>
      <xdr:col>11</xdr:col>
      <xdr:colOff>0</xdr:colOff>
      <xdr:row>1338</xdr:row>
      <xdr:rowOff>0</xdr:rowOff>
    </xdr:from>
    <xdr:to>
      <xdr:col>12</xdr:col>
      <xdr:colOff>152400</xdr:colOff>
      <xdr:row>1341</xdr:row>
      <xdr:rowOff>190500</xdr:rowOff>
    </xdr:to>
    <xdr:pic>
      <xdr:nvPicPr>
        <xdr:cNvPr id="958" name="Picture 957" descr="441backshiny.png"/>
        <xdr:cNvPicPr>
          <a:picLocks noChangeAspect="1"/>
        </xdr:cNvPicPr>
      </xdr:nvPicPr>
      <xdr:blipFill>
        <a:blip xmlns:r="http://schemas.openxmlformats.org/officeDocument/2006/relationships" r:embed="rId749" cstate="print"/>
        <a:stretch>
          <a:fillRect/>
        </a:stretch>
      </xdr:blipFill>
      <xdr:spPr>
        <a:xfrm>
          <a:off x="6705600" y="257213100"/>
          <a:ext cx="762000" cy="762000"/>
        </a:xfrm>
        <a:prstGeom prst="rect">
          <a:avLst/>
        </a:prstGeom>
      </xdr:spPr>
    </xdr:pic>
    <xdr:clientData/>
  </xdr:twoCellAnchor>
  <xdr:twoCellAnchor editAs="oneCell">
    <xdr:from>
      <xdr:col>9</xdr:col>
      <xdr:colOff>333375</xdr:colOff>
      <xdr:row>1343</xdr:row>
      <xdr:rowOff>19050</xdr:rowOff>
    </xdr:from>
    <xdr:to>
      <xdr:col>12</xdr:col>
      <xdr:colOff>600075</xdr:colOff>
      <xdr:row>1353</xdr:row>
      <xdr:rowOff>180975</xdr:rowOff>
    </xdr:to>
    <xdr:pic>
      <xdr:nvPicPr>
        <xdr:cNvPr id="959" name="Picture 958" descr="421.jpg"/>
        <xdr:cNvPicPr>
          <a:picLocks noChangeAspect="1"/>
        </xdr:cNvPicPr>
      </xdr:nvPicPr>
      <xdr:blipFill>
        <a:blip xmlns:r="http://schemas.openxmlformats.org/officeDocument/2006/relationships" r:embed="rId750" cstate="print"/>
        <a:stretch>
          <a:fillRect/>
        </a:stretch>
      </xdr:blipFill>
      <xdr:spPr>
        <a:xfrm>
          <a:off x="5819775" y="258213225"/>
          <a:ext cx="2095500" cy="2095500"/>
        </a:xfrm>
        <a:prstGeom prst="rect">
          <a:avLst/>
        </a:prstGeom>
        <a:ln w="19050">
          <a:solidFill>
            <a:schemeClr val="tx1"/>
          </a:solidFill>
        </a:ln>
      </xdr:spPr>
    </xdr:pic>
    <xdr:clientData/>
  </xdr:twoCellAnchor>
  <xdr:twoCellAnchor editAs="oneCell">
    <xdr:from>
      <xdr:col>7</xdr:col>
      <xdr:colOff>0</xdr:colOff>
      <xdr:row>1365</xdr:row>
      <xdr:rowOff>0</xdr:rowOff>
    </xdr:from>
    <xdr:to>
      <xdr:col>8</xdr:col>
      <xdr:colOff>152400</xdr:colOff>
      <xdr:row>1369</xdr:row>
      <xdr:rowOff>0</xdr:rowOff>
    </xdr:to>
    <xdr:pic>
      <xdr:nvPicPr>
        <xdr:cNvPr id="960" name="Picture 959" descr="421.png"/>
        <xdr:cNvPicPr>
          <a:picLocks noChangeAspect="1"/>
        </xdr:cNvPicPr>
      </xdr:nvPicPr>
      <xdr:blipFill>
        <a:blip xmlns:r="http://schemas.openxmlformats.org/officeDocument/2006/relationships" r:embed="rId751" cstate="print"/>
        <a:stretch>
          <a:fillRect/>
        </a:stretch>
      </xdr:blipFill>
      <xdr:spPr>
        <a:xfrm>
          <a:off x="4267200" y="262413750"/>
          <a:ext cx="762000" cy="762000"/>
        </a:xfrm>
        <a:prstGeom prst="rect">
          <a:avLst/>
        </a:prstGeom>
      </xdr:spPr>
    </xdr:pic>
    <xdr:clientData/>
  </xdr:twoCellAnchor>
  <xdr:twoCellAnchor editAs="oneCell">
    <xdr:from>
      <xdr:col>9</xdr:col>
      <xdr:colOff>0</xdr:colOff>
      <xdr:row>1365</xdr:row>
      <xdr:rowOff>0</xdr:rowOff>
    </xdr:from>
    <xdr:to>
      <xdr:col>10</xdr:col>
      <xdr:colOff>152400</xdr:colOff>
      <xdr:row>1369</xdr:row>
      <xdr:rowOff>0</xdr:rowOff>
    </xdr:to>
    <xdr:pic>
      <xdr:nvPicPr>
        <xdr:cNvPr id="961" name="Picture 960" descr="421.png"/>
        <xdr:cNvPicPr>
          <a:picLocks noChangeAspect="1"/>
        </xdr:cNvPicPr>
      </xdr:nvPicPr>
      <xdr:blipFill>
        <a:blip xmlns:r="http://schemas.openxmlformats.org/officeDocument/2006/relationships" r:embed="rId751" cstate="print"/>
        <a:stretch>
          <a:fillRect/>
        </a:stretch>
      </xdr:blipFill>
      <xdr:spPr>
        <a:xfrm>
          <a:off x="5486400" y="262413750"/>
          <a:ext cx="762000" cy="762000"/>
        </a:xfrm>
        <a:prstGeom prst="rect">
          <a:avLst/>
        </a:prstGeom>
      </xdr:spPr>
    </xdr:pic>
    <xdr:clientData/>
  </xdr:twoCellAnchor>
  <xdr:twoCellAnchor editAs="oneCell">
    <xdr:from>
      <xdr:col>7</xdr:col>
      <xdr:colOff>0</xdr:colOff>
      <xdr:row>1370</xdr:row>
      <xdr:rowOff>0</xdr:rowOff>
    </xdr:from>
    <xdr:to>
      <xdr:col>8</xdr:col>
      <xdr:colOff>152400</xdr:colOff>
      <xdr:row>1373</xdr:row>
      <xdr:rowOff>190500</xdr:rowOff>
    </xdr:to>
    <xdr:pic>
      <xdr:nvPicPr>
        <xdr:cNvPr id="962" name="Picture 961" descr="421back.png"/>
        <xdr:cNvPicPr>
          <a:picLocks noChangeAspect="1"/>
        </xdr:cNvPicPr>
      </xdr:nvPicPr>
      <xdr:blipFill>
        <a:blip xmlns:r="http://schemas.openxmlformats.org/officeDocument/2006/relationships" r:embed="rId752" cstate="print"/>
        <a:stretch>
          <a:fillRect/>
        </a:stretch>
      </xdr:blipFill>
      <xdr:spPr>
        <a:xfrm>
          <a:off x="4267200" y="263366250"/>
          <a:ext cx="762000" cy="762000"/>
        </a:xfrm>
        <a:prstGeom prst="rect">
          <a:avLst/>
        </a:prstGeom>
      </xdr:spPr>
    </xdr:pic>
    <xdr:clientData/>
  </xdr:twoCellAnchor>
  <xdr:twoCellAnchor editAs="oneCell">
    <xdr:from>
      <xdr:col>9</xdr:col>
      <xdr:colOff>0</xdr:colOff>
      <xdr:row>1370</xdr:row>
      <xdr:rowOff>0</xdr:rowOff>
    </xdr:from>
    <xdr:to>
      <xdr:col>10</xdr:col>
      <xdr:colOff>152400</xdr:colOff>
      <xdr:row>1373</xdr:row>
      <xdr:rowOff>190500</xdr:rowOff>
    </xdr:to>
    <xdr:pic>
      <xdr:nvPicPr>
        <xdr:cNvPr id="963" name="Picture 962" descr="421back.png"/>
        <xdr:cNvPicPr>
          <a:picLocks noChangeAspect="1"/>
        </xdr:cNvPicPr>
      </xdr:nvPicPr>
      <xdr:blipFill>
        <a:blip xmlns:r="http://schemas.openxmlformats.org/officeDocument/2006/relationships" r:embed="rId752" cstate="print"/>
        <a:stretch>
          <a:fillRect/>
        </a:stretch>
      </xdr:blipFill>
      <xdr:spPr>
        <a:xfrm>
          <a:off x="5486400" y="263366250"/>
          <a:ext cx="762000" cy="762000"/>
        </a:xfrm>
        <a:prstGeom prst="rect">
          <a:avLst/>
        </a:prstGeom>
      </xdr:spPr>
    </xdr:pic>
    <xdr:clientData/>
  </xdr:twoCellAnchor>
  <xdr:twoCellAnchor editAs="oneCell">
    <xdr:from>
      <xdr:col>11</xdr:col>
      <xdr:colOff>0</xdr:colOff>
      <xdr:row>1365</xdr:row>
      <xdr:rowOff>0</xdr:rowOff>
    </xdr:from>
    <xdr:to>
      <xdr:col>12</xdr:col>
      <xdr:colOff>152400</xdr:colOff>
      <xdr:row>1369</xdr:row>
      <xdr:rowOff>0</xdr:rowOff>
    </xdr:to>
    <xdr:pic>
      <xdr:nvPicPr>
        <xdr:cNvPr id="964" name="Picture 963" descr="421shiny.png"/>
        <xdr:cNvPicPr>
          <a:picLocks noChangeAspect="1"/>
        </xdr:cNvPicPr>
      </xdr:nvPicPr>
      <xdr:blipFill>
        <a:blip xmlns:r="http://schemas.openxmlformats.org/officeDocument/2006/relationships" r:embed="rId753" cstate="print"/>
        <a:stretch>
          <a:fillRect/>
        </a:stretch>
      </xdr:blipFill>
      <xdr:spPr>
        <a:xfrm>
          <a:off x="6705600" y="262413750"/>
          <a:ext cx="762000" cy="762000"/>
        </a:xfrm>
        <a:prstGeom prst="rect">
          <a:avLst/>
        </a:prstGeom>
      </xdr:spPr>
    </xdr:pic>
    <xdr:clientData/>
  </xdr:twoCellAnchor>
  <xdr:twoCellAnchor editAs="oneCell">
    <xdr:from>
      <xdr:col>11</xdr:col>
      <xdr:colOff>0</xdr:colOff>
      <xdr:row>1370</xdr:row>
      <xdr:rowOff>0</xdr:rowOff>
    </xdr:from>
    <xdr:to>
      <xdr:col>12</xdr:col>
      <xdr:colOff>152400</xdr:colOff>
      <xdr:row>1373</xdr:row>
      <xdr:rowOff>190500</xdr:rowOff>
    </xdr:to>
    <xdr:pic>
      <xdr:nvPicPr>
        <xdr:cNvPr id="965" name="Picture 964" descr="421backshiny.png"/>
        <xdr:cNvPicPr>
          <a:picLocks noChangeAspect="1"/>
        </xdr:cNvPicPr>
      </xdr:nvPicPr>
      <xdr:blipFill>
        <a:blip xmlns:r="http://schemas.openxmlformats.org/officeDocument/2006/relationships" r:embed="rId754" cstate="print"/>
        <a:stretch>
          <a:fillRect/>
        </a:stretch>
      </xdr:blipFill>
      <xdr:spPr>
        <a:xfrm>
          <a:off x="6705600" y="263366250"/>
          <a:ext cx="762000" cy="762000"/>
        </a:xfrm>
        <a:prstGeom prst="rect">
          <a:avLst/>
        </a:prstGeom>
      </xdr:spPr>
    </xdr:pic>
    <xdr:clientData/>
  </xdr:twoCellAnchor>
  <xdr:twoCellAnchor editAs="oneCell">
    <xdr:from>
      <xdr:col>9</xdr:col>
      <xdr:colOff>333375</xdr:colOff>
      <xdr:row>1377</xdr:row>
      <xdr:rowOff>19050</xdr:rowOff>
    </xdr:from>
    <xdr:to>
      <xdr:col>12</xdr:col>
      <xdr:colOff>600075</xdr:colOff>
      <xdr:row>1387</xdr:row>
      <xdr:rowOff>180975</xdr:rowOff>
    </xdr:to>
    <xdr:pic>
      <xdr:nvPicPr>
        <xdr:cNvPr id="966" name="Picture 965" descr="358.jpg"/>
        <xdr:cNvPicPr>
          <a:picLocks noChangeAspect="1"/>
        </xdr:cNvPicPr>
      </xdr:nvPicPr>
      <xdr:blipFill>
        <a:blip xmlns:r="http://schemas.openxmlformats.org/officeDocument/2006/relationships" r:embed="rId755" cstate="print"/>
        <a:stretch>
          <a:fillRect/>
        </a:stretch>
      </xdr:blipFill>
      <xdr:spPr>
        <a:xfrm>
          <a:off x="5819775" y="264747375"/>
          <a:ext cx="2095500" cy="2095500"/>
        </a:xfrm>
        <a:prstGeom prst="rect">
          <a:avLst/>
        </a:prstGeom>
        <a:ln w="19050">
          <a:solidFill>
            <a:schemeClr val="tx1"/>
          </a:solidFill>
        </a:ln>
      </xdr:spPr>
    </xdr:pic>
    <xdr:clientData/>
  </xdr:twoCellAnchor>
  <xdr:twoCellAnchor editAs="oneCell">
    <xdr:from>
      <xdr:col>7</xdr:col>
      <xdr:colOff>0</xdr:colOff>
      <xdr:row>1399</xdr:row>
      <xdr:rowOff>0</xdr:rowOff>
    </xdr:from>
    <xdr:to>
      <xdr:col>8</xdr:col>
      <xdr:colOff>152400</xdr:colOff>
      <xdr:row>1403</xdr:row>
      <xdr:rowOff>0</xdr:rowOff>
    </xdr:to>
    <xdr:pic>
      <xdr:nvPicPr>
        <xdr:cNvPr id="967" name="Picture 966" descr="358.png"/>
        <xdr:cNvPicPr>
          <a:picLocks noChangeAspect="1"/>
        </xdr:cNvPicPr>
      </xdr:nvPicPr>
      <xdr:blipFill>
        <a:blip xmlns:r="http://schemas.openxmlformats.org/officeDocument/2006/relationships" r:embed="rId756" cstate="print"/>
        <a:stretch>
          <a:fillRect/>
        </a:stretch>
      </xdr:blipFill>
      <xdr:spPr>
        <a:xfrm>
          <a:off x="4267200" y="268947900"/>
          <a:ext cx="762000" cy="762000"/>
        </a:xfrm>
        <a:prstGeom prst="rect">
          <a:avLst/>
        </a:prstGeom>
      </xdr:spPr>
    </xdr:pic>
    <xdr:clientData/>
  </xdr:twoCellAnchor>
  <xdr:twoCellAnchor editAs="oneCell">
    <xdr:from>
      <xdr:col>9</xdr:col>
      <xdr:colOff>0</xdr:colOff>
      <xdr:row>1399</xdr:row>
      <xdr:rowOff>0</xdr:rowOff>
    </xdr:from>
    <xdr:to>
      <xdr:col>10</xdr:col>
      <xdr:colOff>152400</xdr:colOff>
      <xdr:row>1403</xdr:row>
      <xdr:rowOff>0</xdr:rowOff>
    </xdr:to>
    <xdr:pic>
      <xdr:nvPicPr>
        <xdr:cNvPr id="968" name="Picture 967" descr="358.png"/>
        <xdr:cNvPicPr>
          <a:picLocks noChangeAspect="1"/>
        </xdr:cNvPicPr>
      </xdr:nvPicPr>
      <xdr:blipFill>
        <a:blip xmlns:r="http://schemas.openxmlformats.org/officeDocument/2006/relationships" r:embed="rId756" cstate="print"/>
        <a:stretch>
          <a:fillRect/>
        </a:stretch>
      </xdr:blipFill>
      <xdr:spPr>
        <a:xfrm>
          <a:off x="5486400" y="268947900"/>
          <a:ext cx="762000" cy="762000"/>
        </a:xfrm>
        <a:prstGeom prst="rect">
          <a:avLst/>
        </a:prstGeom>
      </xdr:spPr>
    </xdr:pic>
    <xdr:clientData/>
  </xdr:twoCellAnchor>
  <xdr:twoCellAnchor editAs="oneCell">
    <xdr:from>
      <xdr:col>7</xdr:col>
      <xdr:colOff>0</xdr:colOff>
      <xdr:row>1404</xdr:row>
      <xdr:rowOff>0</xdr:rowOff>
    </xdr:from>
    <xdr:to>
      <xdr:col>8</xdr:col>
      <xdr:colOff>152400</xdr:colOff>
      <xdr:row>1407</xdr:row>
      <xdr:rowOff>190500</xdr:rowOff>
    </xdr:to>
    <xdr:pic>
      <xdr:nvPicPr>
        <xdr:cNvPr id="969" name="Picture 968" descr="358back.png"/>
        <xdr:cNvPicPr>
          <a:picLocks noChangeAspect="1"/>
        </xdr:cNvPicPr>
      </xdr:nvPicPr>
      <xdr:blipFill>
        <a:blip xmlns:r="http://schemas.openxmlformats.org/officeDocument/2006/relationships" r:embed="rId757" cstate="print"/>
        <a:stretch>
          <a:fillRect/>
        </a:stretch>
      </xdr:blipFill>
      <xdr:spPr>
        <a:xfrm>
          <a:off x="4267200" y="269900400"/>
          <a:ext cx="762000" cy="762000"/>
        </a:xfrm>
        <a:prstGeom prst="rect">
          <a:avLst/>
        </a:prstGeom>
      </xdr:spPr>
    </xdr:pic>
    <xdr:clientData/>
  </xdr:twoCellAnchor>
  <xdr:twoCellAnchor editAs="oneCell">
    <xdr:from>
      <xdr:col>9</xdr:col>
      <xdr:colOff>0</xdr:colOff>
      <xdr:row>1404</xdr:row>
      <xdr:rowOff>0</xdr:rowOff>
    </xdr:from>
    <xdr:to>
      <xdr:col>10</xdr:col>
      <xdr:colOff>152400</xdr:colOff>
      <xdr:row>1407</xdr:row>
      <xdr:rowOff>190500</xdr:rowOff>
    </xdr:to>
    <xdr:pic>
      <xdr:nvPicPr>
        <xdr:cNvPr id="970" name="Picture 969" descr="358back.png"/>
        <xdr:cNvPicPr>
          <a:picLocks noChangeAspect="1"/>
        </xdr:cNvPicPr>
      </xdr:nvPicPr>
      <xdr:blipFill>
        <a:blip xmlns:r="http://schemas.openxmlformats.org/officeDocument/2006/relationships" r:embed="rId757" cstate="print"/>
        <a:stretch>
          <a:fillRect/>
        </a:stretch>
      </xdr:blipFill>
      <xdr:spPr>
        <a:xfrm>
          <a:off x="5486400" y="269900400"/>
          <a:ext cx="762000" cy="762000"/>
        </a:xfrm>
        <a:prstGeom prst="rect">
          <a:avLst/>
        </a:prstGeom>
      </xdr:spPr>
    </xdr:pic>
    <xdr:clientData/>
  </xdr:twoCellAnchor>
  <xdr:twoCellAnchor editAs="oneCell">
    <xdr:from>
      <xdr:col>11</xdr:col>
      <xdr:colOff>0</xdr:colOff>
      <xdr:row>1399</xdr:row>
      <xdr:rowOff>0</xdr:rowOff>
    </xdr:from>
    <xdr:to>
      <xdr:col>12</xdr:col>
      <xdr:colOff>152400</xdr:colOff>
      <xdr:row>1403</xdr:row>
      <xdr:rowOff>0</xdr:rowOff>
    </xdr:to>
    <xdr:pic>
      <xdr:nvPicPr>
        <xdr:cNvPr id="971" name="Picture 970" descr="358shiny.png"/>
        <xdr:cNvPicPr>
          <a:picLocks noChangeAspect="1"/>
        </xdr:cNvPicPr>
      </xdr:nvPicPr>
      <xdr:blipFill>
        <a:blip xmlns:r="http://schemas.openxmlformats.org/officeDocument/2006/relationships" r:embed="rId758" cstate="print"/>
        <a:stretch>
          <a:fillRect/>
        </a:stretch>
      </xdr:blipFill>
      <xdr:spPr>
        <a:xfrm>
          <a:off x="6705600" y="268947900"/>
          <a:ext cx="762000" cy="762000"/>
        </a:xfrm>
        <a:prstGeom prst="rect">
          <a:avLst/>
        </a:prstGeom>
      </xdr:spPr>
    </xdr:pic>
    <xdr:clientData/>
  </xdr:twoCellAnchor>
  <xdr:twoCellAnchor editAs="oneCell">
    <xdr:from>
      <xdr:col>11</xdr:col>
      <xdr:colOff>0</xdr:colOff>
      <xdr:row>1404</xdr:row>
      <xdr:rowOff>0</xdr:rowOff>
    </xdr:from>
    <xdr:to>
      <xdr:col>12</xdr:col>
      <xdr:colOff>152400</xdr:colOff>
      <xdr:row>1407</xdr:row>
      <xdr:rowOff>190500</xdr:rowOff>
    </xdr:to>
    <xdr:pic>
      <xdr:nvPicPr>
        <xdr:cNvPr id="972" name="Picture 971" descr="358backshiny.png"/>
        <xdr:cNvPicPr>
          <a:picLocks noChangeAspect="1"/>
        </xdr:cNvPicPr>
      </xdr:nvPicPr>
      <xdr:blipFill>
        <a:blip xmlns:r="http://schemas.openxmlformats.org/officeDocument/2006/relationships" r:embed="rId759" cstate="print"/>
        <a:stretch>
          <a:fillRect/>
        </a:stretch>
      </xdr:blipFill>
      <xdr:spPr>
        <a:xfrm>
          <a:off x="6705600" y="269900400"/>
          <a:ext cx="762000" cy="762000"/>
        </a:xfrm>
        <a:prstGeom prst="rect">
          <a:avLst/>
        </a:prstGeom>
      </xdr:spPr>
    </xdr:pic>
    <xdr:clientData/>
  </xdr:twoCellAnchor>
  <xdr:twoCellAnchor editAs="oneCell">
    <xdr:from>
      <xdr:col>9</xdr:col>
      <xdr:colOff>323850</xdr:colOff>
      <xdr:row>1511</xdr:row>
      <xdr:rowOff>19050</xdr:rowOff>
    </xdr:from>
    <xdr:to>
      <xdr:col>12</xdr:col>
      <xdr:colOff>590550</xdr:colOff>
      <xdr:row>1521</xdr:row>
      <xdr:rowOff>180975</xdr:rowOff>
    </xdr:to>
    <xdr:pic>
      <xdr:nvPicPr>
        <xdr:cNvPr id="973" name="Picture 972" descr="222.jpg"/>
        <xdr:cNvPicPr>
          <a:picLocks noChangeAspect="1"/>
        </xdr:cNvPicPr>
      </xdr:nvPicPr>
      <xdr:blipFill>
        <a:blip xmlns:r="http://schemas.openxmlformats.org/officeDocument/2006/relationships" r:embed="rId760" cstate="print"/>
        <a:stretch>
          <a:fillRect/>
        </a:stretch>
      </xdr:blipFill>
      <xdr:spPr>
        <a:xfrm>
          <a:off x="5810250" y="290502975"/>
          <a:ext cx="2095500" cy="2095500"/>
        </a:xfrm>
        <a:prstGeom prst="rect">
          <a:avLst/>
        </a:prstGeom>
        <a:ln w="19050">
          <a:solidFill>
            <a:schemeClr val="tx1"/>
          </a:solidFill>
        </a:ln>
      </xdr:spPr>
    </xdr:pic>
    <xdr:clientData/>
  </xdr:twoCellAnchor>
  <xdr:twoCellAnchor editAs="oneCell">
    <xdr:from>
      <xdr:col>7</xdr:col>
      <xdr:colOff>0</xdr:colOff>
      <xdr:row>1533</xdr:row>
      <xdr:rowOff>0</xdr:rowOff>
    </xdr:from>
    <xdr:to>
      <xdr:col>8</xdr:col>
      <xdr:colOff>152400</xdr:colOff>
      <xdr:row>1537</xdr:row>
      <xdr:rowOff>0</xdr:rowOff>
    </xdr:to>
    <xdr:pic>
      <xdr:nvPicPr>
        <xdr:cNvPr id="974" name="Picture 973" descr="222.png"/>
        <xdr:cNvPicPr>
          <a:picLocks noChangeAspect="1"/>
        </xdr:cNvPicPr>
      </xdr:nvPicPr>
      <xdr:blipFill>
        <a:blip xmlns:r="http://schemas.openxmlformats.org/officeDocument/2006/relationships" r:embed="rId761" cstate="print"/>
        <a:stretch>
          <a:fillRect/>
        </a:stretch>
      </xdr:blipFill>
      <xdr:spPr>
        <a:xfrm>
          <a:off x="4267200" y="294703500"/>
          <a:ext cx="762000" cy="762000"/>
        </a:xfrm>
        <a:prstGeom prst="rect">
          <a:avLst/>
        </a:prstGeom>
      </xdr:spPr>
    </xdr:pic>
    <xdr:clientData/>
  </xdr:twoCellAnchor>
  <xdr:twoCellAnchor editAs="oneCell">
    <xdr:from>
      <xdr:col>9</xdr:col>
      <xdr:colOff>0</xdr:colOff>
      <xdr:row>1533</xdr:row>
      <xdr:rowOff>0</xdr:rowOff>
    </xdr:from>
    <xdr:to>
      <xdr:col>10</xdr:col>
      <xdr:colOff>152400</xdr:colOff>
      <xdr:row>1537</xdr:row>
      <xdr:rowOff>0</xdr:rowOff>
    </xdr:to>
    <xdr:pic>
      <xdr:nvPicPr>
        <xdr:cNvPr id="975" name="Picture 974" descr="222.png"/>
        <xdr:cNvPicPr>
          <a:picLocks noChangeAspect="1"/>
        </xdr:cNvPicPr>
      </xdr:nvPicPr>
      <xdr:blipFill>
        <a:blip xmlns:r="http://schemas.openxmlformats.org/officeDocument/2006/relationships" r:embed="rId761" cstate="print"/>
        <a:stretch>
          <a:fillRect/>
        </a:stretch>
      </xdr:blipFill>
      <xdr:spPr>
        <a:xfrm>
          <a:off x="5486400" y="294703500"/>
          <a:ext cx="762000" cy="762000"/>
        </a:xfrm>
        <a:prstGeom prst="rect">
          <a:avLst/>
        </a:prstGeom>
      </xdr:spPr>
    </xdr:pic>
    <xdr:clientData/>
  </xdr:twoCellAnchor>
  <xdr:twoCellAnchor editAs="oneCell">
    <xdr:from>
      <xdr:col>7</xdr:col>
      <xdr:colOff>0</xdr:colOff>
      <xdr:row>1538</xdr:row>
      <xdr:rowOff>0</xdr:rowOff>
    </xdr:from>
    <xdr:to>
      <xdr:col>8</xdr:col>
      <xdr:colOff>152400</xdr:colOff>
      <xdr:row>1541</xdr:row>
      <xdr:rowOff>190500</xdr:rowOff>
    </xdr:to>
    <xdr:pic>
      <xdr:nvPicPr>
        <xdr:cNvPr id="976" name="Picture 975" descr="222back.png"/>
        <xdr:cNvPicPr>
          <a:picLocks noChangeAspect="1"/>
        </xdr:cNvPicPr>
      </xdr:nvPicPr>
      <xdr:blipFill>
        <a:blip xmlns:r="http://schemas.openxmlformats.org/officeDocument/2006/relationships" r:embed="rId762" cstate="print"/>
        <a:stretch>
          <a:fillRect/>
        </a:stretch>
      </xdr:blipFill>
      <xdr:spPr>
        <a:xfrm>
          <a:off x="4267200" y="295656000"/>
          <a:ext cx="762000" cy="762000"/>
        </a:xfrm>
        <a:prstGeom prst="rect">
          <a:avLst/>
        </a:prstGeom>
      </xdr:spPr>
    </xdr:pic>
    <xdr:clientData/>
  </xdr:twoCellAnchor>
  <xdr:twoCellAnchor editAs="oneCell">
    <xdr:from>
      <xdr:col>9</xdr:col>
      <xdr:colOff>0</xdr:colOff>
      <xdr:row>1538</xdr:row>
      <xdr:rowOff>0</xdr:rowOff>
    </xdr:from>
    <xdr:to>
      <xdr:col>10</xdr:col>
      <xdr:colOff>152400</xdr:colOff>
      <xdr:row>1541</xdr:row>
      <xdr:rowOff>190500</xdr:rowOff>
    </xdr:to>
    <xdr:pic>
      <xdr:nvPicPr>
        <xdr:cNvPr id="977" name="Picture 976" descr="222back.png"/>
        <xdr:cNvPicPr>
          <a:picLocks noChangeAspect="1"/>
        </xdr:cNvPicPr>
      </xdr:nvPicPr>
      <xdr:blipFill>
        <a:blip xmlns:r="http://schemas.openxmlformats.org/officeDocument/2006/relationships" r:embed="rId762" cstate="print"/>
        <a:stretch>
          <a:fillRect/>
        </a:stretch>
      </xdr:blipFill>
      <xdr:spPr>
        <a:xfrm>
          <a:off x="5486400" y="295656000"/>
          <a:ext cx="762000" cy="762000"/>
        </a:xfrm>
        <a:prstGeom prst="rect">
          <a:avLst/>
        </a:prstGeom>
      </xdr:spPr>
    </xdr:pic>
    <xdr:clientData/>
  </xdr:twoCellAnchor>
  <xdr:twoCellAnchor editAs="oneCell">
    <xdr:from>
      <xdr:col>11</xdr:col>
      <xdr:colOff>0</xdr:colOff>
      <xdr:row>1533</xdr:row>
      <xdr:rowOff>0</xdr:rowOff>
    </xdr:from>
    <xdr:to>
      <xdr:col>12</xdr:col>
      <xdr:colOff>152400</xdr:colOff>
      <xdr:row>1537</xdr:row>
      <xdr:rowOff>0</xdr:rowOff>
    </xdr:to>
    <xdr:pic>
      <xdr:nvPicPr>
        <xdr:cNvPr id="978" name="Picture 977" descr="222shiny.png"/>
        <xdr:cNvPicPr>
          <a:picLocks noChangeAspect="1"/>
        </xdr:cNvPicPr>
      </xdr:nvPicPr>
      <xdr:blipFill>
        <a:blip xmlns:r="http://schemas.openxmlformats.org/officeDocument/2006/relationships" r:embed="rId763" cstate="print"/>
        <a:stretch>
          <a:fillRect/>
        </a:stretch>
      </xdr:blipFill>
      <xdr:spPr>
        <a:xfrm>
          <a:off x="6705600" y="294703500"/>
          <a:ext cx="762000" cy="762000"/>
        </a:xfrm>
        <a:prstGeom prst="rect">
          <a:avLst/>
        </a:prstGeom>
      </xdr:spPr>
    </xdr:pic>
    <xdr:clientData/>
  </xdr:twoCellAnchor>
  <xdr:twoCellAnchor editAs="oneCell">
    <xdr:from>
      <xdr:col>11</xdr:col>
      <xdr:colOff>0</xdr:colOff>
      <xdr:row>1538</xdr:row>
      <xdr:rowOff>0</xdr:rowOff>
    </xdr:from>
    <xdr:to>
      <xdr:col>12</xdr:col>
      <xdr:colOff>152400</xdr:colOff>
      <xdr:row>1541</xdr:row>
      <xdr:rowOff>190500</xdr:rowOff>
    </xdr:to>
    <xdr:pic>
      <xdr:nvPicPr>
        <xdr:cNvPr id="979" name="Picture 978" descr="222backshiny.png"/>
        <xdr:cNvPicPr>
          <a:picLocks noChangeAspect="1"/>
        </xdr:cNvPicPr>
      </xdr:nvPicPr>
      <xdr:blipFill>
        <a:blip xmlns:r="http://schemas.openxmlformats.org/officeDocument/2006/relationships" r:embed="rId764" cstate="print"/>
        <a:stretch>
          <a:fillRect/>
        </a:stretch>
      </xdr:blipFill>
      <xdr:spPr>
        <a:xfrm>
          <a:off x="6705600" y="295656000"/>
          <a:ext cx="762000" cy="762000"/>
        </a:xfrm>
        <a:prstGeom prst="rect">
          <a:avLst/>
        </a:prstGeom>
      </xdr:spPr>
    </xdr:pic>
    <xdr:clientData/>
  </xdr:twoCellAnchor>
  <xdr:twoCellAnchor editAs="oneCell">
    <xdr:from>
      <xdr:col>9</xdr:col>
      <xdr:colOff>333375</xdr:colOff>
      <xdr:row>6014</xdr:row>
      <xdr:rowOff>19050</xdr:rowOff>
    </xdr:from>
    <xdr:to>
      <xdr:col>12</xdr:col>
      <xdr:colOff>600075</xdr:colOff>
      <xdr:row>6024</xdr:row>
      <xdr:rowOff>180975</xdr:rowOff>
    </xdr:to>
    <xdr:pic>
      <xdr:nvPicPr>
        <xdr:cNvPr id="980" name="Picture 979" descr="476.jpg"/>
        <xdr:cNvPicPr>
          <a:picLocks noChangeAspect="1"/>
        </xdr:cNvPicPr>
      </xdr:nvPicPr>
      <xdr:blipFill>
        <a:blip xmlns:r="http://schemas.openxmlformats.org/officeDocument/2006/relationships" r:embed="rId765" cstate="print"/>
        <a:stretch>
          <a:fillRect/>
        </a:stretch>
      </xdr:blipFill>
      <xdr:spPr>
        <a:xfrm>
          <a:off x="5819775" y="652224375"/>
          <a:ext cx="2095500" cy="2095500"/>
        </a:xfrm>
        <a:prstGeom prst="rect">
          <a:avLst/>
        </a:prstGeom>
        <a:ln w="19050">
          <a:solidFill>
            <a:schemeClr val="tx1"/>
          </a:solidFill>
        </a:ln>
      </xdr:spPr>
    </xdr:pic>
    <xdr:clientData/>
  </xdr:twoCellAnchor>
  <xdr:twoCellAnchor editAs="oneCell">
    <xdr:from>
      <xdr:col>7</xdr:col>
      <xdr:colOff>0</xdr:colOff>
      <xdr:row>6036</xdr:row>
      <xdr:rowOff>0</xdr:rowOff>
    </xdr:from>
    <xdr:to>
      <xdr:col>8</xdr:col>
      <xdr:colOff>152400</xdr:colOff>
      <xdr:row>6040</xdr:row>
      <xdr:rowOff>0</xdr:rowOff>
    </xdr:to>
    <xdr:pic>
      <xdr:nvPicPr>
        <xdr:cNvPr id="981" name="Picture 980" descr="476.png"/>
        <xdr:cNvPicPr>
          <a:picLocks noChangeAspect="1"/>
        </xdr:cNvPicPr>
      </xdr:nvPicPr>
      <xdr:blipFill>
        <a:blip xmlns:r="http://schemas.openxmlformats.org/officeDocument/2006/relationships" r:embed="rId766" cstate="print"/>
        <a:stretch>
          <a:fillRect/>
        </a:stretch>
      </xdr:blipFill>
      <xdr:spPr>
        <a:xfrm>
          <a:off x="4267200" y="656424900"/>
          <a:ext cx="762000" cy="762000"/>
        </a:xfrm>
        <a:prstGeom prst="rect">
          <a:avLst/>
        </a:prstGeom>
      </xdr:spPr>
    </xdr:pic>
    <xdr:clientData/>
  </xdr:twoCellAnchor>
  <xdr:twoCellAnchor editAs="oneCell">
    <xdr:from>
      <xdr:col>9</xdr:col>
      <xdr:colOff>0</xdr:colOff>
      <xdr:row>6036</xdr:row>
      <xdr:rowOff>0</xdr:rowOff>
    </xdr:from>
    <xdr:to>
      <xdr:col>10</xdr:col>
      <xdr:colOff>152400</xdr:colOff>
      <xdr:row>6040</xdr:row>
      <xdr:rowOff>0</xdr:rowOff>
    </xdr:to>
    <xdr:pic>
      <xdr:nvPicPr>
        <xdr:cNvPr id="982" name="Picture 981" descr="476.png"/>
        <xdr:cNvPicPr>
          <a:picLocks noChangeAspect="1"/>
        </xdr:cNvPicPr>
      </xdr:nvPicPr>
      <xdr:blipFill>
        <a:blip xmlns:r="http://schemas.openxmlformats.org/officeDocument/2006/relationships" r:embed="rId766" cstate="print"/>
        <a:stretch>
          <a:fillRect/>
        </a:stretch>
      </xdr:blipFill>
      <xdr:spPr>
        <a:xfrm>
          <a:off x="5486400" y="656424900"/>
          <a:ext cx="762000" cy="762000"/>
        </a:xfrm>
        <a:prstGeom prst="rect">
          <a:avLst/>
        </a:prstGeom>
      </xdr:spPr>
    </xdr:pic>
    <xdr:clientData/>
  </xdr:twoCellAnchor>
  <xdr:twoCellAnchor editAs="oneCell">
    <xdr:from>
      <xdr:col>7</xdr:col>
      <xdr:colOff>0</xdr:colOff>
      <xdr:row>6041</xdr:row>
      <xdr:rowOff>0</xdr:rowOff>
    </xdr:from>
    <xdr:to>
      <xdr:col>8</xdr:col>
      <xdr:colOff>152400</xdr:colOff>
      <xdr:row>6044</xdr:row>
      <xdr:rowOff>190500</xdr:rowOff>
    </xdr:to>
    <xdr:pic>
      <xdr:nvPicPr>
        <xdr:cNvPr id="983" name="Picture 982" descr="476back.png"/>
        <xdr:cNvPicPr>
          <a:picLocks noChangeAspect="1"/>
        </xdr:cNvPicPr>
      </xdr:nvPicPr>
      <xdr:blipFill>
        <a:blip xmlns:r="http://schemas.openxmlformats.org/officeDocument/2006/relationships" r:embed="rId767" cstate="print"/>
        <a:stretch>
          <a:fillRect/>
        </a:stretch>
      </xdr:blipFill>
      <xdr:spPr>
        <a:xfrm>
          <a:off x="4267200" y="657377400"/>
          <a:ext cx="762000" cy="762000"/>
        </a:xfrm>
        <a:prstGeom prst="rect">
          <a:avLst/>
        </a:prstGeom>
      </xdr:spPr>
    </xdr:pic>
    <xdr:clientData/>
  </xdr:twoCellAnchor>
  <xdr:twoCellAnchor editAs="oneCell">
    <xdr:from>
      <xdr:col>9</xdr:col>
      <xdr:colOff>0</xdr:colOff>
      <xdr:row>6041</xdr:row>
      <xdr:rowOff>0</xdr:rowOff>
    </xdr:from>
    <xdr:to>
      <xdr:col>10</xdr:col>
      <xdr:colOff>152400</xdr:colOff>
      <xdr:row>6044</xdr:row>
      <xdr:rowOff>190500</xdr:rowOff>
    </xdr:to>
    <xdr:pic>
      <xdr:nvPicPr>
        <xdr:cNvPr id="984" name="Picture 983" descr="476back.png"/>
        <xdr:cNvPicPr>
          <a:picLocks noChangeAspect="1"/>
        </xdr:cNvPicPr>
      </xdr:nvPicPr>
      <xdr:blipFill>
        <a:blip xmlns:r="http://schemas.openxmlformats.org/officeDocument/2006/relationships" r:embed="rId767" cstate="print"/>
        <a:stretch>
          <a:fillRect/>
        </a:stretch>
      </xdr:blipFill>
      <xdr:spPr>
        <a:xfrm>
          <a:off x="5486400" y="657377400"/>
          <a:ext cx="762000" cy="762000"/>
        </a:xfrm>
        <a:prstGeom prst="rect">
          <a:avLst/>
        </a:prstGeom>
      </xdr:spPr>
    </xdr:pic>
    <xdr:clientData/>
  </xdr:twoCellAnchor>
  <xdr:twoCellAnchor editAs="oneCell">
    <xdr:from>
      <xdr:col>11</xdr:col>
      <xdr:colOff>0</xdr:colOff>
      <xdr:row>6036</xdr:row>
      <xdr:rowOff>0</xdr:rowOff>
    </xdr:from>
    <xdr:to>
      <xdr:col>12</xdr:col>
      <xdr:colOff>152400</xdr:colOff>
      <xdr:row>6040</xdr:row>
      <xdr:rowOff>0</xdr:rowOff>
    </xdr:to>
    <xdr:pic>
      <xdr:nvPicPr>
        <xdr:cNvPr id="985" name="Picture 984" descr="476shiny.png"/>
        <xdr:cNvPicPr>
          <a:picLocks noChangeAspect="1"/>
        </xdr:cNvPicPr>
      </xdr:nvPicPr>
      <xdr:blipFill>
        <a:blip xmlns:r="http://schemas.openxmlformats.org/officeDocument/2006/relationships" r:embed="rId768" cstate="print"/>
        <a:stretch>
          <a:fillRect/>
        </a:stretch>
      </xdr:blipFill>
      <xdr:spPr>
        <a:xfrm>
          <a:off x="6705600" y="656424900"/>
          <a:ext cx="762000" cy="762000"/>
        </a:xfrm>
        <a:prstGeom prst="rect">
          <a:avLst/>
        </a:prstGeom>
      </xdr:spPr>
    </xdr:pic>
    <xdr:clientData/>
  </xdr:twoCellAnchor>
  <xdr:twoCellAnchor editAs="oneCell">
    <xdr:from>
      <xdr:col>11</xdr:col>
      <xdr:colOff>0</xdr:colOff>
      <xdr:row>6041</xdr:row>
      <xdr:rowOff>0</xdr:rowOff>
    </xdr:from>
    <xdr:to>
      <xdr:col>12</xdr:col>
      <xdr:colOff>152400</xdr:colOff>
      <xdr:row>6044</xdr:row>
      <xdr:rowOff>190500</xdr:rowOff>
    </xdr:to>
    <xdr:pic>
      <xdr:nvPicPr>
        <xdr:cNvPr id="986" name="Picture 985" descr="476backshiny.png"/>
        <xdr:cNvPicPr>
          <a:picLocks noChangeAspect="1"/>
        </xdr:cNvPicPr>
      </xdr:nvPicPr>
      <xdr:blipFill>
        <a:blip xmlns:r="http://schemas.openxmlformats.org/officeDocument/2006/relationships" r:embed="rId769" cstate="print"/>
        <a:stretch>
          <a:fillRect/>
        </a:stretch>
      </xdr:blipFill>
      <xdr:spPr>
        <a:xfrm>
          <a:off x="6705600" y="657377400"/>
          <a:ext cx="762000" cy="762000"/>
        </a:xfrm>
        <a:prstGeom prst="rect">
          <a:avLst/>
        </a:prstGeom>
      </xdr:spPr>
    </xdr:pic>
    <xdr:clientData/>
  </xdr:twoCellAnchor>
  <xdr:twoCellAnchor editAs="oneCell">
    <xdr:from>
      <xdr:col>9</xdr:col>
      <xdr:colOff>333375</xdr:colOff>
      <xdr:row>7494</xdr:row>
      <xdr:rowOff>19050</xdr:rowOff>
    </xdr:from>
    <xdr:to>
      <xdr:col>12</xdr:col>
      <xdr:colOff>600075</xdr:colOff>
      <xdr:row>7504</xdr:row>
      <xdr:rowOff>180975</xdr:rowOff>
    </xdr:to>
    <xdr:pic>
      <xdr:nvPicPr>
        <xdr:cNvPr id="987" name="Picture 986" descr="234.jpg"/>
        <xdr:cNvPicPr>
          <a:picLocks noChangeAspect="1"/>
        </xdr:cNvPicPr>
      </xdr:nvPicPr>
      <xdr:blipFill>
        <a:blip xmlns:r="http://schemas.openxmlformats.org/officeDocument/2006/relationships" r:embed="rId770" cstate="print"/>
        <a:stretch>
          <a:fillRect/>
        </a:stretch>
      </xdr:blipFill>
      <xdr:spPr>
        <a:xfrm>
          <a:off x="5819775" y="805614975"/>
          <a:ext cx="2095500" cy="2095500"/>
        </a:xfrm>
        <a:prstGeom prst="rect">
          <a:avLst/>
        </a:prstGeom>
        <a:ln w="19050">
          <a:solidFill>
            <a:schemeClr val="tx1"/>
          </a:solidFill>
        </a:ln>
      </xdr:spPr>
    </xdr:pic>
    <xdr:clientData/>
  </xdr:twoCellAnchor>
  <xdr:twoCellAnchor editAs="oneCell">
    <xdr:from>
      <xdr:col>7</xdr:col>
      <xdr:colOff>0</xdr:colOff>
      <xdr:row>7516</xdr:row>
      <xdr:rowOff>0</xdr:rowOff>
    </xdr:from>
    <xdr:to>
      <xdr:col>8</xdr:col>
      <xdr:colOff>152400</xdr:colOff>
      <xdr:row>7520</xdr:row>
      <xdr:rowOff>0</xdr:rowOff>
    </xdr:to>
    <xdr:pic>
      <xdr:nvPicPr>
        <xdr:cNvPr id="988" name="Picture 987" descr="234.png"/>
        <xdr:cNvPicPr>
          <a:picLocks noChangeAspect="1"/>
        </xdr:cNvPicPr>
      </xdr:nvPicPr>
      <xdr:blipFill>
        <a:blip xmlns:r="http://schemas.openxmlformats.org/officeDocument/2006/relationships" r:embed="rId771" cstate="print"/>
        <a:stretch>
          <a:fillRect/>
        </a:stretch>
      </xdr:blipFill>
      <xdr:spPr>
        <a:xfrm>
          <a:off x="4267200" y="809815500"/>
          <a:ext cx="762000" cy="762000"/>
        </a:xfrm>
        <a:prstGeom prst="rect">
          <a:avLst/>
        </a:prstGeom>
      </xdr:spPr>
    </xdr:pic>
    <xdr:clientData/>
  </xdr:twoCellAnchor>
  <xdr:twoCellAnchor editAs="oneCell">
    <xdr:from>
      <xdr:col>9</xdr:col>
      <xdr:colOff>0</xdr:colOff>
      <xdr:row>7516</xdr:row>
      <xdr:rowOff>0</xdr:rowOff>
    </xdr:from>
    <xdr:to>
      <xdr:col>10</xdr:col>
      <xdr:colOff>152400</xdr:colOff>
      <xdr:row>7520</xdr:row>
      <xdr:rowOff>0</xdr:rowOff>
    </xdr:to>
    <xdr:pic>
      <xdr:nvPicPr>
        <xdr:cNvPr id="989" name="Picture 988" descr="234.png"/>
        <xdr:cNvPicPr>
          <a:picLocks noChangeAspect="1"/>
        </xdr:cNvPicPr>
      </xdr:nvPicPr>
      <xdr:blipFill>
        <a:blip xmlns:r="http://schemas.openxmlformats.org/officeDocument/2006/relationships" r:embed="rId771" cstate="print"/>
        <a:stretch>
          <a:fillRect/>
        </a:stretch>
      </xdr:blipFill>
      <xdr:spPr>
        <a:xfrm>
          <a:off x="5486400" y="809815500"/>
          <a:ext cx="762000" cy="762000"/>
        </a:xfrm>
        <a:prstGeom prst="rect">
          <a:avLst/>
        </a:prstGeom>
      </xdr:spPr>
    </xdr:pic>
    <xdr:clientData/>
  </xdr:twoCellAnchor>
  <xdr:twoCellAnchor editAs="oneCell">
    <xdr:from>
      <xdr:col>7</xdr:col>
      <xdr:colOff>0</xdr:colOff>
      <xdr:row>7521</xdr:row>
      <xdr:rowOff>0</xdr:rowOff>
    </xdr:from>
    <xdr:to>
      <xdr:col>8</xdr:col>
      <xdr:colOff>152400</xdr:colOff>
      <xdr:row>7524</xdr:row>
      <xdr:rowOff>190500</xdr:rowOff>
    </xdr:to>
    <xdr:pic>
      <xdr:nvPicPr>
        <xdr:cNvPr id="990" name="Picture 989" descr="234back.png"/>
        <xdr:cNvPicPr>
          <a:picLocks noChangeAspect="1"/>
        </xdr:cNvPicPr>
      </xdr:nvPicPr>
      <xdr:blipFill>
        <a:blip xmlns:r="http://schemas.openxmlformats.org/officeDocument/2006/relationships" r:embed="rId772" cstate="print"/>
        <a:stretch>
          <a:fillRect/>
        </a:stretch>
      </xdr:blipFill>
      <xdr:spPr>
        <a:xfrm>
          <a:off x="4267200" y="810768000"/>
          <a:ext cx="762000" cy="762000"/>
        </a:xfrm>
        <a:prstGeom prst="rect">
          <a:avLst/>
        </a:prstGeom>
      </xdr:spPr>
    </xdr:pic>
    <xdr:clientData/>
  </xdr:twoCellAnchor>
  <xdr:twoCellAnchor editAs="oneCell">
    <xdr:from>
      <xdr:col>9</xdr:col>
      <xdr:colOff>0</xdr:colOff>
      <xdr:row>7521</xdr:row>
      <xdr:rowOff>0</xdr:rowOff>
    </xdr:from>
    <xdr:to>
      <xdr:col>10</xdr:col>
      <xdr:colOff>152400</xdr:colOff>
      <xdr:row>7524</xdr:row>
      <xdr:rowOff>190500</xdr:rowOff>
    </xdr:to>
    <xdr:pic>
      <xdr:nvPicPr>
        <xdr:cNvPr id="991" name="Picture 990" descr="234back.png"/>
        <xdr:cNvPicPr>
          <a:picLocks noChangeAspect="1"/>
        </xdr:cNvPicPr>
      </xdr:nvPicPr>
      <xdr:blipFill>
        <a:blip xmlns:r="http://schemas.openxmlformats.org/officeDocument/2006/relationships" r:embed="rId772" cstate="print"/>
        <a:stretch>
          <a:fillRect/>
        </a:stretch>
      </xdr:blipFill>
      <xdr:spPr>
        <a:xfrm>
          <a:off x="5486400" y="810768000"/>
          <a:ext cx="762000" cy="762000"/>
        </a:xfrm>
        <a:prstGeom prst="rect">
          <a:avLst/>
        </a:prstGeom>
      </xdr:spPr>
    </xdr:pic>
    <xdr:clientData/>
  </xdr:twoCellAnchor>
  <xdr:twoCellAnchor editAs="oneCell">
    <xdr:from>
      <xdr:col>11</xdr:col>
      <xdr:colOff>0</xdr:colOff>
      <xdr:row>7516</xdr:row>
      <xdr:rowOff>0</xdr:rowOff>
    </xdr:from>
    <xdr:to>
      <xdr:col>12</xdr:col>
      <xdr:colOff>152400</xdr:colOff>
      <xdr:row>7520</xdr:row>
      <xdr:rowOff>0</xdr:rowOff>
    </xdr:to>
    <xdr:pic>
      <xdr:nvPicPr>
        <xdr:cNvPr id="992" name="Picture 991" descr="234shiny.png"/>
        <xdr:cNvPicPr>
          <a:picLocks noChangeAspect="1"/>
        </xdr:cNvPicPr>
      </xdr:nvPicPr>
      <xdr:blipFill>
        <a:blip xmlns:r="http://schemas.openxmlformats.org/officeDocument/2006/relationships" r:embed="rId773" cstate="print"/>
        <a:stretch>
          <a:fillRect/>
        </a:stretch>
      </xdr:blipFill>
      <xdr:spPr>
        <a:xfrm>
          <a:off x="6705600" y="809815500"/>
          <a:ext cx="762000" cy="762000"/>
        </a:xfrm>
        <a:prstGeom prst="rect">
          <a:avLst/>
        </a:prstGeom>
      </xdr:spPr>
    </xdr:pic>
    <xdr:clientData/>
  </xdr:twoCellAnchor>
  <xdr:twoCellAnchor editAs="oneCell">
    <xdr:from>
      <xdr:col>11</xdr:col>
      <xdr:colOff>0</xdr:colOff>
      <xdr:row>7521</xdr:row>
      <xdr:rowOff>0</xdr:rowOff>
    </xdr:from>
    <xdr:to>
      <xdr:col>12</xdr:col>
      <xdr:colOff>152400</xdr:colOff>
      <xdr:row>7524</xdr:row>
      <xdr:rowOff>190500</xdr:rowOff>
    </xdr:to>
    <xdr:pic>
      <xdr:nvPicPr>
        <xdr:cNvPr id="993" name="Picture 992" descr="234backshiny.png"/>
        <xdr:cNvPicPr>
          <a:picLocks noChangeAspect="1"/>
        </xdr:cNvPicPr>
      </xdr:nvPicPr>
      <xdr:blipFill>
        <a:blip xmlns:r="http://schemas.openxmlformats.org/officeDocument/2006/relationships" r:embed="rId774" cstate="print"/>
        <a:stretch>
          <a:fillRect/>
        </a:stretch>
      </xdr:blipFill>
      <xdr:spPr>
        <a:xfrm>
          <a:off x="6705600" y="810768000"/>
          <a:ext cx="762000" cy="762000"/>
        </a:xfrm>
        <a:prstGeom prst="rect">
          <a:avLst/>
        </a:prstGeom>
      </xdr:spPr>
    </xdr:pic>
    <xdr:clientData/>
  </xdr:twoCellAnchor>
  <xdr:twoCellAnchor editAs="oneCell">
    <xdr:from>
      <xdr:col>9</xdr:col>
      <xdr:colOff>323850</xdr:colOff>
      <xdr:row>8220</xdr:row>
      <xdr:rowOff>19050</xdr:rowOff>
    </xdr:from>
    <xdr:to>
      <xdr:col>12</xdr:col>
      <xdr:colOff>590550</xdr:colOff>
      <xdr:row>8230</xdr:row>
      <xdr:rowOff>180975</xdr:rowOff>
    </xdr:to>
    <xdr:pic>
      <xdr:nvPicPr>
        <xdr:cNvPr id="994" name="Picture 993" descr="217.jpg"/>
        <xdr:cNvPicPr>
          <a:picLocks noChangeAspect="1"/>
        </xdr:cNvPicPr>
      </xdr:nvPicPr>
      <xdr:blipFill>
        <a:blip xmlns:r="http://schemas.openxmlformats.org/officeDocument/2006/relationships" r:embed="rId775" cstate="print"/>
        <a:stretch>
          <a:fillRect/>
        </a:stretch>
      </xdr:blipFill>
      <xdr:spPr>
        <a:xfrm>
          <a:off x="5810250" y="895950075"/>
          <a:ext cx="2095500" cy="2095500"/>
        </a:xfrm>
        <a:prstGeom prst="rect">
          <a:avLst/>
        </a:prstGeom>
        <a:ln w="19050">
          <a:solidFill>
            <a:schemeClr val="tx1"/>
          </a:solidFill>
        </a:ln>
      </xdr:spPr>
    </xdr:pic>
    <xdr:clientData/>
  </xdr:twoCellAnchor>
  <xdr:twoCellAnchor editAs="oneCell">
    <xdr:from>
      <xdr:col>7</xdr:col>
      <xdr:colOff>0</xdr:colOff>
      <xdr:row>8242</xdr:row>
      <xdr:rowOff>0</xdr:rowOff>
    </xdr:from>
    <xdr:to>
      <xdr:col>8</xdr:col>
      <xdr:colOff>152400</xdr:colOff>
      <xdr:row>8246</xdr:row>
      <xdr:rowOff>0</xdr:rowOff>
    </xdr:to>
    <xdr:pic>
      <xdr:nvPicPr>
        <xdr:cNvPr id="995" name="Picture 994" descr="217.png"/>
        <xdr:cNvPicPr>
          <a:picLocks noChangeAspect="1"/>
        </xdr:cNvPicPr>
      </xdr:nvPicPr>
      <xdr:blipFill>
        <a:blip xmlns:r="http://schemas.openxmlformats.org/officeDocument/2006/relationships" r:embed="rId776" cstate="print"/>
        <a:stretch>
          <a:fillRect/>
        </a:stretch>
      </xdr:blipFill>
      <xdr:spPr>
        <a:xfrm>
          <a:off x="4267200" y="900150600"/>
          <a:ext cx="762000" cy="762000"/>
        </a:xfrm>
        <a:prstGeom prst="rect">
          <a:avLst/>
        </a:prstGeom>
      </xdr:spPr>
    </xdr:pic>
    <xdr:clientData/>
  </xdr:twoCellAnchor>
  <xdr:twoCellAnchor editAs="oneCell">
    <xdr:from>
      <xdr:col>9</xdr:col>
      <xdr:colOff>0</xdr:colOff>
      <xdr:row>8242</xdr:row>
      <xdr:rowOff>0</xdr:rowOff>
    </xdr:from>
    <xdr:to>
      <xdr:col>10</xdr:col>
      <xdr:colOff>152400</xdr:colOff>
      <xdr:row>8246</xdr:row>
      <xdr:rowOff>0</xdr:rowOff>
    </xdr:to>
    <xdr:pic>
      <xdr:nvPicPr>
        <xdr:cNvPr id="996" name="Picture 995" descr="217fem.png"/>
        <xdr:cNvPicPr>
          <a:picLocks noChangeAspect="1"/>
        </xdr:cNvPicPr>
      </xdr:nvPicPr>
      <xdr:blipFill>
        <a:blip xmlns:r="http://schemas.openxmlformats.org/officeDocument/2006/relationships" r:embed="rId777" cstate="print"/>
        <a:stretch>
          <a:fillRect/>
        </a:stretch>
      </xdr:blipFill>
      <xdr:spPr>
        <a:xfrm>
          <a:off x="5486400" y="900150600"/>
          <a:ext cx="762000" cy="762000"/>
        </a:xfrm>
        <a:prstGeom prst="rect">
          <a:avLst/>
        </a:prstGeom>
      </xdr:spPr>
    </xdr:pic>
    <xdr:clientData/>
  </xdr:twoCellAnchor>
  <xdr:twoCellAnchor editAs="oneCell">
    <xdr:from>
      <xdr:col>11</xdr:col>
      <xdr:colOff>0</xdr:colOff>
      <xdr:row>8242</xdr:row>
      <xdr:rowOff>0</xdr:rowOff>
    </xdr:from>
    <xdr:to>
      <xdr:col>12</xdr:col>
      <xdr:colOff>152400</xdr:colOff>
      <xdr:row>8246</xdr:row>
      <xdr:rowOff>0</xdr:rowOff>
    </xdr:to>
    <xdr:pic>
      <xdr:nvPicPr>
        <xdr:cNvPr id="997" name="Picture 996" descr="217shiny.png"/>
        <xdr:cNvPicPr>
          <a:picLocks noChangeAspect="1"/>
        </xdr:cNvPicPr>
      </xdr:nvPicPr>
      <xdr:blipFill>
        <a:blip xmlns:r="http://schemas.openxmlformats.org/officeDocument/2006/relationships" r:embed="rId778" cstate="print"/>
        <a:stretch>
          <a:fillRect/>
        </a:stretch>
      </xdr:blipFill>
      <xdr:spPr>
        <a:xfrm>
          <a:off x="6705600" y="900150600"/>
          <a:ext cx="762000" cy="762000"/>
        </a:xfrm>
        <a:prstGeom prst="rect">
          <a:avLst/>
        </a:prstGeom>
      </xdr:spPr>
    </xdr:pic>
    <xdr:clientData/>
  </xdr:twoCellAnchor>
  <xdr:twoCellAnchor editAs="oneCell">
    <xdr:from>
      <xdr:col>7</xdr:col>
      <xdr:colOff>0</xdr:colOff>
      <xdr:row>8247</xdr:row>
      <xdr:rowOff>0</xdr:rowOff>
    </xdr:from>
    <xdr:to>
      <xdr:col>8</xdr:col>
      <xdr:colOff>152400</xdr:colOff>
      <xdr:row>8250</xdr:row>
      <xdr:rowOff>190500</xdr:rowOff>
    </xdr:to>
    <xdr:pic>
      <xdr:nvPicPr>
        <xdr:cNvPr id="998" name="Picture 997" descr="217back.png"/>
        <xdr:cNvPicPr>
          <a:picLocks noChangeAspect="1"/>
        </xdr:cNvPicPr>
      </xdr:nvPicPr>
      <xdr:blipFill>
        <a:blip xmlns:r="http://schemas.openxmlformats.org/officeDocument/2006/relationships" r:embed="rId779" cstate="print"/>
        <a:stretch>
          <a:fillRect/>
        </a:stretch>
      </xdr:blipFill>
      <xdr:spPr>
        <a:xfrm>
          <a:off x="4267200" y="901103100"/>
          <a:ext cx="762000" cy="762000"/>
        </a:xfrm>
        <a:prstGeom prst="rect">
          <a:avLst/>
        </a:prstGeom>
      </xdr:spPr>
    </xdr:pic>
    <xdr:clientData/>
  </xdr:twoCellAnchor>
  <xdr:twoCellAnchor editAs="oneCell">
    <xdr:from>
      <xdr:col>9</xdr:col>
      <xdr:colOff>0</xdr:colOff>
      <xdr:row>8247</xdr:row>
      <xdr:rowOff>0</xdr:rowOff>
    </xdr:from>
    <xdr:to>
      <xdr:col>10</xdr:col>
      <xdr:colOff>152400</xdr:colOff>
      <xdr:row>8250</xdr:row>
      <xdr:rowOff>190500</xdr:rowOff>
    </xdr:to>
    <xdr:pic>
      <xdr:nvPicPr>
        <xdr:cNvPr id="999" name="Picture 998" descr="217backfem.png"/>
        <xdr:cNvPicPr>
          <a:picLocks noChangeAspect="1"/>
        </xdr:cNvPicPr>
      </xdr:nvPicPr>
      <xdr:blipFill>
        <a:blip xmlns:r="http://schemas.openxmlformats.org/officeDocument/2006/relationships" r:embed="rId780" cstate="print"/>
        <a:stretch>
          <a:fillRect/>
        </a:stretch>
      </xdr:blipFill>
      <xdr:spPr>
        <a:xfrm>
          <a:off x="5486400" y="901103100"/>
          <a:ext cx="762000" cy="762000"/>
        </a:xfrm>
        <a:prstGeom prst="rect">
          <a:avLst/>
        </a:prstGeom>
      </xdr:spPr>
    </xdr:pic>
    <xdr:clientData/>
  </xdr:twoCellAnchor>
  <xdr:twoCellAnchor editAs="oneCell">
    <xdr:from>
      <xdr:col>11</xdr:col>
      <xdr:colOff>0</xdr:colOff>
      <xdr:row>8247</xdr:row>
      <xdr:rowOff>0</xdr:rowOff>
    </xdr:from>
    <xdr:to>
      <xdr:col>12</xdr:col>
      <xdr:colOff>152400</xdr:colOff>
      <xdr:row>8250</xdr:row>
      <xdr:rowOff>190500</xdr:rowOff>
    </xdr:to>
    <xdr:pic>
      <xdr:nvPicPr>
        <xdr:cNvPr id="1000" name="Picture 999" descr="217backshiny.png"/>
        <xdr:cNvPicPr>
          <a:picLocks noChangeAspect="1"/>
        </xdr:cNvPicPr>
      </xdr:nvPicPr>
      <xdr:blipFill>
        <a:blip xmlns:r="http://schemas.openxmlformats.org/officeDocument/2006/relationships" r:embed="rId781" cstate="print"/>
        <a:stretch>
          <a:fillRect/>
        </a:stretch>
      </xdr:blipFill>
      <xdr:spPr>
        <a:xfrm>
          <a:off x="6705600" y="901103100"/>
          <a:ext cx="762000" cy="762000"/>
        </a:xfrm>
        <a:prstGeom prst="rect">
          <a:avLst/>
        </a:prstGeom>
      </xdr:spPr>
    </xdr:pic>
    <xdr:clientData/>
  </xdr:twoCellAnchor>
  <xdr:twoCellAnchor editAs="oneCell">
    <xdr:from>
      <xdr:col>9</xdr:col>
      <xdr:colOff>323850</xdr:colOff>
      <xdr:row>8516</xdr:row>
      <xdr:rowOff>19050</xdr:rowOff>
    </xdr:from>
    <xdr:to>
      <xdr:col>12</xdr:col>
      <xdr:colOff>590550</xdr:colOff>
      <xdr:row>8526</xdr:row>
      <xdr:rowOff>180975</xdr:rowOff>
    </xdr:to>
    <xdr:pic>
      <xdr:nvPicPr>
        <xdr:cNvPr id="1001" name="Picture 1000" descr="321.jpg"/>
        <xdr:cNvPicPr>
          <a:picLocks noChangeAspect="1"/>
        </xdr:cNvPicPr>
      </xdr:nvPicPr>
      <xdr:blipFill>
        <a:blip xmlns:r="http://schemas.openxmlformats.org/officeDocument/2006/relationships" r:embed="rId782" cstate="print"/>
        <a:stretch>
          <a:fillRect/>
        </a:stretch>
      </xdr:blipFill>
      <xdr:spPr>
        <a:xfrm>
          <a:off x="5810250" y="921324675"/>
          <a:ext cx="2095500" cy="2095500"/>
        </a:xfrm>
        <a:prstGeom prst="rect">
          <a:avLst/>
        </a:prstGeom>
        <a:ln w="19050">
          <a:solidFill>
            <a:schemeClr val="tx1"/>
          </a:solidFill>
        </a:ln>
      </xdr:spPr>
    </xdr:pic>
    <xdr:clientData/>
  </xdr:twoCellAnchor>
  <xdr:twoCellAnchor editAs="oneCell">
    <xdr:from>
      <xdr:col>7</xdr:col>
      <xdr:colOff>0</xdr:colOff>
      <xdr:row>8538</xdr:row>
      <xdr:rowOff>0</xdr:rowOff>
    </xdr:from>
    <xdr:to>
      <xdr:col>8</xdr:col>
      <xdr:colOff>152400</xdr:colOff>
      <xdr:row>8542</xdr:row>
      <xdr:rowOff>0</xdr:rowOff>
    </xdr:to>
    <xdr:pic>
      <xdr:nvPicPr>
        <xdr:cNvPr id="1002" name="Picture 1001" descr="321.png"/>
        <xdr:cNvPicPr>
          <a:picLocks noChangeAspect="1"/>
        </xdr:cNvPicPr>
      </xdr:nvPicPr>
      <xdr:blipFill>
        <a:blip xmlns:r="http://schemas.openxmlformats.org/officeDocument/2006/relationships" r:embed="rId783" cstate="print"/>
        <a:stretch>
          <a:fillRect/>
        </a:stretch>
      </xdr:blipFill>
      <xdr:spPr>
        <a:xfrm>
          <a:off x="4267200" y="925525200"/>
          <a:ext cx="762000" cy="762000"/>
        </a:xfrm>
        <a:prstGeom prst="rect">
          <a:avLst/>
        </a:prstGeom>
      </xdr:spPr>
    </xdr:pic>
    <xdr:clientData/>
  </xdr:twoCellAnchor>
  <xdr:twoCellAnchor editAs="oneCell">
    <xdr:from>
      <xdr:col>9</xdr:col>
      <xdr:colOff>0</xdr:colOff>
      <xdr:row>8538</xdr:row>
      <xdr:rowOff>0</xdr:rowOff>
    </xdr:from>
    <xdr:to>
      <xdr:col>10</xdr:col>
      <xdr:colOff>152400</xdr:colOff>
      <xdr:row>8542</xdr:row>
      <xdr:rowOff>0</xdr:rowOff>
    </xdr:to>
    <xdr:pic>
      <xdr:nvPicPr>
        <xdr:cNvPr id="1003" name="Picture 1002" descr="321.png"/>
        <xdr:cNvPicPr>
          <a:picLocks noChangeAspect="1"/>
        </xdr:cNvPicPr>
      </xdr:nvPicPr>
      <xdr:blipFill>
        <a:blip xmlns:r="http://schemas.openxmlformats.org/officeDocument/2006/relationships" r:embed="rId783" cstate="print"/>
        <a:stretch>
          <a:fillRect/>
        </a:stretch>
      </xdr:blipFill>
      <xdr:spPr>
        <a:xfrm>
          <a:off x="5486400" y="925525200"/>
          <a:ext cx="762000" cy="762000"/>
        </a:xfrm>
        <a:prstGeom prst="rect">
          <a:avLst/>
        </a:prstGeom>
      </xdr:spPr>
    </xdr:pic>
    <xdr:clientData/>
  </xdr:twoCellAnchor>
  <xdr:twoCellAnchor editAs="oneCell">
    <xdr:from>
      <xdr:col>7</xdr:col>
      <xdr:colOff>0</xdr:colOff>
      <xdr:row>8543</xdr:row>
      <xdr:rowOff>0</xdr:rowOff>
    </xdr:from>
    <xdr:to>
      <xdr:col>8</xdr:col>
      <xdr:colOff>152400</xdr:colOff>
      <xdr:row>8546</xdr:row>
      <xdr:rowOff>190500</xdr:rowOff>
    </xdr:to>
    <xdr:pic>
      <xdr:nvPicPr>
        <xdr:cNvPr id="1004" name="Picture 1003" descr="321back.png"/>
        <xdr:cNvPicPr>
          <a:picLocks noChangeAspect="1"/>
        </xdr:cNvPicPr>
      </xdr:nvPicPr>
      <xdr:blipFill>
        <a:blip xmlns:r="http://schemas.openxmlformats.org/officeDocument/2006/relationships" r:embed="rId784" cstate="print"/>
        <a:stretch>
          <a:fillRect/>
        </a:stretch>
      </xdr:blipFill>
      <xdr:spPr>
        <a:xfrm>
          <a:off x="4267200" y="926477700"/>
          <a:ext cx="762000" cy="762000"/>
        </a:xfrm>
        <a:prstGeom prst="rect">
          <a:avLst/>
        </a:prstGeom>
      </xdr:spPr>
    </xdr:pic>
    <xdr:clientData/>
  </xdr:twoCellAnchor>
  <xdr:twoCellAnchor editAs="oneCell">
    <xdr:from>
      <xdr:col>9</xdr:col>
      <xdr:colOff>0</xdr:colOff>
      <xdr:row>8543</xdr:row>
      <xdr:rowOff>0</xdr:rowOff>
    </xdr:from>
    <xdr:to>
      <xdr:col>10</xdr:col>
      <xdr:colOff>152400</xdr:colOff>
      <xdr:row>8546</xdr:row>
      <xdr:rowOff>190500</xdr:rowOff>
    </xdr:to>
    <xdr:pic>
      <xdr:nvPicPr>
        <xdr:cNvPr id="1005" name="Picture 1004" descr="321back.png"/>
        <xdr:cNvPicPr>
          <a:picLocks noChangeAspect="1"/>
        </xdr:cNvPicPr>
      </xdr:nvPicPr>
      <xdr:blipFill>
        <a:blip xmlns:r="http://schemas.openxmlformats.org/officeDocument/2006/relationships" r:embed="rId784" cstate="print"/>
        <a:stretch>
          <a:fillRect/>
        </a:stretch>
      </xdr:blipFill>
      <xdr:spPr>
        <a:xfrm>
          <a:off x="5486400" y="926477700"/>
          <a:ext cx="762000" cy="762000"/>
        </a:xfrm>
        <a:prstGeom prst="rect">
          <a:avLst/>
        </a:prstGeom>
      </xdr:spPr>
    </xdr:pic>
    <xdr:clientData/>
  </xdr:twoCellAnchor>
  <xdr:twoCellAnchor editAs="oneCell">
    <xdr:from>
      <xdr:col>11</xdr:col>
      <xdr:colOff>0</xdr:colOff>
      <xdr:row>8538</xdr:row>
      <xdr:rowOff>0</xdr:rowOff>
    </xdr:from>
    <xdr:to>
      <xdr:col>12</xdr:col>
      <xdr:colOff>152400</xdr:colOff>
      <xdr:row>8542</xdr:row>
      <xdr:rowOff>0</xdr:rowOff>
    </xdr:to>
    <xdr:pic>
      <xdr:nvPicPr>
        <xdr:cNvPr id="1006" name="Picture 1005" descr="321shiny.png"/>
        <xdr:cNvPicPr>
          <a:picLocks noChangeAspect="1"/>
        </xdr:cNvPicPr>
      </xdr:nvPicPr>
      <xdr:blipFill>
        <a:blip xmlns:r="http://schemas.openxmlformats.org/officeDocument/2006/relationships" r:embed="rId785" cstate="print"/>
        <a:stretch>
          <a:fillRect/>
        </a:stretch>
      </xdr:blipFill>
      <xdr:spPr>
        <a:xfrm>
          <a:off x="6705600" y="925525200"/>
          <a:ext cx="762000" cy="762000"/>
        </a:xfrm>
        <a:prstGeom prst="rect">
          <a:avLst/>
        </a:prstGeom>
      </xdr:spPr>
    </xdr:pic>
    <xdr:clientData/>
  </xdr:twoCellAnchor>
  <xdr:twoCellAnchor editAs="oneCell">
    <xdr:from>
      <xdr:col>11</xdr:col>
      <xdr:colOff>0</xdr:colOff>
      <xdr:row>8543</xdr:row>
      <xdr:rowOff>0</xdr:rowOff>
    </xdr:from>
    <xdr:to>
      <xdr:col>12</xdr:col>
      <xdr:colOff>152400</xdr:colOff>
      <xdr:row>8546</xdr:row>
      <xdr:rowOff>190500</xdr:rowOff>
    </xdr:to>
    <xdr:pic>
      <xdr:nvPicPr>
        <xdr:cNvPr id="1007" name="Picture 1006" descr="321backshiny.png"/>
        <xdr:cNvPicPr>
          <a:picLocks noChangeAspect="1"/>
        </xdr:cNvPicPr>
      </xdr:nvPicPr>
      <xdr:blipFill>
        <a:blip xmlns:r="http://schemas.openxmlformats.org/officeDocument/2006/relationships" r:embed="rId786" cstate="print"/>
        <a:stretch>
          <a:fillRect/>
        </a:stretch>
      </xdr:blipFill>
      <xdr:spPr>
        <a:xfrm>
          <a:off x="6705600" y="926477700"/>
          <a:ext cx="762000" cy="762000"/>
        </a:xfrm>
        <a:prstGeom prst="rect">
          <a:avLst/>
        </a:prstGeom>
      </xdr:spPr>
    </xdr:pic>
    <xdr:clientData/>
  </xdr:twoCellAnchor>
  <xdr:twoCellAnchor editAs="oneCell">
    <xdr:from>
      <xdr:col>9</xdr:col>
      <xdr:colOff>323850</xdr:colOff>
      <xdr:row>8846</xdr:row>
      <xdr:rowOff>19050</xdr:rowOff>
    </xdr:from>
    <xdr:to>
      <xdr:col>12</xdr:col>
      <xdr:colOff>590550</xdr:colOff>
      <xdr:row>8856</xdr:row>
      <xdr:rowOff>180975</xdr:rowOff>
    </xdr:to>
    <xdr:pic>
      <xdr:nvPicPr>
        <xdr:cNvPr id="1008" name="Picture 1007" descr="178.jpg"/>
        <xdr:cNvPicPr>
          <a:picLocks noChangeAspect="1"/>
        </xdr:cNvPicPr>
      </xdr:nvPicPr>
      <xdr:blipFill>
        <a:blip xmlns:r="http://schemas.openxmlformats.org/officeDocument/2006/relationships" r:embed="rId787" cstate="print"/>
        <a:stretch>
          <a:fillRect/>
        </a:stretch>
      </xdr:blipFill>
      <xdr:spPr>
        <a:xfrm>
          <a:off x="5810250" y="959767575"/>
          <a:ext cx="2095500" cy="2095500"/>
        </a:xfrm>
        <a:prstGeom prst="rect">
          <a:avLst/>
        </a:prstGeom>
        <a:ln w="19050">
          <a:solidFill>
            <a:schemeClr val="tx1"/>
          </a:solidFill>
        </a:ln>
      </xdr:spPr>
    </xdr:pic>
    <xdr:clientData/>
  </xdr:twoCellAnchor>
  <xdr:twoCellAnchor editAs="oneCell">
    <xdr:from>
      <xdr:col>7</xdr:col>
      <xdr:colOff>0</xdr:colOff>
      <xdr:row>8868</xdr:row>
      <xdr:rowOff>0</xdr:rowOff>
    </xdr:from>
    <xdr:to>
      <xdr:col>8</xdr:col>
      <xdr:colOff>152400</xdr:colOff>
      <xdr:row>8872</xdr:row>
      <xdr:rowOff>0</xdr:rowOff>
    </xdr:to>
    <xdr:pic>
      <xdr:nvPicPr>
        <xdr:cNvPr id="1009" name="Picture 1008" descr="178.png"/>
        <xdr:cNvPicPr>
          <a:picLocks noChangeAspect="1"/>
        </xdr:cNvPicPr>
      </xdr:nvPicPr>
      <xdr:blipFill>
        <a:blip xmlns:r="http://schemas.openxmlformats.org/officeDocument/2006/relationships" r:embed="rId788" cstate="print"/>
        <a:stretch>
          <a:fillRect/>
        </a:stretch>
      </xdr:blipFill>
      <xdr:spPr>
        <a:xfrm>
          <a:off x="4267200" y="963968100"/>
          <a:ext cx="762000" cy="762000"/>
        </a:xfrm>
        <a:prstGeom prst="rect">
          <a:avLst/>
        </a:prstGeom>
      </xdr:spPr>
    </xdr:pic>
    <xdr:clientData/>
  </xdr:twoCellAnchor>
  <xdr:twoCellAnchor editAs="oneCell">
    <xdr:from>
      <xdr:col>9</xdr:col>
      <xdr:colOff>0</xdr:colOff>
      <xdr:row>8868</xdr:row>
      <xdr:rowOff>0</xdr:rowOff>
    </xdr:from>
    <xdr:to>
      <xdr:col>10</xdr:col>
      <xdr:colOff>152400</xdr:colOff>
      <xdr:row>8872</xdr:row>
      <xdr:rowOff>0</xdr:rowOff>
    </xdr:to>
    <xdr:pic>
      <xdr:nvPicPr>
        <xdr:cNvPr id="1010" name="Picture 1009" descr="178fem.png"/>
        <xdr:cNvPicPr>
          <a:picLocks noChangeAspect="1"/>
        </xdr:cNvPicPr>
      </xdr:nvPicPr>
      <xdr:blipFill>
        <a:blip xmlns:r="http://schemas.openxmlformats.org/officeDocument/2006/relationships" r:embed="rId789" cstate="print"/>
        <a:stretch>
          <a:fillRect/>
        </a:stretch>
      </xdr:blipFill>
      <xdr:spPr>
        <a:xfrm>
          <a:off x="5486400" y="963968100"/>
          <a:ext cx="762000" cy="762000"/>
        </a:xfrm>
        <a:prstGeom prst="rect">
          <a:avLst/>
        </a:prstGeom>
      </xdr:spPr>
    </xdr:pic>
    <xdr:clientData/>
  </xdr:twoCellAnchor>
  <xdr:twoCellAnchor editAs="oneCell">
    <xdr:from>
      <xdr:col>7</xdr:col>
      <xdr:colOff>0</xdr:colOff>
      <xdr:row>8873</xdr:row>
      <xdr:rowOff>0</xdr:rowOff>
    </xdr:from>
    <xdr:to>
      <xdr:col>8</xdr:col>
      <xdr:colOff>152400</xdr:colOff>
      <xdr:row>8876</xdr:row>
      <xdr:rowOff>190500</xdr:rowOff>
    </xdr:to>
    <xdr:pic>
      <xdr:nvPicPr>
        <xdr:cNvPr id="1011" name="Picture 1010" descr="178back.png"/>
        <xdr:cNvPicPr>
          <a:picLocks noChangeAspect="1"/>
        </xdr:cNvPicPr>
      </xdr:nvPicPr>
      <xdr:blipFill>
        <a:blip xmlns:r="http://schemas.openxmlformats.org/officeDocument/2006/relationships" r:embed="rId790" cstate="print"/>
        <a:stretch>
          <a:fillRect/>
        </a:stretch>
      </xdr:blipFill>
      <xdr:spPr>
        <a:xfrm>
          <a:off x="4267200" y="964920600"/>
          <a:ext cx="762000" cy="762000"/>
        </a:xfrm>
        <a:prstGeom prst="rect">
          <a:avLst/>
        </a:prstGeom>
      </xdr:spPr>
    </xdr:pic>
    <xdr:clientData/>
  </xdr:twoCellAnchor>
  <xdr:twoCellAnchor editAs="oneCell">
    <xdr:from>
      <xdr:col>9</xdr:col>
      <xdr:colOff>0</xdr:colOff>
      <xdr:row>8873</xdr:row>
      <xdr:rowOff>0</xdr:rowOff>
    </xdr:from>
    <xdr:to>
      <xdr:col>10</xdr:col>
      <xdr:colOff>152400</xdr:colOff>
      <xdr:row>8876</xdr:row>
      <xdr:rowOff>190500</xdr:rowOff>
    </xdr:to>
    <xdr:pic>
      <xdr:nvPicPr>
        <xdr:cNvPr id="1012" name="Picture 1011" descr="178back.png"/>
        <xdr:cNvPicPr>
          <a:picLocks noChangeAspect="1"/>
        </xdr:cNvPicPr>
      </xdr:nvPicPr>
      <xdr:blipFill>
        <a:blip xmlns:r="http://schemas.openxmlformats.org/officeDocument/2006/relationships" r:embed="rId790" cstate="print"/>
        <a:stretch>
          <a:fillRect/>
        </a:stretch>
      </xdr:blipFill>
      <xdr:spPr>
        <a:xfrm>
          <a:off x="5486400" y="964920600"/>
          <a:ext cx="762000" cy="762000"/>
        </a:xfrm>
        <a:prstGeom prst="rect">
          <a:avLst/>
        </a:prstGeom>
      </xdr:spPr>
    </xdr:pic>
    <xdr:clientData/>
  </xdr:twoCellAnchor>
  <xdr:twoCellAnchor editAs="oneCell">
    <xdr:from>
      <xdr:col>11</xdr:col>
      <xdr:colOff>0</xdr:colOff>
      <xdr:row>8868</xdr:row>
      <xdr:rowOff>0</xdr:rowOff>
    </xdr:from>
    <xdr:to>
      <xdr:col>12</xdr:col>
      <xdr:colOff>152400</xdr:colOff>
      <xdr:row>8872</xdr:row>
      <xdr:rowOff>0</xdr:rowOff>
    </xdr:to>
    <xdr:pic>
      <xdr:nvPicPr>
        <xdr:cNvPr id="1013" name="Picture 1012" descr="178shiny.png"/>
        <xdr:cNvPicPr>
          <a:picLocks noChangeAspect="1"/>
        </xdr:cNvPicPr>
      </xdr:nvPicPr>
      <xdr:blipFill>
        <a:blip xmlns:r="http://schemas.openxmlformats.org/officeDocument/2006/relationships" r:embed="rId791" cstate="print"/>
        <a:stretch>
          <a:fillRect/>
        </a:stretch>
      </xdr:blipFill>
      <xdr:spPr>
        <a:xfrm>
          <a:off x="6705600" y="963968100"/>
          <a:ext cx="762000" cy="762000"/>
        </a:xfrm>
        <a:prstGeom prst="rect">
          <a:avLst/>
        </a:prstGeom>
      </xdr:spPr>
    </xdr:pic>
    <xdr:clientData/>
  </xdr:twoCellAnchor>
  <xdr:twoCellAnchor editAs="oneCell">
    <xdr:from>
      <xdr:col>11</xdr:col>
      <xdr:colOff>0</xdr:colOff>
      <xdr:row>8873</xdr:row>
      <xdr:rowOff>0</xdr:rowOff>
    </xdr:from>
    <xdr:to>
      <xdr:col>12</xdr:col>
      <xdr:colOff>152400</xdr:colOff>
      <xdr:row>8876</xdr:row>
      <xdr:rowOff>190500</xdr:rowOff>
    </xdr:to>
    <xdr:pic>
      <xdr:nvPicPr>
        <xdr:cNvPr id="1014" name="Picture 1013" descr="178backshiny.png"/>
        <xdr:cNvPicPr>
          <a:picLocks noChangeAspect="1"/>
        </xdr:cNvPicPr>
      </xdr:nvPicPr>
      <xdr:blipFill>
        <a:blip xmlns:r="http://schemas.openxmlformats.org/officeDocument/2006/relationships" r:embed="rId792" cstate="print"/>
        <a:stretch>
          <a:fillRect/>
        </a:stretch>
      </xdr:blipFill>
      <xdr:spPr>
        <a:xfrm>
          <a:off x="6705600" y="964920600"/>
          <a:ext cx="762000" cy="762000"/>
        </a:xfrm>
        <a:prstGeom prst="rect">
          <a:avLst/>
        </a:prstGeom>
      </xdr:spPr>
    </xdr:pic>
    <xdr:clientData/>
  </xdr:twoCellAnchor>
  <xdr:twoCellAnchor editAs="oneCell">
    <xdr:from>
      <xdr:col>9</xdr:col>
      <xdr:colOff>323850</xdr:colOff>
      <xdr:row>2079</xdr:row>
      <xdr:rowOff>19050</xdr:rowOff>
    </xdr:from>
    <xdr:to>
      <xdr:col>12</xdr:col>
      <xdr:colOff>590550</xdr:colOff>
      <xdr:row>2089</xdr:row>
      <xdr:rowOff>180975</xdr:rowOff>
    </xdr:to>
    <xdr:pic>
      <xdr:nvPicPr>
        <xdr:cNvPr id="1015" name="Picture 1014" descr="125.jpg"/>
        <xdr:cNvPicPr>
          <a:picLocks noChangeAspect="1"/>
        </xdr:cNvPicPr>
      </xdr:nvPicPr>
      <xdr:blipFill>
        <a:blip xmlns:r="http://schemas.openxmlformats.org/officeDocument/2006/relationships" r:embed="rId793" cstate="print"/>
        <a:stretch>
          <a:fillRect/>
        </a:stretch>
      </xdr:blipFill>
      <xdr:spPr>
        <a:xfrm>
          <a:off x="5810250" y="348929325"/>
          <a:ext cx="2095500" cy="2095500"/>
        </a:xfrm>
        <a:prstGeom prst="rect">
          <a:avLst/>
        </a:prstGeom>
        <a:ln w="19050">
          <a:solidFill>
            <a:schemeClr val="tx1"/>
          </a:solidFill>
        </a:ln>
      </xdr:spPr>
    </xdr:pic>
    <xdr:clientData/>
  </xdr:twoCellAnchor>
  <xdr:twoCellAnchor editAs="oneCell">
    <xdr:from>
      <xdr:col>7</xdr:col>
      <xdr:colOff>0</xdr:colOff>
      <xdr:row>2101</xdr:row>
      <xdr:rowOff>0</xdr:rowOff>
    </xdr:from>
    <xdr:to>
      <xdr:col>8</xdr:col>
      <xdr:colOff>152400</xdr:colOff>
      <xdr:row>2105</xdr:row>
      <xdr:rowOff>0</xdr:rowOff>
    </xdr:to>
    <xdr:pic>
      <xdr:nvPicPr>
        <xdr:cNvPr id="1016" name="Picture 1015" descr="125.png"/>
        <xdr:cNvPicPr>
          <a:picLocks noChangeAspect="1"/>
        </xdr:cNvPicPr>
      </xdr:nvPicPr>
      <xdr:blipFill>
        <a:blip xmlns:r="http://schemas.openxmlformats.org/officeDocument/2006/relationships" r:embed="rId794" cstate="print"/>
        <a:stretch>
          <a:fillRect/>
        </a:stretch>
      </xdr:blipFill>
      <xdr:spPr>
        <a:xfrm>
          <a:off x="4267200" y="353129850"/>
          <a:ext cx="762000" cy="762000"/>
        </a:xfrm>
        <a:prstGeom prst="rect">
          <a:avLst/>
        </a:prstGeom>
      </xdr:spPr>
    </xdr:pic>
    <xdr:clientData/>
  </xdr:twoCellAnchor>
  <xdr:twoCellAnchor editAs="oneCell">
    <xdr:from>
      <xdr:col>9</xdr:col>
      <xdr:colOff>0</xdr:colOff>
      <xdr:row>2101</xdr:row>
      <xdr:rowOff>0</xdr:rowOff>
    </xdr:from>
    <xdr:to>
      <xdr:col>10</xdr:col>
      <xdr:colOff>152400</xdr:colOff>
      <xdr:row>2105</xdr:row>
      <xdr:rowOff>0</xdr:rowOff>
    </xdr:to>
    <xdr:pic>
      <xdr:nvPicPr>
        <xdr:cNvPr id="1017" name="Picture 1016" descr="125.png"/>
        <xdr:cNvPicPr>
          <a:picLocks noChangeAspect="1"/>
        </xdr:cNvPicPr>
      </xdr:nvPicPr>
      <xdr:blipFill>
        <a:blip xmlns:r="http://schemas.openxmlformats.org/officeDocument/2006/relationships" r:embed="rId794" cstate="print"/>
        <a:stretch>
          <a:fillRect/>
        </a:stretch>
      </xdr:blipFill>
      <xdr:spPr>
        <a:xfrm>
          <a:off x="5486400" y="353129850"/>
          <a:ext cx="762000" cy="762000"/>
        </a:xfrm>
        <a:prstGeom prst="rect">
          <a:avLst/>
        </a:prstGeom>
      </xdr:spPr>
    </xdr:pic>
    <xdr:clientData/>
  </xdr:twoCellAnchor>
  <xdr:twoCellAnchor editAs="oneCell">
    <xdr:from>
      <xdr:col>7</xdr:col>
      <xdr:colOff>0</xdr:colOff>
      <xdr:row>2106</xdr:row>
      <xdr:rowOff>0</xdr:rowOff>
    </xdr:from>
    <xdr:to>
      <xdr:col>8</xdr:col>
      <xdr:colOff>152400</xdr:colOff>
      <xdr:row>2109</xdr:row>
      <xdr:rowOff>190500</xdr:rowOff>
    </xdr:to>
    <xdr:pic>
      <xdr:nvPicPr>
        <xdr:cNvPr id="1018" name="Picture 1017" descr="125back.png"/>
        <xdr:cNvPicPr>
          <a:picLocks noChangeAspect="1"/>
        </xdr:cNvPicPr>
      </xdr:nvPicPr>
      <xdr:blipFill>
        <a:blip xmlns:r="http://schemas.openxmlformats.org/officeDocument/2006/relationships" r:embed="rId795" cstate="print"/>
        <a:stretch>
          <a:fillRect/>
        </a:stretch>
      </xdr:blipFill>
      <xdr:spPr>
        <a:xfrm>
          <a:off x="4267200" y="354082350"/>
          <a:ext cx="762000" cy="762000"/>
        </a:xfrm>
        <a:prstGeom prst="rect">
          <a:avLst/>
        </a:prstGeom>
      </xdr:spPr>
    </xdr:pic>
    <xdr:clientData/>
  </xdr:twoCellAnchor>
  <xdr:twoCellAnchor editAs="oneCell">
    <xdr:from>
      <xdr:col>9</xdr:col>
      <xdr:colOff>0</xdr:colOff>
      <xdr:row>2106</xdr:row>
      <xdr:rowOff>0</xdr:rowOff>
    </xdr:from>
    <xdr:to>
      <xdr:col>10</xdr:col>
      <xdr:colOff>152400</xdr:colOff>
      <xdr:row>2109</xdr:row>
      <xdr:rowOff>190500</xdr:rowOff>
    </xdr:to>
    <xdr:pic>
      <xdr:nvPicPr>
        <xdr:cNvPr id="1019" name="Picture 1018" descr="125back.png"/>
        <xdr:cNvPicPr>
          <a:picLocks noChangeAspect="1"/>
        </xdr:cNvPicPr>
      </xdr:nvPicPr>
      <xdr:blipFill>
        <a:blip xmlns:r="http://schemas.openxmlformats.org/officeDocument/2006/relationships" r:embed="rId795" cstate="print"/>
        <a:stretch>
          <a:fillRect/>
        </a:stretch>
      </xdr:blipFill>
      <xdr:spPr>
        <a:xfrm>
          <a:off x="5486400" y="354082350"/>
          <a:ext cx="762000" cy="762000"/>
        </a:xfrm>
        <a:prstGeom prst="rect">
          <a:avLst/>
        </a:prstGeom>
      </xdr:spPr>
    </xdr:pic>
    <xdr:clientData/>
  </xdr:twoCellAnchor>
  <xdr:twoCellAnchor editAs="oneCell">
    <xdr:from>
      <xdr:col>11</xdr:col>
      <xdr:colOff>0</xdr:colOff>
      <xdr:row>2101</xdr:row>
      <xdr:rowOff>0</xdr:rowOff>
    </xdr:from>
    <xdr:to>
      <xdr:col>12</xdr:col>
      <xdr:colOff>152400</xdr:colOff>
      <xdr:row>2105</xdr:row>
      <xdr:rowOff>0</xdr:rowOff>
    </xdr:to>
    <xdr:pic>
      <xdr:nvPicPr>
        <xdr:cNvPr id="1020" name="Picture 1019" descr="125shiny.png"/>
        <xdr:cNvPicPr>
          <a:picLocks noChangeAspect="1"/>
        </xdr:cNvPicPr>
      </xdr:nvPicPr>
      <xdr:blipFill>
        <a:blip xmlns:r="http://schemas.openxmlformats.org/officeDocument/2006/relationships" r:embed="rId796" cstate="print"/>
        <a:stretch>
          <a:fillRect/>
        </a:stretch>
      </xdr:blipFill>
      <xdr:spPr>
        <a:xfrm>
          <a:off x="6705600" y="353129850"/>
          <a:ext cx="762000" cy="762000"/>
        </a:xfrm>
        <a:prstGeom prst="rect">
          <a:avLst/>
        </a:prstGeom>
      </xdr:spPr>
    </xdr:pic>
    <xdr:clientData/>
  </xdr:twoCellAnchor>
  <xdr:twoCellAnchor editAs="oneCell">
    <xdr:from>
      <xdr:col>11</xdr:col>
      <xdr:colOff>0</xdr:colOff>
      <xdr:row>2106</xdr:row>
      <xdr:rowOff>0</xdr:rowOff>
    </xdr:from>
    <xdr:to>
      <xdr:col>12</xdr:col>
      <xdr:colOff>152400</xdr:colOff>
      <xdr:row>2109</xdr:row>
      <xdr:rowOff>190500</xdr:rowOff>
    </xdr:to>
    <xdr:pic>
      <xdr:nvPicPr>
        <xdr:cNvPr id="1021" name="Picture 1020" descr="125backshiny.png"/>
        <xdr:cNvPicPr>
          <a:picLocks noChangeAspect="1"/>
        </xdr:cNvPicPr>
      </xdr:nvPicPr>
      <xdr:blipFill>
        <a:blip xmlns:r="http://schemas.openxmlformats.org/officeDocument/2006/relationships" r:embed="rId797" cstate="print"/>
        <a:stretch>
          <a:fillRect/>
        </a:stretch>
      </xdr:blipFill>
      <xdr:spPr>
        <a:xfrm>
          <a:off x="6705600" y="354082350"/>
          <a:ext cx="762000" cy="762000"/>
        </a:xfrm>
        <a:prstGeom prst="rect">
          <a:avLst/>
        </a:prstGeom>
      </xdr:spPr>
    </xdr:pic>
    <xdr:clientData/>
  </xdr:twoCellAnchor>
  <xdr:twoCellAnchor editAs="oneCell">
    <xdr:from>
      <xdr:col>9</xdr:col>
      <xdr:colOff>333375</xdr:colOff>
      <xdr:row>2243</xdr:row>
      <xdr:rowOff>19050</xdr:rowOff>
    </xdr:from>
    <xdr:to>
      <xdr:col>12</xdr:col>
      <xdr:colOff>600075</xdr:colOff>
      <xdr:row>2253</xdr:row>
      <xdr:rowOff>180975</xdr:rowOff>
    </xdr:to>
    <xdr:pic>
      <xdr:nvPicPr>
        <xdr:cNvPr id="1022" name="Picture 1021" descr="196.jpg"/>
        <xdr:cNvPicPr>
          <a:picLocks noChangeAspect="1"/>
        </xdr:cNvPicPr>
      </xdr:nvPicPr>
      <xdr:blipFill>
        <a:blip xmlns:r="http://schemas.openxmlformats.org/officeDocument/2006/relationships" r:embed="rId798" cstate="print"/>
        <a:stretch>
          <a:fillRect/>
        </a:stretch>
      </xdr:blipFill>
      <xdr:spPr>
        <a:xfrm>
          <a:off x="5819775" y="368150775"/>
          <a:ext cx="2095500" cy="2095500"/>
        </a:xfrm>
        <a:prstGeom prst="rect">
          <a:avLst/>
        </a:prstGeom>
        <a:ln w="19050">
          <a:solidFill>
            <a:schemeClr val="tx1"/>
          </a:solidFill>
        </a:ln>
      </xdr:spPr>
    </xdr:pic>
    <xdr:clientData/>
  </xdr:twoCellAnchor>
  <xdr:twoCellAnchor editAs="oneCell">
    <xdr:from>
      <xdr:col>7</xdr:col>
      <xdr:colOff>0</xdr:colOff>
      <xdr:row>2265</xdr:row>
      <xdr:rowOff>0</xdr:rowOff>
    </xdr:from>
    <xdr:to>
      <xdr:col>8</xdr:col>
      <xdr:colOff>152400</xdr:colOff>
      <xdr:row>2269</xdr:row>
      <xdr:rowOff>0</xdr:rowOff>
    </xdr:to>
    <xdr:pic>
      <xdr:nvPicPr>
        <xdr:cNvPr id="1023" name="Picture 1022" descr="196.png"/>
        <xdr:cNvPicPr>
          <a:picLocks noChangeAspect="1"/>
        </xdr:cNvPicPr>
      </xdr:nvPicPr>
      <xdr:blipFill>
        <a:blip xmlns:r="http://schemas.openxmlformats.org/officeDocument/2006/relationships" r:embed="rId799" cstate="print"/>
        <a:stretch>
          <a:fillRect/>
        </a:stretch>
      </xdr:blipFill>
      <xdr:spPr>
        <a:xfrm>
          <a:off x="4267200" y="372351300"/>
          <a:ext cx="762000" cy="762000"/>
        </a:xfrm>
        <a:prstGeom prst="rect">
          <a:avLst/>
        </a:prstGeom>
      </xdr:spPr>
    </xdr:pic>
    <xdr:clientData/>
  </xdr:twoCellAnchor>
  <xdr:twoCellAnchor editAs="oneCell">
    <xdr:from>
      <xdr:col>9</xdr:col>
      <xdr:colOff>0</xdr:colOff>
      <xdr:row>2265</xdr:row>
      <xdr:rowOff>0</xdr:rowOff>
    </xdr:from>
    <xdr:to>
      <xdr:col>10</xdr:col>
      <xdr:colOff>152400</xdr:colOff>
      <xdr:row>2269</xdr:row>
      <xdr:rowOff>0</xdr:rowOff>
    </xdr:to>
    <xdr:pic>
      <xdr:nvPicPr>
        <xdr:cNvPr id="1024" name="Picture 1023" descr="196.png"/>
        <xdr:cNvPicPr>
          <a:picLocks noChangeAspect="1"/>
        </xdr:cNvPicPr>
      </xdr:nvPicPr>
      <xdr:blipFill>
        <a:blip xmlns:r="http://schemas.openxmlformats.org/officeDocument/2006/relationships" r:embed="rId799" cstate="print"/>
        <a:stretch>
          <a:fillRect/>
        </a:stretch>
      </xdr:blipFill>
      <xdr:spPr>
        <a:xfrm>
          <a:off x="5486400" y="372351300"/>
          <a:ext cx="762000" cy="762000"/>
        </a:xfrm>
        <a:prstGeom prst="rect">
          <a:avLst/>
        </a:prstGeom>
      </xdr:spPr>
    </xdr:pic>
    <xdr:clientData/>
  </xdr:twoCellAnchor>
  <xdr:twoCellAnchor editAs="oneCell">
    <xdr:from>
      <xdr:col>7</xdr:col>
      <xdr:colOff>0</xdr:colOff>
      <xdr:row>2270</xdr:row>
      <xdr:rowOff>0</xdr:rowOff>
    </xdr:from>
    <xdr:to>
      <xdr:col>8</xdr:col>
      <xdr:colOff>152400</xdr:colOff>
      <xdr:row>2273</xdr:row>
      <xdr:rowOff>190500</xdr:rowOff>
    </xdr:to>
    <xdr:pic>
      <xdr:nvPicPr>
        <xdr:cNvPr id="1025" name="Picture 1024" descr="196back.png"/>
        <xdr:cNvPicPr>
          <a:picLocks noChangeAspect="1"/>
        </xdr:cNvPicPr>
      </xdr:nvPicPr>
      <xdr:blipFill>
        <a:blip xmlns:r="http://schemas.openxmlformats.org/officeDocument/2006/relationships" r:embed="rId800" cstate="print"/>
        <a:stretch>
          <a:fillRect/>
        </a:stretch>
      </xdr:blipFill>
      <xdr:spPr>
        <a:xfrm>
          <a:off x="4267200" y="373303800"/>
          <a:ext cx="762000" cy="762000"/>
        </a:xfrm>
        <a:prstGeom prst="rect">
          <a:avLst/>
        </a:prstGeom>
      </xdr:spPr>
    </xdr:pic>
    <xdr:clientData/>
  </xdr:twoCellAnchor>
  <xdr:twoCellAnchor editAs="oneCell">
    <xdr:from>
      <xdr:col>9</xdr:col>
      <xdr:colOff>0</xdr:colOff>
      <xdr:row>2270</xdr:row>
      <xdr:rowOff>0</xdr:rowOff>
    </xdr:from>
    <xdr:to>
      <xdr:col>10</xdr:col>
      <xdr:colOff>152400</xdr:colOff>
      <xdr:row>2273</xdr:row>
      <xdr:rowOff>190500</xdr:rowOff>
    </xdr:to>
    <xdr:pic>
      <xdr:nvPicPr>
        <xdr:cNvPr id="1026" name="Picture 1025" descr="196back.png"/>
        <xdr:cNvPicPr>
          <a:picLocks noChangeAspect="1"/>
        </xdr:cNvPicPr>
      </xdr:nvPicPr>
      <xdr:blipFill>
        <a:blip xmlns:r="http://schemas.openxmlformats.org/officeDocument/2006/relationships" r:embed="rId800" cstate="print"/>
        <a:stretch>
          <a:fillRect/>
        </a:stretch>
      </xdr:blipFill>
      <xdr:spPr>
        <a:xfrm>
          <a:off x="5486400" y="373303800"/>
          <a:ext cx="762000" cy="762000"/>
        </a:xfrm>
        <a:prstGeom prst="rect">
          <a:avLst/>
        </a:prstGeom>
      </xdr:spPr>
    </xdr:pic>
    <xdr:clientData/>
  </xdr:twoCellAnchor>
  <xdr:twoCellAnchor editAs="oneCell">
    <xdr:from>
      <xdr:col>11</xdr:col>
      <xdr:colOff>0</xdr:colOff>
      <xdr:row>2265</xdr:row>
      <xdr:rowOff>0</xdr:rowOff>
    </xdr:from>
    <xdr:to>
      <xdr:col>12</xdr:col>
      <xdr:colOff>152400</xdr:colOff>
      <xdr:row>2269</xdr:row>
      <xdr:rowOff>0</xdr:rowOff>
    </xdr:to>
    <xdr:pic>
      <xdr:nvPicPr>
        <xdr:cNvPr id="1027" name="Picture 1026" descr="196shiny.png"/>
        <xdr:cNvPicPr>
          <a:picLocks noChangeAspect="1"/>
        </xdr:cNvPicPr>
      </xdr:nvPicPr>
      <xdr:blipFill>
        <a:blip xmlns:r="http://schemas.openxmlformats.org/officeDocument/2006/relationships" r:embed="rId801" cstate="print"/>
        <a:stretch>
          <a:fillRect/>
        </a:stretch>
      </xdr:blipFill>
      <xdr:spPr>
        <a:xfrm>
          <a:off x="6705600" y="372351300"/>
          <a:ext cx="762000" cy="762000"/>
        </a:xfrm>
        <a:prstGeom prst="rect">
          <a:avLst/>
        </a:prstGeom>
      </xdr:spPr>
    </xdr:pic>
    <xdr:clientData/>
  </xdr:twoCellAnchor>
  <xdr:twoCellAnchor editAs="oneCell">
    <xdr:from>
      <xdr:col>11</xdr:col>
      <xdr:colOff>0</xdr:colOff>
      <xdr:row>2270</xdr:row>
      <xdr:rowOff>0</xdr:rowOff>
    </xdr:from>
    <xdr:to>
      <xdr:col>12</xdr:col>
      <xdr:colOff>152400</xdr:colOff>
      <xdr:row>2273</xdr:row>
      <xdr:rowOff>190500</xdr:rowOff>
    </xdr:to>
    <xdr:pic>
      <xdr:nvPicPr>
        <xdr:cNvPr id="1028" name="Picture 1027" descr="196backshiny.png"/>
        <xdr:cNvPicPr>
          <a:picLocks noChangeAspect="1"/>
        </xdr:cNvPicPr>
      </xdr:nvPicPr>
      <xdr:blipFill>
        <a:blip xmlns:r="http://schemas.openxmlformats.org/officeDocument/2006/relationships" r:embed="rId802" cstate="print"/>
        <a:stretch>
          <a:fillRect/>
        </a:stretch>
      </xdr:blipFill>
      <xdr:spPr>
        <a:xfrm>
          <a:off x="6705600" y="373303800"/>
          <a:ext cx="762000" cy="762000"/>
        </a:xfrm>
        <a:prstGeom prst="rect">
          <a:avLst/>
        </a:prstGeom>
      </xdr:spPr>
    </xdr:pic>
    <xdr:clientData/>
  </xdr:twoCellAnchor>
  <xdr:twoCellAnchor editAs="oneCell">
    <xdr:from>
      <xdr:col>9</xdr:col>
      <xdr:colOff>333375</xdr:colOff>
      <xdr:row>2341</xdr:row>
      <xdr:rowOff>19050</xdr:rowOff>
    </xdr:from>
    <xdr:to>
      <xdr:col>12</xdr:col>
      <xdr:colOff>600075</xdr:colOff>
      <xdr:row>2351</xdr:row>
      <xdr:rowOff>180975</xdr:rowOff>
    </xdr:to>
    <xdr:pic>
      <xdr:nvPicPr>
        <xdr:cNvPr id="1029" name="Picture 1028" descr="083.jpg"/>
        <xdr:cNvPicPr>
          <a:picLocks noChangeAspect="1"/>
        </xdr:cNvPicPr>
      </xdr:nvPicPr>
      <xdr:blipFill>
        <a:blip xmlns:r="http://schemas.openxmlformats.org/officeDocument/2006/relationships" r:embed="rId803" cstate="print"/>
        <a:stretch>
          <a:fillRect/>
        </a:stretch>
      </xdr:blipFill>
      <xdr:spPr>
        <a:xfrm>
          <a:off x="5819775" y="374684925"/>
          <a:ext cx="2095500" cy="2095500"/>
        </a:xfrm>
        <a:prstGeom prst="rect">
          <a:avLst/>
        </a:prstGeom>
        <a:ln w="19050">
          <a:solidFill>
            <a:schemeClr val="tx1"/>
          </a:solidFill>
        </a:ln>
      </xdr:spPr>
    </xdr:pic>
    <xdr:clientData/>
  </xdr:twoCellAnchor>
  <xdr:twoCellAnchor editAs="oneCell">
    <xdr:from>
      <xdr:col>7</xdr:col>
      <xdr:colOff>0</xdr:colOff>
      <xdr:row>2363</xdr:row>
      <xdr:rowOff>0</xdr:rowOff>
    </xdr:from>
    <xdr:to>
      <xdr:col>8</xdr:col>
      <xdr:colOff>152400</xdr:colOff>
      <xdr:row>2367</xdr:row>
      <xdr:rowOff>0</xdr:rowOff>
    </xdr:to>
    <xdr:pic>
      <xdr:nvPicPr>
        <xdr:cNvPr id="1030" name="Picture 1029" descr="83.png"/>
        <xdr:cNvPicPr>
          <a:picLocks noChangeAspect="1"/>
        </xdr:cNvPicPr>
      </xdr:nvPicPr>
      <xdr:blipFill>
        <a:blip xmlns:r="http://schemas.openxmlformats.org/officeDocument/2006/relationships" r:embed="rId804" cstate="print"/>
        <a:stretch>
          <a:fillRect/>
        </a:stretch>
      </xdr:blipFill>
      <xdr:spPr>
        <a:xfrm>
          <a:off x="4267200" y="378885450"/>
          <a:ext cx="762000" cy="762000"/>
        </a:xfrm>
        <a:prstGeom prst="rect">
          <a:avLst/>
        </a:prstGeom>
      </xdr:spPr>
    </xdr:pic>
    <xdr:clientData/>
  </xdr:twoCellAnchor>
  <xdr:twoCellAnchor editAs="oneCell">
    <xdr:from>
      <xdr:col>9</xdr:col>
      <xdr:colOff>0</xdr:colOff>
      <xdr:row>2363</xdr:row>
      <xdr:rowOff>0</xdr:rowOff>
    </xdr:from>
    <xdr:to>
      <xdr:col>10</xdr:col>
      <xdr:colOff>152400</xdr:colOff>
      <xdr:row>2367</xdr:row>
      <xdr:rowOff>0</xdr:rowOff>
    </xdr:to>
    <xdr:pic>
      <xdr:nvPicPr>
        <xdr:cNvPr id="1031" name="Picture 1030" descr="83.png"/>
        <xdr:cNvPicPr>
          <a:picLocks noChangeAspect="1"/>
        </xdr:cNvPicPr>
      </xdr:nvPicPr>
      <xdr:blipFill>
        <a:blip xmlns:r="http://schemas.openxmlformats.org/officeDocument/2006/relationships" r:embed="rId804" cstate="print"/>
        <a:stretch>
          <a:fillRect/>
        </a:stretch>
      </xdr:blipFill>
      <xdr:spPr>
        <a:xfrm>
          <a:off x="5486400" y="378885450"/>
          <a:ext cx="762000" cy="762000"/>
        </a:xfrm>
        <a:prstGeom prst="rect">
          <a:avLst/>
        </a:prstGeom>
      </xdr:spPr>
    </xdr:pic>
    <xdr:clientData/>
  </xdr:twoCellAnchor>
  <xdr:twoCellAnchor editAs="oneCell">
    <xdr:from>
      <xdr:col>7</xdr:col>
      <xdr:colOff>0</xdr:colOff>
      <xdr:row>2368</xdr:row>
      <xdr:rowOff>0</xdr:rowOff>
    </xdr:from>
    <xdr:to>
      <xdr:col>8</xdr:col>
      <xdr:colOff>152400</xdr:colOff>
      <xdr:row>2371</xdr:row>
      <xdr:rowOff>190500</xdr:rowOff>
    </xdr:to>
    <xdr:pic>
      <xdr:nvPicPr>
        <xdr:cNvPr id="1032" name="Picture 1031" descr="83back.png"/>
        <xdr:cNvPicPr>
          <a:picLocks noChangeAspect="1"/>
        </xdr:cNvPicPr>
      </xdr:nvPicPr>
      <xdr:blipFill>
        <a:blip xmlns:r="http://schemas.openxmlformats.org/officeDocument/2006/relationships" r:embed="rId805" cstate="print"/>
        <a:stretch>
          <a:fillRect/>
        </a:stretch>
      </xdr:blipFill>
      <xdr:spPr>
        <a:xfrm>
          <a:off x="4267200" y="379837950"/>
          <a:ext cx="762000" cy="762000"/>
        </a:xfrm>
        <a:prstGeom prst="rect">
          <a:avLst/>
        </a:prstGeom>
      </xdr:spPr>
    </xdr:pic>
    <xdr:clientData/>
  </xdr:twoCellAnchor>
  <xdr:twoCellAnchor editAs="oneCell">
    <xdr:from>
      <xdr:col>9</xdr:col>
      <xdr:colOff>0</xdr:colOff>
      <xdr:row>2368</xdr:row>
      <xdr:rowOff>0</xdr:rowOff>
    </xdr:from>
    <xdr:to>
      <xdr:col>10</xdr:col>
      <xdr:colOff>152400</xdr:colOff>
      <xdr:row>2371</xdr:row>
      <xdr:rowOff>190500</xdr:rowOff>
    </xdr:to>
    <xdr:pic>
      <xdr:nvPicPr>
        <xdr:cNvPr id="1033" name="Picture 1032" descr="83back.png"/>
        <xdr:cNvPicPr>
          <a:picLocks noChangeAspect="1"/>
        </xdr:cNvPicPr>
      </xdr:nvPicPr>
      <xdr:blipFill>
        <a:blip xmlns:r="http://schemas.openxmlformats.org/officeDocument/2006/relationships" r:embed="rId805" cstate="print"/>
        <a:stretch>
          <a:fillRect/>
        </a:stretch>
      </xdr:blipFill>
      <xdr:spPr>
        <a:xfrm>
          <a:off x="5486400" y="379837950"/>
          <a:ext cx="762000" cy="762000"/>
        </a:xfrm>
        <a:prstGeom prst="rect">
          <a:avLst/>
        </a:prstGeom>
      </xdr:spPr>
    </xdr:pic>
    <xdr:clientData/>
  </xdr:twoCellAnchor>
  <xdr:twoCellAnchor editAs="oneCell">
    <xdr:from>
      <xdr:col>11</xdr:col>
      <xdr:colOff>0</xdr:colOff>
      <xdr:row>2363</xdr:row>
      <xdr:rowOff>0</xdr:rowOff>
    </xdr:from>
    <xdr:to>
      <xdr:col>12</xdr:col>
      <xdr:colOff>152400</xdr:colOff>
      <xdr:row>2367</xdr:row>
      <xdr:rowOff>0</xdr:rowOff>
    </xdr:to>
    <xdr:pic>
      <xdr:nvPicPr>
        <xdr:cNvPr id="1034" name="Picture 1033" descr="83shiny.png"/>
        <xdr:cNvPicPr>
          <a:picLocks noChangeAspect="1"/>
        </xdr:cNvPicPr>
      </xdr:nvPicPr>
      <xdr:blipFill>
        <a:blip xmlns:r="http://schemas.openxmlformats.org/officeDocument/2006/relationships" r:embed="rId806" cstate="print"/>
        <a:stretch>
          <a:fillRect/>
        </a:stretch>
      </xdr:blipFill>
      <xdr:spPr>
        <a:xfrm>
          <a:off x="6705600" y="378885450"/>
          <a:ext cx="762000" cy="762000"/>
        </a:xfrm>
        <a:prstGeom prst="rect">
          <a:avLst/>
        </a:prstGeom>
      </xdr:spPr>
    </xdr:pic>
    <xdr:clientData/>
  </xdr:twoCellAnchor>
  <xdr:twoCellAnchor editAs="oneCell">
    <xdr:from>
      <xdr:col>11</xdr:col>
      <xdr:colOff>0</xdr:colOff>
      <xdr:row>2368</xdr:row>
      <xdr:rowOff>0</xdr:rowOff>
    </xdr:from>
    <xdr:to>
      <xdr:col>12</xdr:col>
      <xdr:colOff>152400</xdr:colOff>
      <xdr:row>2371</xdr:row>
      <xdr:rowOff>190500</xdr:rowOff>
    </xdr:to>
    <xdr:pic>
      <xdr:nvPicPr>
        <xdr:cNvPr id="1035" name="Picture 1034" descr="83backshiny.png"/>
        <xdr:cNvPicPr>
          <a:picLocks noChangeAspect="1"/>
        </xdr:cNvPicPr>
      </xdr:nvPicPr>
      <xdr:blipFill>
        <a:blip xmlns:r="http://schemas.openxmlformats.org/officeDocument/2006/relationships" r:embed="rId807" cstate="print"/>
        <a:stretch>
          <a:fillRect/>
        </a:stretch>
      </xdr:blipFill>
      <xdr:spPr>
        <a:xfrm>
          <a:off x="6705600" y="379837950"/>
          <a:ext cx="762000" cy="762000"/>
        </a:xfrm>
        <a:prstGeom prst="rect">
          <a:avLst/>
        </a:prstGeom>
      </xdr:spPr>
    </xdr:pic>
    <xdr:clientData/>
  </xdr:twoCellAnchor>
  <xdr:twoCellAnchor editAs="oneCell">
    <xdr:from>
      <xdr:col>9</xdr:col>
      <xdr:colOff>323850</xdr:colOff>
      <xdr:row>2471</xdr:row>
      <xdr:rowOff>19050</xdr:rowOff>
    </xdr:from>
    <xdr:to>
      <xdr:col>12</xdr:col>
      <xdr:colOff>590550</xdr:colOff>
      <xdr:row>2481</xdr:row>
      <xdr:rowOff>180975</xdr:rowOff>
    </xdr:to>
    <xdr:pic>
      <xdr:nvPicPr>
        <xdr:cNvPr id="1036" name="Picture 1035" descr="136.jpg"/>
        <xdr:cNvPicPr>
          <a:picLocks noChangeAspect="1"/>
        </xdr:cNvPicPr>
      </xdr:nvPicPr>
      <xdr:blipFill>
        <a:blip xmlns:r="http://schemas.openxmlformats.org/officeDocument/2006/relationships" r:embed="rId808" cstate="print"/>
        <a:stretch>
          <a:fillRect/>
        </a:stretch>
      </xdr:blipFill>
      <xdr:spPr>
        <a:xfrm>
          <a:off x="5810250" y="387753225"/>
          <a:ext cx="2095500" cy="2095500"/>
        </a:xfrm>
        <a:prstGeom prst="rect">
          <a:avLst/>
        </a:prstGeom>
        <a:ln w="19050">
          <a:solidFill>
            <a:schemeClr val="tx1"/>
          </a:solidFill>
        </a:ln>
      </xdr:spPr>
    </xdr:pic>
    <xdr:clientData/>
  </xdr:twoCellAnchor>
  <xdr:twoCellAnchor editAs="oneCell">
    <xdr:from>
      <xdr:col>7</xdr:col>
      <xdr:colOff>0</xdr:colOff>
      <xdr:row>2493</xdr:row>
      <xdr:rowOff>0</xdr:rowOff>
    </xdr:from>
    <xdr:to>
      <xdr:col>8</xdr:col>
      <xdr:colOff>152400</xdr:colOff>
      <xdr:row>2497</xdr:row>
      <xdr:rowOff>0</xdr:rowOff>
    </xdr:to>
    <xdr:pic>
      <xdr:nvPicPr>
        <xdr:cNvPr id="1037" name="Picture 1036" descr="136.png"/>
        <xdr:cNvPicPr>
          <a:picLocks noChangeAspect="1"/>
        </xdr:cNvPicPr>
      </xdr:nvPicPr>
      <xdr:blipFill>
        <a:blip xmlns:r="http://schemas.openxmlformats.org/officeDocument/2006/relationships" r:embed="rId809" cstate="print"/>
        <a:stretch>
          <a:fillRect/>
        </a:stretch>
      </xdr:blipFill>
      <xdr:spPr>
        <a:xfrm>
          <a:off x="4267200" y="391953750"/>
          <a:ext cx="762000" cy="762000"/>
        </a:xfrm>
        <a:prstGeom prst="rect">
          <a:avLst/>
        </a:prstGeom>
      </xdr:spPr>
    </xdr:pic>
    <xdr:clientData/>
  </xdr:twoCellAnchor>
  <xdr:twoCellAnchor editAs="oneCell">
    <xdr:from>
      <xdr:col>9</xdr:col>
      <xdr:colOff>0</xdr:colOff>
      <xdr:row>2493</xdr:row>
      <xdr:rowOff>0</xdr:rowOff>
    </xdr:from>
    <xdr:to>
      <xdr:col>10</xdr:col>
      <xdr:colOff>152400</xdr:colOff>
      <xdr:row>2497</xdr:row>
      <xdr:rowOff>0</xdr:rowOff>
    </xdr:to>
    <xdr:pic>
      <xdr:nvPicPr>
        <xdr:cNvPr id="1038" name="Picture 1037" descr="136.png"/>
        <xdr:cNvPicPr>
          <a:picLocks noChangeAspect="1"/>
        </xdr:cNvPicPr>
      </xdr:nvPicPr>
      <xdr:blipFill>
        <a:blip xmlns:r="http://schemas.openxmlformats.org/officeDocument/2006/relationships" r:embed="rId809" cstate="print"/>
        <a:stretch>
          <a:fillRect/>
        </a:stretch>
      </xdr:blipFill>
      <xdr:spPr>
        <a:xfrm>
          <a:off x="5486400" y="391953750"/>
          <a:ext cx="762000" cy="762000"/>
        </a:xfrm>
        <a:prstGeom prst="rect">
          <a:avLst/>
        </a:prstGeom>
      </xdr:spPr>
    </xdr:pic>
    <xdr:clientData/>
  </xdr:twoCellAnchor>
  <xdr:twoCellAnchor editAs="oneCell">
    <xdr:from>
      <xdr:col>7</xdr:col>
      <xdr:colOff>0</xdr:colOff>
      <xdr:row>2498</xdr:row>
      <xdr:rowOff>0</xdr:rowOff>
    </xdr:from>
    <xdr:to>
      <xdr:col>8</xdr:col>
      <xdr:colOff>152400</xdr:colOff>
      <xdr:row>2501</xdr:row>
      <xdr:rowOff>190500</xdr:rowOff>
    </xdr:to>
    <xdr:pic>
      <xdr:nvPicPr>
        <xdr:cNvPr id="1039" name="Picture 1038" descr="136back.png"/>
        <xdr:cNvPicPr>
          <a:picLocks noChangeAspect="1"/>
        </xdr:cNvPicPr>
      </xdr:nvPicPr>
      <xdr:blipFill>
        <a:blip xmlns:r="http://schemas.openxmlformats.org/officeDocument/2006/relationships" r:embed="rId810" cstate="print"/>
        <a:stretch>
          <a:fillRect/>
        </a:stretch>
      </xdr:blipFill>
      <xdr:spPr>
        <a:xfrm>
          <a:off x="4267200" y="392906250"/>
          <a:ext cx="762000" cy="762000"/>
        </a:xfrm>
        <a:prstGeom prst="rect">
          <a:avLst/>
        </a:prstGeom>
      </xdr:spPr>
    </xdr:pic>
    <xdr:clientData/>
  </xdr:twoCellAnchor>
  <xdr:twoCellAnchor editAs="oneCell">
    <xdr:from>
      <xdr:col>9</xdr:col>
      <xdr:colOff>0</xdr:colOff>
      <xdr:row>2498</xdr:row>
      <xdr:rowOff>0</xdr:rowOff>
    </xdr:from>
    <xdr:to>
      <xdr:col>10</xdr:col>
      <xdr:colOff>152400</xdr:colOff>
      <xdr:row>2501</xdr:row>
      <xdr:rowOff>190500</xdr:rowOff>
    </xdr:to>
    <xdr:pic>
      <xdr:nvPicPr>
        <xdr:cNvPr id="1040" name="Picture 1039" descr="136back.png"/>
        <xdr:cNvPicPr>
          <a:picLocks noChangeAspect="1"/>
        </xdr:cNvPicPr>
      </xdr:nvPicPr>
      <xdr:blipFill>
        <a:blip xmlns:r="http://schemas.openxmlformats.org/officeDocument/2006/relationships" r:embed="rId810" cstate="print"/>
        <a:stretch>
          <a:fillRect/>
        </a:stretch>
      </xdr:blipFill>
      <xdr:spPr>
        <a:xfrm>
          <a:off x="5486400" y="392906250"/>
          <a:ext cx="762000" cy="762000"/>
        </a:xfrm>
        <a:prstGeom prst="rect">
          <a:avLst/>
        </a:prstGeom>
      </xdr:spPr>
    </xdr:pic>
    <xdr:clientData/>
  </xdr:twoCellAnchor>
  <xdr:twoCellAnchor editAs="oneCell">
    <xdr:from>
      <xdr:col>11</xdr:col>
      <xdr:colOff>0</xdr:colOff>
      <xdr:row>2493</xdr:row>
      <xdr:rowOff>0</xdr:rowOff>
    </xdr:from>
    <xdr:to>
      <xdr:col>12</xdr:col>
      <xdr:colOff>152400</xdr:colOff>
      <xdr:row>2497</xdr:row>
      <xdr:rowOff>0</xdr:rowOff>
    </xdr:to>
    <xdr:pic>
      <xdr:nvPicPr>
        <xdr:cNvPr id="1041" name="Picture 1040" descr="136shiny.png"/>
        <xdr:cNvPicPr>
          <a:picLocks noChangeAspect="1"/>
        </xdr:cNvPicPr>
      </xdr:nvPicPr>
      <xdr:blipFill>
        <a:blip xmlns:r="http://schemas.openxmlformats.org/officeDocument/2006/relationships" r:embed="rId811" cstate="print"/>
        <a:stretch>
          <a:fillRect/>
        </a:stretch>
      </xdr:blipFill>
      <xdr:spPr>
        <a:xfrm>
          <a:off x="6705600" y="391953750"/>
          <a:ext cx="762000" cy="762000"/>
        </a:xfrm>
        <a:prstGeom prst="rect">
          <a:avLst/>
        </a:prstGeom>
      </xdr:spPr>
    </xdr:pic>
    <xdr:clientData/>
  </xdr:twoCellAnchor>
  <xdr:twoCellAnchor editAs="oneCell">
    <xdr:from>
      <xdr:col>11</xdr:col>
      <xdr:colOff>0</xdr:colOff>
      <xdr:row>2498</xdr:row>
      <xdr:rowOff>0</xdr:rowOff>
    </xdr:from>
    <xdr:to>
      <xdr:col>12</xdr:col>
      <xdr:colOff>152400</xdr:colOff>
      <xdr:row>2501</xdr:row>
      <xdr:rowOff>190500</xdr:rowOff>
    </xdr:to>
    <xdr:pic>
      <xdr:nvPicPr>
        <xdr:cNvPr id="1042" name="Picture 1041" descr="136backshiny.png"/>
        <xdr:cNvPicPr>
          <a:picLocks noChangeAspect="1"/>
        </xdr:cNvPicPr>
      </xdr:nvPicPr>
      <xdr:blipFill>
        <a:blip xmlns:r="http://schemas.openxmlformats.org/officeDocument/2006/relationships" r:embed="rId812" cstate="print"/>
        <a:stretch>
          <a:fillRect/>
        </a:stretch>
      </xdr:blipFill>
      <xdr:spPr>
        <a:xfrm>
          <a:off x="6705600" y="392906250"/>
          <a:ext cx="762000" cy="762000"/>
        </a:xfrm>
        <a:prstGeom prst="rect">
          <a:avLst/>
        </a:prstGeom>
      </xdr:spPr>
    </xdr:pic>
    <xdr:clientData/>
  </xdr:twoCellAnchor>
  <xdr:twoCellAnchor editAs="oneCell">
    <xdr:from>
      <xdr:col>9</xdr:col>
      <xdr:colOff>323850</xdr:colOff>
      <xdr:row>2601</xdr:row>
      <xdr:rowOff>19050</xdr:rowOff>
    </xdr:from>
    <xdr:to>
      <xdr:col>12</xdr:col>
      <xdr:colOff>590550</xdr:colOff>
      <xdr:row>2611</xdr:row>
      <xdr:rowOff>180975</xdr:rowOff>
    </xdr:to>
    <xdr:pic>
      <xdr:nvPicPr>
        <xdr:cNvPr id="1043" name="Picture 1042" descr="162.jpg"/>
        <xdr:cNvPicPr>
          <a:picLocks noChangeAspect="1"/>
        </xdr:cNvPicPr>
      </xdr:nvPicPr>
      <xdr:blipFill>
        <a:blip xmlns:r="http://schemas.openxmlformats.org/officeDocument/2006/relationships" r:embed="rId813" cstate="print"/>
        <a:stretch>
          <a:fillRect/>
        </a:stretch>
      </xdr:blipFill>
      <xdr:spPr>
        <a:xfrm>
          <a:off x="5810250" y="412746825"/>
          <a:ext cx="2095500" cy="2095500"/>
        </a:xfrm>
        <a:prstGeom prst="rect">
          <a:avLst/>
        </a:prstGeom>
        <a:ln w="19050">
          <a:solidFill>
            <a:schemeClr val="tx1"/>
          </a:solidFill>
        </a:ln>
      </xdr:spPr>
    </xdr:pic>
    <xdr:clientData/>
  </xdr:twoCellAnchor>
  <xdr:twoCellAnchor editAs="oneCell">
    <xdr:from>
      <xdr:col>7</xdr:col>
      <xdr:colOff>0</xdr:colOff>
      <xdr:row>2623</xdr:row>
      <xdr:rowOff>0</xdr:rowOff>
    </xdr:from>
    <xdr:to>
      <xdr:col>8</xdr:col>
      <xdr:colOff>152400</xdr:colOff>
      <xdr:row>2627</xdr:row>
      <xdr:rowOff>0</xdr:rowOff>
    </xdr:to>
    <xdr:pic>
      <xdr:nvPicPr>
        <xdr:cNvPr id="1044" name="Picture 1043" descr="162.png"/>
        <xdr:cNvPicPr>
          <a:picLocks noChangeAspect="1"/>
        </xdr:cNvPicPr>
      </xdr:nvPicPr>
      <xdr:blipFill>
        <a:blip xmlns:r="http://schemas.openxmlformats.org/officeDocument/2006/relationships" r:embed="rId814" cstate="print"/>
        <a:stretch>
          <a:fillRect/>
        </a:stretch>
      </xdr:blipFill>
      <xdr:spPr>
        <a:xfrm>
          <a:off x="4267200" y="416947350"/>
          <a:ext cx="762000" cy="762000"/>
        </a:xfrm>
        <a:prstGeom prst="rect">
          <a:avLst/>
        </a:prstGeom>
      </xdr:spPr>
    </xdr:pic>
    <xdr:clientData/>
  </xdr:twoCellAnchor>
  <xdr:twoCellAnchor editAs="oneCell">
    <xdr:from>
      <xdr:col>9</xdr:col>
      <xdr:colOff>0</xdr:colOff>
      <xdr:row>2623</xdr:row>
      <xdr:rowOff>0</xdr:rowOff>
    </xdr:from>
    <xdr:to>
      <xdr:col>10</xdr:col>
      <xdr:colOff>152400</xdr:colOff>
      <xdr:row>2627</xdr:row>
      <xdr:rowOff>0</xdr:rowOff>
    </xdr:to>
    <xdr:pic>
      <xdr:nvPicPr>
        <xdr:cNvPr id="1045" name="Picture 1044" descr="162.png"/>
        <xdr:cNvPicPr>
          <a:picLocks noChangeAspect="1"/>
        </xdr:cNvPicPr>
      </xdr:nvPicPr>
      <xdr:blipFill>
        <a:blip xmlns:r="http://schemas.openxmlformats.org/officeDocument/2006/relationships" r:embed="rId814" cstate="print"/>
        <a:stretch>
          <a:fillRect/>
        </a:stretch>
      </xdr:blipFill>
      <xdr:spPr>
        <a:xfrm>
          <a:off x="5486400" y="416947350"/>
          <a:ext cx="762000" cy="762000"/>
        </a:xfrm>
        <a:prstGeom prst="rect">
          <a:avLst/>
        </a:prstGeom>
      </xdr:spPr>
    </xdr:pic>
    <xdr:clientData/>
  </xdr:twoCellAnchor>
  <xdr:twoCellAnchor editAs="oneCell">
    <xdr:from>
      <xdr:col>7</xdr:col>
      <xdr:colOff>0</xdr:colOff>
      <xdr:row>2628</xdr:row>
      <xdr:rowOff>0</xdr:rowOff>
    </xdr:from>
    <xdr:to>
      <xdr:col>8</xdr:col>
      <xdr:colOff>152400</xdr:colOff>
      <xdr:row>2631</xdr:row>
      <xdr:rowOff>190500</xdr:rowOff>
    </xdr:to>
    <xdr:pic>
      <xdr:nvPicPr>
        <xdr:cNvPr id="1046" name="Picture 1045" descr="162back.png"/>
        <xdr:cNvPicPr>
          <a:picLocks noChangeAspect="1"/>
        </xdr:cNvPicPr>
      </xdr:nvPicPr>
      <xdr:blipFill>
        <a:blip xmlns:r="http://schemas.openxmlformats.org/officeDocument/2006/relationships" r:embed="rId815" cstate="print"/>
        <a:stretch>
          <a:fillRect/>
        </a:stretch>
      </xdr:blipFill>
      <xdr:spPr>
        <a:xfrm>
          <a:off x="4267200" y="417899850"/>
          <a:ext cx="762000" cy="762000"/>
        </a:xfrm>
        <a:prstGeom prst="rect">
          <a:avLst/>
        </a:prstGeom>
      </xdr:spPr>
    </xdr:pic>
    <xdr:clientData/>
  </xdr:twoCellAnchor>
  <xdr:twoCellAnchor editAs="oneCell">
    <xdr:from>
      <xdr:col>9</xdr:col>
      <xdr:colOff>0</xdr:colOff>
      <xdr:row>2628</xdr:row>
      <xdr:rowOff>0</xdr:rowOff>
    </xdr:from>
    <xdr:to>
      <xdr:col>10</xdr:col>
      <xdr:colOff>152400</xdr:colOff>
      <xdr:row>2631</xdr:row>
      <xdr:rowOff>190500</xdr:rowOff>
    </xdr:to>
    <xdr:pic>
      <xdr:nvPicPr>
        <xdr:cNvPr id="1047" name="Picture 1046" descr="162back.png"/>
        <xdr:cNvPicPr>
          <a:picLocks noChangeAspect="1"/>
        </xdr:cNvPicPr>
      </xdr:nvPicPr>
      <xdr:blipFill>
        <a:blip xmlns:r="http://schemas.openxmlformats.org/officeDocument/2006/relationships" r:embed="rId815" cstate="print"/>
        <a:stretch>
          <a:fillRect/>
        </a:stretch>
      </xdr:blipFill>
      <xdr:spPr>
        <a:xfrm>
          <a:off x="5486400" y="417899850"/>
          <a:ext cx="762000" cy="762000"/>
        </a:xfrm>
        <a:prstGeom prst="rect">
          <a:avLst/>
        </a:prstGeom>
      </xdr:spPr>
    </xdr:pic>
    <xdr:clientData/>
  </xdr:twoCellAnchor>
  <xdr:twoCellAnchor editAs="oneCell">
    <xdr:from>
      <xdr:col>11</xdr:col>
      <xdr:colOff>0</xdr:colOff>
      <xdr:row>2623</xdr:row>
      <xdr:rowOff>0</xdr:rowOff>
    </xdr:from>
    <xdr:to>
      <xdr:col>12</xdr:col>
      <xdr:colOff>152400</xdr:colOff>
      <xdr:row>2627</xdr:row>
      <xdr:rowOff>0</xdr:rowOff>
    </xdr:to>
    <xdr:pic>
      <xdr:nvPicPr>
        <xdr:cNvPr id="1048" name="Picture 1047" descr="162shiny.png"/>
        <xdr:cNvPicPr>
          <a:picLocks noChangeAspect="1"/>
        </xdr:cNvPicPr>
      </xdr:nvPicPr>
      <xdr:blipFill>
        <a:blip xmlns:r="http://schemas.openxmlformats.org/officeDocument/2006/relationships" r:embed="rId816" cstate="print"/>
        <a:stretch>
          <a:fillRect/>
        </a:stretch>
      </xdr:blipFill>
      <xdr:spPr>
        <a:xfrm>
          <a:off x="6705600" y="416947350"/>
          <a:ext cx="762000" cy="762000"/>
        </a:xfrm>
        <a:prstGeom prst="rect">
          <a:avLst/>
        </a:prstGeom>
      </xdr:spPr>
    </xdr:pic>
    <xdr:clientData/>
  </xdr:twoCellAnchor>
  <xdr:twoCellAnchor editAs="oneCell">
    <xdr:from>
      <xdr:col>11</xdr:col>
      <xdr:colOff>0</xdr:colOff>
      <xdr:row>2628</xdr:row>
      <xdr:rowOff>0</xdr:rowOff>
    </xdr:from>
    <xdr:to>
      <xdr:col>12</xdr:col>
      <xdr:colOff>152400</xdr:colOff>
      <xdr:row>2631</xdr:row>
      <xdr:rowOff>190500</xdr:rowOff>
    </xdr:to>
    <xdr:pic>
      <xdr:nvPicPr>
        <xdr:cNvPr id="1049" name="Picture 1048" descr="162backshiny.png"/>
        <xdr:cNvPicPr>
          <a:picLocks noChangeAspect="1"/>
        </xdr:cNvPicPr>
      </xdr:nvPicPr>
      <xdr:blipFill>
        <a:blip xmlns:r="http://schemas.openxmlformats.org/officeDocument/2006/relationships" r:embed="rId817" cstate="print"/>
        <a:stretch>
          <a:fillRect/>
        </a:stretch>
      </xdr:blipFill>
      <xdr:spPr>
        <a:xfrm>
          <a:off x="6705600" y="417899850"/>
          <a:ext cx="762000" cy="762000"/>
        </a:xfrm>
        <a:prstGeom prst="rect">
          <a:avLst/>
        </a:prstGeom>
      </xdr:spPr>
    </xdr:pic>
    <xdr:clientData/>
  </xdr:twoCellAnchor>
  <xdr:twoCellAnchor editAs="oneCell">
    <xdr:from>
      <xdr:col>9</xdr:col>
      <xdr:colOff>323850</xdr:colOff>
      <xdr:row>2833</xdr:row>
      <xdr:rowOff>19050</xdr:rowOff>
    </xdr:from>
    <xdr:to>
      <xdr:col>12</xdr:col>
      <xdr:colOff>590550</xdr:colOff>
      <xdr:row>2843</xdr:row>
      <xdr:rowOff>180975</xdr:rowOff>
    </xdr:to>
    <xdr:pic>
      <xdr:nvPicPr>
        <xdr:cNvPr id="1050" name="Picture 1049" descr="471.jpg"/>
        <xdr:cNvPicPr>
          <a:picLocks noChangeAspect="1"/>
        </xdr:cNvPicPr>
      </xdr:nvPicPr>
      <xdr:blipFill>
        <a:blip xmlns:r="http://schemas.openxmlformats.org/officeDocument/2006/relationships" r:embed="rId818" cstate="print"/>
        <a:stretch>
          <a:fillRect/>
        </a:stretch>
      </xdr:blipFill>
      <xdr:spPr>
        <a:xfrm>
          <a:off x="5810250" y="444655575"/>
          <a:ext cx="2095500" cy="2095500"/>
        </a:xfrm>
        <a:prstGeom prst="rect">
          <a:avLst/>
        </a:prstGeom>
        <a:ln w="19050">
          <a:solidFill>
            <a:schemeClr val="tx1"/>
          </a:solidFill>
        </a:ln>
      </xdr:spPr>
    </xdr:pic>
    <xdr:clientData/>
  </xdr:twoCellAnchor>
  <xdr:twoCellAnchor editAs="oneCell">
    <xdr:from>
      <xdr:col>7</xdr:col>
      <xdr:colOff>0</xdr:colOff>
      <xdr:row>2855</xdr:row>
      <xdr:rowOff>0</xdr:rowOff>
    </xdr:from>
    <xdr:to>
      <xdr:col>8</xdr:col>
      <xdr:colOff>152400</xdr:colOff>
      <xdr:row>2859</xdr:row>
      <xdr:rowOff>0</xdr:rowOff>
    </xdr:to>
    <xdr:pic>
      <xdr:nvPicPr>
        <xdr:cNvPr id="1051" name="Picture 1050" descr="471.png"/>
        <xdr:cNvPicPr>
          <a:picLocks noChangeAspect="1"/>
        </xdr:cNvPicPr>
      </xdr:nvPicPr>
      <xdr:blipFill>
        <a:blip xmlns:r="http://schemas.openxmlformats.org/officeDocument/2006/relationships" r:embed="rId819" cstate="print"/>
        <a:stretch>
          <a:fillRect/>
        </a:stretch>
      </xdr:blipFill>
      <xdr:spPr>
        <a:xfrm>
          <a:off x="4267200" y="448856100"/>
          <a:ext cx="762000" cy="762000"/>
        </a:xfrm>
        <a:prstGeom prst="rect">
          <a:avLst/>
        </a:prstGeom>
      </xdr:spPr>
    </xdr:pic>
    <xdr:clientData/>
  </xdr:twoCellAnchor>
  <xdr:twoCellAnchor editAs="oneCell">
    <xdr:from>
      <xdr:col>9</xdr:col>
      <xdr:colOff>0</xdr:colOff>
      <xdr:row>2855</xdr:row>
      <xdr:rowOff>0</xdr:rowOff>
    </xdr:from>
    <xdr:to>
      <xdr:col>10</xdr:col>
      <xdr:colOff>152400</xdr:colOff>
      <xdr:row>2859</xdr:row>
      <xdr:rowOff>0</xdr:rowOff>
    </xdr:to>
    <xdr:pic>
      <xdr:nvPicPr>
        <xdr:cNvPr id="1052" name="Picture 1051" descr="471.png"/>
        <xdr:cNvPicPr>
          <a:picLocks noChangeAspect="1"/>
        </xdr:cNvPicPr>
      </xdr:nvPicPr>
      <xdr:blipFill>
        <a:blip xmlns:r="http://schemas.openxmlformats.org/officeDocument/2006/relationships" r:embed="rId819" cstate="print"/>
        <a:stretch>
          <a:fillRect/>
        </a:stretch>
      </xdr:blipFill>
      <xdr:spPr>
        <a:xfrm>
          <a:off x="5486400" y="448856100"/>
          <a:ext cx="762000" cy="762000"/>
        </a:xfrm>
        <a:prstGeom prst="rect">
          <a:avLst/>
        </a:prstGeom>
      </xdr:spPr>
    </xdr:pic>
    <xdr:clientData/>
  </xdr:twoCellAnchor>
  <xdr:twoCellAnchor editAs="oneCell">
    <xdr:from>
      <xdr:col>7</xdr:col>
      <xdr:colOff>0</xdr:colOff>
      <xdr:row>2860</xdr:row>
      <xdr:rowOff>0</xdr:rowOff>
    </xdr:from>
    <xdr:to>
      <xdr:col>8</xdr:col>
      <xdr:colOff>152400</xdr:colOff>
      <xdr:row>2863</xdr:row>
      <xdr:rowOff>190500</xdr:rowOff>
    </xdr:to>
    <xdr:pic>
      <xdr:nvPicPr>
        <xdr:cNvPr id="1053" name="Picture 1052" descr="471back.png"/>
        <xdr:cNvPicPr>
          <a:picLocks noChangeAspect="1"/>
        </xdr:cNvPicPr>
      </xdr:nvPicPr>
      <xdr:blipFill>
        <a:blip xmlns:r="http://schemas.openxmlformats.org/officeDocument/2006/relationships" r:embed="rId820" cstate="print"/>
        <a:stretch>
          <a:fillRect/>
        </a:stretch>
      </xdr:blipFill>
      <xdr:spPr>
        <a:xfrm>
          <a:off x="4267200" y="449808600"/>
          <a:ext cx="762000" cy="762000"/>
        </a:xfrm>
        <a:prstGeom prst="rect">
          <a:avLst/>
        </a:prstGeom>
      </xdr:spPr>
    </xdr:pic>
    <xdr:clientData/>
  </xdr:twoCellAnchor>
  <xdr:twoCellAnchor editAs="oneCell">
    <xdr:from>
      <xdr:col>9</xdr:col>
      <xdr:colOff>0</xdr:colOff>
      <xdr:row>2860</xdr:row>
      <xdr:rowOff>0</xdr:rowOff>
    </xdr:from>
    <xdr:to>
      <xdr:col>10</xdr:col>
      <xdr:colOff>152400</xdr:colOff>
      <xdr:row>2863</xdr:row>
      <xdr:rowOff>190500</xdr:rowOff>
    </xdr:to>
    <xdr:pic>
      <xdr:nvPicPr>
        <xdr:cNvPr id="1054" name="Picture 1053" descr="471back.png"/>
        <xdr:cNvPicPr>
          <a:picLocks noChangeAspect="1"/>
        </xdr:cNvPicPr>
      </xdr:nvPicPr>
      <xdr:blipFill>
        <a:blip xmlns:r="http://schemas.openxmlformats.org/officeDocument/2006/relationships" r:embed="rId820" cstate="print"/>
        <a:stretch>
          <a:fillRect/>
        </a:stretch>
      </xdr:blipFill>
      <xdr:spPr>
        <a:xfrm>
          <a:off x="5486400" y="449808600"/>
          <a:ext cx="762000" cy="762000"/>
        </a:xfrm>
        <a:prstGeom prst="rect">
          <a:avLst/>
        </a:prstGeom>
      </xdr:spPr>
    </xdr:pic>
    <xdr:clientData/>
  </xdr:twoCellAnchor>
  <xdr:twoCellAnchor editAs="oneCell">
    <xdr:from>
      <xdr:col>11</xdr:col>
      <xdr:colOff>0</xdr:colOff>
      <xdr:row>2855</xdr:row>
      <xdr:rowOff>0</xdr:rowOff>
    </xdr:from>
    <xdr:to>
      <xdr:col>12</xdr:col>
      <xdr:colOff>152400</xdr:colOff>
      <xdr:row>2859</xdr:row>
      <xdr:rowOff>0</xdr:rowOff>
    </xdr:to>
    <xdr:pic>
      <xdr:nvPicPr>
        <xdr:cNvPr id="1055" name="Picture 1054" descr="471shiny.png"/>
        <xdr:cNvPicPr>
          <a:picLocks noChangeAspect="1"/>
        </xdr:cNvPicPr>
      </xdr:nvPicPr>
      <xdr:blipFill>
        <a:blip xmlns:r="http://schemas.openxmlformats.org/officeDocument/2006/relationships" r:embed="rId821" cstate="print"/>
        <a:stretch>
          <a:fillRect/>
        </a:stretch>
      </xdr:blipFill>
      <xdr:spPr>
        <a:xfrm>
          <a:off x="6705600" y="448856100"/>
          <a:ext cx="762000" cy="762000"/>
        </a:xfrm>
        <a:prstGeom prst="rect">
          <a:avLst/>
        </a:prstGeom>
      </xdr:spPr>
    </xdr:pic>
    <xdr:clientData/>
  </xdr:twoCellAnchor>
  <xdr:twoCellAnchor editAs="oneCell">
    <xdr:from>
      <xdr:col>11</xdr:col>
      <xdr:colOff>0</xdr:colOff>
      <xdr:row>2860</xdr:row>
      <xdr:rowOff>0</xdr:rowOff>
    </xdr:from>
    <xdr:to>
      <xdr:col>12</xdr:col>
      <xdr:colOff>152400</xdr:colOff>
      <xdr:row>2863</xdr:row>
      <xdr:rowOff>190500</xdr:rowOff>
    </xdr:to>
    <xdr:pic>
      <xdr:nvPicPr>
        <xdr:cNvPr id="1056" name="Picture 1055" descr="471backshiny.png"/>
        <xdr:cNvPicPr>
          <a:picLocks noChangeAspect="1"/>
        </xdr:cNvPicPr>
      </xdr:nvPicPr>
      <xdr:blipFill>
        <a:blip xmlns:r="http://schemas.openxmlformats.org/officeDocument/2006/relationships" r:embed="rId822" cstate="print"/>
        <a:stretch>
          <a:fillRect/>
        </a:stretch>
      </xdr:blipFill>
      <xdr:spPr>
        <a:xfrm>
          <a:off x="6705600" y="449808600"/>
          <a:ext cx="762000" cy="762000"/>
        </a:xfrm>
        <a:prstGeom prst="rect">
          <a:avLst/>
        </a:prstGeom>
      </xdr:spPr>
    </xdr:pic>
    <xdr:clientData/>
  </xdr:twoCellAnchor>
  <xdr:twoCellAnchor editAs="oneCell">
    <xdr:from>
      <xdr:col>9</xdr:col>
      <xdr:colOff>323850</xdr:colOff>
      <xdr:row>2899</xdr:row>
      <xdr:rowOff>19050</xdr:rowOff>
    </xdr:from>
    <xdr:to>
      <xdr:col>12</xdr:col>
      <xdr:colOff>590550</xdr:colOff>
      <xdr:row>2909</xdr:row>
      <xdr:rowOff>180975</xdr:rowOff>
    </xdr:to>
    <xdr:pic>
      <xdr:nvPicPr>
        <xdr:cNvPr id="1057" name="Picture 1056" descr="207.jpg"/>
        <xdr:cNvPicPr>
          <a:picLocks noChangeAspect="1"/>
        </xdr:cNvPicPr>
      </xdr:nvPicPr>
      <xdr:blipFill>
        <a:blip xmlns:r="http://schemas.openxmlformats.org/officeDocument/2006/relationships" r:embed="rId823" cstate="print"/>
        <a:stretch>
          <a:fillRect/>
        </a:stretch>
      </xdr:blipFill>
      <xdr:spPr>
        <a:xfrm>
          <a:off x="5810250" y="457342875"/>
          <a:ext cx="2095500" cy="2095500"/>
        </a:xfrm>
        <a:prstGeom prst="rect">
          <a:avLst/>
        </a:prstGeom>
        <a:ln w="19050">
          <a:solidFill>
            <a:schemeClr val="tx1"/>
          </a:solidFill>
        </a:ln>
      </xdr:spPr>
    </xdr:pic>
    <xdr:clientData/>
  </xdr:twoCellAnchor>
  <xdr:twoCellAnchor editAs="oneCell">
    <xdr:from>
      <xdr:col>7</xdr:col>
      <xdr:colOff>0</xdr:colOff>
      <xdr:row>2921</xdr:row>
      <xdr:rowOff>0</xdr:rowOff>
    </xdr:from>
    <xdr:to>
      <xdr:col>8</xdr:col>
      <xdr:colOff>152400</xdr:colOff>
      <xdr:row>2925</xdr:row>
      <xdr:rowOff>0</xdr:rowOff>
    </xdr:to>
    <xdr:pic>
      <xdr:nvPicPr>
        <xdr:cNvPr id="1058" name="Picture 1057" descr="207.png"/>
        <xdr:cNvPicPr>
          <a:picLocks noChangeAspect="1"/>
        </xdr:cNvPicPr>
      </xdr:nvPicPr>
      <xdr:blipFill>
        <a:blip xmlns:r="http://schemas.openxmlformats.org/officeDocument/2006/relationships" r:embed="rId824" cstate="print"/>
        <a:stretch>
          <a:fillRect/>
        </a:stretch>
      </xdr:blipFill>
      <xdr:spPr>
        <a:xfrm>
          <a:off x="4267200" y="461543400"/>
          <a:ext cx="762000" cy="762000"/>
        </a:xfrm>
        <a:prstGeom prst="rect">
          <a:avLst/>
        </a:prstGeom>
      </xdr:spPr>
    </xdr:pic>
    <xdr:clientData/>
  </xdr:twoCellAnchor>
  <xdr:twoCellAnchor editAs="oneCell">
    <xdr:from>
      <xdr:col>9</xdr:col>
      <xdr:colOff>0</xdr:colOff>
      <xdr:row>2921</xdr:row>
      <xdr:rowOff>0</xdr:rowOff>
    </xdr:from>
    <xdr:to>
      <xdr:col>10</xdr:col>
      <xdr:colOff>152400</xdr:colOff>
      <xdr:row>2925</xdr:row>
      <xdr:rowOff>0</xdr:rowOff>
    </xdr:to>
    <xdr:pic>
      <xdr:nvPicPr>
        <xdr:cNvPr id="1059" name="Picture 1058" descr="207fem.png"/>
        <xdr:cNvPicPr>
          <a:picLocks noChangeAspect="1"/>
        </xdr:cNvPicPr>
      </xdr:nvPicPr>
      <xdr:blipFill>
        <a:blip xmlns:r="http://schemas.openxmlformats.org/officeDocument/2006/relationships" r:embed="rId825" cstate="print"/>
        <a:stretch>
          <a:fillRect/>
        </a:stretch>
      </xdr:blipFill>
      <xdr:spPr>
        <a:xfrm>
          <a:off x="5486400" y="461543400"/>
          <a:ext cx="762000" cy="762000"/>
        </a:xfrm>
        <a:prstGeom prst="rect">
          <a:avLst/>
        </a:prstGeom>
      </xdr:spPr>
    </xdr:pic>
    <xdr:clientData/>
  </xdr:twoCellAnchor>
  <xdr:twoCellAnchor editAs="oneCell">
    <xdr:from>
      <xdr:col>11</xdr:col>
      <xdr:colOff>0</xdr:colOff>
      <xdr:row>2921</xdr:row>
      <xdr:rowOff>0</xdr:rowOff>
    </xdr:from>
    <xdr:to>
      <xdr:col>12</xdr:col>
      <xdr:colOff>152400</xdr:colOff>
      <xdr:row>2925</xdr:row>
      <xdr:rowOff>0</xdr:rowOff>
    </xdr:to>
    <xdr:pic>
      <xdr:nvPicPr>
        <xdr:cNvPr id="1060" name="Picture 1059" descr="207shiny.png"/>
        <xdr:cNvPicPr>
          <a:picLocks noChangeAspect="1"/>
        </xdr:cNvPicPr>
      </xdr:nvPicPr>
      <xdr:blipFill>
        <a:blip xmlns:r="http://schemas.openxmlformats.org/officeDocument/2006/relationships" r:embed="rId826" cstate="print"/>
        <a:stretch>
          <a:fillRect/>
        </a:stretch>
      </xdr:blipFill>
      <xdr:spPr>
        <a:xfrm>
          <a:off x="6705600" y="461543400"/>
          <a:ext cx="762000" cy="762000"/>
        </a:xfrm>
        <a:prstGeom prst="rect">
          <a:avLst/>
        </a:prstGeom>
      </xdr:spPr>
    </xdr:pic>
    <xdr:clientData/>
  </xdr:twoCellAnchor>
  <xdr:twoCellAnchor editAs="oneCell">
    <xdr:from>
      <xdr:col>7</xdr:col>
      <xdr:colOff>0</xdr:colOff>
      <xdr:row>2926</xdr:row>
      <xdr:rowOff>0</xdr:rowOff>
    </xdr:from>
    <xdr:to>
      <xdr:col>8</xdr:col>
      <xdr:colOff>152400</xdr:colOff>
      <xdr:row>2929</xdr:row>
      <xdr:rowOff>190500</xdr:rowOff>
    </xdr:to>
    <xdr:pic>
      <xdr:nvPicPr>
        <xdr:cNvPr id="1061" name="Picture 1060" descr="207back.png"/>
        <xdr:cNvPicPr>
          <a:picLocks noChangeAspect="1"/>
        </xdr:cNvPicPr>
      </xdr:nvPicPr>
      <xdr:blipFill>
        <a:blip xmlns:r="http://schemas.openxmlformats.org/officeDocument/2006/relationships" r:embed="rId827" cstate="print"/>
        <a:stretch>
          <a:fillRect/>
        </a:stretch>
      </xdr:blipFill>
      <xdr:spPr>
        <a:xfrm>
          <a:off x="4267200" y="462495900"/>
          <a:ext cx="762000" cy="762000"/>
        </a:xfrm>
        <a:prstGeom prst="rect">
          <a:avLst/>
        </a:prstGeom>
      </xdr:spPr>
    </xdr:pic>
    <xdr:clientData/>
  </xdr:twoCellAnchor>
  <xdr:twoCellAnchor editAs="oneCell">
    <xdr:from>
      <xdr:col>9</xdr:col>
      <xdr:colOff>0</xdr:colOff>
      <xdr:row>2926</xdr:row>
      <xdr:rowOff>0</xdr:rowOff>
    </xdr:from>
    <xdr:to>
      <xdr:col>10</xdr:col>
      <xdr:colOff>152400</xdr:colOff>
      <xdr:row>2929</xdr:row>
      <xdr:rowOff>190500</xdr:rowOff>
    </xdr:to>
    <xdr:pic>
      <xdr:nvPicPr>
        <xdr:cNvPr id="1062" name="Picture 1061" descr="207backfem.png"/>
        <xdr:cNvPicPr>
          <a:picLocks noChangeAspect="1"/>
        </xdr:cNvPicPr>
      </xdr:nvPicPr>
      <xdr:blipFill>
        <a:blip xmlns:r="http://schemas.openxmlformats.org/officeDocument/2006/relationships" r:embed="rId828" cstate="print"/>
        <a:stretch>
          <a:fillRect/>
        </a:stretch>
      </xdr:blipFill>
      <xdr:spPr>
        <a:xfrm>
          <a:off x="5486400" y="462495900"/>
          <a:ext cx="762000" cy="762000"/>
        </a:xfrm>
        <a:prstGeom prst="rect">
          <a:avLst/>
        </a:prstGeom>
      </xdr:spPr>
    </xdr:pic>
    <xdr:clientData/>
  </xdr:twoCellAnchor>
  <xdr:twoCellAnchor editAs="oneCell">
    <xdr:from>
      <xdr:col>11</xdr:col>
      <xdr:colOff>0</xdr:colOff>
      <xdr:row>2926</xdr:row>
      <xdr:rowOff>0</xdr:rowOff>
    </xdr:from>
    <xdr:to>
      <xdr:col>12</xdr:col>
      <xdr:colOff>152400</xdr:colOff>
      <xdr:row>2929</xdr:row>
      <xdr:rowOff>190500</xdr:rowOff>
    </xdr:to>
    <xdr:pic>
      <xdr:nvPicPr>
        <xdr:cNvPr id="1063" name="Picture 1062" descr="207backshiny.png"/>
        <xdr:cNvPicPr>
          <a:picLocks noChangeAspect="1"/>
        </xdr:cNvPicPr>
      </xdr:nvPicPr>
      <xdr:blipFill>
        <a:blip xmlns:r="http://schemas.openxmlformats.org/officeDocument/2006/relationships" r:embed="rId829" cstate="print"/>
        <a:stretch>
          <a:fillRect/>
        </a:stretch>
      </xdr:blipFill>
      <xdr:spPr>
        <a:xfrm>
          <a:off x="6705600" y="462495900"/>
          <a:ext cx="762000" cy="762000"/>
        </a:xfrm>
        <a:prstGeom prst="rect">
          <a:avLst/>
        </a:prstGeom>
      </xdr:spPr>
    </xdr:pic>
    <xdr:clientData/>
  </xdr:twoCellAnchor>
  <xdr:twoCellAnchor editAs="oneCell">
    <xdr:from>
      <xdr:col>9</xdr:col>
      <xdr:colOff>323850</xdr:colOff>
      <xdr:row>3029</xdr:row>
      <xdr:rowOff>19050</xdr:rowOff>
    </xdr:from>
    <xdr:to>
      <xdr:col>12</xdr:col>
      <xdr:colOff>590550</xdr:colOff>
      <xdr:row>3039</xdr:row>
      <xdr:rowOff>180975</xdr:rowOff>
    </xdr:to>
    <xdr:pic>
      <xdr:nvPicPr>
        <xdr:cNvPr id="1064" name="Picture 1063" descr="368.jpg"/>
        <xdr:cNvPicPr>
          <a:picLocks noChangeAspect="1"/>
        </xdr:cNvPicPr>
      </xdr:nvPicPr>
      <xdr:blipFill>
        <a:blip xmlns:r="http://schemas.openxmlformats.org/officeDocument/2006/relationships" r:embed="rId830" cstate="print"/>
        <a:stretch>
          <a:fillRect/>
        </a:stretch>
      </xdr:blipFill>
      <xdr:spPr>
        <a:xfrm>
          <a:off x="5810250" y="470030175"/>
          <a:ext cx="2095500" cy="2095500"/>
        </a:xfrm>
        <a:prstGeom prst="rect">
          <a:avLst/>
        </a:prstGeom>
        <a:ln w="19050">
          <a:solidFill>
            <a:schemeClr val="tx1"/>
          </a:solidFill>
        </a:ln>
      </xdr:spPr>
    </xdr:pic>
    <xdr:clientData/>
  </xdr:twoCellAnchor>
  <xdr:twoCellAnchor editAs="oneCell">
    <xdr:from>
      <xdr:col>7</xdr:col>
      <xdr:colOff>0</xdr:colOff>
      <xdr:row>3051</xdr:row>
      <xdr:rowOff>0</xdr:rowOff>
    </xdr:from>
    <xdr:to>
      <xdr:col>8</xdr:col>
      <xdr:colOff>152400</xdr:colOff>
      <xdr:row>3055</xdr:row>
      <xdr:rowOff>0</xdr:rowOff>
    </xdr:to>
    <xdr:pic>
      <xdr:nvPicPr>
        <xdr:cNvPr id="1065" name="Picture 1064" descr="368.png"/>
        <xdr:cNvPicPr>
          <a:picLocks noChangeAspect="1"/>
        </xdr:cNvPicPr>
      </xdr:nvPicPr>
      <xdr:blipFill>
        <a:blip xmlns:r="http://schemas.openxmlformats.org/officeDocument/2006/relationships" r:embed="rId831" cstate="print"/>
        <a:stretch>
          <a:fillRect/>
        </a:stretch>
      </xdr:blipFill>
      <xdr:spPr>
        <a:xfrm>
          <a:off x="4267200" y="474230700"/>
          <a:ext cx="762000" cy="762000"/>
        </a:xfrm>
        <a:prstGeom prst="rect">
          <a:avLst/>
        </a:prstGeom>
      </xdr:spPr>
    </xdr:pic>
    <xdr:clientData/>
  </xdr:twoCellAnchor>
  <xdr:twoCellAnchor editAs="oneCell">
    <xdr:from>
      <xdr:col>9</xdr:col>
      <xdr:colOff>0</xdr:colOff>
      <xdr:row>3051</xdr:row>
      <xdr:rowOff>0</xdr:rowOff>
    </xdr:from>
    <xdr:to>
      <xdr:col>10</xdr:col>
      <xdr:colOff>152400</xdr:colOff>
      <xdr:row>3055</xdr:row>
      <xdr:rowOff>0</xdr:rowOff>
    </xdr:to>
    <xdr:pic>
      <xdr:nvPicPr>
        <xdr:cNvPr id="1066" name="Picture 1065" descr="368.png"/>
        <xdr:cNvPicPr>
          <a:picLocks noChangeAspect="1"/>
        </xdr:cNvPicPr>
      </xdr:nvPicPr>
      <xdr:blipFill>
        <a:blip xmlns:r="http://schemas.openxmlformats.org/officeDocument/2006/relationships" r:embed="rId831" cstate="print"/>
        <a:stretch>
          <a:fillRect/>
        </a:stretch>
      </xdr:blipFill>
      <xdr:spPr>
        <a:xfrm>
          <a:off x="5486400" y="474230700"/>
          <a:ext cx="762000" cy="762000"/>
        </a:xfrm>
        <a:prstGeom prst="rect">
          <a:avLst/>
        </a:prstGeom>
      </xdr:spPr>
    </xdr:pic>
    <xdr:clientData/>
  </xdr:twoCellAnchor>
  <xdr:twoCellAnchor editAs="oneCell">
    <xdr:from>
      <xdr:col>7</xdr:col>
      <xdr:colOff>0</xdr:colOff>
      <xdr:row>3056</xdr:row>
      <xdr:rowOff>0</xdr:rowOff>
    </xdr:from>
    <xdr:to>
      <xdr:col>8</xdr:col>
      <xdr:colOff>152400</xdr:colOff>
      <xdr:row>3059</xdr:row>
      <xdr:rowOff>190500</xdr:rowOff>
    </xdr:to>
    <xdr:pic>
      <xdr:nvPicPr>
        <xdr:cNvPr id="1067" name="Picture 1066" descr="368back.png"/>
        <xdr:cNvPicPr>
          <a:picLocks noChangeAspect="1"/>
        </xdr:cNvPicPr>
      </xdr:nvPicPr>
      <xdr:blipFill>
        <a:blip xmlns:r="http://schemas.openxmlformats.org/officeDocument/2006/relationships" r:embed="rId832" cstate="print"/>
        <a:stretch>
          <a:fillRect/>
        </a:stretch>
      </xdr:blipFill>
      <xdr:spPr>
        <a:xfrm>
          <a:off x="4267200" y="475183200"/>
          <a:ext cx="762000" cy="762000"/>
        </a:xfrm>
        <a:prstGeom prst="rect">
          <a:avLst/>
        </a:prstGeom>
      </xdr:spPr>
    </xdr:pic>
    <xdr:clientData/>
  </xdr:twoCellAnchor>
  <xdr:twoCellAnchor editAs="oneCell">
    <xdr:from>
      <xdr:col>9</xdr:col>
      <xdr:colOff>0</xdr:colOff>
      <xdr:row>3056</xdr:row>
      <xdr:rowOff>0</xdr:rowOff>
    </xdr:from>
    <xdr:to>
      <xdr:col>10</xdr:col>
      <xdr:colOff>152400</xdr:colOff>
      <xdr:row>3059</xdr:row>
      <xdr:rowOff>190500</xdr:rowOff>
    </xdr:to>
    <xdr:pic>
      <xdr:nvPicPr>
        <xdr:cNvPr id="1068" name="Picture 1067" descr="368back.png"/>
        <xdr:cNvPicPr>
          <a:picLocks noChangeAspect="1"/>
        </xdr:cNvPicPr>
      </xdr:nvPicPr>
      <xdr:blipFill>
        <a:blip xmlns:r="http://schemas.openxmlformats.org/officeDocument/2006/relationships" r:embed="rId832" cstate="print"/>
        <a:stretch>
          <a:fillRect/>
        </a:stretch>
      </xdr:blipFill>
      <xdr:spPr>
        <a:xfrm>
          <a:off x="5486400" y="475183200"/>
          <a:ext cx="762000" cy="762000"/>
        </a:xfrm>
        <a:prstGeom prst="rect">
          <a:avLst/>
        </a:prstGeom>
      </xdr:spPr>
    </xdr:pic>
    <xdr:clientData/>
  </xdr:twoCellAnchor>
  <xdr:twoCellAnchor editAs="oneCell">
    <xdr:from>
      <xdr:col>11</xdr:col>
      <xdr:colOff>0</xdr:colOff>
      <xdr:row>3051</xdr:row>
      <xdr:rowOff>0</xdr:rowOff>
    </xdr:from>
    <xdr:to>
      <xdr:col>12</xdr:col>
      <xdr:colOff>152400</xdr:colOff>
      <xdr:row>3055</xdr:row>
      <xdr:rowOff>0</xdr:rowOff>
    </xdr:to>
    <xdr:pic>
      <xdr:nvPicPr>
        <xdr:cNvPr id="1069" name="Picture 1068" descr="368shiny.png"/>
        <xdr:cNvPicPr>
          <a:picLocks noChangeAspect="1"/>
        </xdr:cNvPicPr>
      </xdr:nvPicPr>
      <xdr:blipFill>
        <a:blip xmlns:r="http://schemas.openxmlformats.org/officeDocument/2006/relationships" r:embed="rId833" cstate="print"/>
        <a:stretch>
          <a:fillRect/>
        </a:stretch>
      </xdr:blipFill>
      <xdr:spPr>
        <a:xfrm>
          <a:off x="6705600" y="474230700"/>
          <a:ext cx="762000" cy="762000"/>
        </a:xfrm>
        <a:prstGeom prst="rect">
          <a:avLst/>
        </a:prstGeom>
      </xdr:spPr>
    </xdr:pic>
    <xdr:clientData/>
  </xdr:twoCellAnchor>
  <xdr:twoCellAnchor editAs="oneCell">
    <xdr:from>
      <xdr:col>11</xdr:col>
      <xdr:colOff>0</xdr:colOff>
      <xdr:row>3056</xdr:row>
      <xdr:rowOff>0</xdr:rowOff>
    </xdr:from>
    <xdr:to>
      <xdr:col>12</xdr:col>
      <xdr:colOff>152400</xdr:colOff>
      <xdr:row>3059</xdr:row>
      <xdr:rowOff>190500</xdr:rowOff>
    </xdr:to>
    <xdr:pic>
      <xdr:nvPicPr>
        <xdr:cNvPr id="1070" name="Picture 1069" descr="368backshiny.png"/>
        <xdr:cNvPicPr>
          <a:picLocks noChangeAspect="1"/>
        </xdr:cNvPicPr>
      </xdr:nvPicPr>
      <xdr:blipFill>
        <a:blip xmlns:r="http://schemas.openxmlformats.org/officeDocument/2006/relationships" r:embed="rId834" cstate="print"/>
        <a:stretch>
          <a:fillRect/>
        </a:stretch>
      </xdr:blipFill>
      <xdr:spPr>
        <a:xfrm>
          <a:off x="6705600" y="475183200"/>
          <a:ext cx="762000" cy="762000"/>
        </a:xfrm>
        <a:prstGeom prst="rect">
          <a:avLst/>
        </a:prstGeom>
      </xdr:spPr>
    </xdr:pic>
    <xdr:clientData/>
  </xdr:twoCellAnchor>
  <xdr:twoCellAnchor editAs="oneCell">
    <xdr:from>
      <xdr:col>9</xdr:col>
      <xdr:colOff>333375</xdr:colOff>
      <xdr:row>3496</xdr:row>
      <xdr:rowOff>19050</xdr:rowOff>
    </xdr:from>
    <xdr:to>
      <xdr:col>12</xdr:col>
      <xdr:colOff>600075</xdr:colOff>
      <xdr:row>3506</xdr:row>
      <xdr:rowOff>180975</xdr:rowOff>
    </xdr:to>
    <xdr:pic>
      <xdr:nvPicPr>
        <xdr:cNvPr id="1071" name="Picture 1070" descr="367.jpg"/>
        <xdr:cNvPicPr>
          <a:picLocks noChangeAspect="1"/>
        </xdr:cNvPicPr>
      </xdr:nvPicPr>
      <xdr:blipFill>
        <a:blip xmlns:r="http://schemas.openxmlformats.org/officeDocument/2006/relationships" r:embed="rId835" cstate="print"/>
        <a:stretch>
          <a:fillRect/>
        </a:stretch>
      </xdr:blipFill>
      <xdr:spPr>
        <a:xfrm>
          <a:off x="5819775" y="541143825"/>
          <a:ext cx="2095500" cy="2095500"/>
        </a:xfrm>
        <a:prstGeom prst="rect">
          <a:avLst/>
        </a:prstGeom>
        <a:ln w="19050">
          <a:solidFill>
            <a:schemeClr val="tx1"/>
          </a:solidFill>
        </a:ln>
      </xdr:spPr>
    </xdr:pic>
    <xdr:clientData/>
  </xdr:twoCellAnchor>
  <xdr:twoCellAnchor editAs="oneCell">
    <xdr:from>
      <xdr:col>7</xdr:col>
      <xdr:colOff>0</xdr:colOff>
      <xdr:row>3518</xdr:row>
      <xdr:rowOff>0</xdr:rowOff>
    </xdr:from>
    <xdr:to>
      <xdr:col>8</xdr:col>
      <xdr:colOff>152400</xdr:colOff>
      <xdr:row>3522</xdr:row>
      <xdr:rowOff>0</xdr:rowOff>
    </xdr:to>
    <xdr:pic>
      <xdr:nvPicPr>
        <xdr:cNvPr id="1072" name="Picture 1071" descr="367.png"/>
        <xdr:cNvPicPr>
          <a:picLocks noChangeAspect="1"/>
        </xdr:cNvPicPr>
      </xdr:nvPicPr>
      <xdr:blipFill>
        <a:blip xmlns:r="http://schemas.openxmlformats.org/officeDocument/2006/relationships" r:embed="rId836" cstate="print"/>
        <a:stretch>
          <a:fillRect/>
        </a:stretch>
      </xdr:blipFill>
      <xdr:spPr>
        <a:xfrm>
          <a:off x="4267200" y="545344350"/>
          <a:ext cx="762000" cy="762000"/>
        </a:xfrm>
        <a:prstGeom prst="rect">
          <a:avLst/>
        </a:prstGeom>
      </xdr:spPr>
    </xdr:pic>
    <xdr:clientData/>
  </xdr:twoCellAnchor>
  <xdr:twoCellAnchor editAs="oneCell">
    <xdr:from>
      <xdr:col>9</xdr:col>
      <xdr:colOff>0</xdr:colOff>
      <xdr:row>3518</xdr:row>
      <xdr:rowOff>0</xdr:rowOff>
    </xdr:from>
    <xdr:to>
      <xdr:col>10</xdr:col>
      <xdr:colOff>152400</xdr:colOff>
      <xdr:row>3522</xdr:row>
      <xdr:rowOff>0</xdr:rowOff>
    </xdr:to>
    <xdr:pic>
      <xdr:nvPicPr>
        <xdr:cNvPr id="1073" name="Picture 1072" descr="367.png"/>
        <xdr:cNvPicPr>
          <a:picLocks noChangeAspect="1"/>
        </xdr:cNvPicPr>
      </xdr:nvPicPr>
      <xdr:blipFill>
        <a:blip xmlns:r="http://schemas.openxmlformats.org/officeDocument/2006/relationships" r:embed="rId836" cstate="print"/>
        <a:stretch>
          <a:fillRect/>
        </a:stretch>
      </xdr:blipFill>
      <xdr:spPr>
        <a:xfrm>
          <a:off x="5486400" y="545344350"/>
          <a:ext cx="762000" cy="762000"/>
        </a:xfrm>
        <a:prstGeom prst="rect">
          <a:avLst/>
        </a:prstGeom>
      </xdr:spPr>
    </xdr:pic>
    <xdr:clientData/>
  </xdr:twoCellAnchor>
  <xdr:twoCellAnchor editAs="oneCell">
    <xdr:from>
      <xdr:col>7</xdr:col>
      <xdr:colOff>0</xdr:colOff>
      <xdr:row>3523</xdr:row>
      <xdr:rowOff>0</xdr:rowOff>
    </xdr:from>
    <xdr:to>
      <xdr:col>8</xdr:col>
      <xdr:colOff>152400</xdr:colOff>
      <xdr:row>3526</xdr:row>
      <xdr:rowOff>190500</xdr:rowOff>
    </xdr:to>
    <xdr:pic>
      <xdr:nvPicPr>
        <xdr:cNvPr id="1074" name="Picture 1073" descr="367back.png"/>
        <xdr:cNvPicPr>
          <a:picLocks noChangeAspect="1"/>
        </xdr:cNvPicPr>
      </xdr:nvPicPr>
      <xdr:blipFill>
        <a:blip xmlns:r="http://schemas.openxmlformats.org/officeDocument/2006/relationships" r:embed="rId837" cstate="print"/>
        <a:stretch>
          <a:fillRect/>
        </a:stretch>
      </xdr:blipFill>
      <xdr:spPr>
        <a:xfrm>
          <a:off x="4267200" y="546296850"/>
          <a:ext cx="762000" cy="762000"/>
        </a:xfrm>
        <a:prstGeom prst="rect">
          <a:avLst/>
        </a:prstGeom>
      </xdr:spPr>
    </xdr:pic>
    <xdr:clientData/>
  </xdr:twoCellAnchor>
  <xdr:twoCellAnchor editAs="oneCell">
    <xdr:from>
      <xdr:col>9</xdr:col>
      <xdr:colOff>0</xdr:colOff>
      <xdr:row>3523</xdr:row>
      <xdr:rowOff>0</xdr:rowOff>
    </xdr:from>
    <xdr:to>
      <xdr:col>10</xdr:col>
      <xdr:colOff>152400</xdr:colOff>
      <xdr:row>3526</xdr:row>
      <xdr:rowOff>190500</xdr:rowOff>
    </xdr:to>
    <xdr:pic>
      <xdr:nvPicPr>
        <xdr:cNvPr id="1075" name="Picture 1074" descr="367back.png"/>
        <xdr:cNvPicPr>
          <a:picLocks noChangeAspect="1"/>
        </xdr:cNvPicPr>
      </xdr:nvPicPr>
      <xdr:blipFill>
        <a:blip xmlns:r="http://schemas.openxmlformats.org/officeDocument/2006/relationships" r:embed="rId837" cstate="print"/>
        <a:stretch>
          <a:fillRect/>
        </a:stretch>
      </xdr:blipFill>
      <xdr:spPr>
        <a:xfrm>
          <a:off x="5486400" y="546296850"/>
          <a:ext cx="762000" cy="762000"/>
        </a:xfrm>
        <a:prstGeom prst="rect">
          <a:avLst/>
        </a:prstGeom>
      </xdr:spPr>
    </xdr:pic>
    <xdr:clientData/>
  </xdr:twoCellAnchor>
  <xdr:twoCellAnchor editAs="oneCell">
    <xdr:from>
      <xdr:col>11</xdr:col>
      <xdr:colOff>0</xdr:colOff>
      <xdr:row>3518</xdr:row>
      <xdr:rowOff>0</xdr:rowOff>
    </xdr:from>
    <xdr:to>
      <xdr:col>12</xdr:col>
      <xdr:colOff>152400</xdr:colOff>
      <xdr:row>3522</xdr:row>
      <xdr:rowOff>0</xdr:rowOff>
    </xdr:to>
    <xdr:pic>
      <xdr:nvPicPr>
        <xdr:cNvPr id="1076" name="Picture 1075" descr="367shiny.png"/>
        <xdr:cNvPicPr>
          <a:picLocks noChangeAspect="1"/>
        </xdr:cNvPicPr>
      </xdr:nvPicPr>
      <xdr:blipFill>
        <a:blip xmlns:r="http://schemas.openxmlformats.org/officeDocument/2006/relationships" r:embed="rId838" cstate="print"/>
        <a:stretch>
          <a:fillRect/>
        </a:stretch>
      </xdr:blipFill>
      <xdr:spPr>
        <a:xfrm>
          <a:off x="6705600" y="545344350"/>
          <a:ext cx="762000" cy="762000"/>
        </a:xfrm>
        <a:prstGeom prst="rect">
          <a:avLst/>
        </a:prstGeom>
      </xdr:spPr>
    </xdr:pic>
    <xdr:clientData/>
  </xdr:twoCellAnchor>
  <xdr:twoCellAnchor editAs="oneCell">
    <xdr:from>
      <xdr:col>11</xdr:col>
      <xdr:colOff>0</xdr:colOff>
      <xdr:row>3523</xdr:row>
      <xdr:rowOff>0</xdr:rowOff>
    </xdr:from>
    <xdr:to>
      <xdr:col>12</xdr:col>
      <xdr:colOff>152400</xdr:colOff>
      <xdr:row>3526</xdr:row>
      <xdr:rowOff>190500</xdr:rowOff>
    </xdr:to>
    <xdr:pic>
      <xdr:nvPicPr>
        <xdr:cNvPr id="1077" name="Picture 1076" descr="367backshiny.png"/>
        <xdr:cNvPicPr>
          <a:picLocks noChangeAspect="1"/>
        </xdr:cNvPicPr>
      </xdr:nvPicPr>
      <xdr:blipFill>
        <a:blip xmlns:r="http://schemas.openxmlformats.org/officeDocument/2006/relationships" r:embed="rId839" cstate="print"/>
        <a:stretch>
          <a:fillRect/>
        </a:stretch>
      </xdr:blipFill>
      <xdr:spPr>
        <a:xfrm>
          <a:off x="6705600" y="546296850"/>
          <a:ext cx="762000" cy="762000"/>
        </a:xfrm>
        <a:prstGeom prst="rect">
          <a:avLst/>
        </a:prstGeom>
      </xdr:spPr>
    </xdr:pic>
    <xdr:clientData/>
  </xdr:twoCellAnchor>
  <xdr:twoCellAnchor editAs="oneCell">
    <xdr:from>
      <xdr:col>9</xdr:col>
      <xdr:colOff>333375</xdr:colOff>
      <xdr:row>3626</xdr:row>
      <xdr:rowOff>19050</xdr:rowOff>
    </xdr:from>
    <xdr:to>
      <xdr:col>12</xdr:col>
      <xdr:colOff>600075</xdr:colOff>
      <xdr:row>3636</xdr:row>
      <xdr:rowOff>180975</xdr:rowOff>
    </xdr:to>
    <xdr:pic>
      <xdr:nvPicPr>
        <xdr:cNvPr id="1078" name="Picture 1077" descr="002.jpg"/>
        <xdr:cNvPicPr>
          <a:picLocks noChangeAspect="1"/>
        </xdr:cNvPicPr>
      </xdr:nvPicPr>
      <xdr:blipFill>
        <a:blip xmlns:r="http://schemas.openxmlformats.org/officeDocument/2006/relationships" r:embed="rId840" cstate="print"/>
        <a:stretch>
          <a:fillRect/>
        </a:stretch>
      </xdr:blipFill>
      <xdr:spPr>
        <a:xfrm>
          <a:off x="5819775" y="553831125"/>
          <a:ext cx="2095500" cy="2095500"/>
        </a:xfrm>
        <a:prstGeom prst="rect">
          <a:avLst/>
        </a:prstGeom>
        <a:ln w="19050">
          <a:solidFill>
            <a:schemeClr val="tx1"/>
          </a:solidFill>
        </a:ln>
      </xdr:spPr>
    </xdr:pic>
    <xdr:clientData/>
  </xdr:twoCellAnchor>
  <xdr:twoCellAnchor editAs="oneCell">
    <xdr:from>
      <xdr:col>7</xdr:col>
      <xdr:colOff>0</xdr:colOff>
      <xdr:row>3648</xdr:row>
      <xdr:rowOff>0</xdr:rowOff>
    </xdr:from>
    <xdr:to>
      <xdr:col>8</xdr:col>
      <xdr:colOff>152400</xdr:colOff>
      <xdr:row>3652</xdr:row>
      <xdr:rowOff>0</xdr:rowOff>
    </xdr:to>
    <xdr:pic>
      <xdr:nvPicPr>
        <xdr:cNvPr id="1079" name="Picture 1078" descr="2.png"/>
        <xdr:cNvPicPr>
          <a:picLocks noChangeAspect="1"/>
        </xdr:cNvPicPr>
      </xdr:nvPicPr>
      <xdr:blipFill>
        <a:blip xmlns:r="http://schemas.openxmlformats.org/officeDocument/2006/relationships" r:embed="rId841" cstate="print"/>
        <a:stretch>
          <a:fillRect/>
        </a:stretch>
      </xdr:blipFill>
      <xdr:spPr>
        <a:xfrm>
          <a:off x="4267200" y="558031650"/>
          <a:ext cx="762000" cy="762000"/>
        </a:xfrm>
        <a:prstGeom prst="rect">
          <a:avLst/>
        </a:prstGeom>
      </xdr:spPr>
    </xdr:pic>
    <xdr:clientData/>
  </xdr:twoCellAnchor>
  <xdr:twoCellAnchor editAs="oneCell">
    <xdr:from>
      <xdr:col>9</xdr:col>
      <xdr:colOff>0</xdr:colOff>
      <xdr:row>3648</xdr:row>
      <xdr:rowOff>0</xdr:rowOff>
    </xdr:from>
    <xdr:to>
      <xdr:col>10</xdr:col>
      <xdr:colOff>152400</xdr:colOff>
      <xdr:row>3652</xdr:row>
      <xdr:rowOff>0</xdr:rowOff>
    </xdr:to>
    <xdr:pic>
      <xdr:nvPicPr>
        <xdr:cNvPr id="1080" name="Picture 1079" descr="2.png"/>
        <xdr:cNvPicPr>
          <a:picLocks noChangeAspect="1"/>
        </xdr:cNvPicPr>
      </xdr:nvPicPr>
      <xdr:blipFill>
        <a:blip xmlns:r="http://schemas.openxmlformats.org/officeDocument/2006/relationships" r:embed="rId841" cstate="print"/>
        <a:stretch>
          <a:fillRect/>
        </a:stretch>
      </xdr:blipFill>
      <xdr:spPr>
        <a:xfrm>
          <a:off x="5486400" y="558031650"/>
          <a:ext cx="762000" cy="762000"/>
        </a:xfrm>
        <a:prstGeom prst="rect">
          <a:avLst/>
        </a:prstGeom>
      </xdr:spPr>
    </xdr:pic>
    <xdr:clientData/>
  </xdr:twoCellAnchor>
  <xdr:twoCellAnchor editAs="oneCell">
    <xdr:from>
      <xdr:col>7</xdr:col>
      <xdr:colOff>0</xdr:colOff>
      <xdr:row>3653</xdr:row>
      <xdr:rowOff>0</xdr:rowOff>
    </xdr:from>
    <xdr:to>
      <xdr:col>8</xdr:col>
      <xdr:colOff>152400</xdr:colOff>
      <xdr:row>3656</xdr:row>
      <xdr:rowOff>190500</xdr:rowOff>
    </xdr:to>
    <xdr:pic>
      <xdr:nvPicPr>
        <xdr:cNvPr id="1081" name="Picture 1080" descr="2back.png"/>
        <xdr:cNvPicPr>
          <a:picLocks noChangeAspect="1"/>
        </xdr:cNvPicPr>
      </xdr:nvPicPr>
      <xdr:blipFill>
        <a:blip xmlns:r="http://schemas.openxmlformats.org/officeDocument/2006/relationships" r:embed="rId842" cstate="print"/>
        <a:stretch>
          <a:fillRect/>
        </a:stretch>
      </xdr:blipFill>
      <xdr:spPr>
        <a:xfrm>
          <a:off x="4267200" y="558984150"/>
          <a:ext cx="762000" cy="762000"/>
        </a:xfrm>
        <a:prstGeom prst="rect">
          <a:avLst/>
        </a:prstGeom>
      </xdr:spPr>
    </xdr:pic>
    <xdr:clientData/>
  </xdr:twoCellAnchor>
  <xdr:twoCellAnchor editAs="oneCell">
    <xdr:from>
      <xdr:col>9</xdr:col>
      <xdr:colOff>0</xdr:colOff>
      <xdr:row>3653</xdr:row>
      <xdr:rowOff>0</xdr:rowOff>
    </xdr:from>
    <xdr:to>
      <xdr:col>10</xdr:col>
      <xdr:colOff>152400</xdr:colOff>
      <xdr:row>3656</xdr:row>
      <xdr:rowOff>190500</xdr:rowOff>
    </xdr:to>
    <xdr:pic>
      <xdr:nvPicPr>
        <xdr:cNvPr id="1082" name="Picture 1081" descr="2back.png"/>
        <xdr:cNvPicPr>
          <a:picLocks noChangeAspect="1"/>
        </xdr:cNvPicPr>
      </xdr:nvPicPr>
      <xdr:blipFill>
        <a:blip xmlns:r="http://schemas.openxmlformats.org/officeDocument/2006/relationships" r:embed="rId842" cstate="print"/>
        <a:stretch>
          <a:fillRect/>
        </a:stretch>
      </xdr:blipFill>
      <xdr:spPr>
        <a:xfrm>
          <a:off x="5486400" y="558984150"/>
          <a:ext cx="762000" cy="762000"/>
        </a:xfrm>
        <a:prstGeom prst="rect">
          <a:avLst/>
        </a:prstGeom>
      </xdr:spPr>
    </xdr:pic>
    <xdr:clientData/>
  </xdr:twoCellAnchor>
  <xdr:twoCellAnchor editAs="oneCell">
    <xdr:from>
      <xdr:col>11</xdr:col>
      <xdr:colOff>0</xdr:colOff>
      <xdr:row>3648</xdr:row>
      <xdr:rowOff>0</xdr:rowOff>
    </xdr:from>
    <xdr:to>
      <xdr:col>12</xdr:col>
      <xdr:colOff>152400</xdr:colOff>
      <xdr:row>3652</xdr:row>
      <xdr:rowOff>0</xdr:rowOff>
    </xdr:to>
    <xdr:pic>
      <xdr:nvPicPr>
        <xdr:cNvPr id="1083" name="Picture 1082" descr="2shiny.png"/>
        <xdr:cNvPicPr>
          <a:picLocks noChangeAspect="1"/>
        </xdr:cNvPicPr>
      </xdr:nvPicPr>
      <xdr:blipFill>
        <a:blip xmlns:r="http://schemas.openxmlformats.org/officeDocument/2006/relationships" r:embed="rId843" cstate="print"/>
        <a:stretch>
          <a:fillRect/>
        </a:stretch>
      </xdr:blipFill>
      <xdr:spPr>
        <a:xfrm>
          <a:off x="6705600" y="558031650"/>
          <a:ext cx="762000" cy="762000"/>
        </a:xfrm>
        <a:prstGeom prst="rect">
          <a:avLst/>
        </a:prstGeom>
      </xdr:spPr>
    </xdr:pic>
    <xdr:clientData/>
  </xdr:twoCellAnchor>
  <xdr:twoCellAnchor editAs="oneCell">
    <xdr:from>
      <xdr:col>11</xdr:col>
      <xdr:colOff>0</xdr:colOff>
      <xdr:row>3653</xdr:row>
      <xdr:rowOff>0</xdr:rowOff>
    </xdr:from>
    <xdr:to>
      <xdr:col>12</xdr:col>
      <xdr:colOff>152400</xdr:colOff>
      <xdr:row>3656</xdr:row>
      <xdr:rowOff>190500</xdr:rowOff>
    </xdr:to>
    <xdr:pic>
      <xdr:nvPicPr>
        <xdr:cNvPr id="1084" name="Picture 1083" descr="2backshiny.png"/>
        <xdr:cNvPicPr>
          <a:picLocks noChangeAspect="1"/>
        </xdr:cNvPicPr>
      </xdr:nvPicPr>
      <xdr:blipFill>
        <a:blip xmlns:r="http://schemas.openxmlformats.org/officeDocument/2006/relationships" r:embed="rId844" cstate="print"/>
        <a:stretch>
          <a:fillRect/>
        </a:stretch>
      </xdr:blipFill>
      <xdr:spPr>
        <a:xfrm>
          <a:off x="6705600" y="558984150"/>
          <a:ext cx="762000" cy="762000"/>
        </a:xfrm>
        <a:prstGeom prst="rect">
          <a:avLst/>
        </a:prstGeom>
      </xdr:spPr>
    </xdr:pic>
    <xdr:clientData/>
  </xdr:twoCellAnchor>
  <xdr:twoCellAnchor editAs="oneCell">
    <xdr:from>
      <xdr:col>9</xdr:col>
      <xdr:colOff>323850</xdr:colOff>
      <xdr:row>4254</xdr:row>
      <xdr:rowOff>19050</xdr:rowOff>
    </xdr:from>
    <xdr:to>
      <xdr:col>12</xdr:col>
      <xdr:colOff>590550</xdr:colOff>
      <xdr:row>4264</xdr:row>
      <xdr:rowOff>180975</xdr:rowOff>
    </xdr:to>
    <xdr:pic>
      <xdr:nvPicPr>
        <xdr:cNvPr id="1085" name="Picture 1084" descr="428.jpg"/>
        <xdr:cNvPicPr>
          <a:picLocks noChangeAspect="1"/>
        </xdr:cNvPicPr>
      </xdr:nvPicPr>
      <xdr:blipFill>
        <a:blip xmlns:r="http://schemas.openxmlformats.org/officeDocument/2006/relationships" r:embed="rId845" cstate="print"/>
        <a:stretch>
          <a:fillRect/>
        </a:stretch>
      </xdr:blipFill>
      <xdr:spPr>
        <a:xfrm>
          <a:off x="5810250" y="612257475"/>
          <a:ext cx="2095500" cy="2095500"/>
        </a:xfrm>
        <a:prstGeom prst="rect">
          <a:avLst/>
        </a:prstGeom>
        <a:ln w="19050">
          <a:solidFill>
            <a:schemeClr val="tx1"/>
          </a:solidFill>
        </a:ln>
      </xdr:spPr>
    </xdr:pic>
    <xdr:clientData/>
  </xdr:twoCellAnchor>
  <xdr:twoCellAnchor editAs="oneCell">
    <xdr:from>
      <xdr:col>7</xdr:col>
      <xdr:colOff>0</xdr:colOff>
      <xdr:row>4276</xdr:row>
      <xdr:rowOff>0</xdr:rowOff>
    </xdr:from>
    <xdr:to>
      <xdr:col>8</xdr:col>
      <xdr:colOff>152400</xdr:colOff>
      <xdr:row>4280</xdr:row>
      <xdr:rowOff>0</xdr:rowOff>
    </xdr:to>
    <xdr:pic>
      <xdr:nvPicPr>
        <xdr:cNvPr id="1086" name="Picture 1085" descr="428.png"/>
        <xdr:cNvPicPr>
          <a:picLocks noChangeAspect="1"/>
        </xdr:cNvPicPr>
      </xdr:nvPicPr>
      <xdr:blipFill>
        <a:blip xmlns:r="http://schemas.openxmlformats.org/officeDocument/2006/relationships" r:embed="rId846" cstate="print"/>
        <a:stretch>
          <a:fillRect/>
        </a:stretch>
      </xdr:blipFill>
      <xdr:spPr>
        <a:xfrm>
          <a:off x="4267200" y="616458000"/>
          <a:ext cx="762000" cy="762000"/>
        </a:xfrm>
        <a:prstGeom prst="rect">
          <a:avLst/>
        </a:prstGeom>
      </xdr:spPr>
    </xdr:pic>
    <xdr:clientData/>
  </xdr:twoCellAnchor>
  <xdr:twoCellAnchor editAs="oneCell">
    <xdr:from>
      <xdr:col>9</xdr:col>
      <xdr:colOff>0</xdr:colOff>
      <xdr:row>4276</xdr:row>
      <xdr:rowOff>0</xdr:rowOff>
    </xdr:from>
    <xdr:to>
      <xdr:col>10</xdr:col>
      <xdr:colOff>152400</xdr:colOff>
      <xdr:row>4280</xdr:row>
      <xdr:rowOff>0</xdr:rowOff>
    </xdr:to>
    <xdr:pic>
      <xdr:nvPicPr>
        <xdr:cNvPr id="1087" name="Picture 1086" descr="428.png"/>
        <xdr:cNvPicPr>
          <a:picLocks noChangeAspect="1"/>
        </xdr:cNvPicPr>
      </xdr:nvPicPr>
      <xdr:blipFill>
        <a:blip xmlns:r="http://schemas.openxmlformats.org/officeDocument/2006/relationships" r:embed="rId846" cstate="print"/>
        <a:stretch>
          <a:fillRect/>
        </a:stretch>
      </xdr:blipFill>
      <xdr:spPr>
        <a:xfrm>
          <a:off x="5486400" y="616458000"/>
          <a:ext cx="762000" cy="762000"/>
        </a:xfrm>
        <a:prstGeom prst="rect">
          <a:avLst/>
        </a:prstGeom>
      </xdr:spPr>
    </xdr:pic>
    <xdr:clientData/>
  </xdr:twoCellAnchor>
  <xdr:twoCellAnchor editAs="oneCell">
    <xdr:from>
      <xdr:col>7</xdr:col>
      <xdr:colOff>0</xdr:colOff>
      <xdr:row>4281</xdr:row>
      <xdr:rowOff>0</xdr:rowOff>
    </xdr:from>
    <xdr:to>
      <xdr:col>8</xdr:col>
      <xdr:colOff>152400</xdr:colOff>
      <xdr:row>4284</xdr:row>
      <xdr:rowOff>190500</xdr:rowOff>
    </xdr:to>
    <xdr:pic>
      <xdr:nvPicPr>
        <xdr:cNvPr id="1088" name="Picture 1087" descr="428back.png"/>
        <xdr:cNvPicPr>
          <a:picLocks noChangeAspect="1"/>
        </xdr:cNvPicPr>
      </xdr:nvPicPr>
      <xdr:blipFill>
        <a:blip xmlns:r="http://schemas.openxmlformats.org/officeDocument/2006/relationships" r:embed="rId847" cstate="print"/>
        <a:stretch>
          <a:fillRect/>
        </a:stretch>
      </xdr:blipFill>
      <xdr:spPr>
        <a:xfrm>
          <a:off x="4267200" y="617410500"/>
          <a:ext cx="762000" cy="762000"/>
        </a:xfrm>
        <a:prstGeom prst="rect">
          <a:avLst/>
        </a:prstGeom>
      </xdr:spPr>
    </xdr:pic>
    <xdr:clientData/>
  </xdr:twoCellAnchor>
  <xdr:twoCellAnchor editAs="oneCell">
    <xdr:from>
      <xdr:col>9</xdr:col>
      <xdr:colOff>0</xdr:colOff>
      <xdr:row>4281</xdr:row>
      <xdr:rowOff>0</xdr:rowOff>
    </xdr:from>
    <xdr:to>
      <xdr:col>10</xdr:col>
      <xdr:colOff>152400</xdr:colOff>
      <xdr:row>4284</xdr:row>
      <xdr:rowOff>190500</xdr:rowOff>
    </xdr:to>
    <xdr:pic>
      <xdr:nvPicPr>
        <xdr:cNvPr id="1089" name="Picture 1088" descr="428back.png"/>
        <xdr:cNvPicPr>
          <a:picLocks noChangeAspect="1"/>
        </xdr:cNvPicPr>
      </xdr:nvPicPr>
      <xdr:blipFill>
        <a:blip xmlns:r="http://schemas.openxmlformats.org/officeDocument/2006/relationships" r:embed="rId847" cstate="print"/>
        <a:stretch>
          <a:fillRect/>
        </a:stretch>
      </xdr:blipFill>
      <xdr:spPr>
        <a:xfrm>
          <a:off x="5486400" y="617410500"/>
          <a:ext cx="762000" cy="762000"/>
        </a:xfrm>
        <a:prstGeom prst="rect">
          <a:avLst/>
        </a:prstGeom>
      </xdr:spPr>
    </xdr:pic>
    <xdr:clientData/>
  </xdr:twoCellAnchor>
  <xdr:twoCellAnchor editAs="oneCell">
    <xdr:from>
      <xdr:col>11</xdr:col>
      <xdr:colOff>0</xdr:colOff>
      <xdr:row>4276</xdr:row>
      <xdr:rowOff>0</xdr:rowOff>
    </xdr:from>
    <xdr:to>
      <xdr:col>12</xdr:col>
      <xdr:colOff>152400</xdr:colOff>
      <xdr:row>4280</xdr:row>
      <xdr:rowOff>0</xdr:rowOff>
    </xdr:to>
    <xdr:pic>
      <xdr:nvPicPr>
        <xdr:cNvPr id="1090" name="Picture 1089" descr="428shiny.png"/>
        <xdr:cNvPicPr>
          <a:picLocks noChangeAspect="1"/>
        </xdr:cNvPicPr>
      </xdr:nvPicPr>
      <xdr:blipFill>
        <a:blip xmlns:r="http://schemas.openxmlformats.org/officeDocument/2006/relationships" r:embed="rId848" cstate="print"/>
        <a:stretch>
          <a:fillRect/>
        </a:stretch>
      </xdr:blipFill>
      <xdr:spPr>
        <a:xfrm>
          <a:off x="6705600" y="616458000"/>
          <a:ext cx="762000" cy="762000"/>
        </a:xfrm>
        <a:prstGeom prst="rect">
          <a:avLst/>
        </a:prstGeom>
      </xdr:spPr>
    </xdr:pic>
    <xdr:clientData/>
  </xdr:twoCellAnchor>
  <xdr:twoCellAnchor editAs="oneCell">
    <xdr:from>
      <xdr:col>11</xdr:col>
      <xdr:colOff>0</xdr:colOff>
      <xdr:row>4281</xdr:row>
      <xdr:rowOff>0</xdr:rowOff>
    </xdr:from>
    <xdr:to>
      <xdr:col>12</xdr:col>
      <xdr:colOff>152400</xdr:colOff>
      <xdr:row>4284</xdr:row>
      <xdr:rowOff>190500</xdr:rowOff>
    </xdr:to>
    <xdr:pic>
      <xdr:nvPicPr>
        <xdr:cNvPr id="1091" name="Picture 1090" descr="428backshiny.png"/>
        <xdr:cNvPicPr>
          <a:picLocks noChangeAspect="1"/>
        </xdr:cNvPicPr>
      </xdr:nvPicPr>
      <xdr:blipFill>
        <a:blip xmlns:r="http://schemas.openxmlformats.org/officeDocument/2006/relationships" r:embed="rId849" cstate="print"/>
        <a:stretch>
          <a:fillRect/>
        </a:stretch>
      </xdr:blipFill>
      <xdr:spPr>
        <a:xfrm>
          <a:off x="6705600" y="617410500"/>
          <a:ext cx="762000" cy="762000"/>
        </a:xfrm>
        <a:prstGeom prst="rect">
          <a:avLst/>
        </a:prstGeom>
      </xdr:spPr>
    </xdr:pic>
    <xdr:clientData/>
  </xdr:twoCellAnchor>
  <xdr:twoCellAnchor editAs="oneCell">
    <xdr:from>
      <xdr:col>9</xdr:col>
      <xdr:colOff>333375</xdr:colOff>
      <xdr:row>4452</xdr:row>
      <xdr:rowOff>19050</xdr:rowOff>
    </xdr:from>
    <xdr:to>
      <xdr:col>12</xdr:col>
      <xdr:colOff>600075</xdr:colOff>
      <xdr:row>4462</xdr:row>
      <xdr:rowOff>180975</xdr:rowOff>
    </xdr:to>
    <xdr:pic>
      <xdr:nvPicPr>
        <xdr:cNvPr id="1092" name="Picture 1091" descr="405.jpg"/>
        <xdr:cNvPicPr>
          <a:picLocks noChangeAspect="1"/>
        </xdr:cNvPicPr>
      </xdr:nvPicPr>
      <xdr:blipFill>
        <a:blip xmlns:r="http://schemas.openxmlformats.org/officeDocument/2006/relationships" r:embed="rId850" cstate="print"/>
        <a:stretch>
          <a:fillRect/>
        </a:stretch>
      </xdr:blipFill>
      <xdr:spPr>
        <a:xfrm>
          <a:off x="5819775" y="631478925"/>
          <a:ext cx="2095500" cy="2095500"/>
        </a:xfrm>
        <a:prstGeom prst="rect">
          <a:avLst/>
        </a:prstGeom>
        <a:ln w="19050">
          <a:solidFill>
            <a:schemeClr val="tx1"/>
          </a:solidFill>
        </a:ln>
      </xdr:spPr>
    </xdr:pic>
    <xdr:clientData/>
  </xdr:twoCellAnchor>
  <xdr:twoCellAnchor editAs="oneCell">
    <xdr:from>
      <xdr:col>7</xdr:col>
      <xdr:colOff>0</xdr:colOff>
      <xdr:row>4474</xdr:row>
      <xdr:rowOff>0</xdr:rowOff>
    </xdr:from>
    <xdr:to>
      <xdr:col>8</xdr:col>
      <xdr:colOff>152400</xdr:colOff>
      <xdr:row>4478</xdr:row>
      <xdr:rowOff>0</xdr:rowOff>
    </xdr:to>
    <xdr:pic>
      <xdr:nvPicPr>
        <xdr:cNvPr id="1093" name="Picture 1092" descr="405.png"/>
        <xdr:cNvPicPr>
          <a:picLocks noChangeAspect="1"/>
        </xdr:cNvPicPr>
      </xdr:nvPicPr>
      <xdr:blipFill>
        <a:blip xmlns:r="http://schemas.openxmlformats.org/officeDocument/2006/relationships" r:embed="rId851" cstate="print"/>
        <a:stretch>
          <a:fillRect/>
        </a:stretch>
      </xdr:blipFill>
      <xdr:spPr>
        <a:xfrm>
          <a:off x="4267200" y="635679450"/>
          <a:ext cx="762000" cy="762000"/>
        </a:xfrm>
        <a:prstGeom prst="rect">
          <a:avLst/>
        </a:prstGeom>
      </xdr:spPr>
    </xdr:pic>
    <xdr:clientData/>
  </xdr:twoCellAnchor>
  <xdr:twoCellAnchor editAs="oneCell">
    <xdr:from>
      <xdr:col>9</xdr:col>
      <xdr:colOff>0</xdr:colOff>
      <xdr:row>4474</xdr:row>
      <xdr:rowOff>0</xdr:rowOff>
    </xdr:from>
    <xdr:to>
      <xdr:col>10</xdr:col>
      <xdr:colOff>152400</xdr:colOff>
      <xdr:row>4478</xdr:row>
      <xdr:rowOff>0</xdr:rowOff>
    </xdr:to>
    <xdr:pic>
      <xdr:nvPicPr>
        <xdr:cNvPr id="1094" name="Picture 1093" descr="405fem.png"/>
        <xdr:cNvPicPr>
          <a:picLocks noChangeAspect="1"/>
        </xdr:cNvPicPr>
      </xdr:nvPicPr>
      <xdr:blipFill>
        <a:blip xmlns:r="http://schemas.openxmlformats.org/officeDocument/2006/relationships" r:embed="rId852" cstate="print"/>
        <a:stretch>
          <a:fillRect/>
        </a:stretch>
      </xdr:blipFill>
      <xdr:spPr>
        <a:xfrm>
          <a:off x="5486400" y="635679450"/>
          <a:ext cx="762000" cy="762000"/>
        </a:xfrm>
        <a:prstGeom prst="rect">
          <a:avLst/>
        </a:prstGeom>
      </xdr:spPr>
    </xdr:pic>
    <xdr:clientData/>
  </xdr:twoCellAnchor>
  <xdr:twoCellAnchor editAs="oneCell">
    <xdr:from>
      <xdr:col>11</xdr:col>
      <xdr:colOff>0</xdr:colOff>
      <xdr:row>4474</xdr:row>
      <xdr:rowOff>0</xdr:rowOff>
    </xdr:from>
    <xdr:to>
      <xdr:col>12</xdr:col>
      <xdr:colOff>152400</xdr:colOff>
      <xdr:row>4478</xdr:row>
      <xdr:rowOff>0</xdr:rowOff>
    </xdr:to>
    <xdr:pic>
      <xdr:nvPicPr>
        <xdr:cNvPr id="1095" name="Picture 1094" descr="405shiny.png"/>
        <xdr:cNvPicPr>
          <a:picLocks noChangeAspect="1"/>
        </xdr:cNvPicPr>
      </xdr:nvPicPr>
      <xdr:blipFill>
        <a:blip xmlns:r="http://schemas.openxmlformats.org/officeDocument/2006/relationships" r:embed="rId853" cstate="print"/>
        <a:stretch>
          <a:fillRect/>
        </a:stretch>
      </xdr:blipFill>
      <xdr:spPr>
        <a:xfrm>
          <a:off x="6705600" y="635679450"/>
          <a:ext cx="762000" cy="762000"/>
        </a:xfrm>
        <a:prstGeom prst="rect">
          <a:avLst/>
        </a:prstGeom>
      </xdr:spPr>
    </xdr:pic>
    <xdr:clientData/>
  </xdr:twoCellAnchor>
  <xdr:twoCellAnchor editAs="oneCell">
    <xdr:from>
      <xdr:col>7</xdr:col>
      <xdr:colOff>0</xdr:colOff>
      <xdr:row>4479</xdr:row>
      <xdr:rowOff>0</xdr:rowOff>
    </xdr:from>
    <xdr:to>
      <xdr:col>8</xdr:col>
      <xdr:colOff>152400</xdr:colOff>
      <xdr:row>4482</xdr:row>
      <xdr:rowOff>190500</xdr:rowOff>
    </xdr:to>
    <xdr:pic>
      <xdr:nvPicPr>
        <xdr:cNvPr id="1096" name="Picture 1095" descr="405back.png"/>
        <xdr:cNvPicPr>
          <a:picLocks noChangeAspect="1"/>
        </xdr:cNvPicPr>
      </xdr:nvPicPr>
      <xdr:blipFill>
        <a:blip xmlns:r="http://schemas.openxmlformats.org/officeDocument/2006/relationships" r:embed="rId854" cstate="print"/>
        <a:stretch>
          <a:fillRect/>
        </a:stretch>
      </xdr:blipFill>
      <xdr:spPr>
        <a:xfrm>
          <a:off x="4267200" y="636631950"/>
          <a:ext cx="762000" cy="762000"/>
        </a:xfrm>
        <a:prstGeom prst="rect">
          <a:avLst/>
        </a:prstGeom>
      </xdr:spPr>
    </xdr:pic>
    <xdr:clientData/>
  </xdr:twoCellAnchor>
  <xdr:twoCellAnchor editAs="oneCell">
    <xdr:from>
      <xdr:col>9</xdr:col>
      <xdr:colOff>0</xdr:colOff>
      <xdr:row>4479</xdr:row>
      <xdr:rowOff>0</xdr:rowOff>
    </xdr:from>
    <xdr:to>
      <xdr:col>10</xdr:col>
      <xdr:colOff>152400</xdr:colOff>
      <xdr:row>4482</xdr:row>
      <xdr:rowOff>190500</xdr:rowOff>
    </xdr:to>
    <xdr:pic>
      <xdr:nvPicPr>
        <xdr:cNvPr id="1097" name="Picture 1096" descr="405backfem.png"/>
        <xdr:cNvPicPr>
          <a:picLocks noChangeAspect="1"/>
        </xdr:cNvPicPr>
      </xdr:nvPicPr>
      <xdr:blipFill>
        <a:blip xmlns:r="http://schemas.openxmlformats.org/officeDocument/2006/relationships" r:embed="rId855" cstate="print"/>
        <a:stretch>
          <a:fillRect/>
        </a:stretch>
      </xdr:blipFill>
      <xdr:spPr>
        <a:xfrm>
          <a:off x="5486400" y="636631950"/>
          <a:ext cx="762000" cy="762000"/>
        </a:xfrm>
        <a:prstGeom prst="rect">
          <a:avLst/>
        </a:prstGeom>
      </xdr:spPr>
    </xdr:pic>
    <xdr:clientData/>
  </xdr:twoCellAnchor>
  <xdr:twoCellAnchor editAs="oneCell">
    <xdr:from>
      <xdr:col>11</xdr:col>
      <xdr:colOff>0</xdr:colOff>
      <xdr:row>4479</xdr:row>
      <xdr:rowOff>0</xdr:rowOff>
    </xdr:from>
    <xdr:to>
      <xdr:col>12</xdr:col>
      <xdr:colOff>152400</xdr:colOff>
      <xdr:row>4482</xdr:row>
      <xdr:rowOff>190500</xdr:rowOff>
    </xdr:to>
    <xdr:pic>
      <xdr:nvPicPr>
        <xdr:cNvPr id="1098" name="Picture 1097" descr="405backshiny.png"/>
        <xdr:cNvPicPr>
          <a:picLocks noChangeAspect="1"/>
        </xdr:cNvPicPr>
      </xdr:nvPicPr>
      <xdr:blipFill>
        <a:blip xmlns:r="http://schemas.openxmlformats.org/officeDocument/2006/relationships" r:embed="rId856" cstate="print"/>
        <a:stretch>
          <a:fillRect/>
        </a:stretch>
      </xdr:blipFill>
      <xdr:spPr>
        <a:xfrm>
          <a:off x="6705600" y="636631950"/>
          <a:ext cx="762000" cy="762000"/>
        </a:xfrm>
        <a:prstGeom prst="rect">
          <a:avLst/>
        </a:prstGeom>
      </xdr:spPr>
    </xdr:pic>
    <xdr:clientData/>
  </xdr:twoCellAnchor>
  <xdr:twoCellAnchor editAs="oneCell">
    <xdr:from>
      <xdr:col>9</xdr:col>
      <xdr:colOff>323850</xdr:colOff>
      <xdr:row>4820</xdr:row>
      <xdr:rowOff>19050</xdr:rowOff>
    </xdr:from>
    <xdr:to>
      <xdr:col>12</xdr:col>
      <xdr:colOff>590550</xdr:colOff>
      <xdr:row>4830</xdr:row>
      <xdr:rowOff>180975</xdr:rowOff>
    </xdr:to>
    <xdr:pic>
      <xdr:nvPicPr>
        <xdr:cNvPr id="1099" name="Picture 1098" descr="303.jpg"/>
        <xdr:cNvPicPr>
          <a:picLocks noChangeAspect="1"/>
        </xdr:cNvPicPr>
      </xdr:nvPicPr>
      <xdr:blipFill>
        <a:blip xmlns:r="http://schemas.openxmlformats.org/officeDocument/2006/relationships" r:embed="rId857" cstate="print"/>
        <a:stretch>
          <a:fillRect/>
        </a:stretch>
      </xdr:blipFill>
      <xdr:spPr>
        <a:xfrm>
          <a:off x="5810250" y="657234525"/>
          <a:ext cx="2095500" cy="2095500"/>
        </a:xfrm>
        <a:prstGeom prst="rect">
          <a:avLst/>
        </a:prstGeom>
        <a:ln w="19050">
          <a:solidFill>
            <a:schemeClr val="tx1"/>
          </a:solidFill>
        </a:ln>
      </xdr:spPr>
    </xdr:pic>
    <xdr:clientData/>
  </xdr:twoCellAnchor>
  <xdr:twoCellAnchor editAs="oneCell">
    <xdr:from>
      <xdr:col>7</xdr:col>
      <xdr:colOff>0</xdr:colOff>
      <xdr:row>4842</xdr:row>
      <xdr:rowOff>0</xdr:rowOff>
    </xdr:from>
    <xdr:to>
      <xdr:col>8</xdr:col>
      <xdr:colOff>152400</xdr:colOff>
      <xdr:row>4846</xdr:row>
      <xdr:rowOff>0</xdr:rowOff>
    </xdr:to>
    <xdr:pic>
      <xdr:nvPicPr>
        <xdr:cNvPr id="1100" name="Picture 1099" descr="303.png"/>
        <xdr:cNvPicPr>
          <a:picLocks noChangeAspect="1"/>
        </xdr:cNvPicPr>
      </xdr:nvPicPr>
      <xdr:blipFill>
        <a:blip xmlns:r="http://schemas.openxmlformats.org/officeDocument/2006/relationships" r:embed="rId858" cstate="print"/>
        <a:stretch>
          <a:fillRect/>
        </a:stretch>
      </xdr:blipFill>
      <xdr:spPr>
        <a:xfrm>
          <a:off x="4267200" y="661435050"/>
          <a:ext cx="762000" cy="762000"/>
        </a:xfrm>
        <a:prstGeom prst="rect">
          <a:avLst/>
        </a:prstGeom>
      </xdr:spPr>
    </xdr:pic>
    <xdr:clientData/>
  </xdr:twoCellAnchor>
  <xdr:twoCellAnchor editAs="oneCell">
    <xdr:from>
      <xdr:col>9</xdr:col>
      <xdr:colOff>0</xdr:colOff>
      <xdr:row>4842</xdr:row>
      <xdr:rowOff>0</xdr:rowOff>
    </xdr:from>
    <xdr:to>
      <xdr:col>10</xdr:col>
      <xdr:colOff>152400</xdr:colOff>
      <xdr:row>4846</xdr:row>
      <xdr:rowOff>0</xdr:rowOff>
    </xdr:to>
    <xdr:pic>
      <xdr:nvPicPr>
        <xdr:cNvPr id="1101" name="Picture 1100" descr="303.png"/>
        <xdr:cNvPicPr>
          <a:picLocks noChangeAspect="1"/>
        </xdr:cNvPicPr>
      </xdr:nvPicPr>
      <xdr:blipFill>
        <a:blip xmlns:r="http://schemas.openxmlformats.org/officeDocument/2006/relationships" r:embed="rId858" cstate="print"/>
        <a:stretch>
          <a:fillRect/>
        </a:stretch>
      </xdr:blipFill>
      <xdr:spPr>
        <a:xfrm>
          <a:off x="5486400" y="661435050"/>
          <a:ext cx="762000" cy="762000"/>
        </a:xfrm>
        <a:prstGeom prst="rect">
          <a:avLst/>
        </a:prstGeom>
      </xdr:spPr>
    </xdr:pic>
    <xdr:clientData/>
  </xdr:twoCellAnchor>
  <xdr:twoCellAnchor editAs="oneCell">
    <xdr:from>
      <xdr:col>7</xdr:col>
      <xdr:colOff>0</xdr:colOff>
      <xdr:row>4847</xdr:row>
      <xdr:rowOff>0</xdr:rowOff>
    </xdr:from>
    <xdr:to>
      <xdr:col>8</xdr:col>
      <xdr:colOff>152400</xdr:colOff>
      <xdr:row>4850</xdr:row>
      <xdr:rowOff>190500</xdr:rowOff>
    </xdr:to>
    <xdr:pic>
      <xdr:nvPicPr>
        <xdr:cNvPr id="1102" name="Picture 1101" descr="303back.png"/>
        <xdr:cNvPicPr>
          <a:picLocks noChangeAspect="1"/>
        </xdr:cNvPicPr>
      </xdr:nvPicPr>
      <xdr:blipFill>
        <a:blip xmlns:r="http://schemas.openxmlformats.org/officeDocument/2006/relationships" r:embed="rId859" cstate="print"/>
        <a:stretch>
          <a:fillRect/>
        </a:stretch>
      </xdr:blipFill>
      <xdr:spPr>
        <a:xfrm>
          <a:off x="4267200" y="662387550"/>
          <a:ext cx="762000" cy="762000"/>
        </a:xfrm>
        <a:prstGeom prst="rect">
          <a:avLst/>
        </a:prstGeom>
      </xdr:spPr>
    </xdr:pic>
    <xdr:clientData/>
  </xdr:twoCellAnchor>
  <xdr:twoCellAnchor editAs="oneCell">
    <xdr:from>
      <xdr:col>9</xdr:col>
      <xdr:colOff>0</xdr:colOff>
      <xdr:row>4847</xdr:row>
      <xdr:rowOff>0</xdr:rowOff>
    </xdr:from>
    <xdr:to>
      <xdr:col>10</xdr:col>
      <xdr:colOff>152400</xdr:colOff>
      <xdr:row>4850</xdr:row>
      <xdr:rowOff>190500</xdr:rowOff>
    </xdr:to>
    <xdr:pic>
      <xdr:nvPicPr>
        <xdr:cNvPr id="1103" name="Picture 1102" descr="303back.png"/>
        <xdr:cNvPicPr>
          <a:picLocks noChangeAspect="1"/>
        </xdr:cNvPicPr>
      </xdr:nvPicPr>
      <xdr:blipFill>
        <a:blip xmlns:r="http://schemas.openxmlformats.org/officeDocument/2006/relationships" r:embed="rId859" cstate="print"/>
        <a:stretch>
          <a:fillRect/>
        </a:stretch>
      </xdr:blipFill>
      <xdr:spPr>
        <a:xfrm>
          <a:off x="5486400" y="662387550"/>
          <a:ext cx="762000" cy="762000"/>
        </a:xfrm>
        <a:prstGeom prst="rect">
          <a:avLst/>
        </a:prstGeom>
      </xdr:spPr>
    </xdr:pic>
    <xdr:clientData/>
  </xdr:twoCellAnchor>
  <xdr:twoCellAnchor editAs="oneCell">
    <xdr:from>
      <xdr:col>11</xdr:col>
      <xdr:colOff>0</xdr:colOff>
      <xdr:row>4842</xdr:row>
      <xdr:rowOff>0</xdr:rowOff>
    </xdr:from>
    <xdr:to>
      <xdr:col>12</xdr:col>
      <xdr:colOff>152400</xdr:colOff>
      <xdr:row>4846</xdr:row>
      <xdr:rowOff>0</xdr:rowOff>
    </xdr:to>
    <xdr:pic>
      <xdr:nvPicPr>
        <xdr:cNvPr id="1104" name="Picture 1103" descr="303shiny.png"/>
        <xdr:cNvPicPr>
          <a:picLocks noChangeAspect="1"/>
        </xdr:cNvPicPr>
      </xdr:nvPicPr>
      <xdr:blipFill>
        <a:blip xmlns:r="http://schemas.openxmlformats.org/officeDocument/2006/relationships" r:embed="rId860" cstate="print"/>
        <a:stretch>
          <a:fillRect/>
        </a:stretch>
      </xdr:blipFill>
      <xdr:spPr>
        <a:xfrm>
          <a:off x="6705600" y="661435050"/>
          <a:ext cx="762000" cy="762000"/>
        </a:xfrm>
        <a:prstGeom prst="rect">
          <a:avLst/>
        </a:prstGeom>
      </xdr:spPr>
    </xdr:pic>
    <xdr:clientData/>
  </xdr:twoCellAnchor>
  <xdr:twoCellAnchor editAs="oneCell">
    <xdr:from>
      <xdr:col>11</xdr:col>
      <xdr:colOff>0</xdr:colOff>
      <xdr:row>4847</xdr:row>
      <xdr:rowOff>0</xdr:rowOff>
    </xdr:from>
    <xdr:to>
      <xdr:col>12</xdr:col>
      <xdr:colOff>152400</xdr:colOff>
      <xdr:row>4850</xdr:row>
      <xdr:rowOff>190500</xdr:rowOff>
    </xdr:to>
    <xdr:pic>
      <xdr:nvPicPr>
        <xdr:cNvPr id="1105" name="Picture 1104" descr="303backshiny.png"/>
        <xdr:cNvPicPr>
          <a:picLocks noChangeAspect="1"/>
        </xdr:cNvPicPr>
      </xdr:nvPicPr>
      <xdr:blipFill>
        <a:blip xmlns:r="http://schemas.openxmlformats.org/officeDocument/2006/relationships" r:embed="rId861" cstate="print"/>
        <a:stretch>
          <a:fillRect/>
        </a:stretch>
      </xdr:blipFill>
      <xdr:spPr>
        <a:xfrm>
          <a:off x="6705600" y="662387550"/>
          <a:ext cx="762000" cy="762000"/>
        </a:xfrm>
        <a:prstGeom prst="rect">
          <a:avLst/>
        </a:prstGeom>
      </xdr:spPr>
    </xdr:pic>
    <xdr:clientData/>
  </xdr:twoCellAnchor>
  <xdr:twoCellAnchor editAs="oneCell">
    <xdr:from>
      <xdr:col>9</xdr:col>
      <xdr:colOff>323850</xdr:colOff>
      <xdr:row>4886</xdr:row>
      <xdr:rowOff>19050</xdr:rowOff>
    </xdr:from>
    <xdr:to>
      <xdr:col>12</xdr:col>
      <xdr:colOff>590550</xdr:colOff>
      <xdr:row>4896</xdr:row>
      <xdr:rowOff>180975</xdr:rowOff>
    </xdr:to>
    <xdr:pic>
      <xdr:nvPicPr>
        <xdr:cNvPr id="1106" name="Picture 1105" descr="154.jpg"/>
        <xdr:cNvPicPr>
          <a:picLocks noChangeAspect="1"/>
        </xdr:cNvPicPr>
      </xdr:nvPicPr>
      <xdr:blipFill>
        <a:blip xmlns:r="http://schemas.openxmlformats.org/officeDocument/2006/relationships" r:embed="rId862" cstate="print"/>
        <a:stretch>
          <a:fillRect/>
        </a:stretch>
      </xdr:blipFill>
      <xdr:spPr>
        <a:xfrm>
          <a:off x="5810250" y="663768675"/>
          <a:ext cx="2095500" cy="2095500"/>
        </a:xfrm>
        <a:prstGeom prst="rect">
          <a:avLst/>
        </a:prstGeom>
        <a:ln w="19050">
          <a:solidFill>
            <a:schemeClr val="tx1"/>
          </a:solidFill>
        </a:ln>
      </xdr:spPr>
    </xdr:pic>
    <xdr:clientData/>
  </xdr:twoCellAnchor>
  <xdr:twoCellAnchor editAs="oneCell">
    <xdr:from>
      <xdr:col>7</xdr:col>
      <xdr:colOff>0</xdr:colOff>
      <xdr:row>4908</xdr:row>
      <xdr:rowOff>0</xdr:rowOff>
    </xdr:from>
    <xdr:to>
      <xdr:col>8</xdr:col>
      <xdr:colOff>152400</xdr:colOff>
      <xdr:row>4912</xdr:row>
      <xdr:rowOff>0</xdr:rowOff>
    </xdr:to>
    <xdr:pic>
      <xdr:nvPicPr>
        <xdr:cNvPr id="1107" name="Picture 1106" descr="154.png"/>
        <xdr:cNvPicPr>
          <a:picLocks noChangeAspect="1"/>
        </xdr:cNvPicPr>
      </xdr:nvPicPr>
      <xdr:blipFill>
        <a:blip xmlns:r="http://schemas.openxmlformats.org/officeDocument/2006/relationships" r:embed="rId863" cstate="print"/>
        <a:stretch>
          <a:fillRect/>
        </a:stretch>
      </xdr:blipFill>
      <xdr:spPr>
        <a:xfrm>
          <a:off x="4267200" y="667969200"/>
          <a:ext cx="762000" cy="762000"/>
        </a:xfrm>
        <a:prstGeom prst="rect">
          <a:avLst/>
        </a:prstGeom>
      </xdr:spPr>
    </xdr:pic>
    <xdr:clientData/>
  </xdr:twoCellAnchor>
  <xdr:twoCellAnchor editAs="oneCell">
    <xdr:from>
      <xdr:col>9</xdr:col>
      <xdr:colOff>0</xdr:colOff>
      <xdr:row>4908</xdr:row>
      <xdr:rowOff>0</xdr:rowOff>
    </xdr:from>
    <xdr:to>
      <xdr:col>10</xdr:col>
      <xdr:colOff>152400</xdr:colOff>
      <xdr:row>4912</xdr:row>
      <xdr:rowOff>0</xdr:rowOff>
    </xdr:to>
    <xdr:pic>
      <xdr:nvPicPr>
        <xdr:cNvPr id="1108" name="Picture 1107" descr="154fem.png"/>
        <xdr:cNvPicPr>
          <a:picLocks noChangeAspect="1"/>
        </xdr:cNvPicPr>
      </xdr:nvPicPr>
      <xdr:blipFill>
        <a:blip xmlns:r="http://schemas.openxmlformats.org/officeDocument/2006/relationships" r:embed="rId864" cstate="print"/>
        <a:stretch>
          <a:fillRect/>
        </a:stretch>
      </xdr:blipFill>
      <xdr:spPr>
        <a:xfrm>
          <a:off x="5486400" y="667969200"/>
          <a:ext cx="762000" cy="762000"/>
        </a:xfrm>
        <a:prstGeom prst="rect">
          <a:avLst/>
        </a:prstGeom>
      </xdr:spPr>
    </xdr:pic>
    <xdr:clientData/>
  </xdr:twoCellAnchor>
  <xdr:twoCellAnchor editAs="oneCell">
    <xdr:from>
      <xdr:col>7</xdr:col>
      <xdr:colOff>0</xdr:colOff>
      <xdr:row>4913</xdr:row>
      <xdr:rowOff>0</xdr:rowOff>
    </xdr:from>
    <xdr:to>
      <xdr:col>8</xdr:col>
      <xdr:colOff>152400</xdr:colOff>
      <xdr:row>4916</xdr:row>
      <xdr:rowOff>190500</xdr:rowOff>
    </xdr:to>
    <xdr:pic>
      <xdr:nvPicPr>
        <xdr:cNvPr id="1109" name="Picture 1108" descr="154back.png"/>
        <xdr:cNvPicPr>
          <a:picLocks noChangeAspect="1"/>
        </xdr:cNvPicPr>
      </xdr:nvPicPr>
      <xdr:blipFill>
        <a:blip xmlns:r="http://schemas.openxmlformats.org/officeDocument/2006/relationships" r:embed="rId865" cstate="print"/>
        <a:stretch>
          <a:fillRect/>
        </a:stretch>
      </xdr:blipFill>
      <xdr:spPr>
        <a:xfrm>
          <a:off x="4267200" y="668921700"/>
          <a:ext cx="762000" cy="762000"/>
        </a:xfrm>
        <a:prstGeom prst="rect">
          <a:avLst/>
        </a:prstGeom>
      </xdr:spPr>
    </xdr:pic>
    <xdr:clientData/>
  </xdr:twoCellAnchor>
  <xdr:twoCellAnchor editAs="oneCell">
    <xdr:from>
      <xdr:col>9</xdr:col>
      <xdr:colOff>0</xdr:colOff>
      <xdr:row>4913</xdr:row>
      <xdr:rowOff>0</xdr:rowOff>
    </xdr:from>
    <xdr:to>
      <xdr:col>10</xdr:col>
      <xdr:colOff>152400</xdr:colOff>
      <xdr:row>4916</xdr:row>
      <xdr:rowOff>190500</xdr:rowOff>
    </xdr:to>
    <xdr:pic>
      <xdr:nvPicPr>
        <xdr:cNvPr id="1110" name="Picture 1109" descr="154backfem.png"/>
        <xdr:cNvPicPr>
          <a:picLocks noChangeAspect="1"/>
        </xdr:cNvPicPr>
      </xdr:nvPicPr>
      <xdr:blipFill>
        <a:blip xmlns:r="http://schemas.openxmlformats.org/officeDocument/2006/relationships" r:embed="rId866" cstate="print"/>
        <a:stretch>
          <a:fillRect/>
        </a:stretch>
      </xdr:blipFill>
      <xdr:spPr>
        <a:xfrm>
          <a:off x="5486400" y="668921700"/>
          <a:ext cx="762000" cy="762000"/>
        </a:xfrm>
        <a:prstGeom prst="rect">
          <a:avLst/>
        </a:prstGeom>
      </xdr:spPr>
    </xdr:pic>
    <xdr:clientData/>
  </xdr:twoCellAnchor>
  <xdr:twoCellAnchor editAs="oneCell">
    <xdr:from>
      <xdr:col>11</xdr:col>
      <xdr:colOff>0</xdr:colOff>
      <xdr:row>4908</xdr:row>
      <xdr:rowOff>0</xdr:rowOff>
    </xdr:from>
    <xdr:to>
      <xdr:col>12</xdr:col>
      <xdr:colOff>152400</xdr:colOff>
      <xdr:row>4912</xdr:row>
      <xdr:rowOff>0</xdr:rowOff>
    </xdr:to>
    <xdr:pic>
      <xdr:nvPicPr>
        <xdr:cNvPr id="1111" name="Picture 1110" descr="154shiny.png"/>
        <xdr:cNvPicPr>
          <a:picLocks noChangeAspect="1"/>
        </xdr:cNvPicPr>
      </xdr:nvPicPr>
      <xdr:blipFill>
        <a:blip xmlns:r="http://schemas.openxmlformats.org/officeDocument/2006/relationships" r:embed="rId867" cstate="print"/>
        <a:stretch>
          <a:fillRect/>
        </a:stretch>
      </xdr:blipFill>
      <xdr:spPr>
        <a:xfrm>
          <a:off x="6705600" y="667969200"/>
          <a:ext cx="762000" cy="762000"/>
        </a:xfrm>
        <a:prstGeom prst="rect">
          <a:avLst/>
        </a:prstGeom>
      </xdr:spPr>
    </xdr:pic>
    <xdr:clientData/>
  </xdr:twoCellAnchor>
  <xdr:twoCellAnchor editAs="oneCell">
    <xdr:from>
      <xdr:col>11</xdr:col>
      <xdr:colOff>0</xdr:colOff>
      <xdr:row>4913</xdr:row>
      <xdr:rowOff>0</xdr:rowOff>
    </xdr:from>
    <xdr:to>
      <xdr:col>12</xdr:col>
      <xdr:colOff>152400</xdr:colOff>
      <xdr:row>4916</xdr:row>
      <xdr:rowOff>190500</xdr:rowOff>
    </xdr:to>
    <xdr:pic>
      <xdr:nvPicPr>
        <xdr:cNvPr id="1112" name="Picture 1111" descr="154backshiny.png"/>
        <xdr:cNvPicPr>
          <a:picLocks noChangeAspect="1"/>
        </xdr:cNvPicPr>
      </xdr:nvPicPr>
      <xdr:blipFill>
        <a:blip xmlns:r="http://schemas.openxmlformats.org/officeDocument/2006/relationships" r:embed="rId868" cstate="print"/>
        <a:stretch>
          <a:fillRect/>
        </a:stretch>
      </xdr:blipFill>
      <xdr:spPr>
        <a:xfrm>
          <a:off x="6705600" y="668921700"/>
          <a:ext cx="762000" cy="762000"/>
        </a:xfrm>
        <a:prstGeom prst="rect">
          <a:avLst/>
        </a:prstGeom>
      </xdr:spPr>
    </xdr:pic>
    <xdr:clientData/>
  </xdr:twoCellAnchor>
  <xdr:twoCellAnchor editAs="oneCell">
    <xdr:from>
      <xdr:col>9</xdr:col>
      <xdr:colOff>323850</xdr:colOff>
      <xdr:row>5084</xdr:row>
      <xdr:rowOff>19050</xdr:rowOff>
    </xdr:from>
    <xdr:to>
      <xdr:col>12</xdr:col>
      <xdr:colOff>590550</xdr:colOff>
      <xdr:row>5094</xdr:row>
      <xdr:rowOff>180975</xdr:rowOff>
    </xdr:to>
    <xdr:pic>
      <xdr:nvPicPr>
        <xdr:cNvPr id="1113" name="Picture 1112" descr="312.jpg"/>
        <xdr:cNvPicPr>
          <a:picLocks noChangeAspect="1"/>
        </xdr:cNvPicPr>
      </xdr:nvPicPr>
      <xdr:blipFill>
        <a:blip xmlns:r="http://schemas.openxmlformats.org/officeDocument/2006/relationships" r:embed="rId869" cstate="print"/>
        <a:stretch>
          <a:fillRect/>
        </a:stretch>
      </xdr:blipFill>
      <xdr:spPr>
        <a:xfrm>
          <a:off x="5810250" y="689524275"/>
          <a:ext cx="2095500" cy="2095500"/>
        </a:xfrm>
        <a:prstGeom prst="rect">
          <a:avLst/>
        </a:prstGeom>
        <a:ln w="19050">
          <a:solidFill>
            <a:schemeClr val="tx1"/>
          </a:solidFill>
        </a:ln>
      </xdr:spPr>
    </xdr:pic>
    <xdr:clientData/>
  </xdr:twoCellAnchor>
  <xdr:twoCellAnchor editAs="oneCell">
    <xdr:from>
      <xdr:col>7</xdr:col>
      <xdr:colOff>0</xdr:colOff>
      <xdr:row>5106</xdr:row>
      <xdr:rowOff>0</xdr:rowOff>
    </xdr:from>
    <xdr:to>
      <xdr:col>8</xdr:col>
      <xdr:colOff>152400</xdr:colOff>
      <xdr:row>5110</xdr:row>
      <xdr:rowOff>0</xdr:rowOff>
    </xdr:to>
    <xdr:pic>
      <xdr:nvPicPr>
        <xdr:cNvPr id="1114" name="Picture 1113" descr="312.png"/>
        <xdr:cNvPicPr>
          <a:picLocks noChangeAspect="1"/>
        </xdr:cNvPicPr>
      </xdr:nvPicPr>
      <xdr:blipFill>
        <a:blip xmlns:r="http://schemas.openxmlformats.org/officeDocument/2006/relationships" r:embed="rId870" cstate="print"/>
        <a:stretch>
          <a:fillRect/>
        </a:stretch>
      </xdr:blipFill>
      <xdr:spPr>
        <a:xfrm>
          <a:off x="4267200" y="693724800"/>
          <a:ext cx="762000" cy="762000"/>
        </a:xfrm>
        <a:prstGeom prst="rect">
          <a:avLst/>
        </a:prstGeom>
      </xdr:spPr>
    </xdr:pic>
    <xdr:clientData/>
  </xdr:twoCellAnchor>
  <xdr:twoCellAnchor editAs="oneCell">
    <xdr:from>
      <xdr:col>9</xdr:col>
      <xdr:colOff>0</xdr:colOff>
      <xdr:row>5106</xdr:row>
      <xdr:rowOff>0</xdr:rowOff>
    </xdr:from>
    <xdr:to>
      <xdr:col>10</xdr:col>
      <xdr:colOff>152400</xdr:colOff>
      <xdr:row>5110</xdr:row>
      <xdr:rowOff>0</xdr:rowOff>
    </xdr:to>
    <xdr:pic>
      <xdr:nvPicPr>
        <xdr:cNvPr id="1115" name="Picture 1114" descr="312.png"/>
        <xdr:cNvPicPr>
          <a:picLocks noChangeAspect="1"/>
        </xdr:cNvPicPr>
      </xdr:nvPicPr>
      <xdr:blipFill>
        <a:blip xmlns:r="http://schemas.openxmlformats.org/officeDocument/2006/relationships" r:embed="rId870" cstate="print"/>
        <a:stretch>
          <a:fillRect/>
        </a:stretch>
      </xdr:blipFill>
      <xdr:spPr>
        <a:xfrm>
          <a:off x="5486400" y="693724800"/>
          <a:ext cx="762000" cy="762000"/>
        </a:xfrm>
        <a:prstGeom prst="rect">
          <a:avLst/>
        </a:prstGeom>
      </xdr:spPr>
    </xdr:pic>
    <xdr:clientData/>
  </xdr:twoCellAnchor>
  <xdr:twoCellAnchor editAs="oneCell">
    <xdr:from>
      <xdr:col>7</xdr:col>
      <xdr:colOff>0</xdr:colOff>
      <xdr:row>5111</xdr:row>
      <xdr:rowOff>0</xdr:rowOff>
    </xdr:from>
    <xdr:to>
      <xdr:col>8</xdr:col>
      <xdr:colOff>152400</xdr:colOff>
      <xdr:row>5114</xdr:row>
      <xdr:rowOff>190500</xdr:rowOff>
    </xdr:to>
    <xdr:pic>
      <xdr:nvPicPr>
        <xdr:cNvPr id="1116" name="Picture 1115" descr="312back.png"/>
        <xdr:cNvPicPr>
          <a:picLocks noChangeAspect="1"/>
        </xdr:cNvPicPr>
      </xdr:nvPicPr>
      <xdr:blipFill>
        <a:blip xmlns:r="http://schemas.openxmlformats.org/officeDocument/2006/relationships" r:embed="rId871" cstate="print"/>
        <a:stretch>
          <a:fillRect/>
        </a:stretch>
      </xdr:blipFill>
      <xdr:spPr>
        <a:xfrm>
          <a:off x="4267200" y="694677300"/>
          <a:ext cx="762000" cy="762000"/>
        </a:xfrm>
        <a:prstGeom prst="rect">
          <a:avLst/>
        </a:prstGeom>
      </xdr:spPr>
    </xdr:pic>
    <xdr:clientData/>
  </xdr:twoCellAnchor>
  <xdr:twoCellAnchor editAs="oneCell">
    <xdr:from>
      <xdr:col>9</xdr:col>
      <xdr:colOff>0</xdr:colOff>
      <xdr:row>5111</xdr:row>
      <xdr:rowOff>0</xdr:rowOff>
    </xdr:from>
    <xdr:to>
      <xdr:col>10</xdr:col>
      <xdr:colOff>152400</xdr:colOff>
      <xdr:row>5114</xdr:row>
      <xdr:rowOff>190500</xdr:rowOff>
    </xdr:to>
    <xdr:pic>
      <xdr:nvPicPr>
        <xdr:cNvPr id="1117" name="Picture 1116" descr="312back.png"/>
        <xdr:cNvPicPr>
          <a:picLocks noChangeAspect="1"/>
        </xdr:cNvPicPr>
      </xdr:nvPicPr>
      <xdr:blipFill>
        <a:blip xmlns:r="http://schemas.openxmlformats.org/officeDocument/2006/relationships" r:embed="rId871" cstate="print"/>
        <a:stretch>
          <a:fillRect/>
        </a:stretch>
      </xdr:blipFill>
      <xdr:spPr>
        <a:xfrm>
          <a:off x="5486400" y="694677300"/>
          <a:ext cx="762000" cy="762000"/>
        </a:xfrm>
        <a:prstGeom prst="rect">
          <a:avLst/>
        </a:prstGeom>
      </xdr:spPr>
    </xdr:pic>
    <xdr:clientData/>
  </xdr:twoCellAnchor>
  <xdr:twoCellAnchor editAs="oneCell">
    <xdr:from>
      <xdr:col>11</xdr:col>
      <xdr:colOff>0</xdr:colOff>
      <xdr:row>5106</xdr:row>
      <xdr:rowOff>0</xdr:rowOff>
    </xdr:from>
    <xdr:to>
      <xdr:col>12</xdr:col>
      <xdr:colOff>152400</xdr:colOff>
      <xdr:row>5110</xdr:row>
      <xdr:rowOff>0</xdr:rowOff>
    </xdr:to>
    <xdr:pic>
      <xdr:nvPicPr>
        <xdr:cNvPr id="1118" name="Picture 1117" descr="312shiny.png"/>
        <xdr:cNvPicPr>
          <a:picLocks noChangeAspect="1"/>
        </xdr:cNvPicPr>
      </xdr:nvPicPr>
      <xdr:blipFill>
        <a:blip xmlns:r="http://schemas.openxmlformats.org/officeDocument/2006/relationships" r:embed="rId872" cstate="print"/>
        <a:stretch>
          <a:fillRect/>
        </a:stretch>
      </xdr:blipFill>
      <xdr:spPr>
        <a:xfrm>
          <a:off x="6705600" y="693724800"/>
          <a:ext cx="762000" cy="762000"/>
        </a:xfrm>
        <a:prstGeom prst="rect">
          <a:avLst/>
        </a:prstGeom>
      </xdr:spPr>
    </xdr:pic>
    <xdr:clientData/>
  </xdr:twoCellAnchor>
  <xdr:twoCellAnchor editAs="oneCell">
    <xdr:from>
      <xdr:col>11</xdr:col>
      <xdr:colOff>0</xdr:colOff>
      <xdr:row>5111</xdr:row>
      <xdr:rowOff>0</xdr:rowOff>
    </xdr:from>
    <xdr:to>
      <xdr:col>12</xdr:col>
      <xdr:colOff>152400</xdr:colOff>
      <xdr:row>5114</xdr:row>
      <xdr:rowOff>190500</xdr:rowOff>
    </xdr:to>
    <xdr:pic>
      <xdr:nvPicPr>
        <xdr:cNvPr id="1119" name="Picture 1118" descr="312backshiny.png"/>
        <xdr:cNvPicPr>
          <a:picLocks noChangeAspect="1"/>
        </xdr:cNvPicPr>
      </xdr:nvPicPr>
      <xdr:blipFill>
        <a:blip xmlns:r="http://schemas.openxmlformats.org/officeDocument/2006/relationships" r:embed="rId873" cstate="print"/>
        <a:stretch>
          <a:fillRect/>
        </a:stretch>
      </xdr:blipFill>
      <xdr:spPr>
        <a:xfrm>
          <a:off x="6705600" y="694677300"/>
          <a:ext cx="762000" cy="762000"/>
        </a:xfrm>
        <a:prstGeom prst="rect">
          <a:avLst/>
        </a:prstGeom>
      </xdr:spPr>
    </xdr:pic>
    <xdr:clientData/>
  </xdr:twoCellAnchor>
  <xdr:twoCellAnchor editAs="oneCell">
    <xdr:from>
      <xdr:col>9</xdr:col>
      <xdr:colOff>323850</xdr:colOff>
      <xdr:row>5186</xdr:row>
      <xdr:rowOff>19050</xdr:rowOff>
    </xdr:from>
    <xdr:to>
      <xdr:col>12</xdr:col>
      <xdr:colOff>590550</xdr:colOff>
      <xdr:row>5196</xdr:row>
      <xdr:rowOff>180975</xdr:rowOff>
    </xdr:to>
    <xdr:pic>
      <xdr:nvPicPr>
        <xdr:cNvPr id="1120" name="Picture 1119" descr="414.jpg"/>
        <xdr:cNvPicPr>
          <a:picLocks noChangeAspect="1"/>
        </xdr:cNvPicPr>
      </xdr:nvPicPr>
      <xdr:blipFill>
        <a:blip xmlns:r="http://schemas.openxmlformats.org/officeDocument/2006/relationships" r:embed="rId874" cstate="print"/>
        <a:stretch>
          <a:fillRect/>
        </a:stretch>
      </xdr:blipFill>
      <xdr:spPr>
        <a:xfrm>
          <a:off x="5810250" y="709126725"/>
          <a:ext cx="2095500" cy="2095500"/>
        </a:xfrm>
        <a:prstGeom prst="rect">
          <a:avLst/>
        </a:prstGeom>
        <a:ln w="19050">
          <a:solidFill>
            <a:schemeClr val="tx1"/>
          </a:solidFill>
        </a:ln>
      </xdr:spPr>
    </xdr:pic>
    <xdr:clientData/>
  </xdr:twoCellAnchor>
  <xdr:twoCellAnchor editAs="oneCell">
    <xdr:from>
      <xdr:col>7</xdr:col>
      <xdr:colOff>0</xdr:colOff>
      <xdr:row>5208</xdr:row>
      <xdr:rowOff>0</xdr:rowOff>
    </xdr:from>
    <xdr:to>
      <xdr:col>8</xdr:col>
      <xdr:colOff>152400</xdr:colOff>
      <xdr:row>5212</xdr:row>
      <xdr:rowOff>0</xdr:rowOff>
    </xdr:to>
    <xdr:pic>
      <xdr:nvPicPr>
        <xdr:cNvPr id="1121" name="Picture 1120" descr="414.png"/>
        <xdr:cNvPicPr>
          <a:picLocks noChangeAspect="1"/>
        </xdr:cNvPicPr>
      </xdr:nvPicPr>
      <xdr:blipFill>
        <a:blip xmlns:r="http://schemas.openxmlformats.org/officeDocument/2006/relationships" r:embed="rId875" cstate="print"/>
        <a:stretch>
          <a:fillRect/>
        </a:stretch>
      </xdr:blipFill>
      <xdr:spPr>
        <a:xfrm>
          <a:off x="4267200" y="713327250"/>
          <a:ext cx="762000" cy="762000"/>
        </a:xfrm>
        <a:prstGeom prst="rect">
          <a:avLst/>
        </a:prstGeom>
      </xdr:spPr>
    </xdr:pic>
    <xdr:clientData/>
  </xdr:twoCellAnchor>
  <xdr:twoCellAnchor editAs="oneCell">
    <xdr:from>
      <xdr:col>7</xdr:col>
      <xdr:colOff>0</xdr:colOff>
      <xdr:row>5213</xdr:row>
      <xdr:rowOff>0</xdr:rowOff>
    </xdr:from>
    <xdr:to>
      <xdr:col>8</xdr:col>
      <xdr:colOff>152400</xdr:colOff>
      <xdr:row>5216</xdr:row>
      <xdr:rowOff>190500</xdr:rowOff>
    </xdr:to>
    <xdr:pic>
      <xdr:nvPicPr>
        <xdr:cNvPr id="1122" name="Picture 1121" descr="414back.png"/>
        <xdr:cNvPicPr>
          <a:picLocks noChangeAspect="1"/>
        </xdr:cNvPicPr>
      </xdr:nvPicPr>
      <xdr:blipFill>
        <a:blip xmlns:r="http://schemas.openxmlformats.org/officeDocument/2006/relationships" r:embed="rId876" cstate="print"/>
        <a:stretch>
          <a:fillRect/>
        </a:stretch>
      </xdr:blipFill>
      <xdr:spPr>
        <a:xfrm>
          <a:off x="4267200" y="714279750"/>
          <a:ext cx="762000" cy="762000"/>
        </a:xfrm>
        <a:prstGeom prst="rect">
          <a:avLst/>
        </a:prstGeom>
      </xdr:spPr>
    </xdr:pic>
    <xdr:clientData/>
  </xdr:twoCellAnchor>
  <xdr:twoCellAnchor editAs="oneCell">
    <xdr:from>
      <xdr:col>11</xdr:col>
      <xdr:colOff>0</xdr:colOff>
      <xdr:row>5208</xdr:row>
      <xdr:rowOff>0</xdr:rowOff>
    </xdr:from>
    <xdr:to>
      <xdr:col>12</xdr:col>
      <xdr:colOff>152400</xdr:colOff>
      <xdr:row>5212</xdr:row>
      <xdr:rowOff>0</xdr:rowOff>
    </xdr:to>
    <xdr:pic>
      <xdr:nvPicPr>
        <xdr:cNvPr id="1123" name="Picture 1122" descr="414shiny.png"/>
        <xdr:cNvPicPr>
          <a:picLocks noChangeAspect="1"/>
        </xdr:cNvPicPr>
      </xdr:nvPicPr>
      <xdr:blipFill>
        <a:blip xmlns:r="http://schemas.openxmlformats.org/officeDocument/2006/relationships" r:embed="rId877" cstate="print"/>
        <a:stretch>
          <a:fillRect/>
        </a:stretch>
      </xdr:blipFill>
      <xdr:spPr>
        <a:xfrm>
          <a:off x="6705600" y="713327250"/>
          <a:ext cx="762000" cy="762000"/>
        </a:xfrm>
        <a:prstGeom prst="rect">
          <a:avLst/>
        </a:prstGeom>
      </xdr:spPr>
    </xdr:pic>
    <xdr:clientData/>
  </xdr:twoCellAnchor>
  <xdr:twoCellAnchor editAs="oneCell">
    <xdr:from>
      <xdr:col>11</xdr:col>
      <xdr:colOff>0</xdr:colOff>
      <xdr:row>5213</xdr:row>
      <xdr:rowOff>0</xdr:rowOff>
    </xdr:from>
    <xdr:to>
      <xdr:col>12</xdr:col>
      <xdr:colOff>152400</xdr:colOff>
      <xdr:row>5216</xdr:row>
      <xdr:rowOff>190500</xdr:rowOff>
    </xdr:to>
    <xdr:pic>
      <xdr:nvPicPr>
        <xdr:cNvPr id="1124" name="Picture 1123" descr="414backshiny.png"/>
        <xdr:cNvPicPr>
          <a:picLocks noChangeAspect="1"/>
        </xdr:cNvPicPr>
      </xdr:nvPicPr>
      <xdr:blipFill>
        <a:blip xmlns:r="http://schemas.openxmlformats.org/officeDocument/2006/relationships" r:embed="rId878" cstate="print"/>
        <a:stretch>
          <a:fillRect/>
        </a:stretch>
      </xdr:blipFill>
      <xdr:spPr>
        <a:xfrm>
          <a:off x="6705600" y="714279750"/>
          <a:ext cx="762000" cy="762000"/>
        </a:xfrm>
        <a:prstGeom prst="rect">
          <a:avLst/>
        </a:prstGeom>
      </xdr:spPr>
    </xdr:pic>
    <xdr:clientData/>
  </xdr:twoCellAnchor>
  <xdr:twoCellAnchor editAs="oneCell">
    <xdr:from>
      <xdr:col>9</xdr:col>
      <xdr:colOff>323850</xdr:colOff>
      <xdr:row>5352</xdr:row>
      <xdr:rowOff>19050</xdr:rowOff>
    </xdr:from>
    <xdr:to>
      <xdr:col>12</xdr:col>
      <xdr:colOff>590550</xdr:colOff>
      <xdr:row>5362</xdr:row>
      <xdr:rowOff>180975</xdr:rowOff>
    </xdr:to>
    <xdr:pic>
      <xdr:nvPicPr>
        <xdr:cNvPr id="1125" name="Picture 1124" descr="038.jpg"/>
        <xdr:cNvPicPr>
          <a:picLocks noChangeAspect="1"/>
        </xdr:cNvPicPr>
      </xdr:nvPicPr>
      <xdr:blipFill>
        <a:blip xmlns:r="http://schemas.openxmlformats.org/officeDocument/2006/relationships" r:embed="rId879" cstate="print"/>
        <a:stretch>
          <a:fillRect/>
        </a:stretch>
      </xdr:blipFill>
      <xdr:spPr>
        <a:xfrm>
          <a:off x="5810250" y="728348175"/>
          <a:ext cx="2095500" cy="2095500"/>
        </a:xfrm>
        <a:prstGeom prst="rect">
          <a:avLst/>
        </a:prstGeom>
        <a:ln w="19050">
          <a:solidFill>
            <a:schemeClr val="tx1"/>
          </a:solidFill>
        </a:ln>
      </xdr:spPr>
    </xdr:pic>
    <xdr:clientData/>
  </xdr:twoCellAnchor>
  <xdr:twoCellAnchor editAs="oneCell">
    <xdr:from>
      <xdr:col>7</xdr:col>
      <xdr:colOff>0</xdr:colOff>
      <xdr:row>5374</xdr:row>
      <xdr:rowOff>0</xdr:rowOff>
    </xdr:from>
    <xdr:to>
      <xdr:col>8</xdr:col>
      <xdr:colOff>152400</xdr:colOff>
      <xdr:row>5378</xdr:row>
      <xdr:rowOff>0</xdr:rowOff>
    </xdr:to>
    <xdr:pic>
      <xdr:nvPicPr>
        <xdr:cNvPr id="1126" name="Picture 1125" descr="38.png"/>
        <xdr:cNvPicPr>
          <a:picLocks noChangeAspect="1"/>
        </xdr:cNvPicPr>
      </xdr:nvPicPr>
      <xdr:blipFill>
        <a:blip xmlns:r="http://schemas.openxmlformats.org/officeDocument/2006/relationships" r:embed="rId880" cstate="print"/>
        <a:stretch>
          <a:fillRect/>
        </a:stretch>
      </xdr:blipFill>
      <xdr:spPr>
        <a:xfrm>
          <a:off x="4267200" y="732548700"/>
          <a:ext cx="762000" cy="762000"/>
        </a:xfrm>
        <a:prstGeom prst="rect">
          <a:avLst/>
        </a:prstGeom>
      </xdr:spPr>
    </xdr:pic>
    <xdr:clientData/>
  </xdr:twoCellAnchor>
  <xdr:twoCellAnchor editAs="oneCell">
    <xdr:from>
      <xdr:col>9</xdr:col>
      <xdr:colOff>0</xdr:colOff>
      <xdr:row>5374</xdr:row>
      <xdr:rowOff>0</xdr:rowOff>
    </xdr:from>
    <xdr:to>
      <xdr:col>10</xdr:col>
      <xdr:colOff>152400</xdr:colOff>
      <xdr:row>5378</xdr:row>
      <xdr:rowOff>0</xdr:rowOff>
    </xdr:to>
    <xdr:pic>
      <xdr:nvPicPr>
        <xdr:cNvPr id="1127" name="Picture 1126" descr="38.png"/>
        <xdr:cNvPicPr>
          <a:picLocks noChangeAspect="1"/>
        </xdr:cNvPicPr>
      </xdr:nvPicPr>
      <xdr:blipFill>
        <a:blip xmlns:r="http://schemas.openxmlformats.org/officeDocument/2006/relationships" r:embed="rId880" cstate="print"/>
        <a:stretch>
          <a:fillRect/>
        </a:stretch>
      </xdr:blipFill>
      <xdr:spPr>
        <a:xfrm>
          <a:off x="5486400" y="732548700"/>
          <a:ext cx="762000" cy="762000"/>
        </a:xfrm>
        <a:prstGeom prst="rect">
          <a:avLst/>
        </a:prstGeom>
      </xdr:spPr>
    </xdr:pic>
    <xdr:clientData/>
  </xdr:twoCellAnchor>
  <xdr:twoCellAnchor editAs="oneCell">
    <xdr:from>
      <xdr:col>7</xdr:col>
      <xdr:colOff>0</xdr:colOff>
      <xdr:row>5379</xdr:row>
      <xdr:rowOff>0</xdr:rowOff>
    </xdr:from>
    <xdr:to>
      <xdr:col>8</xdr:col>
      <xdr:colOff>152400</xdr:colOff>
      <xdr:row>5382</xdr:row>
      <xdr:rowOff>190500</xdr:rowOff>
    </xdr:to>
    <xdr:pic>
      <xdr:nvPicPr>
        <xdr:cNvPr id="1128" name="Picture 1127" descr="38back.png"/>
        <xdr:cNvPicPr>
          <a:picLocks noChangeAspect="1"/>
        </xdr:cNvPicPr>
      </xdr:nvPicPr>
      <xdr:blipFill>
        <a:blip xmlns:r="http://schemas.openxmlformats.org/officeDocument/2006/relationships" r:embed="rId881" cstate="print"/>
        <a:stretch>
          <a:fillRect/>
        </a:stretch>
      </xdr:blipFill>
      <xdr:spPr>
        <a:xfrm>
          <a:off x="4267200" y="733501200"/>
          <a:ext cx="762000" cy="762000"/>
        </a:xfrm>
        <a:prstGeom prst="rect">
          <a:avLst/>
        </a:prstGeom>
      </xdr:spPr>
    </xdr:pic>
    <xdr:clientData/>
  </xdr:twoCellAnchor>
  <xdr:twoCellAnchor editAs="oneCell">
    <xdr:from>
      <xdr:col>9</xdr:col>
      <xdr:colOff>0</xdr:colOff>
      <xdr:row>5379</xdr:row>
      <xdr:rowOff>0</xdr:rowOff>
    </xdr:from>
    <xdr:to>
      <xdr:col>10</xdr:col>
      <xdr:colOff>152400</xdr:colOff>
      <xdr:row>5382</xdr:row>
      <xdr:rowOff>190500</xdr:rowOff>
    </xdr:to>
    <xdr:pic>
      <xdr:nvPicPr>
        <xdr:cNvPr id="1129" name="Picture 1128" descr="38back.png"/>
        <xdr:cNvPicPr>
          <a:picLocks noChangeAspect="1"/>
        </xdr:cNvPicPr>
      </xdr:nvPicPr>
      <xdr:blipFill>
        <a:blip xmlns:r="http://schemas.openxmlformats.org/officeDocument/2006/relationships" r:embed="rId881" cstate="print"/>
        <a:stretch>
          <a:fillRect/>
        </a:stretch>
      </xdr:blipFill>
      <xdr:spPr>
        <a:xfrm>
          <a:off x="5486400" y="733501200"/>
          <a:ext cx="762000" cy="762000"/>
        </a:xfrm>
        <a:prstGeom prst="rect">
          <a:avLst/>
        </a:prstGeom>
      </xdr:spPr>
    </xdr:pic>
    <xdr:clientData/>
  </xdr:twoCellAnchor>
  <xdr:twoCellAnchor editAs="oneCell">
    <xdr:from>
      <xdr:col>11</xdr:col>
      <xdr:colOff>0</xdr:colOff>
      <xdr:row>5374</xdr:row>
      <xdr:rowOff>0</xdr:rowOff>
    </xdr:from>
    <xdr:to>
      <xdr:col>12</xdr:col>
      <xdr:colOff>152400</xdr:colOff>
      <xdr:row>5378</xdr:row>
      <xdr:rowOff>0</xdr:rowOff>
    </xdr:to>
    <xdr:pic>
      <xdr:nvPicPr>
        <xdr:cNvPr id="1130" name="Picture 1129" descr="38shiny.png"/>
        <xdr:cNvPicPr>
          <a:picLocks noChangeAspect="1"/>
        </xdr:cNvPicPr>
      </xdr:nvPicPr>
      <xdr:blipFill>
        <a:blip xmlns:r="http://schemas.openxmlformats.org/officeDocument/2006/relationships" r:embed="rId882" cstate="print"/>
        <a:stretch>
          <a:fillRect/>
        </a:stretch>
      </xdr:blipFill>
      <xdr:spPr>
        <a:xfrm>
          <a:off x="6705600" y="732548700"/>
          <a:ext cx="762000" cy="762000"/>
        </a:xfrm>
        <a:prstGeom prst="rect">
          <a:avLst/>
        </a:prstGeom>
      </xdr:spPr>
    </xdr:pic>
    <xdr:clientData/>
  </xdr:twoCellAnchor>
  <xdr:twoCellAnchor editAs="oneCell">
    <xdr:from>
      <xdr:col>11</xdr:col>
      <xdr:colOff>0</xdr:colOff>
      <xdr:row>5379</xdr:row>
      <xdr:rowOff>0</xdr:rowOff>
    </xdr:from>
    <xdr:to>
      <xdr:col>12</xdr:col>
      <xdr:colOff>152400</xdr:colOff>
      <xdr:row>5382</xdr:row>
      <xdr:rowOff>190500</xdr:rowOff>
    </xdr:to>
    <xdr:pic>
      <xdr:nvPicPr>
        <xdr:cNvPr id="1131" name="Picture 1130" descr="38backshiny.png"/>
        <xdr:cNvPicPr>
          <a:picLocks noChangeAspect="1"/>
        </xdr:cNvPicPr>
      </xdr:nvPicPr>
      <xdr:blipFill>
        <a:blip xmlns:r="http://schemas.openxmlformats.org/officeDocument/2006/relationships" r:embed="rId883" cstate="print"/>
        <a:stretch>
          <a:fillRect/>
        </a:stretch>
      </xdr:blipFill>
      <xdr:spPr>
        <a:xfrm>
          <a:off x="6705600" y="733501200"/>
          <a:ext cx="762000" cy="762000"/>
        </a:xfrm>
        <a:prstGeom prst="rect">
          <a:avLst/>
        </a:prstGeom>
      </xdr:spPr>
    </xdr:pic>
    <xdr:clientData/>
  </xdr:twoCellAnchor>
  <xdr:twoCellAnchor editAs="oneCell">
    <xdr:from>
      <xdr:col>9</xdr:col>
      <xdr:colOff>323850</xdr:colOff>
      <xdr:row>5682</xdr:row>
      <xdr:rowOff>19050</xdr:rowOff>
    </xdr:from>
    <xdr:to>
      <xdr:col>12</xdr:col>
      <xdr:colOff>590550</xdr:colOff>
      <xdr:row>5692</xdr:row>
      <xdr:rowOff>180975</xdr:rowOff>
    </xdr:to>
    <xdr:pic>
      <xdr:nvPicPr>
        <xdr:cNvPr id="1132" name="Picture 1131" descr="172.jpg"/>
        <xdr:cNvPicPr>
          <a:picLocks noChangeAspect="1"/>
        </xdr:cNvPicPr>
      </xdr:nvPicPr>
      <xdr:blipFill>
        <a:blip xmlns:r="http://schemas.openxmlformats.org/officeDocument/2006/relationships" r:embed="rId884" cstate="print"/>
        <a:stretch>
          <a:fillRect/>
        </a:stretch>
      </xdr:blipFill>
      <xdr:spPr>
        <a:xfrm>
          <a:off x="5810250" y="747569625"/>
          <a:ext cx="2095500" cy="2095500"/>
        </a:xfrm>
        <a:prstGeom prst="rect">
          <a:avLst/>
        </a:prstGeom>
        <a:ln w="19050">
          <a:solidFill>
            <a:schemeClr val="tx1"/>
          </a:solidFill>
        </a:ln>
      </xdr:spPr>
    </xdr:pic>
    <xdr:clientData/>
  </xdr:twoCellAnchor>
  <xdr:twoCellAnchor editAs="oneCell">
    <xdr:from>
      <xdr:col>7</xdr:col>
      <xdr:colOff>0</xdr:colOff>
      <xdr:row>5704</xdr:row>
      <xdr:rowOff>0</xdr:rowOff>
    </xdr:from>
    <xdr:to>
      <xdr:col>8</xdr:col>
      <xdr:colOff>152400</xdr:colOff>
      <xdr:row>5708</xdr:row>
      <xdr:rowOff>0</xdr:rowOff>
    </xdr:to>
    <xdr:pic>
      <xdr:nvPicPr>
        <xdr:cNvPr id="1133" name="Picture 1132" descr="172.png"/>
        <xdr:cNvPicPr>
          <a:picLocks noChangeAspect="1"/>
        </xdr:cNvPicPr>
      </xdr:nvPicPr>
      <xdr:blipFill>
        <a:blip xmlns:r="http://schemas.openxmlformats.org/officeDocument/2006/relationships" r:embed="rId885" cstate="print"/>
        <a:stretch>
          <a:fillRect/>
        </a:stretch>
      </xdr:blipFill>
      <xdr:spPr>
        <a:xfrm>
          <a:off x="4267200" y="751770150"/>
          <a:ext cx="762000" cy="762000"/>
        </a:xfrm>
        <a:prstGeom prst="rect">
          <a:avLst/>
        </a:prstGeom>
      </xdr:spPr>
    </xdr:pic>
    <xdr:clientData/>
  </xdr:twoCellAnchor>
  <xdr:twoCellAnchor editAs="oneCell">
    <xdr:from>
      <xdr:col>9</xdr:col>
      <xdr:colOff>0</xdr:colOff>
      <xdr:row>5704</xdr:row>
      <xdr:rowOff>0</xdr:rowOff>
    </xdr:from>
    <xdr:to>
      <xdr:col>10</xdr:col>
      <xdr:colOff>152400</xdr:colOff>
      <xdr:row>5708</xdr:row>
      <xdr:rowOff>0</xdr:rowOff>
    </xdr:to>
    <xdr:pic>
      <xdr:nvPicPr>
        <xdr:cNvPr id="1134" name="Picture 1133" descr="172.png"/>
        <xdr:cNvPicPr>
          <a:picLocks noChangeAspect="1"/>
        </xdr:cNvPicPr>
      </xdr:nvPicPr>
      <xdr:blipFill>
        <a:blip xmlns:r="http://schemas.openxmlformats.org/officeDocument/2006/relationships" r:embed="rId885" cstate="print"/>
        <a:stretch>
          <a:fillRect/>
        </a:stretch>
      </xdr:blipFill>
      <xdr:spPr>
        <a:xfrm>
          <a:off x="5486400" y="751770150"/>
          <a:ext cx="762000" cy="762000"/>
        </a:xfrm>
        <a:prstGeom prst="rect">
          <a:avLst/>
        </a:prstGeom>
      </xdr:spPr>
    </xdr:pic>
    <xdr:clientData/>
  </xdr:twoCellAnchor>
  <xdr:twoCellAnchor editAs="oneCell">
    <xdr:from>
      <xdr:col>7</xdr:col>
      <xdr:colOff>0</xdr:colOff>
      <xdr:row>5709</xdr:row>
      <xdr:rowOff>0</xdr:rowOff>
    </xdr:from>
    <xdr:to>
      <xdr:col>8</xdr:col>
      <xdr:colOff>152400</xdr:colOff>
      <xdr:row>5712</xdr:row>
      <xdr:rowOff>190500</xdr:rowOff>
    </xdr:to>
    <xdr:pic>
      <xdr:nvPicPr>
        <xdr:cNvPr id="1135" name="Picture 1134" descr="172back.png"/>
        <xdr:cNvPicPr>
          <a:picLocks noChangeAspect="1"/>
        </xdr:cNvPicPr>
      </xdr:nvPicPr>
      <xdr:blipFill>
        <a:blip xmlns:r="http://schemas.openxmlformats.org/officeDocument/2006/relationships" r:embed="rId886" cstate="print"/>
        <a:stretch>
          <a:fillRect/>
        </a:stretch>
      </xdr:blipFill>
      <xdr:spPr>
        <a:xfrm>
          <a:off x="4267200" y="752722650"/>
          <a:ext cx="762000" cy="762000"/>
        </a:xfrm>
        <a:prstGeom prst="rect">
          <a:avLst/>
        </a:prstGeom>
      </xdr:spPr>
    </xdr:pic>
    <xdr:clientData/>
  </xdr:twoCellAnchor>
  <xdr:twoCellAnchor editAs="oneCell">
    <xdr:from>
      <xdr:col>9</xdr:col>
      <xdr:colOff>0</xdr:colOff>
      <xdr:row>5709</xdr:row>
      <xdr:rowOff>0</xdr:rowOff>
    </xdr:from>
    <xdr:to>
      <xdr:col>10</xdr:col>
      <xdr:colOff>152400</xdr:colOff>
      <xdr:row>5712</xdr:row>
      <xdr:rowOff>190500</xdr:rowOff>
    </xdr:to>
    <xdr:pic>
      <xdr:nvPicPr>
        <xdr:cNvPr id="1136" name="Picture 1135" descr="172back.png"/>
        <xdr:cNvPicPr>
          <a:picLocks noChangeAspect="1"/>
        </xdr:cNvPicPr>
      </xdr:nvPicPr>
      <xdr:blipFill>
        <a:blip xmlns:r="http://schemas.openxmlformats.org/officeDocument/2006/relationships" r:embed="rId886" cstate="print"/>
        <a:stretch>
          <a:fillRect/>
        </a:stretch>
      </xdr:blipFill>
      <xdr:spPr>
        <a:xfrm>
          <a:off x="5486400" y="752722650"/>
          <a:ext cx="762000" cy="762000"/>
        </a:xfrm>
        <a:prstGeom prst="rect">
          <a:avLst/>
        </a:prstGeom>
      </xdr:spPr>
    </xdr:pic>
    <xdr:clientData/>
  </xdr:twoCellAnchor>
  <xdr:twoCellAnchor editAs="oneCell">
    <xdr:from>
      <xdr:col>11</xdr:col>
      <xdr:colOff>0</xdr:colOff>
      <xdr:row>5704</xdr:row>
      <xdr:rowOff>0</xdr:rowOff>
    </xdr:from>
    <xdr:to>
      <xdr:col>12</xdr:col>
      <xdr:colOff>152400</xdr:colOff>
      <xdr:row>5708</xdr:row>
      <xdr:rowOff>0</xdr:rowOff>
    </xdr:to>
    <xdr:pic>
      <xdr:nvPicPr>
        <xdr:cNvPr id="1137" name="Picture 1136" descr="172shiny.png"/>
        <xdr:cNvPicPr>
          <a:picLocks noChangeAspect="1"/>
        </xdr:cNvPicPr>
      </xdr:nvPicPr>
      <xdr:blipFill>
        <a:blip xmlns:r="http://schemas.openxmlformats.org/officeDocument/2006/relationships" r:embed="rId887" cstate="print"/>
        <a:stretch>
          <a:fillRect/>
        </a:stretch>
      </xdr:blipFill>
      <xdr:spPr>
        <a:xfrm>
          <a:off x="6705600" y="751770150"/>
          <a:ext cx="762000" cy="762000"/>
        </a:xfrm>
        <a:prstGeom prst="rect">
          <a:avLst/>
        </a:prstGeom>
      </xdr:spPr>
    </xdr:pic>
    <xdr:clientData/>
  </xdr:twoCellAnchor>
  <xdr:twoCellAnchor editAs="oneCell">
    <xdr:from>
      <xdr:col>11</xdr:col>
      <xdr:colOff>0</xdr:colOff>
      <xdr:row>5709</xdr:row>
      <xdr:rowOff>0</xdr:rowOff>
    </xdr:from>
    <xdr:to>
      <xdr:col>12</xdr:col>
      <xdr:colOff>152400</xdr:colOff>
      <xdr:row>5712</xdr:row>
      <xdr:rowOff>190500</xdr:rowOff>
    </xdr:to>
    <xdr:pic>
      <xdr:nvPicPr>
        <xdr:cNvPr id="1138" name="Picture 1137" descr="172backshiny.png"/>
        <xdr:cNvPicPr>
          <a:picLocks noChangeAspect="1"/>
        </xdr:cNvPicPr>
      </xdr:nvPicPr>
      <xdr:blipFill>
        <a:blip xmlns:r="http://schemas.openxmlformats.org/officeDocument/2006/relationships" r:embed="rId888" cstate="print"/>
        <a:stretch>
          <a:fillRect/>
        </a:stretch>
      </xdr:blipFill>
      <xdr:spPr>
        <a:xfrm>
          <a:off x="6705600" y="752722650"/>
          <a:ext cx="762000" cy="762000"/>
        </a:xfrm>
        <a:prstGeom prst="rect">
          <a:avLst/>
        </a:prstGeom>
      </xdr:spPr>
    </xdr:pic>
    <xdr:clientData/>
  </xdr:twoCellAnchor>
  <xdr:twoCellAnchor editAs="oneCell">
    <xdr:from>
      <xdr:col>9</xdr:col>
      <xdr:colOff>323850</xdr:colOff>
      <xdr:row>5714</xdr:row>
      <xdr:rowOff>19050</xdr:rowOff>
    </xdr:from>
    <xdr:to>
      <xdr:col>12</xdr:col>
      <xdr:colOff>590550</xdr:colOff>
      <xdr:row>5724</xdr:row>
      <xdr:rowOff>180975</xdr:rowOff>
    </xdr:to>
    <xdr:pic>
      <xdr:nvPicPr>
        <xdr:cNvPr id="1139" name="Picture 1138" descr="018.jpg"/>
        <xdr:cNvPicPr>
          <a:picLocks noChangeAspect="1"/>
        </xdr:cNvPicPr>
      </xdr:nvPicPr>
      <xdr:blipFill>
        <a:blip xmlns:r="http://schemas.openxmlformats.org/officeDocument/2006/relationships" r:embed="rId889" cstate="print"/>
        <a:stretch>
          <a:fillRect/>
        </a:stretch>
      </xdr:blipFill>
      <xdr:spPr>
        <a:xfrm>
          <a:off x="5810250" y="753722775"/>
          <a:ext cx="2095500" cy="2095500"/>
        </a:xfrm>
        <a:prstGeom prst="rect">
          <a:avLst/>
        </a:prstGeom>
        <a:ln w="19050">
          <a:solidFill>
            <a:schemeClr val="tx1"/>
          </a:solidFill>
        </a:ln>
      </xdr:spPr>
    </xdr:pic>
    <xdr:clientData/>
  </xdr:twoCellAnchor>
  <xdr:twoCellAnchor editAs="oneCell">
    <xdr:from>
      <xdr:col>7</xdr:col>
      <xdr:colOff>0</xdr:colOff>
      <xdr:row>5736</xdr:row>
      <xdr:rowOff>0</xdr:rowOff>
    </xdr:from>
    <xdr:to>
      <xdr:col>8</xdr:col>
      <xdr:colOff>152400</xdr:colOff>
      <xdr:row>5740</xdr:row>
      <xdr:rowOff>0</xdr:rowOff>
    </xdr:to>
    <xdr:pic>
      <xdr:nvPicPr>
        <xdr:cNvPr id="1140" name="Picture 1139" descr="18.png"/>
        <xdr:cNvPicPr>
          <a:picLocks noChangeAspect="1"/>
        </xdr:cNvPicPr>
      </xdr:nvPicPr>
      <xdr:blipFill>
        <a:blip xmlns:r="http://schemas.openxmlformats.org/officeDocument/2006/relationships" r:embed="rId890" cstate="print"/>
        <a:stretch>
          <a:fillRect/>
        </a:stretch>
      </xdr:blipFill>
      <xdr:spPr>
        <a:xfrm>
          <a:off x="4267200" y="757923300"/>
          <a:ext cx="762000" cy="762000"/>
        </a:xfrm>
        <a:prstGeom prst="rect">
          <a:avLst/>
        </a:prstGeom>
      </xdr:spPr>
    </xdr:pic>
    <xdr:clientData/>
  </xdr:twoCellAnchor>
  <xdr:twoCellAnchor editAs="oneCell">
    <xdr:from>
      <xdr:col>9</xdr:col>
      <xdr:colOff>0</xdr:colOff>
      <xdr:row>5736</xdr:row>
      <xdr:rowOff>0</xdr:rowOff>
    </xdr:from>
    <xdr:to>
      <xdr:col>10</xdr:col>
      <xdr:colOff>152400</xdr:colOff>
      <xdr:row>5740</xdr:row>
      <xdr:rowOff>0</xdr:rowOff>
    </xdr:to>
    <xdr:pic>
      <xdr:nvPicPr>
        <xdr:cNvPr id="1141" name="Picture 1140" descr="18.png"/>
        <xdr:cNvPicPr>
          <a:picLocks noChangeAspect="1"/>
        </xdr:cNvPicPr>
      </xdr:nvPicPr>
      <xdr:blipFill>
        <a:blip xmlns:r="http://schemas.openxmlformats.org/officeDocument/2006/relationships" r:embed="rId890" cstate="print"/>
        <a:stretch>
          <a:fillRect/>
        </a:stretch>
      </xdr:blipFill>
      <xdr:spPr>
        <a:xfrm>
          <a:off x="5486400" y="757923300"/>
          <a:ext cx="762000" cy="762000"/>
        </a:xfrm>
        <a:prstGeom prst="rect">
          <a:avLst/>
        </a:prstGeom>
      </xdr:spPr>
    </xdr:pic>
    <xdr:clientData/>
  </xdr:twoCellAnchor>
  <xdr:twoCellAnchor editAs="oneCell">
    <xdr:from>
      <xdr:col>7</xdr:col>
      <xdr:colOff>0</xdr:colOff>
      <xdr:row>5741</xdr:row>
      <xdr:rowOff>0</xdr:rowOff>
    </xdr:from>
    <xdr:to>
      <xdr:col>8</xdr:col>
      <xdr:colOff>152400</xdr:colOff>
      <xdr:row>5744</xdr:row>
      <xdr:rowOff>190500</xdr:rowOff>
    </xdr:to>
    <xdr:pic>
      <xdr:nvPicPr>
        <xdr:cNvPr id="1142" name="Picture 1141" descr="18back.png"/>
        <xdr:cNvPicPr>
          <a:picLocks noChangeAspect="1"/>
        </xdr:cNvPicPr>
      </xdr:nvPicPr>
      <xdr:blipFill>
        <a:blip xmlns:r="http://schemas.openxmlformats.org/officeDocument/2006/relationships" r:embed="rId891" cstate="print"/>
        <a:stretch>
          <a:fillRect/>
        </a:stretch>
      </xdr:blipFill>
      <xdr:spPr>
        <a:xfrm>
          <a:off x="4267200" y="758875800"/>
          <a:ext cx="762000" cy="762000"/>
        </a:xfrm>
        <a:prstGeom prst="rect">
          <a:avLst/>
        </a:prstGeom>
      </xdr:spPr>
    </xdr:pic>
    <xdr:clientData/>
  </xdr:twoCellAnchor>
  <xdr:twoCellAnchor editAs="oneCell">
    <xdr:from>
      <xdr:col>9</xdr:col>
      <xdr:colOff>0</xdr:colOff>
      <xdr:row>5741</xdr:row>
      <xdr:rowOff>0</xdr:rowOff>
    </xdr:from>
    <xdr:to>
      <xdr:col>10</xdr:col>
      <xdr:colOff>152400</xdr:colOff>
      <xdr:row>5744</xdr:row>
      <xdr:rowOff>190500</xdr:rowOff>
    </xdr:to>
    <xdr:pic>
      <xdr:nvPicPr>
        <xdr:cNvPr id="1143" name="Picture 1142" descr="18back.png"/>
        <xdr:cNvPicPr>
          <a:picLocks noChangeAspect="1"/>
        </xdr:cNvPicPr>
      </xdr:nvPicPr>
      <xdr:blipFill>
        <a:blip xmlns:r="http://schemas.openxmlformats.org/officeDocument/2006/relationships" r:embed="rId891" cstate="print"/>
        <a:stretch>
          <a:fillRect/>
        </a:stretch>
      </xdr:blipFill>
      <xdr:spPr>
        <a:xfrm>
          <a:off x="5486400" y="758875800"/>
          <a:ext cx="762000" cy="762000"/>
        </a:xfrm>
        <a:prstGeom prst="rect">
          <a:avLst/>
        </a:prstGeom>
      </xdr:spPr>
    </xdr:pic>
    <xdr:clientData/>
  </xdr:twoCellAnchor>
  <xdr:twoCellAnchor editAs="oneCell">
    <xdr:from>
      <xdr:col>11</xdr:col>
      <xdr:colOff>0</xdr:colOff>
      <xdr:row>5736</xdr:row>
      <xdr:rowOff>0</xdr:rowOff>
    </xdr:from>
    <xdr:to>
      <xdr:col>12</xdr:col>
      <xdr:colOff>152400</xdr:colOff>
      <xdr:row>5740</xdr:row>
      <xdr:rowOff>0</xdr:rowOff>
    </xdr:to>
    <xdr:pic>
      <xdr:nvPicPr>
        <xdr:cNvPr id="1144" name="Picture 1143" descr="18shiny.png"/>
        <xdr:cNvPicPr>
          <a:picLocks noChangeAspect="1"/>
        </xdr:cNvPicPr>
      </xdr:nvPicPr>
      <xdr:blipFill>
        <a:blip xmlns:r="http://schemas.openxmlformats.org/officeDocument/2006/relationships" r:embed="rId892" cstate="print"/>
        <a:stretch>
          <a:fillRect/>
        </a:stretch>
      </xdr:blipFill>
      <xdr:spPr>
        <a:xfrm>
          <a:off x="6705600" y="757923300"/>
          <a:ext cx="762000" cy="762000"/>
        </a:xfrm>
        <a:prstGeom prst="rect">
          <a:avLst/>
        </a:prstGeom>
      </xdr:spPr>
    </xdr:pic>
    <xdr:clientData/>
  </xdr:twoCellAnchor>
  <xdr:twoCellAnchor editAs="oneCell">
    <xdr:from>
      <xdr:col>11</xdr:col>
      <xdr:colOff>0</xdr:colOff>
      <xdr:row>5741</xdr:row>
      <xdr:rowOff>0</xdr:rowOff>
    </xdr:from>
    <xdr:to>
      <xdr:col>12</xdr:col>
      <xdr:colOff>152400</xdr:colOff>
      <xdr:row>5744</xdr:row>
      <xdr:rowOff>190500</xdr:rowOff>
    </xdr:to>
    <xdr:pic>
      <xdr:nvPicPr>
        <xdr:cNvPr id="1145" name="Picture 1144" descr="18backshiny.png"/>
        <xdr:cNvPicPr>
          <a:picLocks noChangeAspect="1"/>
        </xdr:cNvPicPr>
      </xdr:nvPicPr>
      <xdr:blipFill>
        <a:blip xmlns:r="http://schemas.openxmlformats.org/officeDocument/2006/relationships" r:embed="rId893" cstate="print"/>
        <a:stretch>
          <a:fillRect/>
        </a:stretch>
      </xdr:blipFill>
      <xdr:spPr>
        <a:xfrm>
          <a:off x="6705600" y="758875800"/>
          <a:ext cx="762000" cy="762000"/>
        </a:xfrm>
        <a:prstGeom prst="rect">
          <a:avLst/>
        </a:prstGeom>
      </xdr:spPr>
    </xdr:pic>
    <xdr:clientData/>
  </xdr:twoCellAnchor>
  <xdr:twoCellAnchor editAs="oneCell">
    <xdr:from>
      <xdr:col>9</xdr:col>
      <xdr:colOff>323850</xdr:colOff>
      <xdr:row>5748</xdr:row>
      <xdr:rowOff>19050</xdr:rowOff>
    </xdr:from>
    <xdr:to>
      <xdr:col>12</xdr:col>
      <xdr:colOff>590550</xdr:colOff>
      <xdr:row>5758</xdr:row>
      <xdr:rowOff>180975</xdr:rowOff>
    </xdr:to>
    <xdr:pic>
      <xdr:nvPicPr>
        <xdr:cNvPr id="1146" name="Picture 1145" descr="025.jpg"/>
        <xdr:cNvPicPr>
          <a:picLocks noChangeAspect="1"/>
        </xdr:cNvPicPr>
      </xdr:nvPicPr>
      <xdr:blipFill>
        <a:blip xmlns:r="http://schemas.openxmlformats.org/officeDocument/2006/relationships" r:embed="rId894" cstate="print"/>
        <a:stretch>
          <a:fillRect/>
        </a:stretch>
      </xdr:blipFill>
      <xdr:spPr>
        <a:xfrm>
          <a:off x="5810250" y="760256925"/>
          <a:ext cx="2095500" cy="2095500"/>
        </a:xfrm>
        <a:prstGeom prst="rect">
          <a:avLst/>
        </a:prstGeom>
        <a:ln w="19050">
          <a:solidFill>
            <a:schemeClr val="tx1"/>
          </a:solidFill>
        </a:ln>
      </xdr:spPr>
    </xdr:pic>
    <xdr:clientData/>
  </xdr:twoCellAnchor>
  <xdr:twoCellAnchor editAs="oneCell">
    <xdr:from>
      <xdr:col>7</xdr:col>
      <xdr:colOff>0</xdr:colOff>
      <xdr:row>5770</xdr:row>
      <xdr:rowOff>0</xdr:rowOff>
    </xdr:from>
    <xdr:to>
      <xdr:col>8</xdr:col>
      <xdr:colOff>152400</xdr:colOff>
      <xdr:row>5774</xdr:row>
      <xdr:rowOff>0</xdr:rowOff>
    </xdr:to>
    <xdr:pic>
      <xdr:nvPicPr>
        <xdr:cNvPr id="1147" name="Picture 1146" descr="25.png"/>
        <xdr:cNvPicPr>
          <a:picLocks noChangeAspect="1"/>
        </xdr:cNvPicPr>
      </xdr:nvPicPr>
      <xdr:blipFill>
        <a:blip xmlns:r="http://schemas.openxmlformats.org/officeDocument/2006/relationships" r:embed="rId895" cstate="print"/>
        <a:stretch>
          <a:fillRect/>
        </a:stretch>
      </xdr:blipFill>
      <xdr:spPr>
        <a:xfrm>
          <a:off x="4267200" y="764457450"/>
          <a:ext cx="762000" cy="762000"/>
        </a:xfrm>
        <a:prstGeom prst="rect">
          <a:avLst/>
        </a:prstGeom>
      </xdr:spPr>
    </xdr:pic>
    <xdr:clientData/>
  </xdr:twoCellAnchor>
  <xdr:twoCellAnchor editAs="oneCell">
    <xdr:from>
      <xdr:col>9</xdr:col>
      <xdr:colOff>0</xdr:colOff>
      <xdr:row>5770</xdr:row>
      <xdr:rowOff>0</xdr:rowOff>
    </xdr:from>
    <xdr:to>
      <xdr:col>10</xdr:col>
      <xdr:colOff>152400</xdr:colOff>
      <xdr:row>5774</xdr:row>
      <xdr:rowOff>0</xdr:rowOff>
    </xdr:to>
    <xdr:pic>
      <xdr:nvPicPr>
        <xdr:cNvPr id="1148" name="Picture 1147" descr="25fem.png"/>
        <xdr:cNvPicPr>
          <a:picLocks noChangeAspect="1"/>
        </xdr:cNvPicPr>
      </xdr:nvPicPr>
      <xdr:blipFill>
        <a:blip xmlns:r="http://schemas.openxmlformats.org/officeDocument/2006/relationships" r:embed="rId896" cstate="print"/>
        <a:stretch>
          <a:fillRect/>
        </a:stretch>
      </xdr:blipFill>
      <xdr:spPr>
        <a:xfrm>
          <a:off x="5486400" y="764457450"/>
          <a:ext cx="762000" cy="762000"/>
        </a:xfrm>
        <a:prstGeom prst="rect">
          <a:avLst/>
        </a:prstGeom>
      </xdr:spPr>
    </xdr:pic>
    <xdr:clientData/>
  </xdr:twoCellAnchor>
  <xdr:twoCellAnchor editAs="oneCell">
    <xdr:from>
      <xdr:col>7</xdr:col>
      <xdr:colOff>0</xdr:colOff>
      <xdr:row>5775</xdr:row>
      <xdr:rowOff>0</xdr:rowOff>
    </xdr:from>
    <xdr:to>
      <xdr:col>8</xdr:col>
      <xdr:colOff>152400</xdr:colOff>
      <xdr:row>5778</xdr:row>
      <xdr:rowOff>190500</xdr:rowOff>
    </xdr:to>
    <xdr:pic>
      <xdr:nvPicPr>
        <xdr:cNvPr id="1149" name="Picture 1148" descr="25back.png"/>
        <xdr:cNvPicPr>
          <a:picLocks noChangeAspect="1"/>
        </xdr:cNvPicPr>
      </xdr:nvPicPr>
      <xdr:blipFill>
        <a:blip xmlns:r="http://schemas.openxmlformats.org/officeDocument/2006/relationships" r:embed="rId897" cstate="print"/>
        <a:stretch>
          <a:fillRect/>
        </a:stretch>
      </xdr:blipFill>
      <xdr:spPr>
        <a:xfrm>
          <a:off x="4267200" y="765409950"/>
          <a:ext cx="762000" cy="762000"/>
        </a:xfrm>
        <a:prstGeom prst="rect">
          <a:avLst/>
        </a:prstGeom>
      </xdr:spPr>
    </xdr:pic>
    <xdr:clientData/>
  </xdr:twoCellAnchor>
  <xdr:twoCellAnchor editAs="oneCell">
    <xdr:from>
      <xdr:col>9</xdr:col>
      <xdr:colOff>0</xdr:colOff>
      <xdr:row>5775</xdr:row>
      <xdr:rowOff>0</xdr:rowOff>
    </xdr:from>
    <xdr:to>
      <xdr:col>10</xdr:col>
      <xdr:colOff>152400</xdr:colOff>
      <xdr:row>5778</xdr:row>
      <xdr:rowOff>190500</xdr:rowOff>
    </xdr:to>
    <xdr:pic>
      <xdr:nvPicPr>
        <xdr:cNvPr id="1150" name="Picture 1149" descr="25backfem.png"/>
        <xdr:cNvPicPr>
          <a:picLocks noChangeAspect="1"/>
        </xdr:cNvPicPr>
      </xdr:nvPicPr>
      <xdr:blipFill>
        <a:blip xmlns:r="http://schemas.openxmlformats.org/officeDocument/2006/relationships" r:embed="rId898" cstate="print"/>
        <a:stretch>
          <a:fillRect/>
        </a:stretch>
      </xdr:blipFill>
      <xdr:spPr>
        <a:xfrm>
          <a:off x="5486400" y="765409950"/>
          <a:ext cx="762000" cy="762000"/>
        </a:xfrm>
        <a:prstGeom prst="rect">
          <a:avLst/>
        </a:prstGeom>
      </xdr:spPr>
    </xdr:pic>
    <xdr:clientData/>
  </xdr:twoCellAnchor>
  <xdr:twoCellAnchor editAs="oneCell">
    <xdr:from>
      <xdr:col>11</xdr:col>
      <xdr:colOff>0</xdr:colOff>
      <xdr:row>5770</xdr:row>
      <xdr:rowOff>0</xdr:rowOff>
    </xdr:from>
    <xdr:to>
      <xdr:col>12</xdr:col>
      <xdr:colOff>152400</xdr:colOff>
      <xdr:row>5774</xdr:row>
      <xdr:rowOff>0</xdr:rowOff>
    </xdr:to>
    <xdr:pic>
      <xdr:nvPicPr>
        <xdr:cNvPr id="1151" name="Picture 1150" descr="25shiny.png"/>
        <xdr:cNvPicPr>
          <a:picLocks noChangeAspect="1"/>
        </xdr:cNvPicPr>
      </xdr:nvPicPr>
      <xdr:blipFill>
        <a:blip xmlns:r="http://schemas.openxmlformats.org/officeDocument/2006/relationships" r:embed="rId899" cstate="print"/>
        <a:stretch>
          <a:fillRect/>
        </a:stretch>
      </xdr:blipFill>
      <xdr:spPr>
        <a:xfrm>
          <a:off x="6705600" y="764457450"/>
          <a:ext cx="762000" cy="762000"/>
        </a:xfrm>
        <a:prstGeom prst="rect">
          <a:avLst/>
        </a:prstGeom>
      </xdr:spPr>
    </xdr:pic>
    <xdr:clientData/>
  </xdr:twoCellAnchor>
  <xdr:twoCellAnchor editAs="oneCell">
    <xdr:from>
      <xdr:col>11</xdr:col>
      <xdr:colOff>0</xdr:colOff>
      <xdr:row>5775</xdr:row>
      <xdr:rowOff>0</xdr:rowOff>
    </xdr:from>
    <xdr:to>
      <xdr:col>12</xdr:col>
      <xdr:colOff>152400</xdr:colOff>
      <xdr:row>5778</xdr:row>
      <xdr:rowOff>190500</xdr:rowOff>
    </xdr:to>
    <xdr:pic>
      <xdr:nvPicPr>
        <xdr:cNvPr id="1152" name="Picture 1151" descr="25backshiny.png"/>
        <xdr:cNvPicPr>
          <a:picLocks noChangeAspect="1"/>
        </xdr:cNvPicPr>
      </xdr:nvPicPr>
      <xdr:blipFill>
        <a:blip xmlns:r="http://schemas.openxmlformats.org/officeDocument/2006/relationships" r:embed="rId900" cstate="print"/>
        <a:stretch>
          <a:fillRect/>
        </a:stretch>
      </xdr:blipFill>
      <xdr:spPr>
        <a:xfrm>
          <a:off x="6705600" y="765409950"/>
          <a:ext cx="762000" cy="762000"/>
        </a:xfrm>
        <a:prstGeom prst="rect">
          <a:avLst/>
        </a:prstGeom>
      </xdr:spPr>
    </xdr:pic>
    <xdr:clientData/>
  </xdr:twoCellAnchor>
  <xdr:twoCellAnchor editAs="oneCell">
    <xdr:from>
      <xdr:col>9</xdr:col>
      <xdr:colOff>323850</xdr:colOff>
      <xdr:row>5816</xdr:row>
      <xdr:rowOff>19050</xdr:rowOff>
    </xdr:from>
    <xdr:to>
      <xdr:col>12</xdr:col>
      <xdr:colOff>590550</xdr:colOff>
      <xdr:row>5826</xdr:row>
      <xdr:rowOff>180975</xdr:rowOff>
    </xdr:to>
    <xdr:pic>
      <xdr:nvPicPr>
        <xdr:cNvPr id="1153" name="Picture 1152" descr="311.jpg"/>
        <xdr:cNvPicPr>
          <a:picLocks noChangeAspect="1"/>
        </xdr:cNvPicPr>
      </xdr:nvPicPr>
      <xdr:blipFill>
        <a:blip xmlns:r="http://schemas.openxmlformats.org/officeDocument/2006/relationships" r:embed="rId901" cstate="print"/>
        <a:stretch>
          <a:fillRect/>
        </a:stretch>
      </xdr:blipFill>
      <xdr:spPr>
        <a:xfrm>
          <a:off x="5810250" y="766791075"/>
          <a:ext cx="2095500" cy="2095500"/>
        </a:xfrm>
        <a:prstGeom prst="rect">
          <a:avLst/>
        </a:prstGeom>
        <a:ln w="19050">
          <a:solidFill>
            <a:schemeClr val="tx1"/>
          </a:solidFill>
        </a:ln>
      </xdr:spPr>
    </xdr:pic>
    <xdr:clientData/>
  </xdr:twoCellAnchor>
  <xdr:twoCellAnchor editAs="oneCell">
    <xdr:from>
      <xdr:col>7</xdr:col>
      <xdr:colOff>0</xdr:colOff>
      <xdr:row>5838</xdr:row>
      <xdr:rowOff>0</xdr:rowOff>
    </xdr:from>
    <xdr:to>
      <xdr:col>8</xdr:col>
      <xdr:colOff>152400</xdr:colOff>
      <xdr:row>5842</xdr:row>
      <xdr:rowOff>0</xdr:rowOff>
    </xdr:to>
    <xdr:pic>
      <xdr:nvPicPr>
        <xdr:cNvPr id="1154" name="Picture 1153" descr="311.png"/>
        <xdr:cNvPicPr>
          <a:picLocks noChangeAspect="1"/>
        </xdr:cNvPicPr>
      </xdr:nvPicPr>
      <xdr:blipFill>
        <a:blip xmlns:r="http://schemas.openxmlformats.org/officeDocument/2006/relationships" r:embed="rId902" cstate="print"/>
        <a:stretch>
          <a:fillRect/>
        </a:stretch>
      </xdr:blipFill>
      <xdr:spPr>
        <a:xfrm>
          <a:off x="4267200" y="770991600"/>
          <a:ext cx="762000" cy="762000"/>
        </a:xfrm>
        <a:prstGeom prst="rect">
          <a:avLst/>
        </a:prstGeom>
      </xdr:spPr>
    </xdr:pic>
    <xdr:clientData/>
  </xdr:twoCellAnchor>
  <xdr:twoCellAnchor editAs="oneCell">
    <xdr:from>
      <xdr:col>9</xdr:col>
      <xdr:colOff>0</xdr:colOff>
      <xdr:row>5838</xdr:row>
      <xdr:rowOff>0</xdr:rowOff>
    </xdr:from>
    <xdr:to>
      <xdr:col>10</xdr:col>
      <xdr:colOff>152400</xdr:colOff>
      <xdr:row>5842</xdr:row>
      <xdr:rowOff>0</xdr:rowOff>
    </xdr:to>
    <xdr:pic>
      <xdr:nvPicPr>
        <xdr:cNvPr id="1155" name="Picture 1154" descr="311.png"/>
        <xdr:cNvPicPr>
          <a:picLocks noChangeAspect="1"/>
        </xdr:cNvPicPr>
      </xdr:nvPicPr>
      <xdr:blipFill>
        <a:blip xmlns:r="http://schemas.openxmlformats.org/officeDocument/2006/relationships" r:embed="rId902" cstate="print"/>
        <a:stretch>
          <a:fillRect/>
        </a:stretch>
      </xdr:blipFill>
      <xdr:spPr>
        <a:xfrm>
          <a:off x="5486400" y="770991600"/>
          <a:ext cx="762000" cy="762000"/>
        </a:xfrm>
        <a:prstGeom prst="rect">
          <a:avLst/>
        </a:prstGeom>
      </xdr:spPr>
    </xdr:pic>
    <xdr:clientData/>
  </xdr:twoCellAnchor>
  <xdr:twoCellAnchor editAs="oneCell">
    <xdr:from>
      <xdr:col>7</xdr:col>
      <xdr:colOff>0</xdr:colOff>
      <xdr:row>5843</xdr:row>
      <xdr:rowOff>0</xdr:rowOff>
    </xdr:from>
    <xdr:to>
      <xdr:col>8</xdr:col>
      <xdr:colOff>152400</xdr:colOff>
      <xdr:row>5846</xdr:row>
      <xdr:rowOff>190500</xdr:rowOff>
    </xdr:to>
    <xdr:pic>
      <xdr:nvPicPr>
        <xdr:cNvPr id="1156" name="Picture 1155" descr="311back.png"/>
        <xdr:cNvPicPr>
          <a:picLocks noChangeAspect="1"/>
        </xdr:cNvPicPr>
      </xdr:nvPicPr>
      <xdr:blipFill>
        <a:blip xmlns:r="http://schemas.openxmlformats.org/officeDocument/2006/relationships" r:embed="rId903" cstate="print"/>
        <a:stretch>
          <a:fillRect/>
        </a:stretch>
      </xdr:blipFill>
      <xdr:spPr>
        <a:xfrm>
          <a:off x="4267200" y="771944100"/>
          <a:ext cx="762000" cy="762000"/>
        </a:xfrm>
        <a:prstGeom prst="rect">
          <a:avLst/>
        </a:prstGeom>
      </xdr:spPr>
    </xdr:pic>
    <xdr:clientData/>
  </xdr:twoCellAnchor>
  <xdr:twoCellAnchor editAs="oneCell">
    <xdr:from>
      <xdr:col>9</xdr:col>
      <xdr:colOff>0</xdr:colOff>
      <xdr:row>5843</xdr:row>
      <xdr:rowOff>0</xdr:rowOff>
    </xdr:from>
    <xdr:to>
      <xdr:col>10</xdr:col>
      <xdr:colOff>152400</xdr:colOff>
      <xdr:row>5846</xdr:row>
      <xdr:rowOff>190500</xdr:rowOff>
    </xdr:to>
    <xdr:pic>
      <xdr:nvPicPr>
        <xdr:cNvPr id="1157" name="Picture 1156" descr="311back.png"/>
        <xdr:cNvPicPr>
          <a:picLocks noChangeAspect="1"/>
        </xdr:cNvPicPr>
      </xdr:nvPicPr>
      <xdr:blipFill>
        <a:blip xmlns:r="http://schemas.openxmlformats.org/officeDocument/2006/relationships" r:embed="rId903" cstate="print"/>
        <a:stretch>
          <a:fillRect/>
        </a:stretch>
      </xdr:blipFill>
      <xdr:spPr>
        <a:xfrm>
          <a:off x="5486400" y="771944100"/>
          <a:ext cx="762000" cy="762000"/>
        </a:xfrm>
        <a:prstGeom prst="rect">
          <a:avLst/>
        </a:prstGeom>
      </xdr:spPr>
    </xdr:pic>
    <xdr:clientData/>
  </xdr:twoCellAnchor>
  <xdr:twoCellAnchor editAs="oneCell">
    <xdr:from>
      <xdr:col>11</xdr:col>
      <xdr:colOff>0</xdr:colOff>
      <xdr:row>5838</xdr:row>
      <xdr:rowOff>0</xdr:rowOff>
    </xdr:from>
    <xdr:to>
      <xdr:col>12</xdr:col>
      <xdr:colOff>152400</xdr:colOff>
      <xdr:row>5842</xdr:row>
      <xdr:rowOff>0</xdr:rowOff>
    </xdr:to>
    <xdr:pic>
      <xdr:nvPicPr>
        <xdr:cNvPr id="1158" name="Picture 1157" descr="311shiny.png"/>
        <xdr:cNvPicPr>
          <a:picLocks noChangeAspect="1"/>
        </xdr:cNvPicPr>
      </xdr:nvPicPr>
      <xdr:blipFill>
        <a:blip xmlns:r="http://schemas.openxmlformats.org/officeDocument/2006/relationships" r:embed="rId904" cstate="print"/>
        <a:stretch>
          <a:fillRect/>
        </a:stretch>
      </xdr:blipFill>
      <xdr:spPr>
        <a:xfrm>
          <a:off x="6705600" y="770991600"/>
          <a:ext cx="762000" cy="762000"/>
        </a:xfrm>
        <a:prstGeom prst="rect">
          <a:avLst/>
        </a:prstGeom>
      </xdr:spPr>
    </xdr:pic>
    <xdr:clientData/>
  </xdr:twoCellAnchor>
  <xdr:twoCellAnchor editAs="oneCell">
    <xdr:from>
      <xdr:col>11</xdr:col>
      <xdr:colOff>0</xdr:colOff>
      <xdr:row>5843</xdr:row>
      <xdr:rowOff>0</xdr:rowOff>
    </xdr:from>
    <xdr:to>
      <xdr:col>12</xdr:col>
      <xdr:colOff>152400</xdr:colOff>
      <xdr:row>5846</xdr:row>
      <xdr:rowOff>190500</xdr:rowOff>
    </xdr:to>
    <xdr:pic>
      <xdr:nvPicPr>
        <xdr:cNvPr id="1159" name="Picture 1158" descr="311backshiny.png"/>
        <xdr:cNvPicPr>
          <a:picLocks noChangeAspect="1"/>
        </xdr:cNvPicPr>
      </xdr:nvPicPr>
      <xdr:blipFill>
        <a:blip xmlns:r="http://schemas.openxmlformats.org/officeDocument/2006/relationships" r:embed="rId905" cstate="print"/>
        <a:stretch>
          <a:fillRect/>
        </a:stretch>
      </xdr:blipFill>
      <xdr:spPr>
        <a:xfrm>
          <a:off x="6705600" y="771944100"/>
          <a:ext cx="762000" cy="762000"/>
        </a:xfrm>
        <a:prstGeom prst="rect">
          <a:avLst/>
        </a:prstGeom>
      </xdr:spPr>
    </xdr:pic>
    <xdr:clientData/>
  </xdr:twoCellAnchor>
  <xdr:twoCellAnchor editAs="oneCell">
    <xdr:from>
      <xdr:col>9</xdr:col>
      <xdr:colOff>323850</xdr:colOff>
      <xdr:row>1543</xdr:row>
      <xdr:rowOff>19050</xdr:rowOff>
    </xdr:from>
    <xdr:to>
      <xdr:col>12</xdr:col>
      <xdr:colOff>590550</xdr:colOff>
      <xdr:row>1553</xdr:row>
      <xdr:rowOff>180975</xdr:rowOff>
    </xdr:to>
    <xdr:pic>
      <xdr:nvPicPr>
        <xdr:cNvPr id="1160" name="Picture 1159" descr="346.jpg"/>
        <xdr:cNvPicPr>
          <a:picLocks noChangeAspect="1"/>
        </xdr:cNvPicPr>
      </xdr:nvPicPr>
      <xdr:blipFill>
        <a:blip xmlns:r="http://schemas.openxmlformats.org/officeDocument/2006/relationships" r:embed="rId906" cstate="print"/>
        <a:stretch>
          <a:fillRect/>
        </a:stretch>
      </xdr:blipFill>
      <xdr:spPr>
        <a:xfrm>
          <a:off x="5810250" y="296656125"/>
          <a:ext cx="2095500" cy="2095500"/>
        </a:xfrm>
        <a:prstGeom prst="rect">
          <a:avLst/>
        </a:prstGeom>
        <a:ln w="19050">
          <a:solidFill>
            <a:schemeClr val="tx1"/>
          </a:solidFill>
        </a:ln>
      </xdr:spPr>
    </xdr:pic>
    <xdr:clientData/>
  </xdr:twoCellAnchor>
  <xdr:twoCellAnchor editAs="oneCell">
    <xdr:from>
      <xdr:col>7</xdr:col>
      <xdr:colOff>0</xdr:colOff>
      <xdr:row>1565</xdr:row>
      <xdr:rowOff>0</xdr:rowOff>
    </xdr:from>
    <xdr:to>
      <xdr:col>8</xdr:col>
      <xdr:colOff>152400</xdr:colOff>
      <xdr:row>1569</xdr:row>
      <xdr:rowOff>0</xdr:rowOff>
    </xdr:to>
    <xdr:pic>
      <xdr:nvPicPr>
        <xdr:cNvPr id="1161" name="Picture 1160" descr="346.png"/>
        <xdr:cNvPicPr>
          <a:picLocks noChangeAspect="1"/>
        </xdr:cNvPicPr>
      </xdr:nvPicPr>
      <xdr:blipFill>
        <a:blip xmlns:r="http://schemas.openxmlformats.org/officeDocument/2006/relationships" r:embed="rId907" cstate="print"/>
        <a:stretch>
          <a:fillRect/>
        </a:stretch>
      </xdr:blipFill>
      <xdr:spPr>
        <a:xfrm>
          <a:off x="4267200" y="300856650"/>
          <a:ext cx="762000" cy="762000"/>
        </a:xfrm>
        <a:prstGeom prst="rect">
          <a:avLst/>
        </a:prstGeom>
      </xdr:spPr>
    </xdr:pic>
    <xdr:clientData/>
  </xdr:twoCellAnchor>
  <xdr:twoCellAnchor editAs="oneCell">
    <xdr:from>
      <xdr:col>9</xdr:col>
      <xdr:colOff>0</xdr:colOff>
      <xdr:row>1565</xdr:row>
      <xdr:rowOff>0</xdr:rowOff>
    </xdr:from>
    <xdr:to>
      <xdr:col>10</xdr:col>
      <xdr:colOff>152400</xdr:colOff>
      <xdr:row>1569</xdr:row>
      <xdr:rowOff>0</xdr:rowOff>
    </xdr:to>
    <xdr:pic>
      <xdr:nvPicPr>
        <xdr:cNvPr id="1162" name="Picture 1161" descr="346.png"/>
        <xdr:cNvPicPr>
          <a:picLocks noChangeAspect="1"/>
        </xdr:cNvPicPr>
      </xdr:nvPicPr>
      <xdr:blipFill>
        <a:blip xmlns:r="http://schemas.openxmlformats.org/officeDocument/2006/relationships" r:embed="rId907" cstate="print"/>
        <a:stretch>
          <a:fillRect/>
        </a:stretch>
      </xdr:blipFill>
      <xdr:spPr>
        <a:xfrm>
          <a:off x="5486400" y="300856650"/>
          <a:ext cx="762000" cy="762000"/>
        </a:xfrm>
        <a:prstGeom prst="rect">
          <a:avLst/>
        </a:prstGeom>
      </xdr:spPr>
    </xdr:pic>
    <xdr:clientData/>
  </xdr:twoCellAnchor>
  <xdr:twoCellAnchor editAs="oneCell">
    <xdr:from>
      <xdr:col>7</xdr:col>
      <xdr:colOff>0</xdr:colOff>
      <xdr:row>1570</xdr:row>
      <xdr:rowOff>0</xdr:rowOff>
    </xdr:from>
    <xdr:to>
      <xdr:col>8</xdr:col>
      <xdr:colOff>152400</xdr:colOff>
      <xdr:row>1573</xdr:row>
      <xdr:rowOff>190500</xdr:rowOff>
    </xdr:to>
    <xdr:pic>
      <xdr:nvPicPr>
        <xdr:cNvPr id="1163" name="Picture 1162" descr="346back.png"/>
        <xdr:cNvPicPr>
          <a:picLocks noChangeAspect="1"/>
        </xdr:cNvPicPr>
      </xdr:nvPicPr>
      <xdr:blipFill>
        <a:blip xmlns:r="http://schemas.openxmlformats.org/officeDocument/2006/relationships" r:embed="rId908" cstate="print"/>
        <a:stretch>
          <a:fillRect/>
        </a:stretch>
      </xdr:blipFill>
      <xdr:spPr>
        <a:xfrm>
          <a:off x="4267200" y="301809150"/>
          <a:ext cx="762000" cy="762000"/>
        </a:xfrm>
        <a:prstGeom prst="rect">
          <a:avLst/>
        </a:prstGeom>
      </xdr:spPr>
    </xdr:pic>
    <xdr:clientData/>
  </xdr:twoCellAnchor>
  <xdr:twoCellAnchor editAs="oneCell">
    <xdr:from>
      <xdr:col>9</xdr:col>
      <xdr:colOff>0</xdr:colOff>
      <xdr:row>1570</xdr:row>
      <xdr:rowOff>0</xdr:rowOff>
    </xdr:from>
    <xdr:to>
      <xdr:col>10</xdr:col>
      <xdr:colOff>152400</xdr:colOff>
      <xdr:row>1573</xdr:row>
      <xdr:rowOff>190500</xdr:rowOff>
    </xdr:to>
    <xdr:pic>
      <xdr:nvPicPr>
        <xdr:cNvPr id="1164" name="Picture 1163" descr="346back.png"/>
        <xdr:cNvPicPr>
          <a:picLocks noChangeAspect="1"/>
        </xdr:cNvPicPr>
      </xdr:nvPicPr>
      <xdr:blipFill>
        <a:blip xmlns:r="http://schemas.openxmlformats.org/officeDocument/2006/relationships" r:embed="rId908" cstate="print"/>
        <a:stretch>
          <a:fillRect/>
        </a:stretch>
      </xdr:blipFill>
      <xdr:spPr>
        <a:xfrm>
          <a:off x="5486400" y="301809150"/>
          <a:ext cx="762000" cy="762000"/>
        </a:xfrm>
        <a:prstGeom prst="rect">
          <a:avLst/>
        </a:prstGeom>
      </xdr:spPr>
    </xdr:pic>
    <xdr:clientData/>
  </xdr:twoCellAnchor>
  <xdr:twoCellAnchor editAs="oneCell">
    <xdr:from>
      <xdr:col>11</xdr:col>
      <xdr:colOff>0</xdr:colOff>
      <xdr:row>1565</xdr:row>
      <xdr:rowOff>0</xdr:rowOff>
    </xdr:from>
    <xdr:to>
      <xdr:col>12</xdr:col>
      <xdr:colOff>152400</xdr:colOff>
      <xdr:row>1569</xdr:row>
      <xdr:rowOff>0</xdr:rowOff>
    </xdr:to>
    <xdr:pic>
      <xdr:nvPicPr>
        <xdr:cNvPr id="1165" name="Picture 1164" descr="346shiny.png"/>
        <xdr:cNvPicPr>
          <a:picLocks noChangeAspect="1"/>
        </xdr:cNvPicPr>
      </xdr:nvPicPr>
      <xdr:blipFill>
        <a:blip xmlns:r="http://schemas.openxmlformats.org/officeDocument/2006/relationships" r:embed="rId909" cstate="print"/>
        <a:stretch>
          <a:fillRect/>
        </a:stretch>
      </xdr:blipFill>
      <xdr:spPr>
        <a:xfrm>
          <a:off x="6705600" y="300856650"/>
          <a:ext cx="762000" cy="762000"/>
        </a:xfrm>
        <a:prstGeom prst="rect">
          <a:avLst/>
        </a:prstGeom>
      </xdr:spPr>
    </xdr:pic>
    <xdr:clientData/>
  </xdr:twoCellAnchor>
  <xdr:twoCellAnchor editAs="oneCell">
    <xdr:from>
      <xdr:col>11</xdr:col>
      <xdr:colOff>0</xdr:colOff>
      <xdr:row>1570</xdr:row>
      <xdr:rowOff>0</xdr:rowOff>
    </xdr:from>
    <xdr:to>
      <xdr:col>12</xdr:col>
      <xdr:colOff>152400</xdr:colOff>
      <xdr:row>1573</xdr:row>
      <xdr:rowOff>190500</xdr:rowOff>
    </xdr:to>
    <xdr:pic>
      <xdr:nvPicPr>
        <xdr:cNvPr id="1166" name="Picture 1165" descr="346backshiny.png"/>
        <xdr:cNvPicPr>
          <a:picLocks noChangeAspect="1"/>
        </xdr:cNvPicPr>
      </xdr:nvPicPr>
      <xdr:blipFill>
        <a:blip xmlns:r="http://schemas.openxmlformats.org/officeDocument/2006/relationships" r:embed="rId910" cstate="print"/>
        <a:stretch>
          <a:fillRect/>
        </a:stretch>
      </xdr:blipFill>
      <xdr:spPr>
        <a:xfrm>
          <a:off x="6705600" y="301809150"/>
          <a:ext cx="762000" cy="762000"/>
        </a:xfrm>
        <a:prstGeom prst="rect">
          <a:avLst/>
        </a:prstGeom>
      </xdr:spPr>
    </xdr:pic>
    <xdr:clientData/>
  </xdr:twoCellAnchor>
  <xdr:twoCellAnchor editAs="oneCell">
    <xdr:from>
      <xdr:col>9</xdr:col>
      <xdr:colOff>333375</xdr:colOff>
      <xdr:row>1577</xdr:row>
      <xdr:rowOff>19050</xdr:rowOff>
    </xdr:from>
    <xdr:to>
      <xdr:col>12</xdr:col>
      <xdr:colOff>600075</xdr:colOff>
      <xdr:row>1587</xdr:row>
      <xdr:rowOff>180975</xdr:rowOff>
    </xdr:to>
    <xdr:pic>
      <xdr:nvPicPr>
        <xdr:cNvPr id="1167" name="Picture 1166" descr="342.jpg"/>
        <xdr:cNvPicPr>
          <a:picLocks noChangeAspect="1"/>
        </xdr:cNvPicPr>
      </xdr:nvPicPr>
      <xdr:blipFill>
        <a:blip xmlns:r="http://schemas.openxmlformats.org/officeDocument/2006/relationships" r:embed="rId911" cstate="print"/>
        <a:stretch>
          <a:fillRect/>
        </a:stretch>
      </xdr:blipFill>
      <xdr:spPr>
        <a:xfrm>
          <a:off x="5819775" y="303190275"/>
          <a:ext cx="2095500" cy="2095500"/>
        </a:xfrm>
        <a:prstGeom prst="rect">
          <a:avLst/>
        </a:prstGeom>
        <a:ln w="19050">
          <a:solidFill>
            <a:schemeClr val="tx1"/>
          </a:solidFill>
        </a:ln>
      </xdr:spPr>
    </xdr:pic>
    <xdr:clientData/>
  </xdr:twoCellAnchor>
  <xdr:twoCellAnchor editAs="oneCell">
    <xdr:from>
      <xdr:col>7</xdr:col>
      <xdr:colOff>0</xdr:colOff>
      <xdr:row>1599</xdr:row>
      <xdr:rowOff>0</xdr:rowOff>
    </xdr:from>
    <xdr:to>
      <xdr:col>8</xdr:col>
      <xdr:colOff>152400</xdr:colOff>
      <xdr:row>1603</xdr:row>
      <xdr:rowOff>0</xdr:rowOff>
    </xdr:to>
    <xdr:pic>
      <xdr:nvPicPr>
        <xdr:cNvPr id="1168" name="Picture 1167" descr="342.png"/>
        <xdr:cNvPicPr>
          <a:picLocks noChangeAspect="1"/>
        </xdr:cNvPicPr>
      </xdr:nvPicPr>
      <xdr:blipFill>
        <a:blip xmlns:r="http://schemas.openxmlformats.org/officeDocument/2006/relationships" r:embed="rId912" cstate="print"/>
        <a:stretch>
          <a:fillRect/>
        </a:stretch>
      </xdr:blipFill>
      <xdr:spPr>
        <a:xfrm>
          <a:off x="4267200" y="307390800"/>
          <a:ext cx="762000" cy="762000"/>
        </a:xfrm>
        <a:prstGeom prst="rect">
          <a:avLst/>
        </a:prstGeom>
      </xdr:spPr>
    </xdr:pic>
    <xdr:clientData/>
  </xdr:twoCellAnchor>
  <xdr:twoCellAnchor editAs="oneCell">
    <xdr:from>
      <xdr:col>9</xdr:col>
      <xdr:colOff>0</xdr:colOff>
      <xdr:row>1599</xdr:row>
      <xdr:rowOff>0</xdr:rowOff>
    </xdr:from>
    <xdr:to>
      <xdr:col>10</xdr:col>
      <xdr:colOff>152400</xdr:colOff>
      <xdr:row>1603</xdr:row>
      <xdr:rowOff>0</xdr:rowOff>
    </xdr:to>
    <xdr:pic>
      <xdr:nvPicPr>
        <xdr:cNvPr id="1169" name="Picture 1168" descr="342.png"/>
        <xdr:cNvPicPr>
          <a:picLocks noChangeAspect="1"/>
        </xdr:cNvPicPr>
      </xdr:nvPicPr>
      <xdr:blipFill>
        <a:blip xmlns:r="http://schemas.openxmlformats.org/officeDocument/2006/relationships" r:embed="rId912" cstate="print"/>
        <a:stretch>
          <a:fillRect/>
        </a:stretch>
      </xdr:blipFill>
      <xdr:spPr>
        <a:xfrm>
          <a:off x="5486400" y="307390800"/>
          <a:ext cx="762000" cy="762000"/>
        </a:xfrm>
        <a:prstGeom prst="rect">
          <a:avLst/>
        </a:prstGeom>
      </xdr:spPr>
    </xdr:pic>
    <xdr:clientData/>
  </xdr:twoCellAnchor>
  <xdr:twoCellAnchor editAs="oneCell">
    <xdr:from>
      <xdr:col>7</xdr:col>
      <xdr:colOff>0</xdr:colOff>
      <xdr:row>1604</xdr:row>
      <xdr:rowOff>0</xdr:rowOff>
    </xdr:from>
    <xdr:to>
      <xdr:col>8</xdr:col>
      <xdr:colOff>152400</xdr:colOff>
      <xdr:row>1607</xdr:row>
      <xdr:rowOff>190500</xdr:rowOff>
    </xdr:to>
    <xdr:pic>
      <xdr:nvPicPr>
        <xdr:cNvPr id="1170" name="Picture 1169" descr="342back.png"/>
        <xdr:cNvPicPr>
          <a:picLocks noChangeAspect="1"/>
        </xdr:cNvPicPr>
      </xdr:nvPicPr>
      <xdr:blipFill>
        <a:blip xmlns:r="http://schemas.openxmlformats.org/officeDocument/2006/relationships" r:embed="rId913" cstate="print"/>
        <a:stretch>
          <a:fillRect/>
        </a:stretch>
      </xdr:blipFill>
      <xdr:spPr>
        <a:xfrm>
          <a:off x="4267200" y="308343300"/>
          <a:ext cx="762000" cy="762000"/>
        </a:xfrm>
        <a:prstGeom prst="rect">
          <a:avLst/>
        </a:prstGeom>
      </xdr:spPr>
    </xdr:pic>
    <xdr:clientData/>
  </xdr:twoCellAnchor>
  <xdr:twoCellAnchor editAs="oneCell">
    <xdr:from>
      <xdr:col>9</xdr:col>
      <xdr:colOff>0</xdr:colOff>
      <xdr:row>1604</xdr:row>
      <xdr:rowOff>0</xdr:rowOff>
    </xdr:from>
    <xdr:to>
      <xdr:col>10</xdr:col>
      <xdr:colOff>152400</xdr:colOff>
      <xdr:row>1607</xdr:row>
      <xdr:rowOff>190500</xdr:rowOff>
    </xdr:to>
    <xdr:pic>
      <xdr:nvPicPr>
        <xdr:cNvPr id="1171" name="Picture 1170" descr="342back.png"/>
        <xdr:cNvPicPr>
          <a:picLocks noChangeAspect="1"/>
        </xdr:cNvPicPr>
      </xdr:nvPicPr>
      <xdr:blipFill>
        <a:blip xmlns:r="http://schemas.openxmlformats.org/officeDocument/2006/relationships" r:embed="rId913" cstate="print"/>
        <a:stretch>
          <a:fillRect/>
        </a:stretch>
      </xdr:blipFill>
      <xdr:spPr>
        <a:xfrm>
          <a:off x="5486400" y="308343300"/>
          <a:ext cx="762000" cy="762000"/>
        </a:xfrm>
        <a:prstGeom prst="rect">
          <a:avLst/>
        </a:prstGeom>
      </xdr:spPr>
    </xdr:pic>
    <xdr:clientData/>
  </xdr:twoCellAnchor>
  <xdr:twoCellAnchor editAs="oneCell">
    <xdr:from>
      <xdr:col>11</xdr:col>
      <xdr:colOff>0</xdr:colOff>
      <xdr:row>1599</xdr:row>
      <xdr:rowOff>0</xdr:rowOff>
    </xdr:from>
    <xdr:to>
      <xdr:col>12</xdr:col>
      <xdr:colOff>152400</xdr:colOff>
      <xdr:row>1603</xdr:row>
      <xdr:rowOff>0</xdr:rowOff>
    </xdr:to>
    <xdr:pic>
      <xdr:nvPicPr>
        <xdr:cNvPr id="1172" name="Picture 1171" descr="342shiny.png"/>
        <xdr:cNvPicPr>
          <a:picLocks noChangeAspect="1"/>
        </xdr:cNvPicPr>
      </xdr:nvPicPr>
      <xdr:blipFill>
        <a:blip xmlns:r="http://schemas.openxmlformats.org/officeDocument/2006/relationships" r:embed="rId914" cstate="print"/>
        <a:stretch>
          <a:fillRect/>
        </a:stretch>
      </xdr:blipFill>
      <xdr:spPr>
        <a:xfrm>
          <a:off x="6705600" y="307390800"/>
          <a:ext cx="762000" cy="762000"/>
        </a:xfrm>
        <a:prstGeom prst="rect">
          <a:avLst/>
        </a:prstGeom>
      </xdr:spPr>
    </xdr:pic>
    <xdr:clientData/>
  </xdr:twoCellAnchor>
  <xdr:twoCellAnchor editAs="oneCell">
    <xdr:from>
      <xdr:col>11</xdr:col>
      <xdr:colOff>0</xdr:colOff>
      <xdr:row>1604</xdr:row>
      <xdr:rowOff>0</xdr:rowOff>
    </xdr:from>
    <xdr:to>
      <xdr:col>12</xdr:col>
      <xdr:colOff>152400</xdr:colOff>
      <xdr:row>1607</xdr:row>
      <xdr:rowOff>190500</xdr:rowOff>
    </xdr:to>
    <xdr:pic>
      <xdr:nvPicPr>
        <xdr:cNvPr id="1173" name="Picture 1172" descr="342backshiny.png"/>
        <xdr:cNvPicPr>
          <a:picLocks noChangeAspect="1"/>
        </xdr:cNvPicPr>
      </xdr:nvPicPr>
      <xdr:blipFill>
        <a:blip xmlns:r="http://schemas.openxmlformats.org/officeDocument/2006/relationships" r:embed="rId915" cstate="print"/>
        <a:stretch>
          <a:fillRect/>
        </a:stretch>
      </xdr:blipFill>
      <xdr:spPr>
        <a:xfrm>
          <a:off x="6705600" y="308343300"/>
          <a:ext cx="762000" cy="762000"/>
        </a:xfrm>
        <a:prstGeom prst="rect">
          <a:avLst/>
        </a:prstGeom>
      </xdr:spPr>
    </xdr:pic>
    <xdr:clientData/>
  </xdr:twoCellAnchor>
  <xdr:twoCellAnchor editAs="oneCell">
    <xdr:from>
      <xdr:col>9</xdr:col>
      <xdr:colOff>323850</xdr:colOff>
      <xdr:row>5050</xdr:row>
      <xdr:rowOff>19050</xdr:rowOff>
    </xdr:from>
    <xdr:to>
      <xdr:col>12</xdr:col>
      <xdr:colOff>590550</xdr:colOff>
      <xdr:row>5060</xdr:row>
      <xdr:rowOff>180975</xdr:rowOff>
    </xdr:to>
    <xdr:pic>
      <xdr:nvPicPr>
        <xdr:cNvPr id="1174" name="Picture 1173" descr="241.jpg"/>
        <xdr:cNvPicPr>
          <a:picLocks noChangeAspect="1"/>
        </xdr:cNvPicPr>
      </xdr:nvPicPr>
      <xdr:blipFill>
        <a:blip xmlns:r="http://schemas.openxmlformats.org/officeDocument/2006/relationships" r:embed="rId916"/>
        <a:stretch>
          <a:fillRect/>
        </a:stretch>
      </xdr:blipFill>
      <xdr:spPr>
        <a:xfrm>
          <a:off x="5810250" y="701449575"/>
          <a:ext cx="2095500" cy="2095500"/>
        </a:xfrm>
        <a:prstGeom prst="rect">
          <a:avLst/>
        </a:prstGeom>
        <a:ln w="19050">
          <a:solidFill>
            <a:schemeClr val="tx1"/>
          </a:solidFill>
        </a:ln>
      </xdr:spPr>
    </xdr:pic>
    <xdr:clientData/>
  </xdr:twoCellAnchor>
  <xdr:twoCellAnchor editAs="oneCell">
    <xdr:from>
      <xdr:col>9</xdr:col>
      <xdr:colOff>0</xdr:colOff>
      <xdr:row>5072</xdr:row>
      <xdr:rowOff>0</xdr:rowOff>
    </xdr:from>
    <xdr:to>
      <xdr:col>10</xdr:col>
      <xdr:colOff>152400</xdr:colOff>
      <xdr:row>5076</xdr:row>
      <xdr:rowOff>0</xdr:rowOff>
    </xdr:to>
    <xdr:pic>
      <xdr:nvPicPr>
        <xdr:cNvPr id="1175" name="Picture 1174" descr="241.png"/>
        <xdr:cNvPicPr>
          <a:picLocks noChangeAspect="1"/>
        </xdr:cNvPicPr>
      </xdr:nvPicPr>
      <xdr:blipFill>
        <a:blip xmlns:r="http://schemas.openxmlformats.org/officeDocument/2006/relationships" r:embed="rId917"/>
        <a:stretch>
          <a:fillRect/>
        </a:stretch>
      </xdr:blipFill>
      <xdr:spPr>
        <a:xfrm>
          <a:off x="5486400" y="705650100"/>
          <a:ext cx="762000" cy="762000"/>
        </a:xfrm>
        <a:prstGeom prst="rect">
          <a:avLst/>
        </a:prstGeom>
      </xdr:spPr>
    </xdr:pic>
    <xdr:clientData/>
  </xdr:twoCellAnchor>
  <xdr:twoCellAnchor editAs="oneCell">
    <xdr:from>
      <xdr:col>9</xdr:col>
      <xdr:colOff>0</xdr:colOff>
      <xdr:row>5077</xdr:row>
      <xdr:rowOff>0</xdr:rowOff>
    </xdr:from>
    <xdr:to>
      <xdr:col>10</xdr:col>
      <xdr:colOff>152400</xdr:colOff>
      <xdr:row>5080</xdr:row>
      <xdr:rowOff>190500</xdr:rowOff>
    </xdr:to>
    <xdr:pic>
      <xdr:nvPicPr>
        <xdr:cNvPr id="1176" name="Picture 1175" descr="241back.png"/>
        <xdr:cNvPicPr>
          <a:picLocks noChangeAspect="1"/>
        </xdr:cNvPicPr>
      </xdr:nvPicPr>
      <xdr:blipFill>
        <a:blip xmlns:r="http://schemas.openxmlformats.org/officeDocument/2006/relationships" r:embed="rId918"/>
        <a:stretch>
          <a:fillRect/>
        </a:stretch>
      </xdr:blipFill>
      <xdr:spPr>
        <a:xfrm>
          <a:off x="5486400" y="706602600"/>
          <a:ext cx="762000" cy="762000"/>
        </a:xfrm>
        <a:prstGeom prst="rect">
          <a:avLst/>
        </a:prstGeom>
      </xdr:spPr>
    </xdr:pic>
    <xdr:clientData/>
  </xdr:twoCellAnchor>
  <xdr:twoCellAnchor editAs="oneCell">
    <xdr:from>
      <xdr:col>11</xdr:col>
      <xdr:colOff>0</xdr:colOff>
      <xdr:row>5072</xdr:row>
      <xdr:rowOff>0</xdr:rowOff>
    </xdr:from>
    <xdr:to>
      <xdr:col>12</xdr:col>
      <xdr:colOff>152400</xdr:colOff>
      <xdr:row>5076</xdr:row>
      <xdr:rowOff>0</xdr:rowOff>
    </xdr:to>
    <xdr:pic>
      <xdr:nvPicPr>
        <xdr:cNvPr id="1177" name="Picture 1176" descr="241shiny.png"/>
        <xdr:cNvPicPr>
          <a:picLocks noChangeAspect="1"/>
        </xdr:cNvPicPr>
      </xdr:nvPicPr>
      <xdr:blipFill>
        <a:blip xmlns:r="http://schemas.openxmlformats.org/officeDocument/2006/relationships" r:embed="rId919"/>
        <a:stretch>
          <a:fillRect/>
        </a:stretch>
      </xdr:blipFill>
      <xdr:spPr>
        <a:xfrm>
          <a:off x="6705600" y="705650100"/>
          <a:ext cx="762000" cy="762000"/>
        </a:xfrm>
        <a:prstGeom prst="rect">
          <a:avLst/>
        </a:prstGeom>
      </xdr:spPr>
    </xdr:pic>
    <xdr:clientData/>
  </xdr:twoCellAnchor>
  <xdr:twoCellAnchor editAs="oneCell">
    <xdr:from>
      <xdr:col>11</xdr:col>
      <xdr:colOff>0</xdr:colOff>
      <xdr:row>5077</xdr:row>
      <xdr:rowOff>0</xdr:rowOff>
    </xdr:from>
    <xdr:to>
      <xdr:col>12</xdr:col>
      <xdr:colOff>152400</xdr:colOff>
      <xdr:row>5080</xdr:row>
      <xdr:rowOff>190500</xdr:rowOff>
    </xdr:to>
    <xdr:pic>
      <xdr:nvPicPr>
        <xdr:cNvPr id="1178" name="Picture 1177" descr="241backshiny.png"/>
        <xdr:cNvPicPr>
          <a:picLocks noChangeAspect="1"/>
        </xdr:cNvPicPr>
      </xdr:nvPicPr>
      <xdr:blipFill>
        <a:blip xmlns:r="http://schemas.openxmlformats.org/officeDocument/2006/relationships" r:embed="rId920"/>
        <a:stretch>
          <a:fillRect/>
        </a:stretch>
      </xdr:blipFill>
      <xdr:spPr>
        <a:xfrm>
          <a:off x="6705600" y="706602600"/>
          <a:ext cx="762000" cy="762000"/>
        </a:xfrm>
        <a:prstGeom prst="rect">
          <a:avLst/>
        </a:prstGeom>
      </xdr:spPr>
    </xdr:pic>
    <xdr:clientData/>
  </xdr:twoCellAnchor>
  <xdr:twoCellAnchor editAs="oneCell">
    <xdr:from>
      <xdr:col>9</xdr:col>
      <xdr:colOff>323850</xdr:colOff>
      <xdr:row>5552</xdr:row>
      <xdr:rowOff>19050</xdr:rowOff>
    </xdr:from>
    <xdr:to>
      <xdr:col>12</xdr:col>
      <xdr:colOff>590550</xdr:colOff>
      <xdr:row>5562</xdr:row>
      <xdr:rowOff>180975</xdr:rowOff>
    </xdr:to>
    <xdr:pic>
      <xdr:nvPicPr>
        <xdr:cNvPr id="1179" name="Picture 1178" descr="047.jpg"/>
        <xdr:cNvPicPr>
          <a:picLocks noChangeAspect="1"/>
        </xdr:cNvPicPr>
      </xdr:nvPicPr>
      <xdr:blipFill>
        <a:blip xmlns:r="http://schemas.openxmlformats.org/officeDocument/2006/relationships" r:embed="rId921"/>
        <a:stretch>
          <a:fillRect/>
        </a:stretch>
      </xdr:blipFill>
      <xdr:spPr>
        <a:xfrm>
          <a:off x="5810250" y="766029075"/>
          <a:ext cx="2095500" cy="2095500"/>
        </a:xfrm>
        <a:prstGeom prst="rect">
          <a:avLst/>
        </a:prstGeom>
        <a:ln w="19050">
          <a:solidFill>
            <a:schemeClr val="tx1"/>
          </a:solidFill>
        </a:ln>
      </xdr:spPr>
    </xdr:pic>
    <xdr:clientData/>
  </xdr:twoCellAnchor>
  <xdr:twoCellAnchor editAs="oneCell">
    <xdr:from>
      <xdr:col>7</xdr:col>
      <xdr:colOff>0</xdr:colOff>
      <xdr:row>5574</xdr:row>
      <xdr:rowOff>0</xdr:rowOff>
    </xdr:from>
    <xdr:to>
      <xdr:col>8</xdr:col>
      <xdr:colOff>152400</xdr:colOff>
      <xdr:row>5578</xdr:row>
      <xdr:rowOff>0</xdr:rowOff>
    </xdr:to>
    <xdr:pic>
      <xdr:nvPicPr>
        <xdr:cNvPr id="1180" name="Picture 1179" descr="47.png"/>
        <xdr:cNvPicPr>
          <a:picLocks noChangeAspect="1"/>
        </xdr:cNvPicPr>
      </xdr:nvPicPr>
      <xdr:blipFill>
        <a:blip xmlns:r="http://schemas.openxmlformats.org/officeDocument/2006/relationships" r:embed="rId922"/>
        <a:stretch>
          <a:fillRect/>
        </a:stretch>
      </xdr:blipFill>
      <xdr:spPr>
        <a:xfrm>
          <a:off x="4267200" y="770229600"/>
          <a:ext cx="762000" cy="762000"/>
        </a:xfrm>
        <a:prstGeom prst="rect">
          <a:avLst/>
        </a:prstGeom>
      </xdr:spPr>
    </xdr:pic>
    <xdr:clientData/>
  </xdr:twoCellAnchor>
  <xdr:twoCellAnchor editAs="oneCell">
    <xdr:from>
      <xdr:col>9</xdr:col>
      <xdr:colOff>0</xdr:colOff>
      <xdr:row>5574</xdr:row>
      <xdr:rowOff>0</xdr:rowOff>
    </xdr:from>
    <xdr:to>
      <xdr:col>10</xdr:col>
      <xdr:colOff>152400</xdr:colOff>
      <xdr:row>5578</xdr:row>
      <xdr:rowOff>0</xdr:rowOff>
    </xdr:to>
    <xdr:pic>
      <xdr:nvPicPr>
        <xdr:cNvPr id="1181" name="Picture 1180" descr="47.png"/>
        <xdr:cNvPicPr>
          <a:picLocks noChangeAspect="1"/>
        </xdr:cNvPicPr>
      </xdr:nvPicPr>
      <xdr:blipFill>
        <a:blip xmlns:r="http://schemas.openxmlformats.org/officeDocument/2006/relationships" r:embed="rId922"/>
        <a:stretch>
          <a:fillRect/>
        </a:stretch>
      </xdr:blipFill>
      <xdr:spPr>
        <a:xfrm>
          <a:off x="5486400" y="770229600"/>
          <a:ext cx="762000" cy="762000"/>
        </a:xfrm>
        <a:prstGeom prst="rect">
          <a:avLst/>
        </a:prstGeom>
      </xdr:spPr>
    </xdr:pic>
    <xdr:clientData/>
  </xdr:twoCellAnchor>
  <xdr:twoCellAnchor editAs="oneCell">
    <xdr:from>
      <xdr:col>7</xdr:col>
      <xdr:colOff>0</xdr:colOff>
      <xdr:row>5579</xdr:row>
      <xdr:rowOff>0</xdr:rowOff>
    </xdr:from>
    <xdr:to>
      <xdr:col>8</xdr:col>
      <xdr:colOff>152400</xdr:colOff>
      <xdr:row>5582</xdr:row>
      <xdr:rowOff>190500</xdr:rowOff>
    </xdr:to>
    <xdr:pic>
      <xdr:nvPicPr>
        <xdr:cNvPr id="1182" name="Picture 1181" descr="47back.png"/>
        <xdr:cNvPicPr>
          <a:picLocks noChangeAspect="1"/>
        </xdr:cNvPicPr>
      </xdr:nvPicPr>
      <xdr:blipFill>
        <a:blip xmlns:r="http://schemas.openxmlformats.org/officeDocument/2006/relationships" r:embed="rId923"/>
        <a:stretch>
          <a:fillRect/>
        </a:stretch>
      </xdr:blipFill>
      <xdr:spPr>
        <a:xfrm>
          <a:off x="4267200" y="771182100"/>
          <a:ext cx="762000" cy="762000"/>
        </a:xfrm>
        <a:prstGeom prst="rect">
          <a:avLst/>
        </a:prstGeom>
      </xdr:spPr>
    </xdr:pic>
    <xdr:clientData/>
  </xdr:twoCellAnchor>
  <xdr:twoCellAnchor editAs="oneCell">
    <xdr:from>
      <xdr:col>9</xdr:col>
      <xdr:colOff>0</xdr:colOff>
      <xdr:row>5579</xdr:row>
      <xdr:rowOff>0</xdr:rowOff>
    </xdr:from>
    <xdr:to>
      <xdr:col>10</xdr:col>
      <xdr:colOff>152400</xdr:colOff>
      <xdr:row>5582</xdr:row>
      <xdr:rowOff>190500</xdr:rowOff>
    </xdr:to>
    <xdr:pic>
      <xdr:nvPicPr>
        <xdr:cNvPr id="1183" name="Picture 1182" descr="47back.png"/>
        <xdr:cNvPicPr>
          <a:picLocks noChangeAspect="1"/>
        </xdr:cNvPicPr>
      </xdr:nvPicPr>
      <xdr:blipFill>
        <a:blip xmlns:r="http://schemas.openxmlformats.org/officeDocument/2006/relationships" r:embed="rId923"/>
        <a:stretch>
          <a:fillRect/>
        </a:stretch>
      </xdr:blipFill>
      <xdr:spPr>
        <a:xfrm>
          <a:off x="5486400" y="771182100"/>
          <a:ext cx="762000" cy="762000"/>
        </a:xfrm>
        <a:prstGeom prst="rect">
          <a:avLst/>
        </a:prstGeom>
      </xdr:spPr>
    </xdr:pic>
    <xdr:clientData/>
  </xdr:twoCellAnchor>
  <xdr:twoCellAnchor editAs="oneCell">
    <xdr:from>
      <xdr:col>11</xdr:col>
      <xdr:colOff>0</xdr:colOff>
      <xdr:row>5574</xdr:row>
      <xdr:rowOff>0</xdr:rowOff>
    </xdr:from>
    <xdr:to>
      <xdr:col>12</xdr:col>
      <xdr:colOff>152400</xdr:colOff>
      <xdr:row>5578</xdr:row>
      <xdr:rowOff>0</xdr:rowOff>
    </xdr:to>
    <xdr:pic>
      <xdr:nvPicPr>
        <xdr:cNvPr id="1184" name="Picture 1183" descr="47shiny.png"/>
        <xdr:cNvPicPr>
          <a:picLocks noChangeAspect="1"/>
        </xdr:cNvPicPr>
      </xdr:nvPicPr>
      <xdr:blipFill>
        <a:blip xmlns:r="http://schemas.openxmlformats.org/officeDocument/2006/relationships" r:embed="rId924"/>
        <a:stretch>
          <a:fillRect/>
        </a:stretch>
      </xdr:blipFill>
      <xdr:spPr>
        <a:xfrm>
          <a:off x="6705600" y="770229600"/>
          <a:ext cx="762000" cy="762000"/>
        </a:xfrm>
        <a:prstGeom prst="rect">
          <a:avLst/>
        </a:prstGeom>
      </xdr:spPr>
    </xdr:pic>
    <xdr:clientData/>
  </xdr:twoCellAnchor>
  <xdr:twoCellAnchor editAs="oneCell">
    <xdr:from>
      <xdr:col>11</xdr:col>
      <xdr:colOff>0</xdr:colOff>
      <xdr:row>5579</xdr:row>
      <xdr:rowOff>0</xdr:rowOff>
    </xdr:from>
    <xdr:to>
      <xdr:col>12</xdr:col>
      <xdr:colOff>152400</xdr:colOff>
      <xdr:row>5582</xdr:row>
      <xdr:rowOff>190500</xdr:rowOff>
    </xdr:to>
    <xdr:pic>
      <xdr:nvPicPr>
        <xdr:cNvPr id="1185" name="Picture 1184" descr="47backshiny.png"/>
        <xdr:cNvPicPr>
          <a:picLocks noChangeAspect="1"/>
        </xdr:cNvPicPr>
      </xdr:nvPicPr>
      <xdr:blipFill>
        <a:blip xmlns:r="http://schemas.openxmlformats.org/officeDocument/2006/relationships" r:embed="rId925"/>
        <a:stretch>
          <a:fillRect/>
        </a:stretch>
      </xdr:blipFill>
      <xdr:spPr>
        <a:xfrm>
          <a:off x="6705600" y="771182100"/>
          <a:ext cx="762000" cy="762000"/>
        </a:xfrm>
        <a:prstGeom prst="rect">
          <a:avLst/>
        </a:prstGeom>
      </xdr:spPr>
    </xdr:pic>
    <xdr:clientData/>
  </xdr:twoCellAnchor>
  <xdr:twoCellAnchor editAs="oneCell">
    <xdr:from>
      <xdr:col>9</xdr:col>
      <xdr:colOff>323850</xdr:colOff>
      <xdr:row>8682</xdr:row>
      <xdr:rowOff>19050</xdr:rowOff>
    </xdr:from>
    <xdr:to>
      <xdr:col>12</xdr:col>
      <xdr:colOff>590550</xdr:colOff>
      <xdr:row>8692</xdr:row>
      <xdr:rowOff>180975</xdr:rowOff>
    </xdr:to>
    <xdr:pic>
      <xdr:nvPicPr>
        <xdr:cNvPr id="1186" name="Picture 1185" descr="040.jpg"/>
        <xdr:cNvPicPr>
          <a:picLocks noChangeAspect="1"/>
        </xdr:cNvPicPr>
      </xdr:nvPicPr>
      <xdr:blipFill>
        <a:blip xmlns:r="http://schemas.openxmlformats.org/officeDocument/2006/relationships" r:embed="rId926"/>
        <a:stretch>
          <a:fillRect/>
        </a:stretch>
      </xdr:blipFill>
      <xdr:spPr>
        <a:xfrm>
          <a:off x="5810250" y="1112396175"/>
          <a:ext cx="2095500" cy="2095500"/>
        </a:xfrm>
        <a:prstGeom prst="rect">
          <a:avLst/>
        </a:prstGeom>
        <a:ln w="19050">
          <a:solidFill>
            <a:schemeClr val="tx1"/>
          </a:solidFill>
        </a:ln>
      </xdr:spPr>
    </xdr:pic>
    <xdr:clientData/>
  </xdr:twoCellAnchor>
  <xdr:twoCellAnchor editAs="oneCell">
    <xdr:from>
      <xdr:col>7</xdr:col>
      <xdr:colOff>0</xdr:colOff>
      <xdr:row>8704</xdr:row>
      <xdr:rowOff>0</xdr:rowOff>
    </xdr:from>
    <xdr:to>
      <xdr:col>8</xdr:col>
      <xdr:colOff>152400</xdr:colOff>
      <xdr:row>8708</xdr:row>
      <xdr:rowOff>0</xdr:rowOff>
    </xdr:to>
    <xdr:pic>
      <xdr:nvPicPr>
        <xdr:cNvPr id="1187" name="Picture 1186" descr="40.png"/>
        <xdr:cNvPicPr>
          <a:picLocks noChangeAspect="1"/>
        </xdr:cNvPicPr>
      </xdr:nvPicPr>
      <xdr:blipFill>
        <a:blip xmlns:r="http://schemas.openxmlformats.org/officeDocument/2006/relationships" r:embed="rId927"/>
        <a:stretch>
          <a:fillRect/>
        </a:stretch>
      </xdr:blipFill>
      <xdr:spPr>
        <a:xfrm>
          <a:off x="4267200" y="1116596700"/>
          <a:ext cx="762000" cy="762000"/>
        </a:xfrm>
        <a:prstGeom prst="rect">
          <a:avLst/>
        </a:prstGeom>
      </xdr:spPr>
    </xdr:pic>
    <xdr:clientData/>
  </xdr:twoCellAnchor>
  <xdr:twoCellAnchor editAs="oneCell">
    <xdr:from>
      <xdr:col>9</xdr:col>
      <xdr:colOff>0</xdr:colOff>
      <xdr:row>8704</xdr:row>
      <xdr:rowOff>0</xdr:rowOff>
    </xdr:from>
    <xdr:to>
      <xdr:col>10</xdr:col>
      <xdr:colOff>152400</xdr:colOff>
      <xdr:row>8708</xdr:row>
      <xdr:rowOff>0</xdr:rowOff>
    </xdr:to>
    <xdr:pic>
      <xdr:nvPicPr>
        <xdr:cNvPr id="1188" name="Picture 1187" descr="40.png"/>
        <xdr:cNvPicPr>
          <a:picLocks noChangeAspect="1"/>
        </xdr:cNvPicPr>
      </xdr:nvPicPr>
      <xdr:blipFill>
        <a:blip xmlns:r="http://schemas.openxmlformats.org/officeDocument/2006/relationships" r:embed="rId927"/>
        <a:stretch>
          <a:fillRect/>
        </a:stretch>
      </xdr:blipFill>
      <xdr:spPr>
        <a:xfrm>
          <a:off x="5486400" y="1116596700"/>
          <a:ext cx="762000" cy="762000"/>
        </a:xfrm>
        <a:prstGeom prst="rect">
          <a:avLst/>
        </a:prstGeom>
      </xdr:spPr>
    </xdr:pic>
    <xdr:clientData/>
  </xdr:twoCellAnchor>
  <xdr:twoCellAnchor editAs="oneCell">
    <xdr:from>
      <xdr:col>7</xdr:col>
      <xdr:colOff>0</xdr:colOff>
      <xdr:row>8709</xdr:row>
      <xdr:rowOff>0</xdr:rowOff>
    </xdr:from>
    <xdr:to>
      <xdr:col>8</xdr:col>
      <xdr:colOff>152400</xdr:colOff>
      <xdr:row>8712</xdr:row>
      <xdr:rowOff>190500</xdr:rowOff>
    </xdr:to>
    <xdr:pic>
      <xdr:nvPicPr>
        <xdr:cNvPr id="1189" name="Picture 1188" descr="40back.png"/>
        <xdr:cNvPicPr>
          <a:picLocks noChangeAspect="1"/>
        </xdr:cNvPicPr>
      </xdr:nvPicPr>
      <xdr:blipFill>
        <a:blip xmlns:r="http://schemas.openxmlformats.org/officeDocument/2006/relationships" r:embed="rId928"/>
        <a:stretch>
          <a:fillRect/>
        </a:stretch>
      </xdr:blipFill>
      <xdr:spPr>
        <a:xfrm>
          <a:off x="4267200" y="1117549200"/>
          <a:ext cx="762000" cy="762000"/>
        </a:xfrm>
        <a:prstGeom prst="rect">
          <a:avLst/>
        </a:prstGeom>
      </xdr:spPr>
    </xdr:pic>
    <xdr:clientData/>
  </xdr:twoCellAnchor>
  <xdr:twoCellAnchor editAs="oneCell">
    <xdr:from>
      <xdr:col>9</xdr:col>
      <xdr:colOff>333375</xdr:colOff>
      <xdr:row>1677</xdr:row>
      <xdr:rowOff>19050</xdr:rowOff>
    </xdr:from>
    <xdr:to>
      <xdr:col>12</xdr:col>
      <xdr:colOff>600075</xdr:colOff>
      <xdr:row>1687</xdr:row>
      <xdr:rowOff>180975</xdr:rowOff>
    </xdr:to>
    <xdr:pic>
      <xdr:nvPicPr>
        <xdr:cNvPr id="1190" name="Picture 1189" descr="301.jpg"/>
        <xdr:cNvPicPr>
          <a:picLocks noChangeAspect="1"/>
        </xdr:cNvPicPr>
      </xdr:nvPicPr>
      <xdr:blipFill>
        <a:blip xmlns:r="http://schemas.openxmlformats.org/officeDocument/2006/relationships" r:embed="rId929"/>
        <a:stretch>
          <a:fillRect/>
        </a:stretch>
      </xdr:blipFill>
      <xdr:spPr>
        <a:xfrm>
          <a:off x="5819775" y="322411725"/>
          <a:ext cx="2095500" cy="2095500"/>
        </a:xfrm>
        <a:prstGeom prst="rect">
          <a:avLst/>
        </a:prstGeom>
        <a:ln w="19050">
          <a:solidFill>
            <a:schemeClr val="tx1"/>
          </a:solidFill>
        </a:ln>
      </xdr:spPr>
    </xdr:pic>
    <xdr:clientData/>
  </xdr:twoCellAnchor>
  <xdr:twoCellAnchor editAs="oneCell">
    <xdr:from>
      <xdr:col>7</xdr:col>
      <xdr:colOff>0</xdr:colOff>
      <xdr:row>1699</xdr:row>
      <xdr:rowOff>0</xdr:rowOff>
    </xdr:from>
    <xdr:to>
      <xdr:col>8</xdr:col>
      <xdr:colOff>152400</xdr:colOff>
      <xdr:row>1703</xdr:row>
      <xdr:rowOff>0</xdr:rowOff>
    </xdr:to>
    <xdr:pic>
      <xdr:nvPicPr>
        <xdr:cNvPr id="1191" name="Picture 1190" descr="301.png"/>
        <xdr:cNvPicPr>
          <a:picLocks noChangeAspect="1"/>
        </xdr:cNvPicPr>
      </xdr:nvPicPr>
      <xdr:blipFill>
        <a:blip xmlns:r="http://schemas.openxmlformats.org/officeDocument/2006/relationships" r:embed="rId930"/>
        <a:stretch>
          <a:fillRect/>
        </a:stretch>
      </xdr:blipFill>
      <xdr:spPr>
        <a:xfrm>
          <a:off x="4267200" y="326612250"/>
          <a:ext cx="762000" cy="762000"/>
        </a:xfrm>
        <a:prstGeom prst="rect">
          <a:avLst/>
        </a:prstGeom>
      </xdr:spPr>
    </xdr:pic>
    <xdr:clientData/>
  </xdr:twoCellAnchor>
  <xdr:twoCellAnchor editAs="oneCell">
    <xdr:from>
      <xdr:col>9</xdr:col>
      <xdr:colOff>0</xdr:colOff>
      <xdr:row>1699</xdr:row>
      <xdr:rowOff>0</xdr:rowOff>
    </xdr:from>
    <xdr:to>
      <xdr:col>10</xdr:col>
      <xdr:colOff>152400</xdr:colOff>
      <xdr:row>1703</xdr:row>
      <xdr:rowOff>0</xdr:rowOff>
    </xdr:to>
    <xdr:pic>
      <xdr:nvPicPr>
        <xdr:cNvPr id="1192" name="Picture 1191" descr="301.png"/>
        <xdr:cNvPicPr>
          <a:picLocks noChangeAspect="1"/>
        </xdr:cNvPicPr>
      </xdr:nvPicPr>
      <xdr:blipFill>
        <a:blip xmlns:r="http://schemas.openxmlformats.org/officeDocument/2006/relationships" r:embed="rId930"/>
        <a:stretch>
          <a:fillRect/>
        </a:stretch>
      </xdr:blipFill>
      <xdr:spPr>
        <a:xfrm>
          <a:off x="5486400" y="326612250"/>
          <a:ext cx="762000" cy="762000"/>
        </a:xfrm>
        <a:prstGeom prst="rect">
          <a:avLst/>
        </a:prstGeom>
      </xdr:spPr>
    </xdr:pic>
    <xdr:clientData/>
  </xdr:twoCellAnchor>
  <xdr:twoCellAnchor editAs="oneCell">
    <xdr:from>
      <xdr:col>11</xdr:col>
      <xdr:colOff>0</xdr:colOff>
      <xdr:row>1699</xdr:row>
      <xdr:rowOff>0</xdr:rowOff>
    </xdr:from>
    <xdr:to>
      <xdr:col>12</xdr:col>
      <xdr:colOff>152400</xdr:colOff>
      <xdr:row>1703</xdr:row>
      <xdr:rowOff>0</xdr:rowOff>
    </xdr:to>
    <xdr:pic>
      <xdr:nvPicPr>
        <xdr:cNvPr id="1194" name="Picture 1193" descr="301shiny.png"/>
        <xdr:cNvPicPr>
          <a:picLocks noChangeAspect="1"/>
        </xdr:cNvPicPr>
      </xdr:nvPicPr>
      <xdr:blipFill>
        <a:blip xmlns:r="http://schemas.openxmlformats.org/officeDocument/2006/relationships" r:embed="rId931"/>
        <a:stretch>
          <a:fillRect/>
        </a:stretch>
      </xdr:blipFill>
      <xdr:spPr>
        <a:xfrm>
          <a:off x="6705600" y="326612250"/>
          <a:ext cx="762000" cy="762000"/>
        </a:xfrm>
        <a:prstGeom prst="rect">
          <a:avLst/>
        </a:prstGeom>
      </xdr:spPr>
    </xdr:pic>
    <xdr:clientData/>
  </xdr:twoCellAnchor>
  <xdr:twoCellAnchor editAs="oneCell">
    <xdr:from>
      <xdr:col>7</xdr:col>
      <xdr:colOff>0</xdr:colOff>
      <xdr:row>1704</xdr:row>
      <xdr:rowOff>0</xdr:rowOff>
    </xdr:from>
    <xdr:to>
      <xdr:col>8</xdr:col>
      <xdr:colOff>152400</xdr:colOff>
      <xdr:row>1707</xdr:row>
      <xdr:rowOff>190500</xdr:rowOff>
    </xdr:to>
    <xdr:pic>
      <xdr:nvPicPr>
        <xdr:cNvPr id="1195" name="Picture 1194" descr="301back.png"/>
        <xdr:cNvPicPr>
          <a:picLocks noChangeAspect="1"/>
        </xdr:cNvPicPr>
      </xdr:nvPicPr>
      <xdr:blipFill>
        <a:blip xmlns:r="http://schemas.openxmlformats.org/officeDocument/2006/relationships" r:embed="rId932"/>
        <a:stretch>
          <a:fillRect/>
        </a:stretch>
      </xdr:blipFill>
      <xdr:spPr>
        <a:xfrm>
          <a:off x="4267200" y="327564750"/>
          <a:ext cx="762000" cy="762000"/>
        </a:xfrm>
        <a:prstGeom prst="rect">
          <a:avLst/>
        </a:prstGeom>
      </xdr:spPr>
    </xdr:pic>
    <xdr:clientData/>
  </xdr:twoCellAnchor>
  <xdr:twoCellAnchor editAs="oneCell">
    <xdr:from>
      <xdr:col>9</xdr:col>
      <xdr:colOff>0</xdr:colOff>
      <xdr:row>1704</xdr:row>
      <xdr:rowOff>0</xdr:rowOff>
    </xdr:from>
    <xdr:to>
      <xdr:col>10</xdr:col>
      <xdr:colOff>152400</xdr:colOff>
      <xdr:row>1707</xdr:row>
      <xdr:rowOff>190500</xdr:rowOff>
    </xdr:to>
    <xdr:pic>
      <xdr:nvPicPr>
        <xdr:cNvPr id="1196" name="Picture 1195" descr="301back.png"/>
        <xdr:cNvPicPr>
          <a:picLocks noChangeAspect="1"/>
        </xdr:cNvPicPr>
      </xdr:nvPicPr>
      <xdr:blipFill>
        <a:blip xmlns:r="http://schemas.openxmlformats.org/officeDocument/2006/relationships" r:embed="rId932"/>
        <a:stretch>
          <a:fillRect/>
        </a:stretch>
      </xdr:blipFill>
      <xdr:spPr>
        <a:xfrm>
          <a:off x="5486400" y="327564750"/>
          <a:ext cx="762000" cy="762000"/>
        </a:xfrm>
        <a:prstGeom prst="rect">
          <a:avLst/>
        </a:prstGeom>
      </xdr:spPr>
    </xdr:pic>
    <xdr:clientData/>
  </xdr:twoCellAnchor>
  <xdr:twoCellAnchor editAs="oneCell">
    <xdr:from>
      <xdr:col>11</xdr:col>
      <xdr:colOff>0</xdr:colOff>
      <xdr:row>1704</xdr:row>
      <xdr:rowOff>0</xdr:rowOff>
    </xdr:from>
    <xdr:to>
      <xdr:col>12</xdr:col>
      <xdr:colOff>152400</xdr:colOff>
      <xdr:row>1707</xdr:row>
      <xdr:rowOff>190500</xdr:rowOff>
    </xdr:to>
    <xdr:pic>
      <xdr:nvPicPr>
        <xdr:cNvPr id="1197" name="Picture 1196" descr="301backshiny.png"/>
        <xdr:cNvPicPr>
          <a:picLocks noChangeAspect="1"/>
        </xdr:cNvPicPr>
      </xdr:nvPicPr>
      <xdr:blipFill>
        <a:blip xmlns:r="http://schemas.openxmlformats.org/officeDocument/2006/relationships" r:embed="rId933"/>
        <a:stretch>
          <a:fillRect/>
        </a:stretch>
      </xdr:blipFill>
      <xdr:spPr>
        <a:xfrm>
          <a:off x="6705600" y="327564750"/>
          <a:ext cx="762000" cy="762000"/>
        </a:xfrm>
        <a:prstGeom prst="rect">
          <a:avLst/>
        </a:prstGeom>
      </xdr:spPr>
    </xdr:pic>
    <xdr:clientData/>
  </xdr:twoCellAnchor>
  <xdr:twoCellAnchor editAs="oneCell">
    <xdr:from>
      <xdr:col>9</xdr:col>
      <xdr:colOff>333375</xdr:colOff>
      <xdr:row>1709</xdr:row>
      <xdr:rowOff>19050</xdr:rowOff>
    </xdr:from>
    <xdr:to>
      <xdr:col>12</xdr:col>
      <xdr:colOff>600075</xdr:colOff>
      <xdr:row>1719</xdr:row>
      <xdr:rowOff>180975</xdr:rowOff>
    </xdr:to>
    <xdr:pic>
      <xdr:nvPicPr>
        <xdr:cNvPr id="1193" name="Picture 1192" descr="225.jpg"/>
        <xdr:cNvPicPr>
          <a:picLocks noChangeAspect="1"/>
        </xdr:cNvPicPr>
      </xdr:nvPicPr>
      <xdr:blipFill>
        <a:blip xmlns:r="http://schemas.openxmlformats.org/officeDocument/2006/relationships" r:embed="rId934"/>
        <a:stretch>
          <a:fillRect/>
        </a:stretch>
      </xdr:blipFill>
      <xdr:spPr>
        <a:xfrm>
          <a:off x="5819775" y="328564875"/>
          <a:ext cx="2095500" cy="2095500"/>
        </a:xfrm>
        <a:prstGeom prst="rect">
          <a:avLst/>
        </a:prstGeom>
        <a:ln w="19050">
          <a:solidFill>
            <a:schemeClr val="tx1"/>
          </a:solidFill>
        </a:ln>
      </xdr:spPr>
    </xdr:pic>
    <xdr:clientData/>
  </xdr:twoCellAnchor>
  <xdr:twoCellAnchor editAs="oneCell">
    <xdr:from>
      <xdr:col>7</xdr:col>
      <xdr:colOff>0</xdr:colOff>
      <xdr:row>1731</xdr:row>
      <xdr:rowOff>0</xdr:rowOff>
    </xdr:from>
    <xdr:to>
      <xdr:col>8</xdr:col>
      <xdr:colOff>152400</xdr:colOff>
      <xdr:row>1735</xdr:row>
      <xdr:rowOff>0</xdr:rowOff>
    </xdr:to>
    <xdr:pic>
      <xdr:nvPicPr>
        <xdr:cNvPr id="1198" name="Picture 1197" descr="225.png"/>
        <xdr:cNvPicPr>
          <a:picLocks noChangeAspect="1"/>
        </xdr:cNvPicPr>
      </xdr:nvPicPr>
      <xdr:blipFill>
        <a:blip xmlns:r="http://schemas.openxmlformats.org/officeDocument/2006/relationships" r:embed="rId935"/>
        <a:stretch>
          <a:fillRect/>
        </a:stretch>
      </xdr:blipFill>
      <xdr:spPr>
        <a:xfrm>
          <a:off x="4267200" y="332765400"/>
          <a:ext cx="762000" cy="762000"/>
        </a:xfrm>
        <a:prstGeom prst="rect">
          <a:avLst/>
        </a:prstGeom>
      </xdr:spPr>
    </xdr:pic>
    <xdr:clientData/>
  </xdr:twoCellAnchor>
  <xdr:twoCellAnchor editAs="oneCell">
    <xdr:from>
      <xdr:col>9</xdr:col>
      <xdr:colOff>0</xdr:colOff>
      <xdr:row>1731</xdr:row>
      <xdr:rowOff>0</xdr:rowOff>
    </xdr:from>
    <xdr:to>
      <xdr:col>10</xdr:col>
      <xdr:colOff>152400</xdr:colOff>
      <xdr:row>1735</xdr:row>
      <xdr:rowOff>0</xdr:rowOff>
    </xdr:to>
    <xdr:pic>
      <xdr:nvPicPr>
        <xdr:cNvPr id="1199" name="Picture 1198" descr="225.png"/>
        <xdr:cNvPicPr>
          <a:picLocks noChangeAspect="1"/>
        </xdr:cNvPicPr>
      </xdr:nvPicPr>
      <xdr:blipFill>
        <a:blip xmlns:r="http://schemas.openxmlformats.org/officeDocument/2006/relationships" r:embed="rId935"/>
        <a:stretch>
          <a:fillRect/>
        </a:stretch>
      </xdr:blipFill>
      <xdr:spPr>
        <a:xfrm>
          <a:off x="5486400" y="332765400"/>
          <a:ext cx="762000" cy="762000"/>
        </a:xfrm>
        <a:prstGeom prst="rect">
          <a:avLst/>
        </a:prstGeom>
      </xdr:spPr>
    </xdr:pic>
    <xdr:clientData/>
  </xdr:twoCellAnchor>
  <xdr:twoCellAnchor editAs="oneCell">
    <xdr:from>
      <xdr:col>7</xdr:col>
      <xdr:colOff>0</xdr:colOff>
      <xdr:row>1736</xdr:row>
      <xdr:rowOff>0</xdr:rowOff>
    </xdr:from>
    <xdr:to>
      <xdr:col>8</xdr:col>
      <xdr:colOff>152400</xdr:colOff>
      <xdr:row>1739</xdr:row>
      <xdr:rowOff>190500</xdr:rowOff>
    </xdr:to>
    <xdr:pic>
      <xdr:nvPicPr>
        <xdr:cNvPr id="1200" name="Picture 1199" descr="225back.png"/>
        <xdr:cNvPicPr>
          <a:picLocks noChangeAspect="1"/>
        </xdr:cNvPicPr>
      </xdr:nvPicPr>
      <xdr:blipFill>
        <a:blip xmlns:r="http://schemas.openxmlformats.org/officeDocument/2006/relationships" r:embed="rId936"/>
        <a:stretch>
          <a:fillRect/>
        </a:stretch>
      </xdr:blipFill>
      <xdr:spPr>
        <a:xfrm>
          <a:off x="4267200" y="333717900"/>
          <a:ext cx="762000" cy="762000"/>
        </a:xfrm>
        <a:prstGeom prst="rect">
          <a:avLst/>
        </a:prstGeom>
      </xdr:spPr>
    </xdr:pic>
    <xdr:clientData/>
  </xdr:twoCellAnchor>
  <xdr:twoCellAnchor editAs="oneCell">
    <xdr:from>
      <xdr:col>9</xdr:col>
      <xdr:colOff>0</xdr:colOff>
      <xdr:row>1736</xdr:row>
      <xdr:rowOff>0</xdr:rowOff>
    </xdr:from>
    <xdr:to>
      <xdr:col>10</xdr:col>
      <xdr:colOff>152400</xdr:colOff>
      <xdr:row>1739</xdr:row>
      <xdr:rowOff>190500</xdr:rowOff>
    </xdr:to>
    <xdr:pic>
      <xdr:nvPicPr>
        <xdr:cNvPr id="1201" name="Picture 1200" descr="225back.png"/>
        <xdr:cNvPicPr>
          <a:picLocks noChangeAspect="1"/>
        </xdr:cNvPicPr>
      </xdr:nvPicPr>
      <xdr:blipFill>
        <a:blip xmlns:r="http://schemas.openxmlformats.org/officeDocument/2006/relationships" r:embed="rId936"/>
        <a:stretch>
          <a:fillRect/>
        </a:stretch>
      </xdr:blipFill>
      <xdr:spPr>
        <a:xfrm>
          <a:off x="5486400" y="333717900"/>
          <a:ext cx="762000" cy="762000"/>
        </a:xfrm>
        <a:prstGeom prst="rect">
          <a:avLst/>
        </a:prstGeom>
      </xdr:spPr>
    </xdr:pic>
    <xdr:clientData/>
  </xdr:twoCellAnchor>
  <xdr:twoCellAnchor editAs="oneCell">
    <xdr:from>
      <xdr:col>11</xdr:col>
      <xdr:colOff>0</xdr:colOff>
      <xdr:row>1731</xdr:row>
      <xdr:rowOff>0</xdr:rowOff>
    </xdr:from>
    <xdr:to>
      <xdr:col>12</xdr:col>
      <xdr:colOff>152400</xdr:colOff>
      <xdr:row>1735</xdr:row>
      <xdr:rowOff>0</xdr:rowOff>
    </xdr:to>
    <xdr:pic>
      <xdr:nvPicPr>
        <xdr:cNvPr id="1202" name="Picture 1201" descr="225shiny.png"/>
        <xdr:cNvPicPr>
          <a:picLocks noChangeAspect="1"/>
        </xdr:cNvPicPr>
      </xdr:nvPicPr>
      <xdr:blipFill>
        <a:blip xmlns:r="http://schemas.openxmlformats.org/officeDocument/2006/relationships" r:embed="rId937"/>
        <a:stretch>
          <a:fillRect/>
        </a:stretch>
      </xdr:blipFill>
      <xdr:spPr>
        <a:xfrm>
          <a:off x="6705600" y="332765400"/>
          <a:ext cx="762000" cy="762000"/>
        </a:xfrm>
        <a:prstGeom prst="rect">
          <a:avLst/>
        </a:prstGeom>
      </xdr:spPr>
    </xdr:pic>
    <xdr:clientData/>
  </xdr:twoCellAnchor>
  <xdr:twoCellAnchor editAs="oneCell">
    <xdr:from>
      <xdr:col>11</xdr:col>
      <xdr:colOff>0</xdr:colOff>
      <xdr:row>1736</xdr:row>
      <xdr:rowOff>0</xdr:rowOff>
    </xdr:from>
    <xdr:to>
      <xdr:col>12</xdr:col>
      <xdr:colOff>152400</xdr:colOff>
      <xdr:row>1739</xdr:row>
      <xdr:rowOff>190500</xdr:rowOff>
    </xdr:to>
    <xdr:pic>
      <xdr:nvPicPr>
        <xdr:cNvPr id="1203" name="Picture 1202" descr="225backshiny.png"/>
        <xdr:cNvPicPr>
          <a:picLocks noChangeAspect="1"/>
        </xdr:cNvPicPr>
      </xdr:nvPicPr>
      <xdr:blipFill>
        <a:blip xmlns:r="http://schemas.openxmlformats.org/officeDocument/2006/relationships" r:embed="rId938"/>
        <a:stretch>
          <a:fillRect/>
        </a:stretch>
      </xdr:blipFill>
      <xdr:spPr>
        <a:xfrm>
          <a:off x="6705600" y="333717900"/>
          <a:ext cx="762000" cy="762000"/>
        </a:xfrm>
        <a:prstGeom prst="rect">
          <a:avLst/>
        </a:prstGeom>
      </xdr:spPr>
    </xdr:pic>
    <xdr:clientData/>
  </xdr:twoCellAnchor>
  <xdr:twoCellAnchor editAs="oneCell">
    <xdr:from>
      <xdr:col>9</xdr:col>
      <xdr:colOff>323850</xdr:colOff>
      <xdr:row>1743</xdr:row>
      <xdr:rowOff>19050</xdr:rowOff>
    </xdr:from>
    <xdr:to>
      <xdr:col>12</xdr:col>
      <xdr:colOff>590550</xdr:colOff>
      <xdr:row>1753</xdr:row>
      <xdr:rowOff>180975</xdr:rowOff>
    </xdr:to>
    <xdr:pic>
      <xdr:nvPicPr>
        <xdr:cNvPr id="1204" name="Picture 1203" descr="087.jpg"/>
        <xdr:cNvPicPr>
          <a:picLocks noChangeAspect="1"/>
        </xdr:cNvPicPr>
      </xdr:nvPicPr>
      <xdr:blipFill>
        <a:blip xmlns:r="http://schemas.openxmlformats.org/officeDocument/2006/relationships" r:embed="rId939"/>
        <a:stretch>
          <a:fillRect/>
        </a:stretch>
      </xdr:blipFill>
      <xdr:spPr>
        <a:xfrm>
          <a:off x="5810250" y="335099025"/>
          <a:ext cx="2095500" cy="2095500"/>
        </a:xfrm>
        <a:prstGeom prst="rect">
          <a:avLst/>
        </a:prstGeom>
        <a:ln w="19050">
          <a:solidFill>
            <a:schemeClr val="tx1"/>
          </a:solidFill>
        </a:ln>
      </xdr:spPr>
    </xdr:pic>
    <xdr:clientData/>
  </xdr:twoCellAnchor>
  <xdr:twoCellAnchor editAs="oneCell">
    <xdr:from>
      <xdr:col>7</xdr:col>
      <xdr:colOff>0</xdr:colOff>
      <xdr:row>1765</xdr:row>
      <xdr:rowOff>0</xdr:rowOff>
    </xdr:from>
    <xdr:to>
      <xdr:col>8</xdr:col>
      <xdr:colOff>152400</xdr:colOff>
      <xdr:row>1769</xdr:row>
      <xdr:rowOff>0</xdr:rowOff>
    </xdr:to>
    <xdr:pic>
      <xdr:nvPicPr>
        <xdr:cNvPr id="1205" name="Picture 1204" descr="87.png"/>
        <xdr:cNvPicPr>
          <a:picLocks noChangeAspect="1"/>
        </xdr:cNvPicPr>
      </xdr:nvPicPr>
      <xdr:blipFill>
        <a:blip xmlns:r="http://schemas.openxmlformats.org/officeDocument/2006/relationships" r:embed="rId940"/>
        <a:stretch>
          <a:fillRect/>
        </a:stretch>
      </xdr:blipFill>
      <xdr:spPr>
        <a:xfrm>
          <a:off x="4267200" y="339299550"/>
          <a:ext cx="762000" cy="762000"/>
        </a:xfrm>
        <a:prstGeom prst="rect">
          <a:avLst/>
        </a:prstGeom>
      </xdr:spPr>
    </xdr:pic>
    <xdr:clientData/>
  </xdr:twoCellAnchor>
  <xdr:twoCellAnchor editAs="oneCell">
    <xdr:from>
      <xdr:col>9</xdr:col>
      <xdr:colOff>0</xdr:colOff>
      <xdr:row>1765</xdr:row>
      <xdr:rowOff>0</xdr:rowOff>
    </xdr:from>
    <xdr:to>
      <xdr:col>10</xdr:col>
      <xdr:colOff>152400</xdr:colOff>
      <xdr:row>1769</xdr:row>
      <xdr:rowOff>0</xdr:rowOff>
    </xdr:to>
    <xdr:pic>
      <xdr:nvPicPr>
        <xdr:cNvPr id="1206" name="Picture 1205" descr="87.png"/>
        <xdr:cNvPicPr>
          <a:picLocks noChangeAspect="1"/>
        </xdr:cNvPicPr>
      </xdr:nvPicPr>
      <xdr:blipFill>
        <a:blip xmlns:r="http://schemas.openxmlformats.org/officeDocument/2006/relationships" r:embed="rId940"/>
        <a:stretch>
          <a:fillRect/>
        </a:stretch>
      </xdr:blipFill>
      <xdr:spPr>
        <a:xfrm>
          <a:off x="5486400" y="339299550"/>
          <a:ext cx="762000" cy="762000"/>
        </a:xfrm>
        <a:prstGeom prst="rect">
          <a:avLst/>
        </a:prstGeom>
      </xdr:spPr>
    </xdr:pic>
    <xdr:clientData/>
  </xdr:twoCellAnchor>
  <xdr:twoCellAnchor editAs="oneCell">
    <xdr:from>
      <xdr:col>7</xdr:col>
      <xdr:colOff>0</xdr:colOff>
      <xdr:row>1770</xdr:row>
      <xdr:rowOff>0</xdr:rowOff>
    </xdr:from>
    <xdr:to>
      <xdr:col>8</xdr:col>
      <xdr:colOff>152400</xdr:colOff>
      <xdr:row>1773</xdr:row>
      <xdr:rowOff>190500</xdr:rowOff>
    </xdr:to>
    <xdr:pic>
      <xdr:nvPicPr>
        <xdr:cNvPr id="1207" name="Picture 1206" descr="87back.png"/>
        <xdr:cNvPicPr>
          <a:picLocks noChangeAspect="1"/>
        </xdr:cNvPicPr>
      </xdr:nvPicPr>
      <xdr:blipFill>
        <a:blip xmlns:r="http://schemas.openxmlformats.org/officeDocument/2006/relationships" r:embed="rId941"/>
        <a:stretch>
          <a:fillRect/>
        </a:stretch>
      </xdr:blipFill>
      <xdr:spPr>
        <a:xfrm>
          <a:off x="4267200" y="340252050"/>
          <a:ext cx="762000" cy="762000"/>
        </a:xfrm>
        <a:prstGeom prst="rect">
          <a:avLst/>
        </a:prstGeom>
      </xdr:spPr>
    </xdr:pic>
    <xdr:clientData/>
  </xdr:twoCellAnchor>
  <xdr:twoCellAnchor editAs="oneCell">
    <xdr:from>
      <xdr:col>9</xdr:col>
      <xdr:colOff>0</xdr:colOff>
      <xdr:row>1770</xdr:row>
      <xdr:rowOff>0</xdr:rowOff>
    </xdr:from>
    <xdr:to>
      <xdr:col>10</xdr:col>
      <xdr:colOff>152400</xdr:colOff>
      <xdr:row>1773</xdr:row>
      <xdr:rowOff>190500</xdr:rowOff>
    </xdr:to>
    <xdr:pic>
      <xdr:nvPicPr>
        <xdr:cNvPr id="1208" name="Picture 1207" descr="87back.png"/>
        <xdr:cNvPicPr>
          <a:picLocks noChangeAspect="1"/>
        </xdr:cNvPicPr>
      </xdr:nvPicPr>
      <xdr:blipFill>
        <a:blip xmlns:r="http://schemas.openxmlformats.org/officeDocument/2006/relationships" r:embed="rId941"/>
        <a:stretch>
          <a:fillRect/>
        </a:stretch>
      </xdr:blipFill>
      <xdr:spPr>
        <a:xfrm>
          <a:off x="5486400" y="340252050"/>
          <a:ext cx="762000" cy="762000"/>
        </a:xfrm>
        <a:prstGeom prst="rect">
          <a:avLst/>
        </a:prstGeom>
      </xdr:spPr>
    </xdr:pic>
    <xdr:clientData/>
  </xdr:twoCellAnchor>
  <xdr:twoCellAnchor editAs="oneCell">
    <xdr:from>
      <xdr:col>11</xdr:col>
      <xdr:colOff>0</xdr:colOff>
      <xdr:row>1765</xdr:row>
      <xdr:rowOff>0</xdr:rowOff>
    </xdr:from>
    <xdr:to>
      <xdr:col>12</xdr:col>
      <xdr:colOff>152400</xdr:colOff>
      <xdr:row>1769</xdr:row>
      <xdr:rowOff>0</xdr:rowOff>
    </xdr:to>
    <xdr:pic>
      <xdr:nvPicPr>
        <xdr:cNvPr id="1209" name="Picture 1208" descr="87shiny.png"/>
        <xdr:cNvPicPr>
          <a:picLocks noChangeAspect="1"/>
        </xdr:cNvPicPr>
      </xdr:nvPicPr>
      <xdr:blipFill>
        <a:blip xmlns:r="http://schemas.openxmlformats.org/officeDocument/2006/relationships" r:embed="rId942"/>
        <a:stretch>
          <a:fillRect/>
        </a:stretch>
      </xdr:blipFill>
      <xdr:spPr>
        <a:xfrm>
          <a:off x="6705600" y="339299550"/>
          <a:ext cx="762000" cy="762000"/>
        </a:xfrm>
        <a:prstGeom prst="rect">
          <a:avLst/>
        </a:prstGeom>
      </xdr:spPr>
    </xdr:pic>
    <xdr:clientData/>
  </xdr:twoCellAnchor>
  <xdr:twoCellAnchor editAs="oneCell">
    <xdr:from>
      <xdr:col>11</xdr:col>
      <xdr:colOff>0</xdr:colOff>
      <xdr:row>1770</xdr:row>
      <xdr:rowOff>0</xdr:rowOff>
    </xdr:from>
    <xdr:to>
      <xdr:col>12</xdr:col>
      <xdr:colOff>152400</xdr:colOff>
      <xdr:row>1773</xdr:row>
      <xdr:rowOff>190500</xdr:rowOff>
    </xdr:to>
    <xdr:pic>
      <xdr:nvPicPr>
        <xdr:cNvPr id="1210" name="Picture 1209" descr="87backshiny.png"/>
        <xdr:cNvPicPr>
          <a:picLocks noChangeAspect="1"/>
        </xdr:cNvPicPr>
      </xdr:nvPicPr>
      <xdr:blipFill>
        <a:blip xmlns:r="http://schemas.openxmlformats.org/officeDocument/2006/relationships" r:embed="rId943"/>
        <a:stretch>
          <a:fillRect/>
        </a:stretch>
      </xdr:blipFill>
      <xdr:spPr>
        <a:xfrm>
          <a:off x="6705600" y="340252050"/>
          <a:ext cx="762000" cy="762000"/>
        </a:xfrm>
        <a:prstGeom prst="rect">
          <a:avLst/>
        </a:prstGeom>
      </xdr:spPr>
    </xdr:pic>
    <xdr:clientData/>
  </xdr:twoCellAnchor>
  <xdr:twoCellAnchor editAs="oneCell">
    <xdr:from>
      <xdr:col>9</xdr:col>
      <xdr:colOff>323850</xdr:colOff>
      <xdr:row>1777</xdr:row>
      <xdr:rowOff>19050</xdr:rowOff>
    </xdr:from>
    <xdr:to>
      <xdr:col>12</xdr:col>
      <xdr:colOff>590550</xdr:colOff>
      <xdr:row>1787</xdr:row>
      <xdr:rowOff>180975</xdr:rowOff>
    </xdr:to>
    <xdr:pic>
      <xdr:nvPicPr>
        <xdr:cNvPr id="1211" name="Picture 1210" descr="085.jpg"/>
        <xdr:cNvPicPr>
          <a:picLocks noChangeAspect="1"/>
        </xdr:cNvPicPr>
      </xdr:nvPicPr>
      <xdr:blipFill>
        <a:blip xmlns:r="http://schemas.openxmlformats.org/officeDocument/2006/relationships" r:embed="rId944"/>
        <a:stretch>
          <a:fillRect/>
        </a:stretch>
      </xdr:blipFill>
      <xdr:spPr>
        <a:xfrm>
          <a:off x="5810250" y="341633175"/>
          <a:ext cx="2095500" cy="2095500"/>
        </a:xfrm>
        <a:prstGeom prst="rect">
          <a:avLst/>
        </a:prstGeom>
        <a:ln w="19050">
          <a:solidFill>
            <a:schemeClr val="tx1"/>
          </a:solidFill>
        </a:ln>
      </xdr:spPr>
    </xdr:pic>
    <xdr:clientData/>
  </xdr:twoCellAnchor>
  <xdr:twoCellAnchor editAs="oneCell">
    <xdr:from>
      <xdr:col>7</xdr:col>
      <xdr:colOff>0</xdr:colOff>
      <xdr:row>1799</xdr:row>
      <xdr:rowOff>0</xdr:rowOff>
    </xdr:from>
    <xdr:to>
      <xdr:col>8</xdr:col>
      <xdr:colOff>152400</xdr:colOff>
      <xdr:row>1803</xdr:row>
      <xdr:rowOff>0</xdr:rowOff>
    </xdr:to>
    <xdr:pic>
      <xdr:nvPicPr>
        <xdr:cNvPr id="1212" name="Picture 1211" descr="85.png"/>
        <xdr:cNvPicPr>
          <a:picLocks noChangeAspect="1"/>
        </xdr:cNvPicPr>
      </xdr:nvPicPr>
      <xdr:blipFill>
        <a:blip xmlns:r="http://schemas.openxmlformats.org/officeDocument/2006/relationships" r:embed="rId945"/>
        <a:stretch>
          <a:fillRect/>
        </a:stretch>
      </xdr:blipFill>
      <xdr:spPr>
        <a:xfrm>
          <a:off x="4267200" y="345833700"/>
          <a:ext cx="762000" cy="762000"/>
        </a:xfrm>
        <a:prstGeom prst="rect">
          <a:avLst/>
        </a:prstGeom>
      </xdr:spPr>
    </xdr:pic>
    <xdr:clientData/>
  </xdr:twoCellAnchor>
  <xdr:twoCellAnchor editAs="oneCell">
    <xdr:from>
      <xdr:col>9</xdr:col>
      <xdr:colOff>0</xdr:colOff>
      <xdr:row>1799</xdr:row>
      <xdr:rowOff>0</xdr:rowOff>
    </xdr:from>
    <xdr:to>
      <xdr:col>10</xdr:col>
      <xdr:colOff>152400</xdr:colOff>
      <xdr:row>1803</xdr:row>
      <xdr:rowOff>0</xdr:rowOff>
    </xdr:to>
    <xdr:pic>
      <xdr:nvPicPr>
        <xdr:cNvPr id="1213" name="Picture 1212" descr="85fem.png"/>
        <xdr:cNvPicPr>
          <a:picLocks noChangeAspect="1"/>
        </xdr:cNvPicPr>
      </xdr:nvPicPr>
      <xdr:blipFill>
        <a:blip xmlns:r="http://schemas.openxmlformats.org/officeDocument/2006/relationships" r:embed="rId946"/>
        <a:stretch>
          <a:fillRect/>
        </a:stretch>
      </xdr:blipFill>
      <xdr:spPr>
        <a:xfrm>
          <a:off x="5486400" y="345833700"/>
          <a:ext cx="762000" cy="762000"/>
        </a:xfrm>
        <a:prstGeom prst="rect">
          <a:avLst/>
        </a:prstGeom>
      </xdr:spPr>
    </xdr:pic>
    <xdr:clientData/>
  </xdr:twoCellAnchor>
  <xdr:twoCellAnchor editAs="oneCell">
    <xdr:from>
      <xdr:col>7</xdr:col>
      <xdr:colOff>0</xdr:colOff>
      <xdr:row>1804</xdr:row>
      <xdr:rowOff>0</xdr:rowOff>
    </xdr:from>
    <xdr:to>
      <xdr:col>8</xdr:col>
      <xdr:colOff>152400</xdr:colOff>
      <xdr:row>1807</xdr:row>
      <xdr:rowOff>190500</xdr:rowOff>
    </xdr:to>
    <xdr:pic>
      <xdr:nvPicPr>
        <xdr:cNvPr id="1214" name="Picture 1213" descr="85back.png"/>
        <xdr:cNvPicPr>
          <a:picLocks noChangeAspect="1"/>
        </xdr:cNvPicPr>
      </xdr:nvPicPr>
      <xdr:blipFill>
        <a:blip xmlns:r="http://schemas.openxmlformats.org/officeDocument/2006/relationships" r:embed="rId947"/>
        <a:stretch>
          <a:fillRect/>
        </a:stretch>
      </xdr:blipFill>
      <xdr:spPr>
        <a:xfrm>
          <a:off x="4267200" y="346786200"/>
          <a:ext cx="762000" cy="762000"/>
        </a:xfrm>
        <a:prstGeom prst="rect">
          <a:avLst/>
        </a:prstGeom>
      </xdr:spPr>
    </xdr:pic>
    <xdr:clientData/>
  </xdr:twoCellAnchor>
  <xdr:twoCellAnchor editAs="oneCell">
    <xdr:from>
      <xdr:col>9</xdr:col>
      <xdr:colOff>0</xdr:colOff>
      <xdr:row>1804</xdr:row>
      <xdr:rowOff>0</xdr:rowOff>
    </xdr:from>
    <xdr:to>
      <xdr:col>10</xdr:col>
      <xdr:colOff>152400</xdr:colOff>
      <xdr:row>1807</xdr:row>
      <xdr:rowOff>190500</xdr:rowOff>
    </xdr:to>
    <xdr:pic>
      <xdr:nvPicPr>
        <xdr:cNvPr id="1215" name="Picture 1214" descr="85backfem.png"/>
        <xdr:cNvPicPr>
          <a:picLocks noChangeAspect="1"/>
        </xdr:cNvPicPr>
      </xdr:nvPicPr>
      <xdr:blipFill>
        <a:blip xmlns:r="http://schemas.openxmlformats.org/officeDocument/2006/relationships" r:embed="rId948"/>
        <a:stretch>
          <a:fillRect/>
        </a:stretch>
      </xdr:blipFill>
      <xdr:spPr>
        <a:xfrm>
          <a:off x="5486400" y="346786200"/>
          <a:ext cx="762000" cy="762000"/>
        </a:xfrm>
        <a:prstGeom prst="rect">
          <a:avLst/>
        </a:prstGeom>
      </xdr:spPr>
    </xdr:pic>
    <xdr:clientData/>
  </xdr:twoCellAnchor>
  <xdr:twoCellAnchor editAs="oneCell">
    <xdr:from>
      <xdr:col>11</xdr:col>
      <xdr:colOff>0</xdr:colOff>
      <xdr:row>1799</xdr:row>
      <xdr:rowOff>0</xdr:rowOff>
    </xdr:from>
    <xdr:to>
      <xdr:col>12</xdr:col>
      <xdr:colOff>152400</xdr:colOff>
      <xdr:row>1803</xdr:row>
      <xdr:rowOff>0</xdr:rowOff>
    </xdr:to>
    <xdr:pic>
      <xdr:nvPicPr>
        <xdr:cNvPr id="1216" name="Picture 1215" descr="85shiny.png"/>
        <xdr:cNvPicPr>
          <a:picLocks noChangeAspect="1"/>
        </xdr:cNvPicPr>
      </xdr:nvPicPr>
      <xdr:blipFill>
        <a:blip xmlns:r="http://schemas.openxmlformats.org/officeDocument/2006/relationships" r:embed="rId949"/>
        <a:stretch>
          <a:fillRect/>
        </a:stretch>
      </xdr:blipFill>
      <xdr:spPr>
        <a:xfrm>
          <a:off x="6705600" y="345833700"/>
          <a:ext cx="762000" cy="762000"/>
        </a:xfrm>
        <a:prstGeom prst="rect">
          <a:avLst/>
        </a:prstGeom>
      </xdr:spPr>
    </xdr:pic>
    <xdr:clientData/>
  </xdr:twoCellAnchor>
  <xdr:twoCellAnchor editAs="oneCell">
    <xdr:from>
      <xdr:col>11</xdr:col>
      <xdr:colOff>0</xdr:colOff>
      <xdr:row>1804</xdr:row>
      <xdr:rowOff>0</xdr:rowOff>
    </xdr:from>
    <xdr:to>
      <xdr:col>12</xdr:col>
      <xdr:colOff>152400</xdr:colOff>
      <xdr:row>1807</xdr:row>
      <xdr:rowOff>190500</xdr:rowOff>
    </xdr:to>
    <xdr:pic>
      <xdr:nvPicPr>
        <xdr:cNvPr id="1217" name="Picture 1216" descr="85backshiny.png"/>
        <xdr:cNvPicPr>
          <a:picLocks noChangeAspect="1"/>
        </xdr:cNvPicPr>
      </xdr:nvPicPr>
      <xdr:blipFill>
        <a:blip xmlns:r="http://schemas.openxmlformats.org/officeDocument/2006/relationships" r:embed="rId950"/>
        <a:stretch>
          <a:fillRect/>
        </a:stretch>
      </xdr:blipFill>
      <xdr:spPr>
        <a:xfrm>
          <a:off x="6705600" y="346786200"/>
          <a:ext cx="762000" cy="762000"/>
        </a:xfrm>
        <a:prstGeom prst="rect">
          <a:avLst/>
        </a:prstGeom>
      </xdr:spPr>
    </xdr:pic>
    <xdr:clientData/>
  </xdr:twoCellAnchor>
  <xdr:twoCellAnchor editAs="oneCell">
    <xdr:from>
      <xdr:col>9</xdr:col>
      <xdr:colOff>323850</xdr:colOff>
      <xdr:row>1977</xdr:row>
      <xdr:rowOff>19050</xdr:rowOff>
    </xdr:from>
    <xdr:to>
      <xdr:col>12</xdr:col>
      <xdr:colOff>590550</xdr:colOff>
      <xdr:row>1987</xdr:row>
      <xdr:rowOff>180975</xdr:rowOff>
    </xdr:to>
    <xdr:pic>
      <xdr:nvPicPr>
        <xdr:cNvPr id="1218" name="Picture 1217" descr="206.jpg"/>
        <xdr:cNvPicPr>
          <a:picLocks noChangeAspect="1"/>
        </xdr:cNvPicPr>
      </xdr:nvPicPr>
      <xdr:blipFill>
        <a:blip xmlns:r="http://schemas.openxmlformats.org/officeDocument/2006/relationships" r:embed="rId951"/>
        <a:stretch>
          <a:fillRect/>
        </a:stretch>
      </xdr:blipFill>
      <xdr:spPr>
        <a:xfrm>
          <a:off x="5810250" y="380076075"/>
          <a:ext cx="2095500" cy="2095500"/>
        </a:xfrm>
        <a:prstGeom prst="rect">
          <a:avLst/>
        </a:prstGeom>
        <a:ln w="19050">
          <a:solidFill>
            <a:schemeClr val="tx1"/>
          </a:solidFill>
        </a:ln>
      </xdr:spPr>
    </xdr:pic>
    <xdr:clientData/>
  </xdr:twoCellAnchor>
  <xdr:twoCellAnchor editAs="oneCell">
    <xdr:from>
      <xdr:col>7</xdr:col>
      <xdr:colOff>0</xdr:colOff>
      <xdr:row>1999</xdr:row>
      <xdr:rowOff>0</xdr:rowOff>
    </xdr:from>
    <xdr:to>
      <xdr:col>8</xdr:col>
      <xdr:colOff>152400</xdr:colOff>
      <xdr:row>2003</xdr:row>
      <xdr:rowOff>0</xdr:rowOff>
    </xdr:to>
    <xdr:pic>
      <xdr:nvPicPr>
        <xdr:cNvPr id="1219" name="Picture 1218" descr="206.png"/>
        <xdr:cNvPicPr>
          <a:picLocks noChangeAspect="1"/>
        </xdr:cNvPicPr>
      </xdr:nvPicPr>
      <xdr:blipFill>
        <a:blip xmlns:r="http://schemas.openxmlformats.org/officeDocument/2006/relationships" r:embed="rId952"/>
        <a:stretch>
          <a:fillRect/>
        </a:stretch>
      </xdr:blipFill>
      <xdr:spPr>
        <a:xfrm>
          <a:off x="4267200" y="384276600"/>
          <a:ext cx="762000" cy="762000"/>
        </a:xfrm>
        <a:prstGeom prst="rect">
          <a:avLst/>
        </a:prstGeom>
      </xdr:spPr>
    </xdr:pic>
    <xdr:clientData/>
  </xdr:twoCellAnchor>
  <xdr:twoCellAnchor editAs="oneCell">
    <xdr:from>
      <xdr:col>9</xdr:col>
      <xdr:colOff>0</xdr:colOff>
      <xdr:row>1999</xdr:row>
      <xdr:rowOff>0</xdr:rowOff>
    </xdr:from>
    <xdr:to>
      <xdr:col>10</xdr:col>
      <xdr:colOff>152400</xdr:colOff>
      <xdr:row>2003</xdr:row>
      <xdr:rowOff>0</xdr:rowOff>
    </xdr:to>
    <xdr:pic>
      <xdr:nvPicPr>
        <xdr:cNvPr id="1220" name="Picture 1219" descr="206.png"/>
        <xdr:cNvPicPr>
          <a:picLocks noChangeAspect="1"/>
        </xdr:cNvPicPr>
      </xdr:nvPicPr>
      <xdr:blipFill>
        <a:blip xmlns:r="http://schemas.openxmlformats.org/officeDocument/2006/relationships" r:embed="rId952"/>
        <a:stretch>
          <a:fillRect/>
        </a:stretch>
      </xdr:blipFill>
      <xdr:spPr>
        <a:xfrm>
          <a:off x="5486400" y="384276600"/>
          <a:ext cx="762000" cy="762000"/>
        </a:xfrm>
        <a:prstGeom prst="rect">
          <a:avLst/>
        </a:prstGeom>
      </xdr:spPr>
    </xdr:pic>
    <xdr:clientData/>
  </xdr:twoCellAnchor>
  <xdr:twoCellAnchor editAs="oneCell">
    <xdr:from>
      <xdr:col>7</xdr:col>
      <xdr:colOff>0</xdr:colOff>
      <xdr:row>2004</xdr:row>
      <xdr:rowOff>0</xdr:rowOff>
    </xdr:from>
    <xdr:to>
      <xdr:col>8</xdr:col>
      <xdr:colOff>152400</xdr:colOff>
      <xdr:row>2007</xdr:row>
      <xdr:rowOff>190500</xdr:rowOff>
    </xdr:to>
    <xdr:pic>
      <xdr:nvPicPr>
        <xdr:cNvPr id="1221" name="Picture 1220" descr="206back.png"/>
        <xdr:cNvPicPr>
          <a:picLocks noChangeAspect="1"/>
        </xdr:cNvPicPr>
      </xdr:nvPicPr>
      <xdr:blipFill>
        <a:blip xmlns:r="http://schemas.openxmlformats.org/officeDocument/2006/relationships" r:embed="rId953"/>
        <a:stretch>
          <a:fillRect/>
        </a:stretch>
      </xdr:blipFill>
      <xdr:spPr>
        <a:xfrm>
          <a:off x="4267200" y="385229100"/>
          <a:ext cx="762000" cy="762000"/>
        </a:xfrm>
        <a:prstGeom prst="rect">
          <a:avLst/>
        </a:prstGeom>
      </xdr:spPr>
    </xdr:pic>
    <xdr:clientData/>
  </xdr:twoCellAnchor>
  <xdr:twoCellAnchor editAs="oneCell">
    <xdr:from>
      <xdr:col>9</xdr:col>
      <xdr:colOff>0</xdr:colOff>
      <xdr:row>2004</xdr:row>
      <xdr:rowOff>0</xdr:rowOff>
    </xdr:from>
    <xdr:to>
      <xdr:col>10</xdr:col>
      <xdr:colOff>152400</xdr:colOff>
      <xdr:row>2007</xdr:row>
      <xdr:rowOff>190500</xdr:rowOff>
    </xdr:to>
    <xdr:pic>
      <xdr:nvPicPr>
        <xdr:cNvPr id="1222" name="Picture 1221" descr="206back.png"/>
        <xdr:cNvPicPr>
          <a:picLocks noChangeAspect="1"/>
        </xdr:cNvPicPr>
      </xdr:nvPicPr>
      <xdr:blipFill>
        <a:blip xmlns:r="http://schemas.openxmlformats.org/officeDocument/2006/relationships" r:embed="rId953"/>
        <a:stretch>
          <a:fillRect/>
        </a:stretch>
      </xdr:blipFill>
      <xdr:spPr>
        <a:xfrm>
          <a:off x="5486400" y="385229100"/>
          <a:ext cx="762000" cy="762000"/>
        </a:xfrm>
        <a:prstGeom prst="rect">
          <a:avLst/>
        </a:prstGeom>
      </xdr:spPr>
    </xdr:pic>
    <xdr:clientData/>
  </xdr:twoCellAnchor>
  <xdr:twoCellAnchor editAs="oneCell">
    <xdr:from>
      <xdr:col>11</xdr:col>
      <xdr:colOff>0</xdr:colOff>
      <xdr:row>1999</xdr:row>
      <xdr:rowOff>0</xdr:rowOff>
    </xdr:from>
    <xdr:to>
      <xdr:col>12</xdr:col>
      <xdr:colOff>152400</xdr:colOff>
      <xdr:row>2003</xdr:row>
      <xdr:rowOff>0</xdr:rowOff>
    </xdr:to>
    <xdr:pic>
      <xdr:nvPicPr>
        <xdr:cNvPr id="1223" name="Picture 1222" descr="206shiny.png"/>
        <xdr:cNvPicPr>
          <a:picLocks noChangeAspect="1"/>
        </xdr:cNvPicPr>
      </xdr:nvPicPr>
      <xdr:blipFill>
        <a:blip xmlns:r="http://schemas.openxmlformats.org/officeDocument/2006/relationships" r:embed="rId954"/>
        <a:stretch>
          <a:fillRect/>
        </a:stretch>
      </xdr:blipFill>
      <xdr:spPr>
        <a:xfrm>
          <a:off x="6705600" y="384276600"/>
          <a:ext cx="762000" cy="762000"/>
        </a:xfrm>
        <a:prstGeom prst="rect">
          <a:avLst/>
        </a:prstGeom>
      </xdr:spPr>
    </xdr:pic>
    <xdr:clientData/>
  </xdr:twoCellAnchor>
  <xdr:twoCellAnchor editAs="oneCell">
    <xdr:from>
      <xdr:col>11</xdr:col>
      <xdr:colOff>0</xdr:colOff>
      <xdr:row>2004</xdr:row>
      <xdr:rowOff>0</xdr:rowOff>
    </xdr:from>
    <xdr:to>
      <xdr:col>12</xdr:col>
      <xdr:colOff>152400</xdr:colOff>
      <xdr:row>2007</xdr:row>
      <xdr:rowOff>190500</xdr:rowOff>
    </xdr:to>
    <xdr:pic>
      <xdr:nvPicPr>
        <xdr:cNvPr id="1224" name="Picture 1223" descr="206backshiny.png"/>
        <xdr:cNvPicPr>
          <a:picLocks noChangeAspect="1"/>
        </xdr:cNvPicPr>
      </xdr:nvPicPr>
      <xdr:blipFill>
        <a:blip xmlns:r="http://schemas.openxmlformats.org/officeDocument/2006/relationships" r:embed="rId955"/>
        <a:stretch>
          <a:fillRect/>
        </a:stretch>
      </xdr:blipFill>
      <xdr:spPr>
        <a:xfrm>
          <a:off x="6705600" y="385229100"/>
          <a:ext cx="762000" cy="762000"/>
        </a:xfrm>
        <a:prstGeom prst="rect">
          <a:avLst/>
        </a:prstGeom>
      </xdr:spPr>
    </xdr:pic>
    <xdr:clientData/>
  </xdr:twoCellAnchor>
  <xdr:twoCellAnchor editAs="oneCell">
    <xdr:from>
      <xdr:col>9</xdr:col>
      <xdr:colOff>323850</xdr:colOff>
      <xdr:row>2045</xdr:row>
      <xdr:rowOff>19050</xdr:rowOff>
    </xdr:from>
    <xdr:to>
      <xdr:col>12</xdr:col>
      <xdr:colOff>590550</xdr:colOff>
      <xdr:row>2055</xdr:row>
      <xdr:rowOff>180975</xdr:rowOff>
    </xdr:to>
    <xdr:pic>
      <xdr:nvPicPr>
        <xdr:cNvPr id="1225" name="Picture 1224" descr="269.jpg"/>
        <xdr:cNvPicPr>
          <a:picLocks noChangeAspect="1"/>
        </xdr:cNvPicPr>
      </xdr:nvPicPr>
      <xdr:blipFill>
        <a:blip xmlns:r="http://schemas.openxmlformats.org/officeDocument/2006/relationships" r:embed="rId956"/>
        <a:stretch>
          <a:fillRect/>
        </a:stretch>
      </xdr:blipFill>
      <xdr:spPr>
        <a:xfrm>
          <a:off x="5810250" y="393144375"/>
          <a:ext cx="2095500" cy="2095500"/>
        </a:xfrm>
        <a:prstGeom prst="rect">
          <a:avLst/>
        </a:prstGeom>
        <a:ln w="19050">
          <a:solidFill>
            <a:schemeClr val="tx1"/>
          </a:solidFill>
        </a:ln>
      </xdr:spPr>
    </xdr:pic>
    <xdr:clientData/>
  </xdr:twoCellAnchor>
  <xdr:twoCellAnchor editAs="oneCell">
    <xdr:from>
      <xdr:col>7</xdr:col>
      <xdr:colOff>0</xdr:colOff>
      <xdr:row>2067</xdr:row>
      <xdr:rowOff>0</xdr:rowOff>
    </xdr:from>
    <xdr:to>
      <xdr:col>8</xdr:col>
      <xdr:colOff>152400</xdr:colOff>
      <xdr:row>2071</xdr:row>
      <xdr:rowOff>0</xdr:rowOff>
    </xdr:to>
    <xdr:pic>
      <xdr:nvPicPr>
        <xdr:cNvPr id="1226" name="Picture 1225" descr="269.png"/>
        <xdr:cNvPicPr>
          <a:picLocks noChangeAspect="1"/>
        </xdr:cNvPicPr>
      </xdr:nvPicPr>
      <xdr:blipFill>
        <a:blip xmlns:r="http://schemas.openxmlformats.org/officeDocument/2006/relationships" r:embed="rId957"/>
        <a:stretch>
          <a:fillRect/>
        </a:stretch>
      </xdr:blipFill>
      <xdr:spPr>
        <a:xfrm>
          <a:off x="4267200" y="397344900"/>
          <a:ext cx="762000" cy="762000"/>
        </a:xfrm>
        <a:prstGeom prst="rect">
          <a:avLst/>
        </a:prstGeom>
      </xdr:spPr>
    </xdr:pic>
    <xdr:clientData/>
  </xdr:twoCellAnchor>
  <xdr:twoCellAnchor editAs="oneCell">
    <xdr:from>
      <xdr:col>9</xdr:col>
      <xdr:colOff>0</xdr:colOff>
      <xdr:row>2067</xdr:row>
      <xdr:rowOff>0</xdr:rowOff>
    </xdr:from>
    <xdr:to>
      <xdr:col>10</xdr:col>
      <xdr:colOff>152400</xdr:colOff>
      <xdr:row>2071</xdr:row>
      <xdr:rowOff>0</xdr:rowOff>
    </xdr:to>
    <xdr:pic>
      <xdr:nvPicPr>
        <xdr:cNvPr id="1227" name="Picture 1226" descr="269fem.png"/>
        <xdr:cNvPicPr>
          <a:picLocks noChangeAspect="1"/>
        </xdr:cNvPicPr>
      </xdr:nvPicPr>
      <xdr:blipFill>
        <a:blip xmlns:r="http://schemas.openxmlformats.org/officeDocument/2006/relationships" r:embed="rId958"/>
        <a:stretch>
          <a:fillRect/>
        </a:stretch>
      </xdr:blipFill>
      <xdr:spPr>
        <a:xfrm>
          <a:off x="5486400" y="397344900"/>
          <a:ext cx="762000" cy="762000"/>
        </a:xfrm>
        <a:prstGeom prst="rect">
          <a:avLst/>
        </a:prstGeom>
      </xdr:spPr>
    </xdr:pic>
    <xdr:clientData/>
  </xdr:twoCellAnchor>
  <xdr:twoCellAnchor editAs="oneCell">
    <xdr:from>
      <xdr:col>7</xdr:col>
      <xdr:colOff>0</xdr:colOff>
      <xdr:row>2072</xdr:row>
      <xdr:rowOff>0</xdr:rowOff>
    </xdr:from>
    <xdr:to>
      <xdr:col>8</xdr:col>
      <xdr:colOff>152400</xdr:colOff>
      <xdr:row>2075</xdr:row>
      <xdr:rowOff>190500</xdr:rowOff>
    </xdr:to>
    <xdr:pic>
      <xdr:nvPicPr>
        <xdr:cNvPr id="1228" name="Picture 1227" descr="269back.png"/>
        <xdr:cNvPicPr>
          <a:picLocks noChangeAspect="1"/>
        </xdr:cNvPicPr>
      </xdr:nvPicPr>
      <xdr:blipFill>
        <a:blip xmlns:r="http://schemas.openxmlformats.org/officeDocument/2006/relationships" r:embed="rId959"/>
        <a:stretch>
          <a:fillRect/>
        </a:stretch>
      </xdr:blipFill>
      <xdr:spPr>
        <a:xfrm>
          <a:off x="4267200" y="398297400"/>
          <a:ext cx="762000" cy="762000"/>
        </a:xfrm>
        <a:prstGeom prst="rect">
          <a:avLst/>
        </a:prstGeom>
      </xdr:spPr>
    </xdr:pic>
    <xdr:clientData/>
  </xdr:twoCellAnchor>
  <xdr:twoCellAnchor editAs="oneCell">
    <xdr:from>
      <xdr:col>9</xdr:col>
      <xdr:colOff>0</xdr:colOff>
      <xdr:row>2072</xdr:row>
      <xdr:rowOff>0</xdr:rowOff>
    </xdr:from>
    <xdr:to>
      <xdr:col>10</xdr:col>
      <xdr:colOff>152400</xdr:colOff>
      <xdr:row>2075</xdr:row>
      <xdr:rowOff>190500</xdr:rowOff>
    </xdr:to>
    <xdr:pic>
      <xdr:nvPicPr>
        <xdr:cNvPr id="1229" name="Picture 1228" descr="269backfem.png"/>
        <xdr:cNvPicPr>
          <a:picLocks noChangeAspect="1"/>
        </xdr:cNvPicPr>
      </xdr:nvPicPr>
      <xdr:blipFill>
        <a:blip xmlns:r="http://schemas.openxmlformats.org/officeDocument/2006/relationships" r:embed="rId960"/>
        <a:stretch>
          <a:fillRect/>
        </a:stretch>
      </xdr:blipFill>
      <xdr:spPr>
        <a:xfrm>
          <a:off x="5486400" y="398297400"/>
          <a:ext cx="762000" cy="762000"/>
        </a:xfrm>
        <a:prstGeom prst="rect">
          <a:avLst/>
        </a:prstGeom>
      </xdr:spPr>
    </xdr:pic>
    <xdr:clientData/>
  </xdr:twoCellAnchor>
  <xdr:twoCellAnchor editAs="oneCell">
    <xdr:from>
      <xdr:col>11</xdr:col>
      <xdr:colOff>0</xdr:colOff>
      <xdr:row>2067</xdr:row>
      <xdr:rowOff>0</xdr:rowOff>
    </xdr:from>
    <xdr:to>
      <xdr:col>12</xdr:col>
      <xdr:colOff>152400</xdr:colOff>
      <xdr:row>2071</xdr:row>
      <xdr:rowOff>0</xdr:rowOff>
    </xdr:to>
    <xdr:pic>
      <xdr:nvPicPr>
        <xdr:cNvPr id="1230" name="Picture 1229" descr="269shiny.png"/>
        <xdr:cNvPicPr>
          <a:picLocks noChangeAspect="1"/>
        </xdr:cNvPicPr>
      </xdr:nvPicPr>
      <xdr:blipFill>
        <a:blip xmlns:r="http://schemas.openxmlformats.org/officeDocument/2006/relationships" r:embed="rId961"/>
        <a:stretch>
          <a:fillRect/>
        </a:stretch>
      </xdr:blipFill>
      <xdr:spPr>
        <a:xfrm>
          <a:off x="6705600" y="397344900"/>
          <a:ext cx="762000" cy="762000"/>
        </a:xfrm>
        <a:prstGeom prst="rect">
          <a:avLst/>
        </a:prstGeom>
      </xdr:spPr>
    </xdr:pic>
    <xdr:clientData/>
  </xdr:twoCellAnchor>
  <xdr:twoCellAnchor editAs="oneCell">
    <xdr:from>
      <xdr:col>11</xdr:col>
      <xdr:colOff>0</xdr:colOff>
      <xdr:row>2072</xdr:row>
      <xdr:rowOff>0</xdr:rowOff>
    </xdr:from>
    <xdr:to>
      <xdr:col>12</xdr:col>
      <xdr:colOff>152400</xdr:colOff>
      <xdr:row>2075</xdr:row>
      <xdr:rowOff>190500</xdr:rowOff>
    </xdr:to>
    <xdr:pic>
      <xdr:nvPicPr>
        <xdr:cNvPr id="1231" name="Picture 1230" descr="269backshiny.png"/>
        <xdr:cNvPicPr>
          <a:picLocks noChangeAspect="1"/>
        </xdr:cNvPicPr>
      </xdr:nvPicPr>
      <xdr:blipFill>
        <a:blip xmlns:r="http://schemas.openxmlformats.org/officeDocument/2006/relationships" r:embed="rId962"/>
        <a:stretch>
          <a:fillRect/>
        </a:stretch>
      </xdr:blipFill>
      <xdr:spPr>
        <a:xfrm>
          <a:off x="6705600" y="398297400"/>
          <a:ext cx="762000" cy="762000"/>
        </a:xfrm>
        <a:prstGeom prst="rect">
          <a:avLst/>
        </a:prstGeom>
      </xdr:spPr>
    </xdr:pic>
    <xdr:clientData/>
  </xdr:twoCellAnchor>
  <xdr:twoCellAnchor editAs="oneCell">
    <xdr:from>
      <xdr:col>9</xdr:col>
      <xdr:colOff>342900</xdr:colOff>
      <xdr:row>2145</xdr:row>
      <xdr:rowOff>19050</xdr:rowOff>
    </xdr:from>
    <xdr:to>
      <xdr:col>13</xdr:col>
      <xdr:colOff>0</xdr:colOff>
      <xdr:row>2155</xdr:row>
      <xdr:rowOff>180975</xdr:rowOff>
    </xdr:to>
    <xdr:pic>
      <xdr:nvPicPr>
        <xdr:cNvPr id="1232" name="Picture 1231" descr="101.jpg"/>
        <xdr:cNvPicPr>
          <a:picLocks noChangeAspect="1"/>
        </xdr:cNvPicPr>
      </xdr:nvPicPr>
      <xdr:blipFill>
        <a:blip xmlns:r="http://schemas.openxmlformats.org/officeDocument/2006/relationships" r:embed="rId963"/>
        <a:stretch>
          <a:fillRect/>
        </a:stretch>
      </xdr:blipFill>
      <xdr:spPr>
        <a:xfrm>
          <a:off x="5829300" y="412365825"/>
          <a:ext cx="2095500" cy="2095500"/>
        </a:xfrm>
        <a:prstGeom prst="rect">
          <a:avLst/>
        </a:prstGeom>
        <a:ln w="19050">
          <a:solidFill>
            <a:schemeClr val="tx1"/>
          </a:solidFill>
        </a:ln>
      </xdr:spPr>
    </xdr:pic>
    <xdr:clientData/>
  </xdr:twoCellAnchor>
  <xdr:twoCellAnchor editAs="oneCell">
    <xdr:from>
      <xdr:col>8</xdr:col>
      <xdr:colOff>0</xdr:colOff>
      <xdr:row>2167</xdr:row>
      <xdr:rowOff>0</xdr:rowOff>
    </xdr:from>
    <xdr:to>
      <xdr:col>9</xdr:col>
      <xdr:colOff>152400</xdr:colOff>
      <xdr:row>2171</xdr:row>
      <xdr:rowOff>0</xdr:rowOff>
    </xdr:to>
    <xdr:pic>
      <xdr:nvPicPr>
        <xdr:cNvPr id="1233" name="Picture 1232" descr="101.png"/>
        <xdr:cNvPicPr>
          <a:picLocks noChangeAspect="1"/>
        </xdr:cNvPicPr>
      </xdr:nvPicPr>
      <xdr:blipFill>
        <a:blip xmlns:r="http://schemas.openxmlformats.org/officeDocument/2006/relationships" r:embed="rId964"/>
        <a:stretch>
          <a:fillRect/>
        </a:stretch>
      </xdr:blipFill>
      <xdr:spPr>
        <a:xfrm>
          <a:off x="4876800" y="416566350"/>
          <a:ext cx="762000" cy="762000"/>
        </a:xfrm>
        <a:prstGeom prst="rect">
          <a:avLst/>
        </a:prstGeom>
      </xdr:spPr>
    </xdr:pic>
    <xdr:clientData/>
  </xdr:twoCellAnchor>
  <xdr:twoCellAnchor editAs="oneCell">
    <xdr:from>
      <xdr:col>8</xdr:col>
      <xdr:colOff>0</xdr:colOff>
      <xdr:row>2172</xdr:row>
      <xdr:rowOff>0</xdr:rowOff>
    </xdr:from>
    <xdr:to>
      <xdr:col>9</xdr:col>
      <xdr:colOff>152400</xdr:colOff>
      <xdr:row>2175</xdr:row>
      <xdr:rowOff>190500</xdr:rowOff>
    </xdr:to>
    <xdr:pic>
      <xdr:nvPicPr>
        <xdr:cNvPr id="1234" name="Picture 1233" descr="101back.png"/>
        <xdr:cNvPicPr>
          <a:picLocks noChangeAspect="1"/>
        </xdr:cNvPicPr>
      </xdr:nvPicPr>
      <xdr:blipFill>
        <a:blip xmlns:r="http://schemas.openxmlformats.org/officeDocument/2006/relationships" r:embed="rId965"/>
        <a:stretch>
          <a:fillRect/>
        </a:stretch>
      </xdr:blipFill>
      <xdr:spPr>
        <a:xfrm>
          <a:off x="4876800" y="417518850"/>
          <a:ext cx="762000" cy="762000"/>
        </a:xfrm>
        <a:prstGeom prst="rect">
          <a:avLst/>
        </a:prstGeom>
      </xdr:spPr>
    </xdr:pic>
    <xdr:clientData/>
  </xdr:twoCellAnchor>
  <xdr:twoCellAnchor editAs="oneCell">
    <xdr:from>
      <xdr:col>11</xdr:col>
      <xdr:colOff>0</xdr:colOff>
      <xdr:row>2167</xdr:row>
      <xdr:rowOff>0</xdr:rowOff>
    </xdr:from>
    <xdr:to>
      <xdr:col>12</xdr:col>
      <xdr:colOff>152400</xdr:colOff>
      <xdr:row>2171</xdr:row>
      <xdr:rowOff>0</xdr:rowOff>
    </xdr:to>
    <xdr:pic>
      <xdr:nvPicPr>
        <xdr:cNvPr id="1235" name="Picture 1234" descr="101shiny.png"/>
        <xdr:cNvPicPr>
          <a:picLocks noChangeAspect="1"/>
        </xdr:cNvPicPr>
      </xdr:nvPicPr>
      <xdr:blipFill>
        <a:blip xmlns:r="http://schemas.openxmlformats.org/officeDocument/2006/relationships" r:embed="rId966"/>
        <a:stretch>
          <a:fillRect/>
        </a:stretch>
      </xdr:blipFill>
      <xdr:spPr>
        <a:xfrm>
          <a:off x="6705600" y="416566350"/>
          <a:ext cx="762000" cy="762000"/>
        </a:xfrm>
        <a:prstGeom prst="rect">
          <a:avLst/>
        </a:prstGeom>
      </xdr:spPr>
    </xdr:pic>
    <xdr:clientData/>
  </xdr:twoCellAnchor>
  <xdr:twoCellAnchor editAs="oneCell">
    <xdr:from>
      <xdr:col>9</xdr:col>
      <xdr:colOff>333375</xdr:colOff>
      <xdr:row>2211</xdr:row>
      <xdr:rowOff>19050</xdr:rowOff>
    </xdr:from>
    <xdr:to>
      <xdr:col>12</xdr:col>
      <xdr:colOff>600075</xdr:colOff>
      <xdr:row>2221</xdr:row>
      <xdr:rowOff>180975</xdr:rowOff>
    </xdr:to>
    <xdr:pic>
      <xdr:nvPicPr>
        <xdr:cNvPr id="1236" name="Picture 1235" descr="244.jpg"/>
        <xdr:cNvPicPr>
          <a:picLocks noChangeAspect="1"/>
        </xdr:cNvPicPr>
      </xdr:nvPicPr>
      <xdr:blipFill>
        <a:blip xmlns:r="http://schemas.openxmlformats.org/officeDocument/2006/relationships" r:embed="rId967"/>
        <a:stretch>
          <a:fillRect/>
        </a:stretch>
      </xdr:blipFill>
      <xdr:spPr>
        <a:xfrm>
          <a:off x="5819775" y="425053125"/>
          <a:ext cx="2095500" cy="2095500"/>
        </a:xfrm>
        <a:prstGeom prst="rect">
          <a:avLst/>
        </a:prstGeom>
        <a:ln w="19050">
          <a:solidFill>
            <a:schemeClr val="tx1"/>
          </a:solidFill>
        </a:ln>
      </xdr:spPr>
    </xdr:pic>
    <xdr:clientData/>
  </xdr:twoCellAnchor>
  <xdr:twoCellAnchor editAs="oneCell">
    <xdr:from>
      <xdr:col>8</xdr:col>
      <xdr:colOff>0</xdr:colOff>
      <xdr:row>2233</xdr:row>
      <xdr:rowOff>0</xdr:rowOff>
    </xdr:from>
    <xdr:to>
      <xdr:col>9</xdr:col>
      <xdr:colOff>152400</xdr:colOff>
      <xdr:row>2237</xdr:row>
      <xdr:rowOff>0</xdr:rowOff>
    </xdr:to>
    <xdr:pic>
      <xdr:nvPicPr>
        <xdr:cNvPr id="1237" name="Picture 1236" descr="244.png"/>
        <xdr:cNvPicPr>
          <a:picLocks noChangeAspect="1"/>
        </xdr:cNvPicPr>
      </xdr:nvPicPr>
      <xdr:blipFill>
        <a:blip xmlns:r="http://schemas.openxmlformats.org/officeDocument/2006/relationships" r:embed="rId968"/>
        <a:stretch>
          <a:fillRect/>
        </a:stretch>
      </xdr:blipFill>
      <xdr:spPr>
        <a:xfrm>
          <a:off x="4876800" y="429253650"/>
          <a:ext cx="762000" cy="762000"/>
        </a:xfrm>
        <a:prstGeom prst="rect">
          <a:avLst/>
        </a:prstGeom>
      </xdr:spPr>
    </xdr:pic>
    <xdr:clientData/>
  </xdr:twoCellAnchor>
  <xdr:twoCellAnchor editAs="oneCell">
    <xdr:from>
      <xdr:col>8</xdr:col>
      <xdr:colOff>0</xdr:colOff>
      <xdr:row>2238</xdr:row>
      <xdr:rowOff>0</xdr:rowOff>
    </xdr:from>
    <xdr:to>
      <xdr:col>9</xdr:col>
      <xdr:colOff>152400</xdr:colOff>
      <xdr:row>2241</xdr:row>
      <xdr:rowOff>190500</xdr:rowOff>
    </xdr:to>
    <xdr:pic>
      <xdr:nvPicPr>
        <xdr:cNvPr id="1238" name="Picture 1237" descr="244back.png"/>
        <xdr:cNvPicPr>
          <a:picLocks noChangeAspect="1"/>
        </xdr:cNvPicPr>
      </xdr:nvPicPr>
      <xdr:blipFill>
        <a:blip xmlns:r="http://schemas.openxmlformats.org/officeDocument/2006/relationships" r:embed="rId969"/>
        <a:stretch>
          <a:fillRect/>
        </a:stretch>
      </xdr:blipFill>
      <xdr:spPr>
        <a:xfrm>
          <a:off x="4876800" y="430206150"/>
          <a:ext cx="762000" cy="762000"/>
        </a:xfrm>
        <a:prstGeom prst="rect">
          <a:avLst/>
        </a:prstGeom>
      </xdr:spPr>
    </xdr:pic>
    <xdr:clientData/>
  </xdr:twoCellAnchor>
  <xdr:twoCellAnchor editAs="oneCell">
    <xdr:from>
      <xdr:col>11</xdr:col>
      <xdr:colOff>0</xdr:colOff>
      <xdr:row>2233</xdr:row>
      <xdr:rowOff>0</xdr:rowOff>
    </xdr:from>
    <xdr:to>
      <xdr:col>12</xdr:col>
      <xdr:colOff>152400</xdr:colOff>
      <xdr:row>2237</xdr:row>
      <xdr:rowOff>0</xdr:rowOff>
    </xdr:to>
    <xdr:pic>
      <xdr:nvPicPr>
        <xdr:cNvPr id="1239" name="Picture 1238" descr="244shiny.png"/>
        <xdr:cNvPicPr>
          <a:picLocks noChangeAspect="1"/>
        </xdr:cNvPicPr>
      </xdr:nvPicPr>
      <xdr:blipFill>
        <a:blip xmlns:r="http://schemas.openxmlformats.org/officeDocument/2006/relationships" r:embed="rId970"/>
        <a:stretch>
          <a:fillRect/>
        </a:stretch>
      </xdr:blipFill>
      <xdr:spPr>
        <a:xfrm>
          <a:off x="6705600" y="429253650"/>
          <a:ext cx="762000" cy="762000"/>
        </a:xfrm>
        <a:prstGeom prst="rect">
          <a:avLst/>
        </a:prstGeom>
      </xdr:spPr>
    </xdr:pic>
    <xdr:clientData/>
  </xdr:twoCellAnchor>
  <xdr:twoCellAnchor editAs="oneCell">
    <xdr:from>
      <xdr:col>11</xdr:col>
      <xdr:colOff>0</xdr:colOff>
      <xdr:row>2238</xdr:row>
      <xdr:rowOff>0</xdr:rowOff>
    </xdr:from>
    <xdr:to>
      <xdr:col>12</xdr:col>
      <xdr:colOff>152400</xdr:colOff>
      <xdr:row>2241</xdr:row>
      <xdr:rowOff>190500</xdr:rowOff>
    </xdr:to>
    <xdr:pic>
      <xdr:nvPicPr>
        <xdr:cNvPr id="1240" name="Picture 1239" descr="244backshiny.png"/>
        <xdr:cNvPicPr>
          <a:picLocks noChangeAspect="1"/>
        </xdr:cNvPicPr>
      </xdr:nvPicPr>
      <xdr:blipFill>
        <a:blip xmlns:r="http://schemas.openxmlformats.org/officeDocument/2006/relationships" r:embed="rId971"/>
        <a:stretch>
          <a:fillRect/>
        </a:stretch>
      </xdr:blipFill>
      <xdr:spPr>
        <a:xfrm>
          <a:off x="6705600" y="430206150"/>
          <a:ext cx="762000" cy="762000"/>
        </a:xfrm>
        <a:prstGeom prst="rect">
          <a:avLst/>
        </a:prstGeom>
      </xdr:spPr>
    </xdr:pic>
    <xdr:clientData/>
  </xdr:twoCellAnchor>
  <xdr:twoCellAnchor editAs="oneCell">
    <xdr:from>
      <xdr:col>11</xdr:col>
      <xdr:colOff>0</xdr:colOff>
      <xdr:row>2172</xdr:row>
      <xdr:rowOff>0</xdr:rowOff>
    </xdr:from>
    <xdr:to>
      <xdr:col>12</xdr:col>
      <xdr:colOff>152400</xdr:colOff>
      <xdr:row>2175</xdr:row>
      <xdr:rowOff>190500</xdr:rowOff>
    </xdr:to>
    <xdr:pic>
      <xdr:nvPicPr>
        <xdr:cNvPr id="1242" name="Picture 1241" descr="101backshiny.png"/>
        <xdr:cNvPicPr>
          <a:picLocks noChangeAspect="1"/>
        </xdr:cNvPicPr>
      </xdr:nvPicPr>
      <xdr:blipFill>
        <a:blip xmlns:r="http://schemas.openxmlformats.org/officeDocument/2006/relationships" r:embed="rId972"/>
        <a:stretch>
          <a:fillRect/>
        </a:stretch>
      </xdr:blipFill>
      <xdr:spPr>
        <a:xfrm>
          <a:off x="6705600" y="417518850"/>
          <a:ext cx="762000" cy="762000"/>
        </a:xfrm>
        <a:prstGeom prst="rect">
          <a:avLst/>
        </a:prstGeom>
      </xdr:spPr>
    </xdr:pic>
    <xdr:clientData/>
  </xdr:twoCellAnchor>
  <xdr:twoCellAnchor editAs="oneCell">
    <xdr:from>
      <xdr:col>9</xdr:col>
      <xdr:colOff>323850</xdr:colOff>
      <xdr:row>2277</xdr:row>
      <xdr:rowOff>19050</xdr:rowOff>
    </xdr:from>
    <xdr:to>
      <xdr:col>12</xdr:col>
      <xdr:colOff>590550</xdr:colOff>
      <xdr:row>2287</xdr:row>
      <xdr:rowOff>180975</xdr:rowOff>
    </xdr:to>
    <xdr:pic>
      <xdr:nvPicPr>
        <xdr:cNvPr id="1243" name="Picture 1242" descr="103.jpg"/>
        <xdr:cNvPicPr>
          <a:picLocks noChangeAspect="1"/>
        </xdr:cNvPicPr>
      </xdr:nvPicPr>
      <xdr:blipFill>
        <a:blip xmlns:r="http://schemas.openxmlformats.org/officeDocument/2006/relationships" r:embed="rId973"/>
        <a:stretch>
          <a:fillRect/>
        </a:stretch>
      </xdr:blipFill>
      <xdr:spPr>
        <a:xfrm>
          <a:off x="5810250" y="437740425"/>
          <a:ext cx="2095500" cy="2095500"/>
        </a:xfrm>
        <a:prstGeom prst="rect">
          <a:avLst/>
        </a:prstGeom>
        <a:ln w="19050">
          <a:solidFill>
            <a:schemeClr val="tx1"/>
          </a:solidFill>
        </a:ln>
      </xdr:spPr>
    </xdr:pic>
    <xdr:clientData/>
  </xdr:twoCellAnchor>
  <xdr:twoCellAnchor editAs="oneCell">
    <xdr:from>
      <xdr:col>7</xdr:col>
      <xdr:colOff>0</xdr:colOff>
      <xdr:row>2299</xdr:row>
      <xdr:rowOff>0</xdr:rowOff>
    </xdr:from>
    <xdr:to>
      <xdr:col>8</xdr:col>
      <xdr:colOff>152400</xdr:colOff>
      <xdr:row>2303</xdr:row>
      <xdr:rowOff>0</xdr:rowOff>
    </xdr:to>
    <xdr:pic>
      <xdr:nvPicPr>
        <xdr:cNvPr id="1244" name="Picture 1243" descr="103.png"/>
        <xdr:cNvPicPr>
          <a:picLocks noChangeAspect="1"/>
        </xdr:cNvPicPr>
      </xdr:nvPicPr>
      <xdr:blipFill>
        <a:blip xmlns:r="http://schemas.openxmlformats.org/officeDocument/2006/relationships" r:embed="rId974"/>
        <a:stretch>
          <a:fillRect/>
        </a:stretch>
      </xdr:blipFill>
      <xdr:spPr>
        <a:xfrm>
          <a:off x="4267200" y="441940950"/>
          <a:ext cx="762000" cy="762000"/>
        </a:xfrm>
        <a:prstGeom prst="rect">
          <a:avLst/>
        </a:prstGeom>
      </xdr:spPr>
    </xdr:pic>
    <xdr:clientData/>
  </xdr:twoCellAnchor>
  <xdr:twoCellAnchor editAs="oneCell">
    <xdr:from>
      <xdr:col>9</xdr:col>
      <xdr:colOff>0</xdr:colOff>
      <xdr:row>2299</xdr:row>
      <xdr:rowOff>0</xdr:rowOff>
    </xdr:from>
    <xdr:to>
      <xdr:col>10</xdr:col>
      <xdr:colOff>152400</xdr:colOff>
      <xdr:row>2303</xdr:row>
      <xdr:rowOff>0</xdr:rowOff>
    </xdr:to>
    <xdr:pic>
      <xdr:nvPicPr>
        <xdr:cNvPr id="1245" name="Picture 1244" descr="103.png"/>
        <xdr:cNvPicPr>
          <a:picLocks noChangeAspect="1"/>
        </xdr:cNvPicPr>
      </xdr:nvPicPr>
      <xdr:blipFill>
        <a:blip xmlns:r="http://schemas.openxmlformats.org/officeDocument/2006/relationships" r:embed="rId974"/>
        <a:stretch>
          <a:fillRect/>
        </a:stretch>
      </xdr:blipFill>
      <xdr:spPr>
        <a:xfrm>
          <a:off x="5486400" y="441940950"/>
          <a:ext cx="762000" cy="762000"/>
        </a:xfrm>
        <a:prstGeom prst="rect">
          <a:avLst/>
        </a:prstGeom>
      </xdr:spPr>
    </xdr:pic>
    <xdr:clientData/>
  </xdr:twoCellAnchor>
  <xdr:twoCellAnchor editAs="oneCell">
    <xdr:from>
      <xdr:col>7</xdr:col>
      <xdr:colOff>0</xdr:colOff>
      <xdr:row>2304</xdr:row>
      <xdr:rowOff>0</xdr:rowOff>
    </xdr:from>
    <xdr:to>
      <xdr:col>8</xdr:col>
      <xdr:colOff>152400</xdr:colOff>
      <xdr:row>2307</xdr:row>
      <xdr:rowOff>190500</xdr:rowOff>
    </xdr:to>
    <xdr:pic>
      <xdr:nvPicPr>
        <xdr:cNvPr id="1246" name="Picture 1245" descr="103back.png"/>
        <xdr:cNvPicPr>
          <a:picLocks noChangeAspect="1"/>
        </xdr:cNvPicPr>
      </xdr:nvPicPr>
      <xdr:blipFill>
        <a:blip xmlns:r="http://schemas.openxmlformats.org/officeDocument/2006/relationships" r:embed="rId975"/>
        <a:stretch>
          <a:fillRect/>
        </a:stretch>
      </xdr:blipFill>
      <xdr:spPr>
        <a:xfrm>
          <a:off x="4267200" y="442893450"/>
          <a:ext cx="762000" cy="762000"/>
        </a:xfrm>
        <a:prstGeom prst="rect">
          <a:avLst/>
        </a:prstGeom>
      </xdr:spPr>
    </xdr:pic>
    <xdr:clientData/>
  </xdr:twoCellAnchor>
  <xdr:twoCellAnchor editAs="oneCell">
    <xdr:from>
      <xdr:col>9</xdr:col>
      <xdr:colOff>0</xdr:colOff>
      <xdr:row>2304</xdr:row>
      <xdr:rowOff>0</xdr:rowOff>
    </xdr:from>
    <xdr:to>
      <xdr:col>10</xdr:col>
      <xdr:colOff>152400</xdr:colOff>
      <xdr:row>2307</xdr:row>
      <xdr:rowOff>190500</xdr:rowOff>
    </xdr:to>
    <xdr:pic>
      <xdr:nvPicPr>
        <xdr:cNvPr id="1247" name="Picture 1246" descr="103back.png"/>
        <xdr:cNvPicPr>
          <a:picLocks noChangeAspect="1"/>
        </xdr:cNvPicPr>
      </xdr:nvPicPr>
      <xdr:blipFill>
        <a:blip xmlns:r="http://schemas.openxmlformats.org/officeDocument/2006/relationships" r:embed="rId975"/>
        <a:stretch>
          <a:fillRect/>
        </a:stretch>
      </xdr:blipFill>
      <xdr:spPr>
        <a:xfrm>
          <a:off x="5486400" y="442893450"/>
          <a:ext cx="762000" cy="762000"/>
        </a:xfrm>
        <a:prstGeom prst="rect">
          <a:avLst/>
        </a:prstGeom>
      </xdr:spPr>
    </xdr:pic>
    <xdr:clientData/>
  </xdr:twoCellAnchor>
  <xdr:twoCellAnchor editAs="oneCell">
    <xdr:from>
      <xdr:col>11</xdr:col>
      <xdr:colOff>0</xdr:colOff>
      <xdr:row>2299</xdr:row>
      <xdr:rowOff>0</xdr:rowOff>
    </xdr:from>
    <xdr:to>
      <xdr:col>12</xdr:col>
      <xdr:colOff>152400</xdr:colOff>
      <xdr:row>2303</xdr:row>
      <xdr:rowOff>0</xdr:rowOff>
    </xdr:to>
    <xdr:pic>
      <xdr:nvPicPr>
        <xdr:cNvPr id="1248" name="Picture 1247" descr="103shiny.png"/>
        <xdr:cNvPicPr>
          <a:picLocks noChangeAspect="1"/>
        </xdr:cNvPicPr>
      </xdr:nvPicPr>
      <xdr:blipFill>
        <a:blip xmlns:r="http://schemas.openxmlformats.org/officeDocument/2006/relationships" r:embed="rId976"/>
        <a:stretch>
          <a:fillRect/>
        </a:stretch>
      </xdr:blipFill>
      <xdr:spPr>
        <a:xfrm>
          <a:off x="6705600" y="441940950"/>
          <a:ext cx="762000" cy="762000"/>
        </a:xfrm>
        <a:prstGeom prst="rect">
          <a:avLst/>
        </a:prstGeom>
      </xdr:spPr>
    </xdr:pic>
    <xdr:clientData/>
  </xdr:twoCellAnchor>
  <xdr:twoCellAnchor editAs="oneCell">
    <xdr:from>
      <xdr:col>11</xdr:col>
      <xdr:colOff>0</xdr:colOff>
      <xdr:row>2304</xdr:row>
      <xdr:rowOff>0</xdr:rowOff>
    </xdr:from>
    <xdr:to>
      <xdr:col>12</xdr:col>
      <xdr:colOff>152400</xdr:colOff>
      <xdr:row>2307</xdr:row>
      <xdr:rowOff>190500</xdr:rowOff>
    </xdr:to>
    <xdr:pic>
      <xdr:nvPicPr>
        <xdr:cNvPr id="1249" name="Picture 1248" descr="103backshiny.png"/>
        <xdr:cNvPicPr>
          <a:picLocks noChangeAspect="1"/>
        </xdr:cNvPicPr>
      </xdr:nvPicPr>
      <xdr:blipFill>
        <a:blip xmlns:r="http://schemas.openxmlformats.org/officeDocument/2006/relationships" r:embed="rId977"/>
        <a:stretch>
          <a:fillRect/>
        </a:stretch>
      </xdr:blipFill>
      <xdr:spPr>
        <a:xfrm>
          <a:off x="6705600" y="442893450"/>
          <a:ext cx="762000" cy="762000"/>
        </a:xfrm>
        <a:prstGeom prst="rect">
          <a:avLst/>
        </a:prstGeom>
      </xdr:spPr>
    </xdr:pic>
    <xdr:clientData/>
  </xdr:twoCellAnchor>
  <xdr:twoCellAnchor editAs="oneCell">
    <xdr:from>
      <xdr:col>9</xdr:col>
      <xdr:colOff>333375</xdr:colOff>
      <xdr:row>2309</xdr:row>
      <xdr:rowOff>19050</xdr:rowOff>
    </xdr:from>
    <xdr:to>
      <xdr:col>12</xdr:col>
      <xdr:colOff>600075</xdr:colOff>
      <xdr:row>2319</xdr:row>
      <xdr:rowOff>180975</xdr:rowOff>
    </xdr:to>
    <xdr:pic>
      <xdr:nvPicPr>
        <xdr:cNvPr id="1250" name="Picture 1249" descr="295.jpg"/>
        <xdr:cNvPicPr>
          <a:picLocks noChangeAspect="1"/>
        </xdr:cNvPicPr>
      </xdr:nvPicPr>
      <xdr:blipFill>
        <a:blip xmlns:r="http://schemas.openxmlformats.org/officeDocument/2006/relationships" r:embed="rId978"/>
        <a:stretch>
          <a:fillRect/>
        </a:stretch>
      </xdr:blipFill>
      <xdr:spPr>
        <a:xfrm>
          <a:off x="5819775" y="443893575"/>
          <a:ext cx="2095500" cy="2095500"/>
        </a:xfrm>
        <a:prstGeom prst="rect">
          <a:avLst/>
        </a:prstGeom>
        <a:ln w="19050">
          <a:solidFill>
            <a:schemeClr val="tx1"/>
          </a:solidFill>
        </a:ln>
      </xdr:spPr>
    </xdr:pic>
    <xdr:clientData/>
  </xdr:twoCellAnchor>
  <xdr:twoCellAnchor editAs="oneCell">
    <xdr:from>
      <xdr:col>7</xdr:col>
      <xdr:colOff>0</xdr:colOff>
      <xdr:row>2331</xdr:row>
      <xdr:rowOff>0</xdr:rowOff>
    </xdr:from>
    <xdr:to>
      <xdr:col>8</xdr:col>
      <xdr:colOff>152400</xdr:colOff>
      <xdr:row>2335</xdr:row>
      <xdr:rowOff>0</xdr:rowOff>
    </xdr:to>
    <xdr:pic>
      <xdr:nvPicPr>
        <xdr:cNvPr id="1251" name="Picture 1250" descr="295.png"/>
        <xdr:cNvPicPr>
          <a:picLocks noChangeAspect="1"/>
        </xdr:cNvPicPr>
      </xdr:nvPicPr>
      <xdr:blipFill>
        <a:blip xmlns:r="http://schemas.openxmlformats.org/officeDocument/2006/relationships" r:embed="rId979"/>
        <a:stretch>
          <a:fillRect/>
        </a:stretch>
      </xdr:blipFill>
      <xdr:spPr>
        <a:xfrm>
          <a:off x="4267200" y="448094100"/>
          <a:ext cx="762000" cy="762000"/>
        </a:xfrm>
        <a:prstGeom prst="rect">
          <a:avLst/>
        </a:prstGeom>
      </xdr:spPr>
    </xdr:pic>
    <xdr:clientData/>
  </xdr:twoCellAnchor>
  <xdr:twoCellAnchor editAs="oneCell">
    <xdr:from>
      <xdr:col>9</xdr:col>
      <xdr:colOff>0</xdr:colOff>
      <xdr:row>2331</xdr:row>
      <xdr:rowOff>0</xdr:rowOff>
    </xdr:from>
    <xdr:to>
      <xdr:col>10</xdr:col>
      <xdr:colOff>152400</xdr:colOff>
      <xdr:row>2335</xdr:row>
      <xdr:rowOff>0</xdr:rowOff>
    </xdr:to>
    <xdr:pic>
      <xdr:nvPicPr>
        <xdr:cNvPr id="1252" name="Picture 1251" descr="295.png"/>
        <xdr:cNvPicPr>
          <a:picLocks noChangeAspect="1"/>
        </xdr:cNvPicPr>
      </xdr:nvPicPr>
      <xdr:blipFill>
        <a:blip xmlns:r="http://schemas.openxmlformats.org/officeDocument/2006/relationships" r:embed="rId979"/>
        <a:stretch>
          <a:fillRect/>
        </a:stretch>
      </xdr:blipFill>
      <xdr:spPr>
        <a:xfrm>
          <a:off x="5486400" y="448094100"/>
          <a:ext cx="762000" cy="762000"/>
        </a:xfrm>
        <a:prstGeom prst="rect">
          <a:avLst/>
        </a:prstGeom>
      </xdr:spPr>
    </xdr:pic>
    <xdr:clientData/>
  </xdr:twoCellAnchor>
  <xdr:twoCellAnchor editAs="oneCell">
    <xdr:from>
      <xdr:col>7</xdr:col>
      <xdr:colOff>0</xdr:colOff>
      <xdr:row>2336</xdr:row>
      <xdr:rowOff>0</xdr:rowOff>
    </xdr:from>
    <xdr:to>
      <xdr:col>8</xdr:col>
      <xdr:colOff>152400</xdr:colOff>
      <xdr:row>2339</xdr:row>
      <xdr:rowOff>190500</xdr:rowOff>
    </xdr:to>
    <xdr:pic>
      <xdr:nvPicPr>
        <xdr:cNvPr id="1253" name="Picture 1252" descr="295back.png"/>
        <xdr:cNvPicPr>
          <a:picLocks noChangeAspect="1"/>
        </xdr:cNvPicPr>
      </xdr:nvPicPr>
      <xdr:blipFill>
        <a:blip xmlns:r="http://schemas.openxmlformats.org/officeDocument/2006/relationships" r:embed="rId980"/>
        <a:stretch>
          <a:fillRect/>
        </a:stretch>
      </xdr:blipFill>
      <xdr:spPr>
        <a:xfrm>
          <a:off x="4267200" y="449046600"/>
          <a:ext cx="762000" cy="762000"/>
        </a:xfrm>
        <a:prstGeom prst="rect">
          <a:avLst/>
        </a:prstGeom>
      </xdr:spPr>
    </xdr:pic>
    <xdr:clientData/>
  </xdr:twoCellAnchor>
  <xdr:twoCellAnchor editAs="oneCell">
    <xdr:from>
      <xdr:col>9</xdr:col>
      <xdr:colOff>0</xdr:colOff>
      <xdr:row>2336</xdr:row>
      <xdr:rowOff>0</xdr:rowOff>
    </xdr:from>
    <xdr:to>
      <xdr:col>10</xdr:col>
      <xdr:colOff>152400</xdr:colOff>
      <xdr:row>2339</xdr:row>
      <xdr:rowOff>190500</xdr:rowOff>
    </xdr:to>
    <xdr:pic>
      <xdr:nvPicPr>
        <xdr:cNvPr id="1254" name="Picture 1253" descr="295back.png"/>
        <xdr:cNvPicPr>
          <a:picLocks noChangeAspect="1"/>
        </xdr:cNvPicPr>
      </xdr:nvPicPr>
      <xdr:blipFill>
        <a:blip xmlns:r="http://schemas.openxmlformats.org/officeDocument/2006/relationships" r:embed="rId980"/>
        <a:stretch>
          <a:fillRect/>
        </a:stretch>
      </xdr:blipFill>
      <xdr:spPr>
        <a:xfrm>
          <a:off x="5486400" y="449046600"/>
          <a:ext cx="762000" cy="762000"/>
        </a:xfrm>
        <a:prstGeom prst="rect">
          <a:avLst/>
        </a:prstGeom>
      </xdr:spPr>
    </xdr:pic>
    <xdr:clientData/>
  </xdr:twoCellAnchor>
  <xdr:twoCellAnchor editAs="oneCell">
    <xdr:from>
      <xdr:col>11</xdr:col>
      <xdr:colOff>0</xdr:colOff>
      <xdr:row>2331</xdr:row>
      <xdr:rowOff>0</xdr:rowOff>
    </xdr:from>
    <xdr:to>
      <xdr:col>12</xdr:col>
      <xdr:colOff>152400</xdr:colOff>
      <xdr:row>2335</xdr:row>
      <xdr:rowOff>0</xdr:rowOff>
    </xdr:to>
    <xdr:pic>
      <xdr:nvPicPr>
        <xdr:cNvPr id="1255" name="Picture 1254" descr="295shiny.png"/>
        <xdr:cNvPicPr>
          <a:picLocks noChangeAspect="1"/>
        </xdr:cNvPicPr>
      </xdr:nvPicPr>
      <xdr:blipFill>
        <a:blip xmlns:r="http://schemas.openxmlformats.org/officeDocument/2006/relationships" r:embed="rId981"/>
        <a:stretch>
          <a:fillRect/>
        </a:stretch>
      </xdr:blipFill>
      <xdr:spPr>
        <a:xfrm>
          <a:off x="6705600" y="448094100"/>
          <a:ext cx="762000" cy="762000"/>
        </a:xfrm>
        <a:prstGeom prst="rect">
          <a:avLst/>
        </a:prstGeom>
      </xdr:spPr>
    </xdr:pic>
    <xdr:clientData/>
  </xdr:twoCellAnchor>
  <xdr:twoCellAnchor editAs="oneCell">
    <xdr:from>
      <xdr:col>11</xdr:col>
      <xdr:colOff>0</xdr:colOff>
      <xdr:row>2336</xdr:row>
      <xdr:rowOff>0</xdr:rowOff>
    </xdr:from>
    <xdr:to>
      <xdr:col>12</xdr:col>
      <xdr:colOff>152400</xdr:colOff>
      <xdr:row>2339</xdr:row>
      <xdr:rowOff>190500</xdr:rowOff>
    </xdr:to>
    <xdr:pic>
      <xdr:nvPicPr>
        <xdr:cNvPr id="1256" name="Picture 1255" descr="295backshiny.png"/>
        <xdr:cNvPicPr>
          <a:picLocks noChangeAspect="1"/>
        </xdr:cNvPicPr>
      </xdr:nvPicPr>
      <xdr:blipFill>
        <a:blip xmlns:r="http://schemas.openxmlformats.org/officeDocument/2006/relationships" r:embed="rId982"/>
        <a:stretch>
          <a:fillRect/>
        </a:stretch>
      </xdr:blipFill>
      <xdr:spPr>
        <a:xfrm>
          <a:off x="6705600" y="449046600"/>
          <a:ext cx="762000" cy="762000"/>
        </a:xfrm>
        <a:prstGeom prst="rect">
          <a:avLst/>
        </a:prstGeom>
      </xdr:spPr>
    </xdr:pic>
    <xdr:clientData/>
  </xdr:twoCellAnchor>
  <xdr:twoCellAnchor editAs="oneCell">
    <xdr:from>
      <xdr:col>9</xdr:col>
      <xdr:colOff>323850</xdr:colOff>
      <xdr:row>2373</xdr:row>
      <xdr:rowOff>19050</xdr:rowOff>
    </xdr:from>
    <xdr:to>
      <xdr:col>12</xdr:col>
      <xdr:colOff>590550</xdr:colOff>
      <xdr:row>2383</xdr:row>
      <xdr:rowOff>180975</xdr:rowOff>
    </xdr:to>
    <xdr:pic>
      <xdr:nvPicPr>
        <xdr:cNvPr id="1241" name="Picture 1240" descr="022.jpg"/>
        <xdr:cNvPicPr>
          <a:picLocks noChangeAspect="1"/>
        </xdr:cNvPicPr>
      </xdr:nvPicPr>
      <xdr:blipFill>
        <a:blip xmlns:r="http://schemas.openxmlformats.org/officeDocument/2006/relationships" r:embed="rId983"/>
        <a:stretch>
          <a:fillRect/>
        </a:stretch>
      </xdr:blipFill>
      <xdr:spPr>
        <a:xfrm>
          <a:off x="5810250" y="456199875"/>
          <a:ext cx="2095500" cy="2095500"/>
        </a:xfrm>
        <a:prstGeom prst="rect">
          <a:avLst/>
        </a:prstGeom>
        <a:ln w="19050">
          <a:solidFill>
            <a:schemeClr val="tx1"/>
          </a:solidFill>
        </a:ln>
      </xdr:spPr>
    </xdr:pic>
    <xdr:clientData/>
  </xdr:twoCellAnchor>
  <xdr:twoCellAnchor editAs="oneCell">
    <xdr:from>
      <xdr:col>7</xdr:col>
      <xdr:colOff>0</xdr:colOff>
      <xdr:row>2395</xdr:row>
      <xdr:rowOff>0</xdr:rowOff>
    </xdr:from>
    <xdr:to>
      <xdr:col>8</xdr:col>
      <xdr:colOff>152400</xdr:colOff>
      <xdr:row>2399</xdr:row>
      <xdr:rowOff>0</xdr:rowOff>
    </xdr:to>
    <xdr:pic>
      <xdr:nvPicPr>
        <xdr:cNvPr id="1257" name="Picture 1256" descr="22.png"/>
        <xdr:cNvPicPr>
          <a:picLocks noChangeAspect="1"/>
        </xdr:cNvPicPr>
      </xdr:nvPicPr>
      <xdr:blipFill>
        <a:blip xmlns:r="http://schemas.openxmlformats.org/officeDocument/2006/relationships" r:embed="rId984"/>
        <a:stretch>
          <a:fillRect/>
        </a:stretch>
      </xdr:blipFill>
      <xdr:spPr>
        <a:xfrm>
          <a:off x="4267200" y="460400400"/>
          <a:ext cx="762000" cy="762000"/>
        </a:xfrm>
        <a:prstGeom prst="rect">
          <a:avLst/>
        </a:prstGeom>
      </xdr:spPr>
    </xdr:pic>
    <xdr:clientData/>
  </xdr:twoCellAnchor>
  <xdr:twoCellAnchor editAs="oneCell">
    <xdr:from>
      <xdr:col>9</xdr:col>
      <xdr:colOff>0</xdr:colOff>
      <xdr:row>2395</xdr:row>
      <xdr:rowOff>0</xdr:rowOff>
    </xdr:from>
    <xdr:to>
      <xdr:col>10</xdr:col>
      <xdr:colOff>152400</xdr:colOff>
      <xdr:row>2399</xdr:row>
      <xdr:rowOff>0</xdr:rowOff>
    </xdr:to>
    <xdr:pic>
      <xdr:nvPicPr>
        <xdr:cNvPr id="1258" name="Picture 1257" descr="22.png"/>
        <xdr:cNvPicPr>
          <a:picLocks noChangeAspect="1"/>
        </xdr:cNvPicPr>
      </xdr:nvPicPr>
      <xdr:blipFill>
        <a:blip xmlns:r="http://schemas.openxmlformats.org/officeDocument/2006/relationships" r:embed="rId984"/>
        <a:stretch>
          <a:fillRect/>
        </a:stretch>
      </xdr:blipFill>
      <xdr:spPr>
        <a:xfrm>
          <a:off x="5486400" y="460400400"/>
          <a:ext cx="762000" cy="762000"/>
        </a:xfrm>
        <a:prstGeom prst="rect">
          <a:avLst/>
        </a:prstGeom>
      </xdr:spPr>
    </xdr:pic>
    <xdr:clientData/>
  </xdr:twoCellAnchor>
  <xdr:twoCellAnchor editAs="oneCell">
    <xdr:from>
      <xdr:col>7</xdr:col>
      <xdr:colOff>0</xdr:colOff>
      <xdr:row>2400</xdr:row>
      <xdr:rowOff>0</xdr:rowOff>
    </xdr:from>
    <xdr:to>
      <xdr:col>8</xdr:col>
      <xdr:colOff>152400</xdr:colOff>
      <xdr:row>2403</xdr:row>
      <xdr:rowOff>190500</xdr:rowOff>
    </xdr:to>
    <xdr:pic>
      <xdr:nvPicPr>
        <xdr:cNvPr id="1259" name="Picture 1258" descr="22back.png"/>
        <xdr:cNvPicPr>
          <a:picLocks noChangeAspect="1"/>
        </xdr:cNvPicPr>
      </xdr:nvPicPr>
      <xdr:blipFill>
        <a:blip xmlns:r="http://schemas.openxmlformats.org/officeDocument/2006/relationships" r:embed="rId985"/>
        <a:stretch>
          <a:fillRect/>
        </a:stretch>
      </xdr:blipFill>
      <xdr:spPr>
        <a:xfrm>
          <a:off x="4267200" y="461352900"/>
          <a:ext cx="762000" cy="762000"/>
        </a:xfrm>
        <a:prstGeom prst="rect">
          <a:avLst/>
        </a:prstGeom>
      </xdr:spPr>
    </xdr:pic>
    <xdr:clientData/>
  </xdr:twoCellAnchor>
  <xdr:twoCellAnchor editAs="oneCell">
    <xdr:from>
      <xdr:col>9</xdr:col>
      <xdr:colOff>0</xdr:colOff>
      <xdr:row>2400</xdr:row>
      <xdr:rowOff>0</xdr:rowOff>
    </xdr:from>
    <xdr:to>
      <xdr:col>10</xdr:col>
      <xdr:colOff>152400</xdr:colOff>
      <xdr:row>2403</xdr:row>
      <xdr:rowOff>190500</xdr:rowOff>
    </xdr:to>
    <xdr:pic>
      <xdr:nvPicPr>
        <xdr:cNvPr id="1260" name="Picture 1259" descr="22back.png"/>
        <xdr:cNvPicPr>
          <a:picLocks noChangeAspect="1"/>
        </xdr:cNvPicPr>
      </xdr:nvPicPr>
      <xdr:blipFill>
        <a:blip xmlns:r="http://schemas.openxmlformats.org/officeDocument/2006/relationships" r:embed="rId985"/>
        <a:stretch>
          <a:fillRect/>
        </a:stretch>
      </xdr:blipFill>
      <xdr:spPr>
        <a:xfrm>
          <a:off x="5486400" y="461352900"/>
          <a:ext cx="762000" cy="762000"/>
        </a:xfrm>
        <a:prstGeom prst="rect">
          <a:avLst/>
        </a:prstGeom>
      </xdr:spPr>
    </xdr:pic>
    <xdr:clientData/>
  </xdr:twoCellAnchor>
  <xdr:twoCellAnchor editAs="oneCell">
    <xdr:from>
      <xdr:col>11</xdr:col>
      <xdr:colOff>0</xdr:colOff>
      <xdr:row>2395</xdr:row>
      <xdr:rowOff>0</xdr:rowOff>
    </xdr:from>
    <xdr:to>
      <xdr:col>12</xdr:col>
      <xdr:colOff>152400</xdr:colOff>
      <xdr:row>2399</xdr:row>
      <xdr:rowOff>0</xdr:rowOff>
    </xdr:to>
    <xdr:pic>
      <xdr:nvPicPr>
        <xdr:cNvPr id="1261" name="Picture 1260" descr="22shiny.png"/>
        <xdr:cNvPicPr>
          <a:picLocks noChangeAspect="1"/>
        </xdr:cNvPicPr>
      </xdr:nvPicPr>
      <xdr:blipFill>
        <a:blip xmlns:r="http://schemas.openxmlformats.org/officeDocument/2006/relationships" r:embed="rId986"/>
        <a:stretch>
          <a:fillRect/>
        </a:stretch>
      </xdr:blipFill>
      <xdr:spPr>
        <a:xfrm>
          <a:off x="6705600" y="460400400"/>
          <a:ext cx="762000" cy="762000"/>
        </a:xfrm>
        <a:prstGeom prst="rect">
          <a:avLst/>
        </a:prstGeom>
      </xdr:spPr>
    </xdr:pic>
    <xdr:clientData/>
  </xdr:twoCellAnchor>
  <xdr:twoCellAnchor editAs="oneCell">
    <xdr:from>
      <xdr:col>11</xdr:col>
      <xdr:colOff>0</xdr:colOff>
      <xdr:row>2400</xdr:row>
      <xdr:rowOff>0</xdr:rowOff>
    </xdr:from>
    <xdr:to>
      <xdr:col>12</xdr:col>
      <xdr:colOff>152400</xdr:colOff>
      <xdr:row>2403</xdr:row>
      <xdr:rowOff>190500</xdr:rowOff>
    </xdr:to>
    <xdr:pic>
      <xdr:nvPicPr>
        <xdr:cNvPr id="1262" name="Picture 1261" descr="22backshiny.png"/>
        <xdr:cNvPicPr>
          <a:picLocks noChangeAspect="1"/>
        </xdr:cNvPicPr>
      </xdr:nvPicPr>
      <xdr:blipFill>
        <a:blip xmlns:r="http://schemas.openxmlformats.org/officeDocument/2006/relationships" r:embed="rId987"/>
        <a:stretch>
          <a:fillRect/>
        </a:stretch>
      </xdr:blipFill>
      <xdr:spPr>
        <a:xfrm>
          <a:off x="6705600" y="461352900"/>
          <a:ext cx="762000" cy="762000"/>
        </a:xfrm>
        <a:prstGeom prst="rect">
          <a:avLst/>
        </a:prstGeom>
      </xdr:spPr>
    </xdr:pic>
    <xdr:clientData/>
  </xdr:twoCellAnchor>
  <xdr:twoCellAnchor editAs="oneCell">
    <xdr:from>
      <xdr:col>9</xdr:col>
      <xdr:colOff>323850</xdr:colOff>
      <xdr:row>2439</xdr:row>
      <xdr:rowOff>19050</xdr:rowOff>
    </xdr:from>
    <xdr:to>
      <xdr:col>12</xdr:col>
      <xdr:colOff>590550</xdr:colOff>
      <xdr:row>2449</xdr:row>
      <xdr:rowOff>180975</xdr:rowOff>
    </xdr:to>
    <xdr:pic>
      <xdr:nvPicPr>
        <xdr:cNvPr id="1263" name="Picture 1262" descr="419.jpg"/>
        <xdr:cNvPicPr>
          <a:picLocks noChangeAspect="1"/>
        </xdr:cNvPicPr>
      </xdr:nvPicPr>
      <xdr:blipFill>
        <a:blip xmlns:r="http://schemas.openxmlformats.org/officeDocument/2006/relationships" r:embed="rId988"/>
        <a:stretch>
          <a:fillRect/>
        </a:stretch>
      </xdr:blipFill>
      <xdr:spPr>
        <a:xfrm>
          <a:off x="5810250" y="468887175"/>
          <a:ext cx="2095500" cy="2095500"/>
        </a:xfrm>
        <a:prstGeom prst="rect">
          <a:avLst/>
        </a:prstGeom>
        <a:ln w="19050">
          <a:solidFill>
            <a:schemeClr val="tx1"/>
          </a:solidFill>
        </a:ln>
      </xdr:spPr>
    </xdr:pic>
    <xdr:clientData/>
  </xdr:twoCellAnchor>
  <xdr:twoCellAnchor editAs="oneCell">
    <xdr:from>
      <xdr:col>7</xdr:col>
      <xdr:colOff>0</xdr:colOff>
      <xdr:row>2461</xdr:row>
      <xdr:rowOff>0</xdr:rowOff>
    </xdr:from>
    <xdr:to>
      <xdr:col>8</xdr:col>
      <xdr:colOff>152400</xdr:colOff>
      <xdr:row>2465</xdr:row>
      <xdr:rowOff>0</xdr:rowOff>
    </xdr:to>
    <xdr:pic>
      <xdr:nvPicPr>
        <xdr:cNvPr id="1264" name="Picture 1263" descr="419.png"/>
        <xdr:cNvPicPr>
          <a:picLocks noChangeAspect="1"/>
        </xdr:cNvPicPr>
      </xdr:nvPicPr>
      <xdr:blipFill>
        <a:blip xmlns:r="http://schemas.openxmlformats.org/officeDocument/2006/relationships" r:embed="rId989"/>
        <a:stretch>
          <a:fillRect/>
        </a:stretch>
      </xdr:blipFill>
      <xdr:spPr>
        <a:xfrm>
          <a:off x="4267200" y="473087700"/>
          <a:ext cx="762000" cy="762000"/>
        </a:xfrm>
        <a:prstGeom prst="rect">
          <a:avLst/>
        </a:prstGeom>
      </xdr:spPr>
    </xdr:pic>
    <xdr:clientData/>
  </xdr:twoCellAnchor>
  <xdr:twoCellAnchor editAs="oneCell">
    <xdr:from>
      <xdr:col>9</xdr:col>
      <xdr:colOff>0</xdr:colOff>
      <xdr:row>2461</xdr:row>
      <xdr:rowOff>0</xdr:rowOff>
    </xdr:from>
    <xdr:to>
      <xdr:col>10</xdr:col>
      <xdr:colOff>152400</xdr:colOff>
      <xdr:row>2465</xdr:row>
      <xdr:rowOff>0</xdr:rowOff>
    </xdr:to>
    <xdr:pic>
      <xdr:nvPicPr>
        <xdr:cNvPr id="1265" name="Picture 1264" descr="419.png"/>
        <xdr:cNvPicPr>
          <a:picLocks noChangeAspect="1"/>
        </xdr:cNvPicPr>
      </xdr:nvPicPr>
      <xdr:blipFill>
        <a:blip xmlns:r="http://schemas.openxmlformats.org/officeDocument/2006/relationships" r:embed="rId989"/>
        <a:stretch>
          <a:fillRect/>
        </a:stretch>
      </xdr:blipFill>
      <xdr:spPr>
        <a:xfrm>
          <a:off x="5486400" y="473087700"/>
          <a:ext cx="762000" cy="762000"/>
        </a:xfrm>
        <a:prstGeom prst="rect">
          <a:avLst/>
        </a:prstGeom>
      </xdr:spPr>
    </xdr:pic>
    <xdr:clientData/>
  </xdr:twoCellAnchor>
  <xdr:twoCellAnchor editAs="oneCell">
    <xdr:from>
      <xdr:col>7</xdr:col>
      <xdr:colOff>0</xdr:colOff>
      <xdr:row>2466</xdr:row>
      <xdr:rowOff>0</xdr:rowOff>
    </xdr:from>
    <xdr:to>
      <xdr:col>8</xdr:col>
      <xdr:colOff>152400</xdr:colOff>
      <xdr:row>2469</xdr:row>
      <xdr:rowOff>190500</xdr:rowOff>
    </xdr:to>
    <xdr:pic>
      <xdr:nvPicPr>
        <xdr:cNvPr id="1266" name="Picture 1265" descr="419back.png"/>
        <xdr:cNvPicPr>
          <a:picLocks noChangeAspect="1"/>
        </xdr:cNvPicPr>
      </xdr:nvPicPr>
      <xdr:blipFill>
        <a:blip xmlns:r="http://schemas.openxmlformats.org/officeDocument/2006/relationships" r:embed="rId990"/>
        <a:stretch>
          <a:fillRect/>
        </a:stretch>
      </xdr:blipFill>
      <xdr:spPr>
        <a:xfrm>
          <a:off x="4267200" y="474040200"/>
          <a:ext cx="762000" cy="762000"/>
        </a:xfrm>
        <a:prstGeom prst="rect">
          <a:avLst/>
        </a:prstGeom>
      </xdr:spPr>
    </xdr:pic>
    <xdr:clientData/>
  </xdr:twoCellAnchor>
  <xdr:twoCellAnchor editAs="oneCell">
    <xdr:from>
      <xdr:col>9</xdr:col>
      <xdr:colOff>0</xdr:colOff>
      <xdr:row>2466</xdr:row>
      <xdr:rowOff>0</xdr:rowOff>
    </xdr:from>
    <xdr:to>
      <xdr:col>10</xdr:col>
      <xdr:colOff>152400</xdr:colOff>
      <xdr:row>2469</xdr:row>
      <xdr:rowOff>190500</xdr:rowOff>
    </xdr:to>
    <xdr:pic>
      <xdr:nvPicPr>
        <xdr:cNvPr id="1267" name="Picture 1266" descr="419back.png"/>
        <xdr:cNvPicPr>
          <a:picLocks noChangeAspect="1"/>
        </xdr:cNvPicPr>
      </xdr:nvPicPr>
      <xdr:blipFill>
        <a:blip xmlns:r="http://schemas.openxmlformats.org/officeDocument/2006/relationships" r:embed="rId990"/>
        <a:stretch>
          <a:fillRect/>
        </a:stretch>
      </xdr:blipFill>
      <xdr:spPr>
        <a:xfrm>
          <a:off x="5486400" y="474040200"/>
          <a:ext cx="762000" cy="762000"/>
        </a:xfrm>
        <a:prstGeom prst="rect">
          <a:avLst/>
        </a:prstGeom>
      </xdr:spPr>
    </xdr:pic>
    <xdr:clientData/>
  </xdr:twoCellAnchor>
  <xdr:twoCellAnchor editAs="oneCell">
    <xdr:from>
      <xdr:col>11</xdr:col>
      <xdr:colOff>0</xdr:colOff>
      <xdr:row>2461</xdr:row>
      <xdr:rowOff>0</xdr:rowOff>
    </xdr:from>
    <xdr:to>
      <xdr:col>12</xdr:col>
      <xdr:colOff>152400</xdr:colOff>
      <xdr:row>2465</xdr:row>
      <xdr:rowOff>0</xdr:rowOff>
    </xdr:to>
    <xdr:pic>
      <xdr:nvPicPr>
        <xdr:cNvPr id="1268" name="Picture 1267" descr="419shiny.png"/>
        <xdr:cNvPicPr>
          <a:picLocks noChangeAspect="1"/>
        </xdr:cNvPicPr>
      </xdr:nvPicPr>
      <xdr:blipFill>
        <a:blip xmlns:r="http://schemas.openxmlformats.org/officeDocument/2006/relationships" r:embed="rId991"/>
        <a:stretch>
          <a:fillRect/>
        </a:stretch>
      </xdr:blipFill>
      <xdr:spPr>
        <a:xfrm>
          <a:off x="6705600" y="473087700"/>
          <a:ext cx="762000" cy="762000"/>
        </a:xfrm>
        <a:prstGeom prst="rect">
          <a:avLst/>
        </a:prstGeom>
      </xdr:spPr>
    </xdr:pic>
    <xdr:clientData/>
  </xdr:twoCellAnchor>
  <xdr:twoCellAnchor editAs="oneCell">
    <xdr:from>
      <xdr:col>11</xdr:col>
      <xdr:colOff>0</xdr:colOff>
      <xdr:row>2466</xdr:row>
      <xdr:rowOff>0</xdr:rowOff>
    </xdr:from>
    <xdr:to>
      <xdr:col>12</xdr:col>
      <xdr:colOff>152400</xdr:colOff>
      <xdr:row>2469</xdr:row>
      <xdr:rowOff>190500</xdr:rowOff>
    </xdr:to>
    <xdr:pic>
      <xdr:nvPicPr>
        <xdr:cNvPr id="1269" name="Picture 1268" descr="419backshiny.png"/>
        <xdr:cNvPicPr>
          <a:picLocks noChangeAspect="1"/>
        </xdr:cNvPicPr>
      </xdr:nvPicPr>
      <xdr:blipFill>
        <a:blip xmlns:r="http://schemas.openxmlformats.org/officeDocument/2006/relationships" r:embed="rId992"/>
        <a:stretch>
          <a:fillRect/>
        </a:stretch>
      </xdr:blipFill>
      <xdr:spPr>
        <a:xfrm>
          <a:off x="6705600" y="474040200"/>
          <a:ext cx="762000" cy="762000"/>
        </a:xfrm>
        <a:prstGeom prst="rect">
          <a:avLst/>
        </a:prstGeom>
      </xdr:spPr>
    </xdr:pic>
    <xdr:clientData/>
  </xdr:twoCellAnchor>
  <xdr:twoCellAnchor editAs="oneCell">
    <xdr:from>
      <xdr:col>9</xdr:col>
      <xdr:colOff>323850</xdr:colOff>
      <xdr:row>2699</xdr:row>
      <xdr:rowOff>19050</xdr:rowOff>
    </xdr:from>
    <xdr:to>
      <xdr:col>12</xdr:col>
      <xdr:colOff>590550</xdr:colOff>
      <xdr:row>2709</xdr:row>
      <xdr:rowOff>180975</xdr:rowOff>
    </xdr:to>
    <xdr:pic>
      <xdr:nvPicPr>
        <xdr:cNvPr id="1270" name="Picture 1269" descr="282.jpg"/>
        <xdr:cNvPicPr>
          <a:picLocks noChangeAspect="1"/>
        </xdr:cNvPicPr>
      </xdr:nvPicPr>
      <xdr:blipFill>
        <a:blip xmlns:r="http://schemas.openxmlformats.org/officeDocument/2006/relationships" r:embed="rId993"/>
        <a:stretch>
          <a:fillRect/>
        </a:stretch>
      </xdr:blipFill>
      <xdr:spPr>
        <a:xfrm>
          <a:off x="5810250" y="518874375"/>
          <a:ext cx="2095500" cy="2095500"/>
        </a:xfrm>
        <a:prstGeom prst="rect">
          <a:avLst/>
        </a:prstGeom>
        <a:ln w="19050">
          <a:solidFill>
            <a:schemeClr val="tx1"/>
          </a:solidFill>
        </a:ln>
      </xdr:spPr>
    </xdr:pic>
    <xdr:clientData/>
  </xdr:twoCellAnchor>
  <xdr:twoCellAnchor editAs="oneCell">
    <xdr:from>
      <xdr:col>7</xdr:col>
      <xdr:colOff>0</xdr:colOff>
      <xdr:row>2721</xdr:row>
      <xdr:rowOff>0</xdr:rowOff>
    </xdr:from>
    <xdr:to>
      <xdr:col>8</xdr:col>
      <xdr:colOff>152400</xdr:colOff>
      <xdr:row>2725</xdr:row>
      <xdr:rowOff>0</xdr:rowOff>
    </xdr:to>
    <xdr:pic>
      <xdr:nvPicPr>
        <xdr:cNvPr id="1271" name="Picture 1270" descr="282.png"/>
        <xdr:cNvPicPr>
          <a:picLocks noChangeAspect="1"/>
        </xdr:cNvPicPr>
      </xdr:nvPicPr>
      <xdr:blipFill>
        <a:blip xmlns:r="http://schemas.openxmlformats.org/officeDocument/2006/relationships" r:embed="rId994"/>
        <a:stretch>
          <a:fillRect/>
        </a:stretch>
      </xdr:blipFill>
      <xdr:spPr>
        <a:xfrm>
          <a:off x="4267200" y="523074900"/>
          <a:ext cx="762000" cy="762000"/>
        </a:xfrm>
        <a:prstGeom prst="rect">
          <a:avLst/>
        </a:prstGeom>
      </xdr:spPr>
    </xdr:pic>
    <xdr:clientData/>
  </xdr:twoCellAnchor>
  <xdr:twoCellAnchor editAs="oneCell">
    <xdr:from>
      <xdr:col>9</xdr:col>
      <xdr:colOff>0</xdr:colOff>
      <xdr:row>2721</xdr:row>
      <xdr:rowOff>0</xdr:rowOff>
    </xdr:from>
    <xdr:to>
      <xdr:col>10</xdr:col>
      <xdr:colOff>152400</xdr:colOff>
      <xdr:row>2725</xdr:row>
      <xdr:rowOff>0</xdr:rowOff>
    </xdr:to>
    <xdr:pic>
      <xdr:nvPicPr>
        <xdr:cNvPr id="1272" name="Picture 1271" descr="282.png"/>
        <xdr:cNvPicPr>
          <a:picLocks noChangeAspect="1"/>
        </xdr:cNvPicPr>
      </xdr:nvPicPr>
      <xdr:blipFill>
        <a:blip xmlns:r="http://schemas.openxmlformats.org/officeDocument/2006/relationships" r:embed="rId994"/>
        <a:stretch>
          <a:fillRect/>
        </a:stretch>
      </xdr:blipFill>
      <xdr:spPr>
        <a:xfrm>
          <a:off x="5486400" y="523074900"/>
          <a:ext cx="762000" cy="762000"/>
        </a:xfrm>
        <a:prstGeom prst="rect">
          <a:avLst/>
        </a:prstGeom>
      </xdr:spPr>
    </xdr:pic>
    <xdr:clientData/>
  </xdr:twoCellAnchor>
  <xdr:twoCellAnchor editAs="oneCell">
    <xdr:from>
      <xdr:col>7</xdr:col>
      <xdr:colOff>0</xdr:colOff>
      <xdr:row>2726</xdr:row>
      <xdr:rowOff>0</xdr:rowOff>
    </xdr:from>
    <xdr:to>
      <xdr:col>8</xdr:col>
      <xdr:colOff>152400</xdr:colOff>
      <xdr:row>2729</xdr:row>
      <xdr:rowOff>190500</xdr:rowOff>
    </xdr:to>
    <xdr:pic>
      <xdr:nvPicPr>
        <xdr:cNvPr id="1273" name="Picture 1272" descr="282back.png"/>
        <xdr:cNvPicPr>
          <a:picLocks noChangeAspect="1"/>
        </xdr:cNvPicPr>
      </xdr:nvPicPr>
      <xdr:blipFill>
        <a:blip xmlns:r="http://schemas.openxmlformats.org/officeDocument/2006/relationships" r:embed="rId995"/>
        <a:stretch>
          <a:fillRect/>
        </a:stretch>
      </xdr:blipFill>
      <xdr:spPr>
        <a:xfrm>
          <a:off x="4267200" y="524027400"/>
          <a:ext cx="762000" cy="762000"/>
        </a:xfrm>
        <a:prstGeom prst="rect">
          <a:avLst/>
        </a:prstGeom>
      </xdr:spPr>
    </xdr:pic>
    <xdr:clientData/>
  </xdr:twoCellAnchor>
  <xdr:twoCellAnchor editAs="oneCell">
    <xdr:from>
      <xdr:col>9</xdr:col>
      <xdr:colOff>0</xdr:colOff>
      <xdr:row>2726</xdr:row>
      <xdr:rowOff>0</xdr:rowOff>
    </xdr:from>
    <xdr:to>
      <xdr:col>10</xdr:col>
      <xdr:colOff>152400</xdr:colOff>
      <xdr:row>2729</xdr:row>
      <xdr:rowOff>190500</xdr:rowOff>
    </xdr:to>
    <xdr:pic>
      <xdr:nvPicPr>
        <xdr:cNvPr id="1274" name="Picture 1273" descr="282back.png"/>
        <xdr:cNvPicPr>
          <a:picLocks noChangeAspect="1"/>
        </xdr:cNvPicPr>
      </xdr:nvPicPr>
      <xdr:blipFill>
        <a:blip xmlns:r="http://schemas.openxmlformats.org/officeDocument/2006/relationships" r:embed="rId995"/>
        <a:stretch>
          <a:fillRect/>
        </a:stretch>
      </xdr:blipFill>
      <xdr:spPr>
        <a:xfrm>
          <a:off x="5486400" y="524027400"/>
          <a:ext cx="762000" cy="762000"/>
        </a:xfrm>
        <a:prstGeom prst="rect">
          <a:avLst/>
        </a:prstGeom>
      </xdr:spPr>
    </xdr:pic>
    <xdr:clientData/>
  </xdr:twoCellAnchor>
  <xdr:twoCellAnchor editAs="oneCell">
    <xdr:from>
      <xdr:col>11</xdr:col>
      <xdr:colOff>0</xdr:colOff>
      <xdr:row>2721</xdr:row>
      <xdr:rowOff>0</xdr:rowOff>
    </xdr:from>
    <xdr:to>
      <xdr:col>12</xdr:col>
      <xdr:colOff>152400</xdr:colOff>
      <xdr:row>2725</xdr:row>
      <xdr:rowOff>0</xdr:rowOff>
    </xdr:to>
    <xdr:pic>
      <xdr:nvPicPr>
        <xdr:cNvPr id="1275" name="Picture 1274" descr="282shiny.png"/>
        <xdr:cNvPicPr>
          <a:picLocks noChangeAspect="1"/>
        </xdr:cNvPicPr>
      </xdr:nvPicPr>
      <xdr:blipFill>
        <a:blip xmlns:r="http://schemas.openxmlformats.org/officeDocument/2006/relationships" r:embed="rId996"/>
        <a:stretch>
          <a:fillRect/>
        </a:stretch>
      </xdr:blipFill>
      <xdr:spPr>
        <a:xfrm>
          <a:off x="6705600" y="523074900"/>
          <a:ext cx="762000" cy="762000"/>
        </a:xfrm>
        <a:prstGeom prst="rect">
          <a:avLst/>
        </a:prstGeom>
      </xdr:spPr>
    </xdr:pic>
    <xdr:clientData/>
  </xdr:twoCellAnchor>
  <xdr:twoCellAnchor editAs="oneCell">
    <xdr:from>
      <xdr:col>11</xdr:col>
      <xdr:colOff>0</xdr:colOff>
      <xdr:row>2726</xdr:row>
      <xdr:rowOff>0</xdr:rowOff>
    </xdr:from>
    <xdr:to>
      <xdr:col>12</xdr:col>
      <xdr:colOff>152400</xdr:colOff>
      <xdr:row>2729</xdr:row>
      <xdr:rowOff>190500</xdr:rowOff>
    </xdr:to>
    <xdr:pic>
      <xdr:nvPicPr>
        <xdr:cNvPr id="1276" name="Picture 1275" descr="282backshiny.png"/>
        <xdr:cNvPicPr>
          <a:picLocks noChangeAspect="1"/>
        </xdr:cNvPicPr>
      </xdr:nvPicPr>
      <xdr:blipFill>
        <a:blip xmlns:r="http://schemas.openxmlformats.org/officeDocument/2006/relationships" r:embed="rId997"/>
        <a:stretch>
          <a:fillRect/>
        </a:stretch>
      </xdr:blipFill>
      <xdr:spPr>
        <a:xfrm>
          <a:off x="6705600" y="524027400"/>
          <a:ext cx="762000" cy="762000"/>
        </a:xfrm>
        <a:prstGeom prst="rect">
          <a:avLst/>
        </a:prstGeom>
      </xdr:spPr>
    </xdr:pic>
    <xdr:clientData/>
  </xdr:twoCellAnchor>
  <xdr:twoCellAnchor editAs="oneCell">
    <xdr:from>
      <xdr:col>9</xdr:col>
      <xdr:colOff>323850</xdr:colOff>
      <xdr:row>2799</xdr:row>
      <xdr:rowOff>19050</xdr:rowOff>
    </xdr:from>
    <xdr:to>
      <xdr:col>12</xdr:col>
      <xdr:colOff>590550</xdr:colOff>
      <xdr:row>2809</xdr:row>
      <xdr:rowOff>180975</xdr:rowOff>
    </xdr:to>
    <xdr:pic>
      <xdr:nvPicPr>
        <xdr:cNvPr id="1277" name="Picture 1276" descr="203.jpg"/>
        <xdr:cNvPicPr>
          <a:picLocks noChangeAspect="1"/>
        </xdr:cNvPicPr>
      </xdr:nvPicPr>
      <xdr:blipFill>
        <a:blip xmlns:r="http://schemas.openxmlformats.org/officeDocument/2006/relationships" r:embed="rId998"/>
        <a:stretch>
          <a:fillRect/>
        </a:stretch>
      </xdr:blipFill>
      <xdr:spPr>
        <a:xfrm>
          <a:off x="5810250" y="538095825"/>
          <a:ext cx="2095500" cy="2095500"/>
        </a:xfrm>
        <a:prstGeom prst="rect">
          <a:avLst/>
        </a:prstGeom>
        <a:ln w="19050">
          <a:solidFill>
            <a:schemeClr val="tx1"/>
          </a:solidFill>
        </a:ln>
      </xdr:spPr>
    </xdr:pic>
    <xdr:clientData/>
  </xdr:twoCellAnchor>
  <xdr:twoCellAnchor editAs="oneCell">
    <xdr:from>
      <xdr:col>7</xdr:col>
      <xdr:colOff>0</xdr:colOff>
      <xdr:row>2821</xdr:row>
      <xdr:rowOff>0</xdr:rowOff>
    </xdr:from>
    <xdr:to>
      <xdr:col>8</xdr:col>
      <xdr:colOff>152400</xdr:colOff>
      <xdr:row>2825</xdr:row>
      <xdr:rowOff>0</xdr:rowOff>
    </xdr:to>
    <xdr:pic>
      <xdr:nvPicPr>
        <xdr:cNvPr id="1278" name="Picture 1277" descr="203.png"/>
        <xdr:cNvPicPr>
          <a:picLocks noChangeAspect="1"/>
        </xdr:cNvPicPr>
      </xdr:nvPicPr>
      <xdr:blipFill>
        <a:blip xmlns:r="http://schemas.openxmlformats.org/officeDocument/2006/relationships" r:embed="rId999"/>
        <a:stretch>
          <a:fillRect/>
        </a:stretch>
      </xdr:blipFill>
      <xdr:spPr>
        <a:xfrm>
          <a:off x="4267200" y="542296350"/>
          <a:ext cx="762000" cy="762000"/>
        </a:xfrm>
        <a:prstGeom prst="rect">
          <a:avLst/>
        </a:prstGeom>
      </xdr:spPr>
    </xdr:pic>
    <xdr:clientData/>
  </xdr:twoCellAnchor>
  <xdr:twoCellAnchor editAs="oneCell">
    <xdr:from>
      <xdr:col>9</xdr:col>
      <xdr:colOff>0</xdr:colOff>
      <xdr:row>2821</xdr:row>
      <xdr:rowOff>0</xdr:rowOff>
    </xdr:from>
    <xdr:to>
      <xdr:col>10</xdr:col>
      <xdr:colOff>152400</xdr:colOff>
      <xdr:row>2825</xdr:row>
      <xdr:rowOff>0</xdr:rowOff>
    </xdr:to>
    <xdr:pic>
      <xdr:nvPicPr>
        <xdr:cNvPr id="1279" name="Picture 1278" descr="203female.png"/>
        <xdr:cNvPicPr>
          <a:picLocks noChangeAspect="1"/>
        </xdr:cNvPicPr>
      </xdr:nvPicPr>
      <xdr:blipFill>
        <a:blip xmlns:r="http://schemas.openxmlformats.org/officeDocument/2006/relationships" r:embed="rId1000"/>
        <a:stretch>
          <a:fillRect/>
        </a:stretch>
      </xdr:blipFill>
      <xdr:spPr>
        <a:xfrm>
          <a:off x="5486400" y="542296350"/>
          <a:ext cx="762000" cy="762000"/>
        </a:xfrm>
        <a:prstGeom prst="rect">
          <a:avLst/>
        </a:prstGeom>
      </xdr:spPr>
    </xdr:pic>
    <xdr:clientData/>
  </xdr:twoCellAnchor>
  <xdr:twoCellAnchor editAs="oneCell">
    <xdr:from>
      <xdr:col>7</xdr:col>
      <xdr:colOff>0</xdr:colOff>
      <xdr:row>2826</xdr:row>
      <xdr:rowOff>0</xdr:rowOff>
    </xdr:from>
    <xdr:to>
      <xdr:col>8</xdr:col>
      <xdr:colOff>152400</xdr:colOff>
      <xdr:row>2829</xdr:row>
      <xdr:rowOff>190500</xdr:rowOff>
    </xdr:to>
    <xdr:pic>
      <xdr:nvPicPr>
        <xdr:cNvPr id="1280" name="Picture 1279" descr="203back.png"/>
        <xdr:cNvPicPr>
          <a:picLocks noChangeAspect="1"/>
        </xdr:cNvPicPr>
      </xdr:nvPicPr>
      <xdr:blipFill>
        <a:blip xmlns:r="http://schemas.openxmlformats.org/officeDocument/2006/relationships" r:embed="rId1001"/>
        <a:stretch>
          <a:fillRect/>
        </a:stretch>
      </xdr:blipFill>
      <xdr:spPr>
        <a:xfrm>
          <a:off x="4267200" y="543248850"/>
          <a:ext cx="762000" cy="762000"/>
        </a:xfrm>
        <a:prstGeom prst="rect">
          <a:avLst/>
        </a:prstGeom>
      </xdr:spPr>
    </xdr:pic>
    <xdr:clientData/>
  </xdr:twoCellAnchor>
  <xdr:twoCellAnchor editAs="oneCell">
    <xdr:from>
      <xdr:col>9</xdr:col>
      <xdr:colOff>0</xdr:colOff>
      <xdr:row>2826</xdr:row>
      <xdr:rowOff>0</xdr:rowOff>
    </xdr:from>
    <xdr:to>
      <xdr:col>10</xdr:col>
      <xdr:colOff>152400</xdr:colOff>
      <xdr:row>2829</xdr:row>
      <xdr:rowOff>190500</xdr:rowOff>
    </xdr:to>
    <xdr:pic>
      <xdr:nvPicPr>
        <xdr:cNvPr id="1281" name="Picture 1280" descr="203backfem.png"/>
        <xdr:cNvPicPr>
          <a:picLocks noChangeAspect="1"/>
        </xdr:cNvPicPr>
      </xdr:nvPicPr>
      <xdr:blipFill>
        <a:blip xmlns:r="http://schemas.openxmlformats.org/officeDocument/2006/relationships" r:embed="rId1002"/>
        <a:stretch>
          <a:fillRect/>
        </a:stretch>
      </xdr:blipFill>
      <xdr:spPr>
        <a:xfrm>
          <a:off x="5486400" y="543248850"/>
          <a:ext cx="762000" cy="762000"/>
        </a:xfrm>
        <a:prstGeom prst="rect">
          <a:avLst/>
        </a:prstGeom>
      </xdr:spPr>
    </xdr:pic>
    <xdr:clientData/>
  </xdr:twoCellAnchor>
  <xdr:twoCellAnchor editAs="oneCell">
    <xdr:from>
      <xdr:col>11</xdr:col>
      <xdr:colOff>0</xdr:colOff>
      <xdr:row>2821</xdr:row>
      <xdr:rowOff>0</xdr:rowOff>
    </xdr:from>
    <xdr:to>
      <xdr:col>12</xdr:col>
      <xdr:colOff>152400</xdr:colOff>
      <xdr:row>2825</xdr:row>
      <xdr:rowOff>0</xdr:rowOff>
    </xdr:to>
    <xdr:pic>
      <xdr:nvPicPr>
        <xdr:cNvPr id="1282" name="Picture 1281" descr="203shiny.png"/>
        <xdr:cNvPicPr>
          <a:picLocks noChangeAspect="1"/>
        </xdr:cNvPicPr>
      </xdr:nvPicPr>
      <xdr:blipFill>
        <a:blip xmlns:r="http://schemas.openxmlformats.org/officeDocument/2006/relationships" r:embed="rId1003"/>
        <a:stretch>
          <a:fillRect/>
        </a:stretch>
      </xdr:blipFill>
      <xdr:spPr>
        <a:xfrm>
          <a:off x="6705600" y="542296350"/>
          <a:ext cx="762000" cy="762000"/>
        </a:xfrm>
        <a:prstGeom prst="rect">
          <a:avLst/>
        </a:prstGeom>
      </xdr:spPr>
    </xdr:pic>
    <xdr:clientData/>
  </xdr:twoCellAnchor>
  <xdr:twoCellAnchor editAs="oneCell">
    <xdr:from>
      <xdr:col>11</xdr:col>
      <xdr:colOff>0</xdr:colOff>
      <xdr:row>2826</xdr:row>
      <xdr:rowOff>0</xdr:rowOff>
    </xdr:from>
    <xdr:to>
      <xdr:col>12</xdr:col>
      <xdr:colOff>152400</xdr:colOff>
      <xdr:row>2829</xdr:row>
      <xdr:rowOff>190500</xdr:rowOff>
    </xdr:to>
    <xdr:pic>
      <xdr:nvPicPr>
        <xdr:cNvPr id="1283" name="Picture 1282" descr="203backshiny.png"/>
        <xdr:cNvPicPr>
          <a:picLocks noChangeAspect="1"/>
        </xdr:cNvPicPr>
      </xdr:nvPicPr>
      <xdr:blipFill>
        <a:blip xmlns:r="http://schemas.openxmlformats.org/officeDocument/2006/relationships" r:embed="rId1004"/>
        <a:stretch>
          <a:fillRect/>
        </a:stretch>
      </xdr:blipFill>
      <xdr:spPr>
        <a:xfrm>
          <a:off x="6705600" y="543248850"/>
          <a:ext cx="762000" cy="762000"/>
        </a:xfrm>
        <a:prstGeom prst="rect">
          <a:avLst/>
        </a:prstGeom>
      </xdr:spPr>
    </xdr:pic>
    <xdr:clientData/>
  </xdr:twoCellAnchor>
  <xdr:twoCellAnchor editAs="oneCell">
    <xdr:from>
      <xdr:col>9</xdr:col>
      <xdr:colOff>323850</xdr:colOff>
      <xdr:row>2965</xdr:row>
      <xdr:rowOff>19050</xdr:rowOff>
    </xdr:from>
    <xdr:to>
      <xdr:col>12</xdr:col>
      <xdr:colOff>590550</xdr:colOff>
      <xdr:row>2975</xdr:row>
      <xdr:rowOff>180975</xdr:rowOff>
    </xdr:to>
    <xdr:pic>
      <xdr:nvPicPr>
        <xdr:cNvPr id="1284" name="Picture 1283" descr="055.jpg"/>
        <xdr:cNvPicPr>
          <a:picLocks noChangeAspect="1"/>
        </xdr:cNvPicPr>
      </xdr:nvPicPr>
      <xdr:blipFill>
        <a:blip xmlns:r="http://schemas.openxmlformats.org/officeDocument/2006/relationships" r:embed="rId1005"/>
        <a:stretch>
          <a:fillRect/>
        </a:stretch>
      </xdr:blipFill>
      <xdr:spPr>
        <a:xfrm>
          <a:off x="5810250" y="570004575"/>
          <a:ext cx="2095500" cy="2095500"/>
        </a:xfrm>
        <a:prstGeom prst="rect">
          <a:avLst/>
        </a:prstGeom>
        <a:ln w="19050">
          <a:solidFill>
            <a:schemeClr val="tx1"/>
          </a:solidFill>
        </a:ln>
      </xdr:spPr>
    </xdr:pic>
    <xdr:clientData/>
  </xdr:twoCellAnchor>
  <xdr:twoCellAnchor editAs="oneCell">
    <xdr:from>
      <xdr:col>7</xdr:col>
      <xdr:colOff>0</xdr:colOff>
      <xdr:row>2987</xdr:row>
      <xdr:rowOff>0</xdr:rowOff>
    </xdr:from>
    <xdr:to>
      <xdr:col>8</xdr:col>
      <xdr:colOff>152400</xdr:colOff>
      <xdr:row>2991</xdr:row>
      <xdr:rowOff>0</xdr:rowOff>
    </xdr:to>
    <xdr:pic>
      <xdr:nvPicPr>
        <xdr:cNvPr id="1285" name="Picture 1284" descr="55.png"/>
        <xdr:cNvPicPr>
          <a:picLocks noChangeAspect="1"/>
        </xdr:cNvPicPr>
      </xdr:nvPicPr>
      <xdr:blipFill>
        <a:blip xmlns:r="http://schemas.openxmlformats.org/officeDocument/2006/relationships" r:embed="rId1006"/>
        <a:stretch>
          <a:fillRect/>
        </a:stretch>
      </xdr:blipFill>
      <xdr:spPr>
        <a:xfrm>
          <a:off x="4267200" y="574205100"/>
          <a:ext cx="762000" cy="762000"/>
        </a:xfrm>
        <a:prstGeom prst="rect">
          <a:avLst/>
        </a:prstGeom>
      </xdr:spPr>
    </xdr:pic>
    <xdr:clientData/>
  </xdr:twoCellAnchor>
  <xdr:twoCellAnchor editAs="oneCell">
    <xdr:from>
      <xdr:col>9</xdr:col>
      <xdr:colOff>0</xdr:colOff>
      <xdr:row>2987</xdr:row>
      <xdr:rowOff>0</xdr:rowOff>
    </xdr:from>
    <xdr:to>
      <xdr:col>10</xdr:col>
      <xdr:colOff>152400</xdr:colOff>
      <xdr:row>2991</xdr:row>
      <xdr:rowOff>0</xdr:rowOff>
    </xdr:to>
    <xdr:pic>
      <xdr:nvPicPr>
        <xdr:cNvPr id="1286" name="Picture 1285" descr="55.png"/>
        <xdr:cNvPicPr>
          <a:picLocks noChangeAspect="1"/>
        </xdr:cNvPicPr>
      </xdr:nvPicPr>
      <xdr:blipFill>
        <a:blip xmlns:r="http://schemas.openxmlformats.org/officeDocument/2006/relationships" r:embed="rId1006"/>
        <a:stretch>
          <a:fillRect/>
        </a:stretch>
      </xdr:blipFill>
      <xdr:spPr>
        <a:xfrm>
          <a:off x="5486400" y="574205100"/>
          <a:ext cx="762000" cy="762000"/>
        </a:xfrm>
        <a:prstGeom prst="rect">
          <a:avLst/>
        </a:prstGeom>
      </xdr:spPr>
    </xdr:pic>
    <xdr:clientData/>
  </xdr:twoCellAnchor>
  <xdr:twoCellAnchor editAs="oneCell">
    <xdr:from>
      <xdr:col>7</xdr:col>
      <xdr:colOff>0</xdr:colOff>
      <xdr:row>2992</xdr:row>
      <xdr:rowOff>0</xdr:rowOff>
    </xdr:from>
    <xdr:to>
      <xdr:col>8</xdr:col>
      <xdr:colOff>152400</xdr:colOff>
      <xdr:row>2995</xdr:row>
      <xdr:rowOff>190500</xdr:rowOff>
    </xdr:to>
    <xdr:pic>
      <xdr:nvPicPr>
        <xdr:cNvPr id="1287" name="Picture 1286" descr="55back.png"/>
        <xdr:cNvPicPr>
          <a:picLocks noChangeAspect="1"/>
        </xdr:cNvPicPr>
      </xdr:nvPicPr>
      <xdr:blipFill>
        <a:blip xmlns:r="http://schemas.openxmlformats.org/officeDocument/2006/relationships" r:embed="rId1007"/>
        <a:stretch>
          <a:fillRect/>
        </a:stretch>
      </xdr:blipFill>
      <xdr:spPr>
        <a:xfrm>
          <a:off x="4267200" y="575157600"/>
          <a:ext cx="762000" cy="762000"/>
        </a:xfrm>
        <a:prstGeom prst="rect">
          <a:avLst/>
        </a:prstGeom>
      </xdr:spPr>
    </xdr:pic>
    <xdr:clientData/>
  </xdr:twoCellAnchor>
  <xdr:twoCellAnchor editAs="oneCell">
    <xdr:from>
      <xdr:col>9</xdr:col>
      <xdr:colOff>0</xdr:colOff>
      <xdr:row>2992</xdr:row>
      <xdr:rowOff>0</xdr:rowOff>
    </xdr:from>
    <xdr:to>
      <xdr:col>10</xdr:col>
      <xdr:colOff>152400</xdr:colOff>
      <xdr:row>2995</xdr:row>
      <xdr:rowOff>190500</xdr:rowOff>
    </xdr:to>
    <xdr:pic>
      <xdr:nvPicPr>
        <xdr:cNvPr id="1288" name="Picture 1287" descr="55back.png"/>
        <xdr:cNvPicPr>
          <a:picLocks noChangeAspect="1"/>
        </xdr:cNvPicPr>
      </xdr:nvPicPr>
      <xdr:blipFill>
        <a:blip xmlns:r="http://schemas.openxmlformats.org/officeDocument/2006/relationships" r:embed="rId1007"/>
        <a:stretch>
          <a:fillRect/>
        </a:stretch>
      </xdr:blipFill>
      <xdr:spPr>
        <a:xfrm>
          <a:off x="5486400" y="575157600"/>
          <a:ext cx="762000" cy="762000"/>
        </a:xfrm>
        <a:prstGeom prst="rect">
          <a:avLst/>
        </a:prstGeom>
      </xdr:spPr>
    </xdr:pic>
    <xdr:clientData/>
  </xdr:twoCellAnchor>
  <xdr:twoCellAnchor editAs="oneCell">
    <xdr:from>
      <xdr:col>11</xdr:col>
      <xdr:colOff>0</xdr:colOff>
      <xdr:row>2987</xdr:row>
      <xdr:rowOff>0</xdr:rowOff>
    </xdr:from>
    <xdr:to>
      <xdr:col>12</xdr:col>
      <xdr:colOff>152400</xdr:colOff>
      <xdr:row>2991</xdr:row>
      <xdr:rowOff>0</xdr:rowOff>
    </xdr:to>
    <xdr:pic>
      <xdr:nvPicPr>
        <xdr:cNvPr id="1289" name="Picture 1288" descr="55shiny.png"/>
        <xdr:cNvPicPr>
          <a:picLocks noChangeAspect="1"/>
        </xdr:cNvPicPr>
      </xdr:nvPicPr>
      <xdr:blipFill>
        <a:blip xmlns:r="http://schemas.openxmlformats.org/officeDocument/2006/relationships" r:embed="rId1008"/>
        <a:stretch>
          <a:fillRect/>
        </a:stretch>
      </xdr:blipFill>
      <xdr:spPr>
        <a:xfrm>
          <a:off x="6705600" y="574205100"/>
          <a:ext cx="762000" cy="762000"/>
        </a:xfrm>
        <a:prstGeom prst="rect">
          <a:avLst/>
        </a:prstGeom>
      </xdr:spPr>
    </xdr:pic>
    <xdr:clientData/>
  </xdr:twoCellAnchor>
  <xdr:twoCellAnchor editAs="oneCell">
    <xdr:from>
      <xdr:col>11</xdr:col>
      <xdr:colOff>0</xdr:colOff>
      <xdr:row>2992</xdr:row>
      <xdr:rowOff>0</xdr:rowOff>
    </xdr:from>
    <xdr:to>
      <xdr:col>12</xdr:col>
      <xdr:colOff>152400</xdr:colOff>
      <xdr:row>2995</xdr:row>
      <xdr:rowOff>190500</xdr:rowOff>
    </xdr:to>
    <xdr:pic>
      <xdr:nvPicPr>
        <xdr:cNvPr id="1290" name="Picture 1289" descr="55backshiny.png"/>
        <xdr:cNvPicPr>
          <a:picLocks noChangeAspect="1"/>
        </xdr:cNvPicPr>
      </xdr:nvPicPr>
      <xdr:blipFill>
        <a:blip xmlns:r="http://schemas.openxmlformats.org/officeDocument/2006/relationships" r:embed="rId1009"/>
        <a:stretch>
          <a:fillRect/>
        </a:stretch>
      </xdr:blipFill>
      <xdr:spPr>
        <a:xfrm>
          <a:off x="6705600" y="575157600"/>
          <a:ext cx="762000" cy="762000"/>
        </a:xfrm>
        <a:prstGeom prst="rect">
          <a:avLst/>
        </a:prstGeom>
      </xdr:spPr>
    </xdr:pic>
    <xdr:clientData/>
  </xdr:twoCellAnchor>
  <xdr:twoCellAnchor editAs="oneCell">
    <xdr:from>
      <xdr:col>9</xdr:col>
      <xdr:colOff>333375</xdr:colOff>
      <xdr:row>2997</xdr:row>
      <xdr:rowOff>19050</xdr:rowOff>
    </xdr:from>
    <xdr:to>
      <xdr:col>12</xdr:col>
      <xdr:colOff>600075</xdr:colOff>
      <xdr:row>3007</xdr:row>
      <xdr:rowOff>180975</xdr:rowOff>
    </xdr:to>
    <xdr:pic>
      <xdr:nvPicPr>
        <xdr:cNvPr id="1291" name="Picture 1290" descr="076.jpg"/>
        <xdr:cNvPicPr>
          <a:picLocks noChangeAspect="1"/>
        </xdr:cNvPicPr>
      </xdr:nvPicPr>
      <xdr:blipFill>
        <a:blip xmlns:r="http://schemas.openxmlformats.org/officeDocument/2006/relationships" r:embed="rId1010"/>
        <a:stretch>
          <a:fillRect/>
        </a:stretch>
      </xdr:blipFill>
      <xdr:spPr>
        <a:xfrm>
          <a:off x="5819775" y="576157725"/>
          <a:ext cx="2095500" cy="2095500"/>
        </a:xfrm>
        <a:prstGeom prst="rect">
          <a:avLst/>
        </a:prstGeom>
        <a:ln w="19050">
          <a:solidFill>
            <a:schemeClr val="tx1"/>
          </a:solidFill>
        </a:ln>
      </xdr:spPr>
    </xdr:pic>
    <xdr:clientData/>
  </xdr:twoCellAnchor>
  <xdr:twoCellAnchor editAs="oneCell">
    <xdr:from>
      <xdr:col>7</xdr:col>
      <xdr:colOff>0</xdr:colOff>
      <xdr:row>3019</xdr:row>
      <xdr:rowOff>0</xdr:rowOff>
    </xdr:from>
    <xdr:to>
      <xdr:col>8</xdr:col>
      <xdr:colOff>152400</xdr:colOff>
      <xdr:row>3023</xdr:row>
      <xdr:rowOff>0</xdr:rowOff>
    </xdr:to>
    <xdr:pic>
      <xdr:nvPicPr>
        <xdr:cNvPr id="1292" name="Picture 1291" descr="76.png"/>
        <xdr:cNvPicPr>
          <a:picLocks noChangeAspect="1"/>
        </xdr:cNvPicPr>
      </xdr:nvPicPr>
      <xdr:blipFill>
        <a:blip xmlns:r="http://schemas.openxmlformats.org/officeDocument/2006/relationships" r:embed="rId1011"/>
        <a:stretch>
          <a:fillRect/>
        </a:stretch>
      </xdr:blipFill>
      <xdr:spPr>
        <a:xfrm>
          <a:off x="4267200" y="580358250"/>
          <a:ext cx="762000" cy="762000"/>
        </a:xfrm>
        <a:prstGeom prst="rect">
          <a:avLst/>
        </a:prstGeom>
      </xdr:spPr>
    </xdr:pic>
    <xdr:clientData/>
  </xdr:twoCellAnchor>
  <xdr:twoCellAnchor editAs="oneCell">
    <xdr:from>
      <xdr:col>9</xdr:col>
      <xdr:colOff>0</xdr:colOff>
      <xdr:row>3019</xdr:row>
      <xdr:rowOff>0</xdr:rowOff>
    </xdr:from>
    <xdr:to>
      <xdr:col>10</xdr:col>
      <xdr:colOff>152400</xdr:colOff>
      <xdr:row>3023</xdr:row>
      <xdr:rowOff>0</xdr:rowOff>
    </xdr:to>
    <xdr:pic>
      <xdr:nvPicPr>
        <xdr:cNvPr id="1293" name="Picture 1292" descr="76.png"/>
        <xdr:cNvPicPr>
          <a:picLocks noChangeAspect="1"/>
        </xdr:cNvPicPr>
      </xdr:nvPicPr>
      <xdr:blipFill>
        <a:blip xmlns:r="http://schemas.openxmlformats.org/officeDocument/2006/relationships" r:embed="rId1011"/>
        <a:stretch>
          <a:fillRect/>
        </a:stretch>
      </xdr:blipFill>
      <xdr:spPr>
        <a:xfrm>
          <a:off x="5486400" y="580358250"/>
          <a:ext cx="762000" cy="762000"/>
        </a:xfrm>
        <a:prstGeom prst="rect">
          <a:avLst/>
        </a:prstGeom>
      </xdr:spPr>
    </xdr:pic>
    <xdr:clientData/>
  </xdr:twoCellAnchor>
  <xdr:twoCellAnchor editAs="oneCell">
    <xdr:from>
      <xdr:col>7</xdr:col>
      <xdr:colOff>0</xdr:colOff>
      <xdr:row>3024</xdr:row>
      <xdr:rowOff>0</xdr:rowOff>
    </xdr:from>
    <xdr:to>
      <xdr:col>8</xdr:col>
      <xdr:colOff>152400</xdr:colOff>
      <xdr:row>3027</xdr:row>
      <xdr:rowOff>190500</xdr:rowOff>
    </xdr:to>
    <xdr:pic>
      <xdr:nvPicPr>
        <xdr:cNvPr id="1294" name="Picture 1293" descr="76back.png"/>
        <xdr:cNvPicPr>
          <a:picLocks noChangeAspect="1"/>
        </xdr:cNvPicPr>
      </xdr:nvPicPr>
      <xdr:blipFill>
        <a:blip xmlns:r="http://schemas.openxmlformats.org/officeDocument/2006/relationships" r:embed="rId1012"/>
        <a:stretch>
          <a:fillRect/>
        </a:stretch>
      </xdr:blipFill>
      <xdr:spPr>
        <a:xfrm>
          <a:off x="4267200" y="581310750"/>
          <a:ext cx="762000" cy="762000"/>
        </a:xfrm>
        <a:prstGeom prst="rect">
          <a:avLst/>
        </a:prstGeom>
      </xdr:spPr>
    </xdr:pic>
    <xdr:clientData/>
  </xdr:twoCellAnchor>
  <xdr:twoCellAnchor editAs="oneCell">
    <xdr:from>
      <xdr:col>9</xdr:col>
      <xdr:colOff>0</xdr:colOff>
      <xdr:row>3024</xdr:row>
      <xdr:rowOff>0</xdr:rowOff>
    </xdr:from>
    <xdr:to>
      <xdr:col>10</xdr:col>
      <xdr:colOff>152400</xdr:colOff>
      <xdr:row>3027</xdr:row>
      <xdr:rowOff>190500</xdr:rowOff>
    </xdr:to>
    <xdr:pic>
      <xdr:nvPicPr>
        <xdr:cNvPr id="1295" name="Picture 1294" descr="76back.png"/>
        <xdr:cNvPicPr>
          <a:picLocks noChangeAspect="1"/>
        </xdr:cNvPicPr>
      </xdr:nvPicPr>
      <xdr:blipFill>
        <a:blip xmlns:r="http://schemas.openxmlformats.org/officeDocument/2006/relationships" r:embed="rId1012"/>
        <a:stretch>
          <a:fillRect/>
        </a:stretch>
      </xdr:blipFill>
      <xdr:spPr>
        <a:xfrm>
          <a:off x="5486400" y="581310750"/>
          <a:ext cx="762000" cy="762000"/>
        </a:xfrm>
        <a:prstGeom prst="rect">
          <a:avLst/>
        </a:prstGeom>
      </xdr:spPr>
    </xdr:pic>
    <xdr:clientData/>
  </xdr:twoCellAnchor>
  <xdr:twoCellAnchor editAs="oneCell">
    <xdr:from>
      <xdr:col>11</xdr:col>
      <xdr:colOff>0</xdr:colOff>
      <xdr:row>3019</xdr:row>
      <xdr:rowOff>0</xdr:rowOff>
    </xdr:from>
    <xdr:to>
      <xdr:col>12</xdr:col>
      <xdr:colOff>152400</xdr:colOff>
      <xdr:row>3023</xdr:row>
      <xdr:rowOff>0</xdr:rowOff>
    </xdr:to>
    <xdr:pic>
      <xdr:nvPicPr>
        <xdr:cNvPr id="1296" name="Picture 1295" descr="76shiny.png"/>
        <xdr:cNvPicPr>
          <a:picLocks noChangeAspect="1"/>
        </xdr:cNvPicPr>
      </xdr:nvPicPr>
      <xdr:blipFill>
        <a:blip xmlns:r="http://schemas.openxmlformats.org/officeDocument/2006/relationships" r:embed="rId1013"/>
        <a:stretch>
          <a:fillRect/>
        </a:stretch>
      </xdr:blipFill>
      <xdr:spPr>
        <a:xfrm>
          <a:off x="6705600" y="580358250"/>
          <a:ext cx="762000" cy="762000"/>
        </a:xfrm>
        <a:prstGeom prst="rect">
          <a:avLst/>
        </a:prstGeom>
      </xdr:spPr>
    </xdr:pic>
    <xdr:clientData/>
  </xdr:twoCellAnchor>
  <xdr:twoCellAnchor editAs="oneCell">
    <xdr:from>
      <xdr:col>11</xdr:col>
      <xdr:colOff>0</xdr:colOff>
      <xdr:row>3024</xdr:row>
      <xdr:rowOff>0</xdr:rowOff>
    </xdr:from>
    <xdr:to>
      <xdr:col>12</xdr:col>
      <xdr:colOff>152400</xdr:colOff>
      <xdr:row>3027</xdr:row>
      <xdr:rowOff>190500</xdr:rowOff>
    </xdr:to>
    <xdr:pic>
      <xdr:nvPicPr>
        <xdr:cNvPr id="1297" name="Picture 1296" descr="76backshiny.png"/>
        <xdr:cNvPicPr>
          <a:picLocks noChangeAspect="1"/>
        </xdr:cNvPicPr>
      </xdr:nvPicPr>
      <xdr:blipFill>
        <a:blip xmlns:r="http://schemas.openxmlformats.org/officeDocument/2006/relationships" r:embed="rId1014"/>
        <a:stretch>
          <a:fillRect/>
        </a:stretch>
      </xdr:blipFill>
      <xdr:spPr>
        <a:xfrm>
          <a:off x="6705600" y="581310750"/>
          <a:ext cx="762000" cy="762000"/>
        </a:xfrm>
        <a:prstGeom prst="rect">
          <a:avLst/>
        </a:prstGeom>
      </xdr:spPr>
    </xdr:pic>
    <xdr:clientData/>
  </xdr:twoCellAnchor>
  <xdr:twoCellAnchor editAs="oneCell">
    <xdr:from>
      <xdr:col>9</xdr:col>
      <xdr:colOff>323850</xdr:colOff>
      <xdr:row>3061</xdr:row>
      <xdr:rowOff>19050</xdr:rowOff>
    </xdr:from>
    <xdr:to>
      <xdr:col>12</xdr:col>
      <xdr:colOff>590550</xdr:colOff>
      <xdr:row>3071</xdr:row>
      <xdr:rowOff>180975</xdr:rowOff>
    </xdr:to>
    <xdr:pic>
      <xdr:nvPicPr>
        <xdr:cNvPr id="1298" name="Picture 1297" descr="210.jpg"/>
        <xdr:cNvPicPr>
          <a:picLocks noChangeAspect="1"/>
        </xdr:cNvPicPr>
      </xdr:nvPicPr>
      <xdr:blipFill>
        <a:blip xmlns:r="http://schemas.openxmlformats.org/officeDocument/2006/relationships" r:embed="rId1015"/>
        <a:stretch>
          <a:fillRect/>
        </a:stretch>
      </xdr:blipFill>
      <xdr:spPr>
        <a:xfrm>
          <a:off x="5810250" y="588464025"/>
          <a:ext cx="2095500" cy="2095500"/>
        </a:xfrm>
        <a:prstGeom prst="rect">
          <a:avLst/>
        </a:prstGeom>
        <a:ln w="19050">
          <a:solidFill>
            <a:schemeClr val="tx1"/>
          </a:solidFill>
        </a:ln>
      </xdr:spPr>
    </xdr:pic>
    <xdr:clientData/>
  </xdr:twoCellAnchor>
  <xdr:twoCellAnchor editAs="oneCell">
    <xdr:from>
      <xdr:col>7</xdr:col>
      <xdr:colOff>0</xdr:colOff>
      <xdr:row>3083</xdr:row>
      <xdr:rowOff>0</xdr:rowOff>
    </xdr:from>
    <xdr:to>
      <xdr:col>8</xdr:col>
      <xdr:colOff>152400</xdr:colOff>
      <xdr:row>3087</xdr:row>
      <xdr:rowOff>0</xdr:rowOff>
    </xdr:to>
    <xdr:pic>
      <xdr:nvPicPr>
        <xdr:cNvPr id="1299" name="Picture 1298" descr="210.png"/>
        <xdr:cNvPicPr>
          <a:picLocks noChangeAspect="1"/>
        </xdr:cNvPicPr>
      </xdr:nvPicPr>
      <xdr:blipFill>
        <a:blip xmlns:r="http://schemas.openxmlformats.org/officeDocument/2006/relationships" r:embed="rId1016"/>
        <a:stretch>
          <a:fillRect/>
        </a:stretch>
      </xdr:blipFill>
      <xdr:spPr>
        <a:xfrm>
          <a:off x="4267200" y="592664550"/>
          <a:ext cx="762000" cy="762000"/>
        </a:xfrm>
        <a:prstGeom prst="rect">
          <a:avLst/>
        </a:prstGeom>
      </xdr:spPr>
    </xdr:pic>
    <xdr:clientData/>
  </xdr:twoCellAnchor>
  <xdr:twoCellAnchor editAs="oneCell">
    <xdr:from>
      <xdr:col>9</xdr:col>
      <xdr:colOff>0</xdr:colOff>
      <xdr:row>3083</xdr:row>
      <xdr:rowOff>0</xdr:rowOff>
    </xdr:from>
    <xdr:to>
      <xdr:col>10</xdr:col>
      <xdr:colOff>152400</xdr:colOff>
      <xdr:row>3087</xdr:row>
      <xdr:rowOff>0</xdr:rowOff>
    </xdr:to>
    <xdr:pic>
      <xdr:nvPicPr>
        <xdr:cNvPr id="1300" name="Picture 1299" descr="210.png"/>
        <xdr:cNvPicPr>
          <a:picLocks noChangeAspect="1"/>
        </xdr:cNvPicPr>
      </xdr:nvPicPr>
      <xdr:blipFill>
        <a:blip xmlns:r="http://schemas.openxmlformats.org/officeDocument/2006/relationships" r:embed="rId1016"/>
        <a:stretch>
          <a:fillRect/>
        </a:stretch>
      </xdr:blipFill>
      <xdr:spPr>
        <a:xfrm>
          <a:off x="5486400" y="592664550"/>
          <a:ext cx="762000" cy="762000"/>
        </a:xfrm>
        <a:prstGeom prst="rect">
          <a:avLst/>
        </a:prstGeom>
      </xdr:spPr>
    </xdr:pic>
    <xdr:clientData/>
  </xdr:twoCellAnchor>
  <xdr:twoCellAnchor editAs="oneCell">
    <xdr:from>
      <xdr:col>7</xdr:col>
      <xdr:colOff>0</xdr:colOff>
      <xdr:row>3088</xdr:row>
      <xdr:rowOff>0</xdr:rowOff>
    </xdr:from>
    <xdr:to>
      <xdr:col>8</xdr:col>
      <xdr:colOff>152400</xdr:colOff>
      <xdr:row>3091</xdr:row>
      <xdr:rowOff>190500</xdr:rowOff>
    </xdr:to>
    <xdr:pic>
      <xdr:nvPicPr>
        <xdr:cNvPr id="1301" name="Picture 1300" descr="210back.png"/>
        <xdr:cNvPicPr>
          <a:picLocks noChangeAspect="1"/>
        </xdr:cNvPicPr>
      </xdr:nvPicPr>
      <xdr:blipFill>
        <a:blip xmlns:r="http://schemas.openxmlformats.org/officeDocument/2006/relationships" r:embed="rId1017"/>
        <a:stretch>
          <a:fillRect/>
        </a:stretch>
      </xdr:blipFill>
      <xdr:spPr>
        <a:xfrm>
          <a:off x="4267200" y="593617050"/>
          <a:ext cx="762000" cy="762000"/>
        </a:xfrm>
        <a:prstGeom prst="rect">
          <a:avLst/>
        </a:prstGeom>
      </xdr:spPr>
    </xdr:pic>
    <xdr:clientData/>
  </xdr:twoCellAnchor>
  <xdr:twoCellAnchor editAs="oneCell">
    <xdr:from>
      <xdr:col>9</xdr:col>
      <xdr:colOff>0</xdr:colOff>
      <xdr:row>3088</xdr:row>
      <xdr:rowOff>0</xdr:rowOff>
    </xdr:from>
    <xdr:to>
      <xdr:col>10</xdr:col>
      <xdr:colOff>152400</xdr:colOff>
      <xdr:row>3091</xdr:row>
      <xdr:rowOff>190500</xdr:rowOff>
    </xdr:to>
    <xdr:pic>
      <xdr:nvPicPr>
        <xdr:cNvPr id="1302" name="Picture 1301" descr="210back.png"/>
        <xdr:cNvPicPr>
          <a:picLocks noChangeAspect="1"/>
        </xdr:cNvPicPr>
      </xdr:nvPicPr>
      <xdr:blipFill>
        <a:blip xmlns:r="http://schemas.openxmlformats.org/officeDocument/2006/relationships" r:embed="rId1017"/>
        <a:stretch>
          <a:fillRect/>
        </a:stretch>
      </xdr:blipFill>
      <xdr:spPr>
        <a:xfrm>
          <a:off x="5486400" y="593617050"/>
          <a:ext cx="762000" cy="762000"/>
        </a:xfrm>
        <a:prstGeom prst="rect">
          <a:avLst/>
        </a:prstGeom>
      </xdr:spPr>
    </xdr:pic>
    <xdr:clientData/>
  </xdr:twoCellAnchor>
  <xdr:twoCellAnchor editAs="oneCell">
    <xdr:from>
      <xdr:col>11</xdr:col>
      <xdr:colOff>0</xdr:colOff>
      <xdr:row>3083</xdr:row>
      <xdr:rowOff>0</xdr:rowOff>
    </xdr:from>
    <xdr:to>
      <xdr:col>12</xdr:col>
      <xdr:colOff>152400</xdr:colOff>
      <xdr:row>3087</xdr:row>
      <xdr:rowOff>0</xdr:rowOff>
    </xdr:to>
    <xdr:pic>
      <xdr:nvPicPr>
        <xdr:cNvPr id="1303" name="Picture 1302" descr="210shiny.png"/>
        <xdr:cNvPicPr>
          <a:picLocks noChangeAspect="1"/>
        </xdr:cNvPicPr>
      </xdr:nvPicPr>
      <xdr:blipFill>
        <a:blip xmlns:r="http://schemas.openxmlformats.org/officeDocument/2006/relationships" r:embed="rId1018"/>
        <a:stretch>
          <a:fillRect/>
        </a:stretch>
      </xdr:blipFill>
      <xdr:spPr>
        <a:xfrm>
          <a:off x="6705600" y="592664550"/>
          <a:ext cx="762000" cy="762000"/>
        </a:xfrm>
        <a:prstGeom prst="rect">
          <a:avLst/>
        </a:prstGeom>
      </xdr:spPr>
    </xdr:pic>
    <xdr:clientData/>
  </xdr:twoCellAnchor>
  <xdr:twoCellAnchor editAs="oneCell">
    <xdr:from>
      <xdr:col>11</xdr:col>
      <xdr:colOff>0</xdr:colOff>
      <xdr:row>3088</xdr:row>
      <xdr:rowOff>0</xdr:rowOff>
    </xdr:from>
    <xdr:to>
      <xdr:col>12</xdr:col>
      <xdr:colOff>152400</xdr:colOff>
      <xdr:row>3091</xdr:row>
      <xdr:rowOff>190500</xdr:rowOff>
    </xdr:to>
    <xdr:pic>
      <xdr:nvPicPr>
        <xdr:cNvPr id="1304" name="Picture 1303" descr="210backshiny.png"/>
        <xdr:cNvPicPr>
          <a:picLocks noChangeAspect="1"/>
        </xdr:cNvPicPr>
      </xdr:nvPicPr>
      <xdr:blipFill>
        <a:blip xmlns:r="http://schemas.openxmlformats.org/officeDocument/2006/relationships" r:embed="rId1019"/>
        <a:stretch>
          <a:fillRect/>
        </a:stretch>
      </xdr:blipFill>
      <xdr:spPr>
        <a:xfrm>
          <a:off x="6705600" y="593617050"/>
          <a:ext cx="762000" cy="762000"/>
        </a:xfrm>
        <a:prstGeom prst="rect">
          <a:avLst/>
        </a:prstGeom>
      </xdr:spPr>
    </xdr:pic>
    <xdr:clientData/>
  </xdr:twoCellAnchor>
  <xdr:twoCellAnchor editAs="oneCell">
    <xdr:from>
      <xdr:col>9</xdr:col>
      <xdr:colOff>333375</xdr:colOff>
      <xdr:row>3129</xdr:row>
      <xdr:rowOff>19050</xdr:rowOff>
    </xdr:from>
    <xdr:to>
      <xdr:col>12</xdr:col>
      <xdr:colOff>600075</xdr:colOff>
      <xdr:row>3139</xdr:row>
      <xdr:rowOff>180975</xdr:rowOff>
    </xdr:to>
    <xdr:pic>
      <xdr:nvPicPr>
        <xdr:cNvPr id="1305" name="Picture 1304" descr="326.jpg"/>
        <xdr:cNvPicPr>
          <a:picLocks noChangeAspect="1"/>
        </xdr:cNvPicPr>
      </xdr:nvPicPr>
      <xdr:blipFill>
        <a:blip xmlns:r="http://schemas.openxmlformats.org/officeDocument/2006/relationships" r:embed="rId1020"/>
        <a:stretch>
          <a:fillRect/>
        </a:stretch>
      </xdr:blipFill>
      <xdr:spPr>
        <a:xfrm>
          <a:off x="5819775" y="601532325"/>
          <a:ext cx="2095500" cy="2095500"/>
        </a:xfrm>
        <a:prstGeom prst="rect">
          <a:avLst/>
        </a:prstGeom>
        <a:ln w="19050">
          <a:solidFill>
            <a:schemeClr val="tx1"/>
          </a:solidFill>
        </a:ln>
      </xdr:spPr>
    </xdr:pic>
    <xdr:clientData/>
  </xdr:twoCellAnchor>
  <xdr:twoCellAnchor editAs="oneCell">
    <xdr:from>
      <xdr:col>7</xdr:col>
      <xdr:colOff>0</xdr:colOff>
      <xdr:row>3151</xdr:row>
      <xdr:rowOff>0</xdr:rowOff>
    </xdr:from>
    <xdr:to>
      <xdr:col>8</xdr:col>
      <xdr:colOff>152400</xdr:colOff>
      <xdr:row>3155</xdr:row>
      <xdr:rowOff>0</xdr:rowOff>
    </xdr:to>
    <xdr:pic>
      <xdr:nvPicPr>
        <xdr:cNvPr id="1306" name="Picture 1305" descr="326.png"/>
        <xdr:cNvPicPr>
          <a:picLocks noChangeAspect="1"/>
        </xdr:cNvPicPr>
      </xdr:nvPicPr>
      <xdr:blipFill>
        <a:blip xmlns:r="http://schemas.openxmlformats.org/officeDocument/2006/relationships" r:embed="rId1021"/>
        <a:stretch>
          <a:fillRect/>
        </a:stretch>
      </xdr:blipFill>
      <xdr:spPr>
        <a:xfrm>
          <a:off x="4267200" y="605732850"/>
          <a:ext cx="762000" cy="762000"/>
        </a:xfrm>
        <a:prstGeom prst="rect">
          <a:avLst/>
        </a:prstGeom>
      </xdr:spPr>
    </xdr:pic>
    <xdr:clientData/>
  </xdr:twoCellAnchor>
  <xdr:twoCellAnchor editAs="oneCell">
    <xdr:from>
      <xdr:col>9</xdr:col>
      <xdr:colOff>0</xdr:colOff>
      <xdr:row>3151</xdr:row>
      <xdr:rowOff>0</xdr:rowOff>
    </xdr:from>
    <xdr:to>
      <xdr:col>10</xdr:col>
      <xdr:colOff>152400</xdr:colOff>
      <xdr:row>3155</xdr:row>
      <xdr:rowOff>0</xdr:rowOff>
    </xdr:to>
    <xdr:pic>
      <xdr:nvPicPr>
        <xdr:cNvPr id="1307" name="Picture 1306" descr="326.png"/>
        <xdr:cNvPicPr>
          <a:picLocks noChangeAspect="1"/>
        </xdr:cNvPicPr>
      </xdr:nvPicPr>
      <xdr:blipFill>
        <a:blip xmlns:r="http://schemas.openxmlformats.org/officeDocument/2006/relationships" r:embed="rId1021"/>
        <a:stretch>
          <a:fillRect/>
        </a:stretch>
      </xdr:blipFill>
      <xdr:spPr>
        <a:xfrm>
          <a:off x="5486400" y="605732850"/>
          <a:ext cx="762000" cy="762000"/>
        </a:xfrm>
        <a:prstGeom prst="rect">
          <a:avLst/>
        </a:prstGeom>
      </xdr:spPr>
    </xdr:pic>
    <xdr:clientData/>
  </xdr:twoCellAnchor>
  <xdr:twoCellAnchor editAs="oneCell">
    <xdr:from>
      <xdr:col>7</xdr:col>
      <xdr:colOff>0</xdr:colOff>
      <xdr:row>3156</xdr:row>
      <xdr:rowOff>0</xdr:rowOff>
    </xdr:from>
    <xdr:to>
      <xdr:col>8</xdr:col>
      <xdr:colOff>152400</xdr:colOff>
      <xdr:row>3159</xdr:row>
      <xdr:rowOff>190500</xdr:rowOff>
    </xdr:to>
    <xdr:pic>
      <xdr:nvPicPr>
        <xdr:cNvPr id="1308" name="Picture 1307" descr="326back.png"/>
        <xdr:cNvPicPr>
          <a:picLocks noChangeAspect="1"/>
        </xdr:cNvPicPr>
      </xdr:nvPicPr>
      <xdr:blipFill>
        <a:blip xmlns:r="http://schemas.openxmlformats.org/officeDocument/2006/relationships" r:embed="rId1022"/>
        <a:stretch>
          <a:fillRect/>
        </a:stretch>
      </xdr:blipFill>
      <xdr:spPr>
        <a:xfrm>
          <a:off x="4267200" y="606685350"/>
          <a:ext cx="762000" cy="762000"/>
        </a:xfrm>
        <a:prstGeom prst="rect">
          <a:avLst/>
        </a:prstGeom>
      </xdr:spPr>
    </xdr:pic>
    <xdr:clientData/>
  </xdr:twoCellAnchor>
  <xdr:twoCellAnchor editAs="oneCell">
    <xdr:from>
      <xdr:col>9</xdr:col>
      <xdr:colOff>0</xdr:colOff>
      <xdr:row>3156</xdr:row>
      <xdr:rowOff>0</xdr:rowOff>
    </xdr:from>
    <xdr:to>
      <xdr:col>10</xdr:col>
      <xdr:colOff>152400</xdr:colOff>
      <xdr:row>3159</xdr:row>
      <xdr:rowOff>190500</xdr:rowOff>
    </xdr:to>
    <xdr:pic>
      <xdr:nvPicPr>
        <xdr:cNvPr id="1309" name="Picture 1308" descr="326back.png"/>
        <xdr:cNvPicPr>
          <a:picLocks noChangeAspect="1"/>
        </xdr:cNvPicPr>
      </xdr:nvPicPr>
      <xdr:blipFill>
        <a:blip xmlns:r="http://schemas.openxmlformats.org/officeDocument/2006/relationships" r:embed="rId1022"/>
        <a:stretch>
          <a:fillRect/>
        </a:stretch>
      </xdr:blipFill>
      <xdr:spPr>
        <a:xfrm>
          <a:off x="5486400" y="606685350"/>
          <a:ext cx="762000" cy="762000"/>
        </a:xfrm>
        <a:prstGeom prst="rect">
          <a:avLst/>
        </a:prstGeom>
      </xdr:spPr>
    </xdr:pic>
    <xdr:clientData/>
  </xdr:twoCellAnchor>
  <xdr:twoCellAnchor editAs="oneCell">
    <xdr:from>
      <xdr:col>11</xdr:col>
      <xdr:colOff>0</xdr:colOff>
      <xdr:row>3151</xdr:row>
      <xdr:rowOff>0</xdr:rowOff>
    </xdr:from>
    <xdr:to>
      <xdr:col>12</xdr:col>
      <xdr:colOff>152400</xdr:colOff>
      <xdr:row>3155</xdr:row>
      <xdr:rowOff>0</xdr:rowOff>
    </xdr:to>
    <xdr:pic>
      <xdr:nvPicPr>
        <xdr:cNvPr id="1310" name="Picture 1309" descr="326shiny.png"/>
        <xdr:cNvPicPr>
          <a:picLocks noChangeAspect="1"/>
        </xdr:cNvPicPr>
      </xdr:nvPicPr>
      <xdr:blipFill>
        <a:blip xmlns:r="http://schemas.openxmlformats.org/officeDocument/2006/relationships" r:embed="rId1023"/>
        <a:stretch>
          <a:fillRect/>
        </a:stretch>
      </xdr:blipFill>
      <xdr:spPr>
        <a:xfrm>
          <a:off x="6705600" y="605732850"/>
          <a:ext cx="762000" cy="762000"/>
        </a:xfrm>
        <a:prstGeom prst="rect">
          <a:avLst/>
        </a:prstGeom>
      </xdr:spPr>
    </xdr:pic>
    <xdr:clientData/>
  </xdr:twoCellAnchor>
  <xdr:twoCellAnchor editAs="oneCell">
    <xdr:from>
      <xdr:col>11</xdr:col>
      <xdr:colOff>0</xdr:colOff>
      <xdr:row>3156</xdr:row>
      <xdr:rowOff>0</xdr:rowOff>
    </xdr:from>
    <xdr:to>
      <xdr:col>12</xdr:col>
      <xdr:colOff>152400</xdr:colOff>
      <xdr:row>3159</xdr:row>
      <xdr:rowOff>190500</xdr:rowOff>
    </xdr:to>
    <xdr:pic>
      <xdr:nvPicPr>
        <xdr:cNvPr id="1311" name="Picture 1310" descr="326backshiny.png"/>
        <xdr:cNvPicPr>
          <a:picLocks noChangeAspect="1"/>
        </xdr:cNvPicPr>
      </xdr:nvPicPr>
      <xdr:blipFill>
        <a:blip xmlns:r="http://schemas.openxmlformats.org/officeDocument/2006/relationships" r:embed="rId1024"/>
        <a:stretch>
          <a:fillRect/>
        </a:stretch>
      </xdr:blipFill>
      <xdr:spPr>
        <a:xfrm>
          <a:off x="6705600" y="606685350"/>
          <a:ext cx="762000" cy="762000"/>
        </a:xfrm>
        <a:prstGeom prst="rect">
          <a:avLst/>
        </a:prstGeom>
      </xdr:spPr>
    </xdr:pic>
    <xdr:clientData/>
  </xdr:twoCellAnchor>
  <xdr:twoCellAnchor editAs="oneCell">
    <xdr:from>
      <xdr:col>9</xdr:col>
      <xdr:colOff>323850</xdr:colOff>
      <xdr:row>3329</xdr:row>
      <xdr:rowOff>19050</xdr:rowOff>
    </xdr:from>
    <xdr:to>
      <xdr:col>12</xdr:col>
      <xdr:colOff>590550</xdr:colOff>
      <xdr:row>3339</xdr:row>
      <xdr:rowOff>180975</xdr:rowOff>
    </xdr:to>
    <xdr:pic>
      <xdr:nvPicPr>
        <xdr:cNvPr id="1312" name="Picture 1311" descr="107.jpg"/>
        <xdr:cNvPicPr>
          <a:picLocks noChangeAspect="1"/>
        </xdr:cNvPicPr>
      </xdr:nvPicPr>
      <xdr:blipFill>
        <a:blip xmlns:r="http://schemas.openxmlformats.org/officeDocument/2006/relationships" r:embed="rId1025"/>
        <a:stretch>
          <a:fillRect/>
        </a:stretch>
      </xdr:blipFill>
      <xdr:spPr>
        <a:xfrm>
          <a:off x="5810250" y="639975225"/>
          <a:ext cx="2095500" cy="2095500"/>
        </a:xfrm>
        <a:prstGeom prst="rect">
          <a:avLst/>
        </a:prstGeom>
        <a:ln w="19050">
          <a:solidFill>
            <a:schemeClr val="tx1"/>
          </a:solidFill>
        </a:ln>
      </xdr:spPr>
    </xdr:pic>
    <xdr:clientData/>
  </xdr:twoCellAnchor>
  <xdr:twoCellAnchor editAs="oneCell">
    <xdr:from>
      <xdr:col>7</xdr:col>
      <xdr:colOff>0</xdr:colOff>
      <xdr:row>3351</xdr:row>
      <xdr:rowOff>0</xdr:rowOff>
    </xdr:from>
    <xdr:to>
      <xdr:col>8</xdr:col>
      <xdr:colOff>152400</xdr:colOff>
      <xdr:row>3355</xdr:row>
      <xdr:rowOff>0</xdr:rowOff>
    </xdr:to>
    <xdr:pic>
      <xdr:nvPicPr>
        <xdr:cNvPr id="1313" name="Picture 1312" descr="107.png"/>
        <xdr:cNvPicPr>
          <a:picLocks noChangeAspect="1"/>
        </xdr:cNvPicPr>
      </xdr:nvPicPr>
      <xdr:blipFill>
        <a:blip xmlns:r="http://schemas.openxmlformats.org/officeDocument/2006/relationships" r:embed="rId1026"/>
        <a:stretch>
          <a:fillRect/>
        </a:stretch>
      </xdr:blipFill>
      <xdr:spPr>
        <a:xfrm>
          <a:off x="4267200" y="644175750"/>
          <a:ext cx="762000" cy="762000"/>
        </a:xfrm>
        <a:prstGeom prst="rect">
          <a:avLst/>
        </a:prstGeom>
      </xdr:spPr>
    </xdr:pic>
    <xdr:clientData/>
  </xdr:twoCellAnchor>
  <xdr:twoCellAnchor editAs="oneCell">
    <xdr:from>
      <xdr:col>7</xdr:col>
      <xdr:colOff>0</xdr:colOff>
      <xdr:row>3356</xdr:row>
      <xdr:rowOff>0</xdr:rowOff>
    </xdr:from>
    <xdr:to>
      <xdr:col>8</xdr:col>
      <xdr:colOff>152400</xdr:colOff>
      <xdr:row>3359</xdr:row>
      <xdr:rowOff>190500</xdr:rowOff>
    </xdr:to>
    <xdr:pic>
      <xdr:nvPicPr>
        <xdr:cNvPr id="1314" name="Picture 1313" descr="107back.png"/>
        <xdr:cNvPicPr>
          <a:picLocks noChangeAspect="1"/>
        </xdr:cNvPicPr>
      </xdr:nvPicPr>
      <xdr:blipFill>
        <a:blip xmlns:r="http://schemas.openxmlformats.org/officeDocument/2006/relationships" r:embed="rId1027"/>
        <a:stretch>
          <a:fillRect/>
        </a:stretch>
      </xdr:blipFill>
      <xdr:spPr>
        <a:xfrm>
          <a:off x="4267200" y="645128250"/>
          <a:ext cx="762000" cy="762000"/>
        </a:xfrm>
        <a:prstGeom prst="rect">
          <a:avLst/>
        </a:prstGeom>
      </xdr:spPr>
    </xdr:pic>
    <xdr:clientData/>
  </xdr:twoCellAnchor>
  <xdr:twoCellAnchor editAs="oneCell">
    <xdr:from>
      <xdr:col>11</xdr:col>
      <xdr:colOff>0</xdr:colOff>
      <xdr:row>3351</xdr:row>
      <xdr:rowOff>0</xdr:rowOff>
    </xdr:from>
    <xdr:to>
      <xdr:col>12</xdr:col>
      <xdr:colOff>152400</xdr:colOff>
      <xdr:row>3355</xdr:row>
      <xdr:rowOff>0</xdr:rowOff>
    </xdr:to>
    <xdr:pic>
      <xdr:nvPicPr>
        <xdr:cNvPr id="1315" name="Picture 1314" descr="107shiny.png"/>
        <xdr:cNvPicPr>
          <a:picLocks noChangeAspect="1"/>
        </xdr:cNvPicPr>
      </xdr:nvPicPr>
      <xdr:blipFill>
        <a:blip xmlns:r="http://schemas.openxmlformats.org/officeDocument/2006/relationships" r:embed="rId1028"/>
        <a:stretch>
          <a:fillRect/>
        </a:stretch>
      </xdr:blipFill>
      <xdr:spPr>
        <a:xfrm>
          <a:off x="6705600" y="644175750"/>
          <a:ext cx="762000" cy="762000"/>
        </a:xfrm>
        <a:prstGeom prst="rect">
          <a:avLst/>
        </a:prstGeom>
      </xdr:spPr>
    </xdr:pic>
    <xdr:clientData/>
  </xdr:twoCellAnchor>
  <xdr:twoCellAnchor editAs="oneCell">
    <xdr:from>
      <xdr:col>11</xdr:col>
      <xdr:colOff>0</xdr:colOff>
      <xdr:row>3356</xdr:row>
      <xdr:rowOff>0</xdr:rowOff>
    </xdr:from>
    <xdr:to>
      <xdr:col>12</xdr:col>
      <xdr:colOff>152400</xdr:colOff>
      <xdr:row>3359</xdr:row>
      <xdr:rowOff>190500</xdr:rowOff>
    </xdr:to>
    <xdr:pic>
      <xdr:nvPicPr>
        <xdr:cNvPr id="1316" name="Picture 1315" descr="107backshiny.png"/>
        <xdr:cNvPicPr>
          <a:picLocks noChangeAspect="1"/>
        </xdr:cNvPicPr>
      </xdr:nvPicPr>
      <xdr:blipFill>
        <a:blip xmlns:r="http://schemas.openxmlformats.org/officeDocument/2006/relationships" r:embed="rId1029"/>
        <a:stretch>
          <a:fillRect/>
        </a:stretch>
      </xdr:blipFill>
      <xdr:spPr>
        <a:xfrm>
          <a:off x="6705600" y="645128250"/>
          <a:ext cx="762000" cy="762000"/>
        </a:xfrm>
        <a:prstGeom prst="rect">
          <a:avLst/>
        </a:prstGeom>
      </xdr:spPr>
    </xdr:pic>
    <xdr:clientData/>
  </xdr:twoCellAnchor>
  <xdr:twoCellAnchor editAs="oneCell">
    <xdr:from>
      <xdr:col>9</xdr:col>
      <xdr:colOff>333375</xdr:colOff>
      <xdr:row>3528</xdr:row>
      <xdr:rowOff>19050</xdr:rowOff>
    </xdr:from>
    <xdr:to>
      <xdr:col>12</xdr:col>
      <xdr:colOff>600075</xdr:colOff>
      <xdr:row>3538</xdr:row>
      <xdr:rowOff>180975</xdr:rowOff>
    </xdr:to>
    <xdr:pic>
      <xdr:nvPicPr>
        <xdr:cNvPr id="1317" name="Picture 1316" descr="097.jpg"/>
        <xdr:cNvPicPr>
          <a:picLocks noChangeAspect="1"/>
        </xdr:cNvPicPr>
      </xdr:nvPicPr>
      <xdr:blipFill>
        <a:blip xmlns:r="http://schemas.openxmlformats.org/officeDocument/2006/relationships" r:embed="rId1030"/>
        <a:stretch>
          <a:fillRect/>
        </a:stretch>
      </xdr:blipFill>
      <xdr:spPr>
        <a:xfrm>
          <a:off x="5819775" y="678227625"/>
          <a:ext cx="2095500" cy="2095500"/>
        </a:xfrm>
        <a:prstGeom prst="rect">
          <a:avLst/>
        </a:prstGeom>
        <a:ln w="19050">
          <a:solidFill>
            <a:schemeClr val="tx1"/>
          </a:solidFill>
        </a:ln>
      </xdr:spPr>
    </xdr:pic>
    <xdr:clientData/>
  </xdr:twoCellAnchor>
  <xdr:twoCellAnchor editAs="oneCell">
    <xdr:from>
      <xdr:col>7</xdr:col>
      <xdr:colOff>0</xdr:colOff>
      <xdr:row>3550</xdr:row>
      <xdr:rowOff>0</xdr:rowOff>
    </xdr:from>
    <xdr:to>
      <xdr:col>8</xdr:col>
      <xdr:colOff>152400</xdr:colOff>
      <xdr:row>3554</xdr:row>
      <xdr:rowOff>0</xdr:rowOff>
    </xdr:to>
    <xdr:pic>
      <xdr:nvPicPr>
        <xdr:cNvPr id="1318" name="Picture 1317" descr="97.png"/>
        <xdr:cNvPicPr>
          <a:picLocks noChangeAspect="1"/>
        </xdr:cNvPicPr>
      </xdr:nvPicPr>
      <xdr:blipFill>
        <a:blip xmlns:r="http://schemas.openxmlformats.org/officeDocument/2006/relationships" r:embed="rId1031"/>
        <a:stretch>
          <a:fillRect/>
        </a:stretch>
      </xdr:blipFill>
      <xdr:spPr>
        <a:xfrm>
          <a:off x="4267200" y="682428150"/>
          <a:ext cx="762000" cy="762000"/>
        </a:xfrm>
        <a:prstGeom prst="rect">
          <a:avLst/>
        </a:prstGeom>
      </xdr:spPr>
    </xdr:pic>
    <xdr:clientData/>
  </xdr:twoCellAnchor>
  <xdr:twoCellAnchor editAs="oneCell">
    <xdr:from>
      <xdr:col>9</xdr:col>
      <xdr:colOff>0</xdr:colOff>
      <xdr:row>3550</xdr:row>
      <xdr:rowOff>0</xdr:rowOff>
    </xdr:from>
    <xdr:to>
      <xdr:col>10</xdr:col>
      <xdr:colOff>152400</xdr:colOff>
      <xdr:row>3554</xdr:row>
      <xdr:rowOff>0</xdr:rowOff>
    </xdr:to>
    <xdr:pic>
      <xdr:nvPicPr>
        <xdr:cNvPr id="1319" name="Picture 1318" descr="97fem.png"/>
        <xdr:cNvPicPr>
          <a:picLocks noChangeAspect="1"/>
        </xdr:cNvPicPr>
      </xdr:nvPicPr>
      <xdr:blipFill>
        <a:blip xmlns:r="http://schemas.openxmlformats.org/officeDocument/2006/relationships" r:embed="rId1032"/>
        <a:stretch>
          <a:fillRect/>
        </a:stretch>
      </xdr:blipFill>
      <xdr:spPr>
        <a:xfrm>
          <a:off x="5486400" y="682428150"/>
          <a:ext cx="762000" cy="762000"/>
        </a:xfrm>
        <a:prstGeom prst="rect">
          <a:avLst/>
        </a:prstGeom>
      </xdr:spPr>
    </xdr:pic>
    <xdr:clientData/>
  </xdr:twoCellAnchor>
  <xdr:twoCellAnchor editAs="oneCell">
    <xdr:from>
      <xdr:col>7</xdr:col>
      <xdr:colOff>0</xdr:colOff>
      <xdr:row>3555</xdr:row>
      <xdr:rowOff>0</xdr:rowOff>
    </xdr:from>
    <xdr:to>
      <xdr:col>8</xdr:col>
      <xdr:colOff>152400</xdr:colOff>
      <xdr:row>3558</xdr:row>
      <xdr:rowOff>190500</xdr:rowOff>
    </xdr:to>
    <xdr:pic>
      <xdr:nvPicPr>
        <xdr:cNvPr id="1320" name="Picture 1319" descr="97back.png"/>
        <xdr:cNvPicPr>
          <a:picLocks noChangeAspect="1"/>
        </xdr:cNvPicPr>
      </xdr:nvPicPr>
      <xdr:blipFill>
        <a:blip xmlns:r="http://schemas.openxmlformats.org/officeDocument/2006/relationships" r:embed="rId1033"/>
        <a:stretch>
          <a:fillRect/>
        </a:stretch>
      </xdr:blipFill>
      <xdr:spPr>
        <a:xfrm>
          <a:off x="4267200" y="683380650"/>
          <a:ext cx="762000" cy="762000"/>
        </a:xfrm>
        <a:prstGeom prst="rect">
          <a:avLst/>
        </a:prstGeom>
      </xdr:spPr>
    </xdr:pic>
    <xdr:clientData/>
  </xdr:twoCellAnchor>
  <xdr:twoCellAnchor editAs="oneCell">
    <xdr:from>
      <xdr:col>9</xdr:col>
      <xdr:colOff>0</xdr:colOff>
      <xdr:row>3555</xdr:row>
      <xdr:rowOff>0</xdr:rowOff>
    </xdr:from>
    <xdr:to>
      <xdr:col>10</xdr:col>
      <xdr:colOff>152400</xdr:colOff>
      <xdr:row>3558</xdr:row>
      <xdr:rowOff>190500</xdr:rowOff>
    </xdr:to>
    <xdr:pic>
      <xdr:nvPicPr>
        <xdr:cNvPr id="1321" name="Picture 1320" descr="97backfem.png"/>
        <xdr:cNvPicPr>
          <a:picLocks noChangeAspect="1"/>
        </xdr:cNvPicPr>
      </xdr:nvPicPr>
      <xdr:blipFill>
        <a:blip xmlns:r="http://schemas.openxmlformats.org/officeDocument/2006/relationships" r:embed="rId1034"/>
        <a:stretch>
          <a:fillRect/>
        </a:stretch>
      </xdr:blipFill>
      <xdr:spPr>
        <a:xfrm>
          <a:off x="5486400" y="683380650"/>
          <a:ext cx="762000" cy="762000"/>
        </a:xfrm>
        <a:prstGeom prst="rect">
          <a:avLst/>
        </a:prstGeom>
      </xdr:spPr>
    </xdr:pic>
    <xdr:clientData/>
  </xdr:twoCellAnchor>
  <xdr:twoCellAnchor editAs="oneCell">
    <xdr:from>
      <xdr:col>11</xdr:col>
      <xdr:colOff>0</xdr:colOff>
      <xdr:row>3550</xdr:row>
      <xdr:rowOff>0</xdr:rowOff>
    </xdr:from>
    <xdr:to>
      <xdr:col>12</xdr:col>
      <xdr:colOff>152400</xdr:colOff>
      <xdr:row>3554</xdr:row>
      <xdr:rowOff>0</xdr:rowOff>
    </xdr:to>
    <xdr:pic>
      <xdr:nvPicPr>
        <xdr:cNvPr id="1322" name="Picture 1321" descr="97shiny.png"/>
        <xdr:cNvPicPr>
          <a:picLocks noChangeAspect="1"/>
        </xdr:cNvPicPr>
      </xdr:nvPicPr>
      <xdr:blipFill>
        <a:blip xmlns:r="http://schemas.openxmlformats.org/officeDocument/2006/relationships" r:embed="rId1035"/>
        <a:stretch>
          <a:fillRect/>
        </a:stretch>
      </xdr:blipFill>
      <xdr:spPr>
        <a:xfrm>
          <a:off x="6705600" y="682428150"/>
          <a:ext cx="762000" cy="762000"/>
        </a:xfrm>
        <a:prstGeom prst="rect">
          <a:avLst/>
        </a:prstGeom>
      </xdr:spPr>
    </xdr:pic>
    <xdr:clientData/>
  </xdr:twoCellAnchor>
  <xdr:twoCellAnchor editAs="oneCell">
    <xdr:from>
      <xdr:col>11</xdr:col>
      <xdr:colOff>0</xdr:colOff>
      <xdr:row>3555</xdr:row>
      <xdr:rowOff>0</xdr:rowOff>
    </xdr:from>
    <xdr:to>
      <xdr:col>12</xdr:col>
      <xdr:colOff>152400</xdr:colOff>
      <xdr:row>3558</xdr:row>
      <xdr:rowOff>190500</xdr:rowOff>
    </xdr:to>
    <xdr:pic>
      <xdr:nvPicPr>
        <xdr:cNvPr id="1323" name="Picture 1322" descr="97backshiny.png"/>
        <xdr:cNvPicPr>
          <a:picLocks noChangeAspect="1"/>
        </xdr:cNvPicPr>
      </xdr:nvPicPr>
      <xdr:blipFill>
        <a:blip xmlns:r="http://schemas.openxmlformats.org/officeDocument/2006/relationships" r:embed="rId1036"/>
        <a:stretch>
          <a:fillRect/>
        </a:stretch>
      </xdr:blipFill>
      <xdr:spPr>
        <a:xfrm>
          <a:off x="6705600" y="683380650"/>
          <a:ext cx="762000" cy="762000"/>
        </a:xfrm>
        <a:prstGeom prst="rect">
          <a:avLst/>
        </a:prstGeom>
      </xdr:spPr>
    </xdr:pic>
    <xdr:clientData/>
  </xdr:twoCellAnchor>
  <xdr:twoCellAnchor editAs="oneCell">
    <xdr:from>
      <xdr:col>9</xdr:col>
      <xdr:colOff>333375</xdr:colOff>
      <xdr:row>3562</xdr:row>
      <xdr:rowOff>19050</xdr:rowOff>
    </xdr:from>
    <xdr:to>
      <xdr:col>12</xdr:col>
      <xdr:colOff>600075</xdr:colOff>
      <xdr:row>3572</xdr:row>
      <xdr:rowOff>180975</xdr:rowOff>
    </xdr:to>
    <xdr:pic>
      <xdr:nvPicPr>
        <xdr:cNvPr id="1324" name="Picture 1323" descr="314.jpg"/>
        <xdr:cNvPicPr>
          <a:picLocks noChangeAspect="1"/>
        </xdr:cNvPicPr>
      </xdr:nvPicPr>
      <xdr:blipFill>
        <a:blip xmlns:r="http://schemas.openxmlformats.org/officeDocument/2006/relationships" r:embed="rId1037"/>
        <a:stretch>
          <a:fillRect/>
        </a:stretch>
      </xdr:blipFill>
      <xdr:spPr>
        <a:xfrm>
          <a:off x="5819775" y="684761775"/>
          <a:ext cx="2095500" cy="2095500"/>
        </a:xfrm>
        <a:prstGeom prst="rect">
          <a:avLst/>
        </a:prstGeom>
        <a:ln w="19050">
          <a:solidFill>
            <a:schemeClr val="tx1"/>
          </a:solidFill>
        </a:ln>
      </xdr:spPr>
    </xdr:pic>
    <xdr:clientData/>
  </xdr:twoCellAnchor>
  <xdr:twoCellAnchor editAs="oneCell">
    <xdr:from>
      <xdr:col>9</xdr:col>
      <xdr:colOff>0</xdr:colOff>
      <xdr:row>3584</xdr:row>
      <xdr:rowOff>0</xdr:rowOff>
    </xdr:from>
    <xdr:to>
      <xdr:col>10</xdr:col>
      <xdr:colOff>152400</xdr:colOff>
      <xdr:row>3588</xdr:row>
      <xdr:rowOff>0</xdr:rowOff>
    </xdr:to>
    <xdr:pic>
      <xdr:nvPicPr>
        <xdr:cNvPr id="1325" name="Picture 1324" descr="314.png"/>
        <xdr:cNvPicPr>
          <a:picLocks noChangeAspect="1"/>
        </xdr:cNvPicPr>
      </xdr:nvPicPr>
      <xdr:blipFill>
        <a:blip xmlns:r="http://schemas.openxmlformats.org/officeDocument/2006/relationships" r:embed="rId1038"/>
        <a:stretch>
          <a:fillRect/>
        </a:stretch>
      </xdr:blipFill>
      <xdr:spPr>
        <a:xfrm>
          <a:off x="5486400" y="688962300"/>
          <a:ext cx="762000" cy="762000"/>
        </a:xfrm>
        <a:prstGeom prst="rect">
          <a:avLst/>
        </a:prstGeom>
      </xdr:spPr>
    </xdr:pic>
    <xdr:clientData/>
  </xdr:twoCellAnchor>
  <xdr:twoCellAnchor editAs="oneCell">
    <xdr:from>
      <xdr:col>9</xdr:col>
      <xdr:colOff>0</xdr:colOff>
      <xdr:row>3589</xdr:row>
      <xdr:rowOff>0</xdr:rowOff>
    </xdr:from>
    <xdr:to>
      <xdr:col>10</xdr:col>
      <xdr:colOff>152400</xdr:colOff>
      <xdr:row>3592</xdr:row>
      <xdr:rowOff>190500</xdr:rowOff>
    </xdr:to>
    <xdr:pic>
      <xdr:nvPicPr>
        <xdr:cNvPr id="1326" name="Picture 1325" descr="314back.png"/>
        <xdr:cNvPicPr>
          <a:picLocks noChangeAspect="1"/>
        </xdr:cNvPicPr>
      </xdr:nvPicPr>
      <xdr:blipFill>
        <a:blip xmlns:r="http://schemas.openxmlformats.org/officeDocument/2006/relationships" r:embed="rId1039"/>
        <a:stretch>
          <a:fillRect/>
        </a:stretch>
      </xdr:blipFill>
      <xdr:spPr>
        <a:xfrm>
          <a:off x="5486400" y="689914800"/>
          <a:ext cx="762000" cy="762000"/>
        </a:xfrm>
        <a:prstGeom prst="rect">
          <a:avLst/>
        </a:prstGeom>
      </xdr:spPr>
    </xdr:pic>
    <xdr:clientData/>
  </xdr:twoCellAnchor>
  <xdr:twoCellAnchor editAs="oneCell">
    <xdr:from>
      <xdr:col>11</xdr:col>
      <xdr:colOff>0</xdr:colOff>
      <xdr:row>3584</xdr:row>
      <xdr:rowOff>0</xdr:rowOff>
    </xdr:from>
    <xdr:to>
      <xdr:col>12</xdr:col>
      <xdr:colOff>152400</xdr:colOff>
      <xdr:row>3588</xdr:row>
      <xdr:rowOff>0</xdr:rowOff>
    </xdr:to>
    <xdr:pic>
      <xdr:nvPicPr>
        <xdr:cNvPr id="1327" name="Picture 1326" descr="314shiny.png"/>
        <xdr:cNvPicPr>
          <a:picLocks noChangeAspect="1"/>
        </xdr:cNvPicPr>
      </xdr:nvPicPr>
      <xdr:blipFill>
        <a:blip xmlns:r="http://schemas.openxmlformats.org/officeDocument/2006/relationships" r:embed="rId1040"/>
        <a:stretch>
          <a:fillRect/>
        </a:stretch>
      </xdr:blipFill>
      <xdr:spPr>
        <a:xfrm>
          <a:off x="6705600" y="688962300"/>
          <a:ext cx="762000" cy="762000"/>
        </a:xfrm>
        <a:prstGeom prst="rect">
          <a:avLst/>
        </a:prstGeom>
      </xdr:spPr>
    </xdr:pic>
    <xdr:clientData/>
  </xdr:twoCellAnchor>
  <xdr:twoCellAnchor editAs="oneCell">
    <xdr:from>
      <xdr:col>11</xdr:col>
      <xdr:colOff>0</xdr:colOff>
      <xdr:row>3589</xdr:row>
      <xdr:rowOff>0</xdr:rowOff>
    </xdr:from>
    <xdr:to>
      <xdr:col>12</xdr:col>
      <xdr:colOff>152400</xdr:colOff>
      <xdr:row>3592</xdr:row>
      <xdr:rowOff>190500</xdr:rowOff>
    </xdr:to>
    <xdr:pic>
      <xdr:nvPicPr>
        <xdr:cNvPr id="1328" name="Picture 1327" descr="314backshiny.png"/>
        <xdr:cNvPicPr>
          <a:picLocks noChangeAspect="1"/>
        </xdr:cNvPicPr>
      </xdr:nvPicPr>
      <xdr:blipFill>
        <a:blip xmlns:r="http://schemas.openxmlformats.org/officeDocument/2006/relationships" r:embed="rId1041"/>
        <a:stretch>
          <a:fillRect/>
        </a:stretch>
      </xdr:blipFill>
      <xdr:spPr>
        <a:xfrm>
          <a:off x="6705600" y="689914800"/>
          <a:ext cx="762000" cy="762000"/>
        </a:xfrm>
        <a:prstGeom prst="rect">
          <a:avLst/>
        </a:prstGeom>
      </xdr:spPr>
    </xdr:pic>
    <xdr:clientData/>
  </xdr:twoCellAnchor>
  <xdr:twoCellAnchor editAs="oneCell">
    <xdr:from>
      <xdr:col>9</xdr:col>
      <xdr:colOff>323850</xdr:colOff>
      <xdr:row>8912</xdr:row>
      <xdr:rowOff>19050</xdr:rowOff>
    </xdr:from>
    <xdr:to>
      <xdr:col>12</xdr:col>
      <xdr:colOff>590550</xdr:colOff>
      <xdr:row>8922</xdr:row>
      <xdr:rowOff>152400</xdr:rowOff>
    </xdr:to>
    <xdr:pic>
      <xdr:nvPicPr>
        <xdr:cNvPr id="1329" name="Picture 1328" descr="469.jpg"/>
        <xdr:cNvPicPr>
          <a:picLocks noChangeAspect="1"/>
        </xdr:cNvPicPr>
      </xdr:nvPicPr>
      <xdr:blipFill>
        <a:blip xmlns:r="http://schemas.openxmlformats.org/officeDocument/2006/relationships" r:embed="rId625" cstate="print"/>
        <a:stretch>
          <a:fillRect/>
        </a:stretch>
      </xdr:blipFill>
      <xdr:spPr>
        <a:xfrm>
          <a:off x="5810250" y="1262929275"/>
          <a:ext cx="2095500" cy="2095500"/>
        </a:xfrm>
        <a:prstGeom prst="rect">
          <a:avLst/>
        </a:prstGeom>
        <a:ln w="19050">
          <a:solidFill>
            <a:schemeClr val="tx1"/>
          </a:solidFill>
        </a:ln>
      </xdr:spPr>
    </xdr:pic>
    <xdr:clientData/>
  </xdr:twoCellAnchor>
  <xdr:twoCellAnchor editAs="oneCell">
    <xdr:from>
      <xdr:col>7</xdr:col>
      <xdr:colOff>0</xdr:colOff>
      <xdr:row>8934</xdr:row>
      <xdr:rowOff>0</xdr:rowOff>
    </xdr:from>
    <xdr:to>
      <xdr:col>8</xdr:col>
      <xdr:colOff>152400</xdr:colOff>
      <xdr:row>8938</xdr:row>
      <xdr:rowOff>0</xdr:rowOff>
    </xdr:to>
    <xdr:pic>
      <xdr:nvPicPr>
        <xdr:cNvPr id="1330" name="Picture 1329" descr="469.png"/>
        <xdr:cNvPicPr>
          <a:picLocks noChangeAspect="1"/>
        </xdr:cNvPicPr>
      </xdr:nvPicPr>
      <xdr:blipFill>
        <a:blip xmlns:r="http://schemas.openxmlformats.org/officeDocument/2006/relationships" r:embed="rId626" cstate="print"/>
        <a:stretch>
          <a:fillRect/>
        </a:stretch>
      </xdr:blipFill>
      <xdr:spPr>
        <a:xfrm>
          <a:off x="4267200" y="1267129800"/>
          <a:ext cx="762000" cy="762000"/>
        </a:xfrm>
        <a:prstGeom prst="rect">
          <a:avLst/>
        </a:prstGeom>
      </xdr:spPr>
    </xdr:pic>
    <xdr:clientData/>
  </xdr:twoCellAnchor>
  <xdr:twoCellAnchor editAs="oneCell">
    <xdr:from>
      <xdr:col>9</xdr:col>
      <xdr:colOff>0</xdr:colOff>
      <xdr:row>8934</xdr:row>
      <xdr:rowOff>0</xdr:rowOff>
    </xdr:from>
    <xdr:to>
      <xdr:col>10</xdr:col>
      <xdr:colOff>152400</xdr:colOff>
      <xdr:row>8938</xdr:row>
      <xdr:rowOff>0</xdr:rowOff>
    </xdr:to>
    <xdr:pic>
      <xdr:nvPicPr>
        <xdr:cNvPr id="1331" name="Picture 1330" descr="469.png"/>
        <xdr:cNvPicPr>
          <a:picLocks noChangeAspect="1"/>
        </xdr:cNvPicPr>
      </xdr:nvPicPr>
      <xdr:blipFill>
        <a:blip xmlns:r="http://schemas.openxmlformats.org/officeDocument/2006/relationships" r:embed="rId626" cstate="print"/>
        <a:stretch>
          <a:fillRect/>
        </a:stretch>
      </xdr:blipFill>
      <xdr:spPr>
        <a:xfrm>
          <a:off x="5486400" y="1267129800"/>
          <a:ext cx="762000" cy="762000"/>
        </a:xfrm>
        <a:prstGeom prst="rect">
          <a:avLst/>
        </a:prstGeom>
      </xdr:spPr>
    </xdr:pic>
    <xdr:clientData/>
  </xdr:twoCellAnchor>
  <xdr:twoCellAnchor editAs="oneCell">
    <xdr:from>
      <xdr:col>7</xdr:col>
      <xdr:colOff>0</xdr:colOff>
      <xdr:row>8939</xdr:row>
      <xdr:rowOff>0</xdr:rowOff>
    </xdr:from>
    <xdr:to>
      <xdr:col>8</xdr:col>
      <xdr:colOff>152400</xdr:colOff>
      <xdr:row>8942</xdr:row>
      <xdr:rowOff>190500</xdr:rowOff>
    </xdr:to>
    <xdr:pic>
      <xdr:nvPicPr>
        <xdr:cNvPr id="1332" name="Picture 1331" descr="469back.png"/>
        <xdr:cNvPicPr>
          <a:picLocks noChangeAspect="1"/>
        </xdr:cNvPicPr>
      </xdr:nvPicPr>
      <xdr:blipFill>
        <a:blip xmlns:r="http://schemas.openxmlformats.org/officeDocument/2006/relationships" r:embed="rId627" cstate="print"/>
        <a:stretch>
          <a:fillRect/>
        </a:stretch>
      </xdr:blipFill>
      <xdr:spPr>
        <a:xfrm>
          <a:off x="4267200" y="1268082300"/>
          <a:ext cx="762000" cy="762000"/>
        </a:xfrm>
        <a:prstGeom prst="rect">
          <a:avLst/>
        </a:prstGeom>
      </xdr:spPr>
    </xdr:pic>
    <xdr:clientData/>
  </xdr:twoCellAnchor>
  <xdr:twoCellAnchor editAs="oneCell">
    <xdr:from>
      <xdr:col>9</xdr:col>
      <xdr:colOff>0</xdr:colOff>
      <xdr:row>8939</xdr:row>
      <xdr:rowOff>0</xdr:rowOff>
    </xdr:from>
    <xdr:to>
      <xdr:col>10</xdr:col>
      <xdr:colOff>152400</xdr:colOff>
      <xdr:row>8942</xdr:row>
      <xdr:rowOff>190500</xdr:rowOff>
    </xdr:to>
    <xdr:pic>
      <xdr:nvPicPr>
        <xdr:cNvPr id="1333" name="Picture 1332" descr="469back.png"/>
        <xdr:cNvPicPr>
          <a:picLocks noChangeAspect="1"/>
        </xdr:cNvPicPr>
      </xdr:nvPicPr>
      <xdr:blipFill>
        <a:blip xmlns:r="http://schemas.openxmlformats.org/officeDocument/2006/relationships" r:embed="rId627" cstate="print"/>
        <a:stretch>
          <a:fillRect/>
        </a:stretch>
      </xdr:blipFill>
      <xdr:spPr>
        <a:xfrm>
          <a:off x="5486400" y="1268082300"/>
          <a:ext cx="762000" cy="762000"/>
        </a:xfrm>
        <a:prstGeom prst="rect">
          <a:avLst/>
        </a:prstGeom>
      </xdr:spPr>
    </xdr:pic>
    <xdr:clientData/>
  </xdr:twoCellAnchor>
  <xdr:twoCellAnchor editAs="oneCell">
    <xdr:from>
      <xdr:col>11</xdr:col>
      <xdr:colOff>0</xdr:colOff>
      <xdr:row>8934</xdr:row>
      <xdr:rowOff>0</xdr:rowOff>
    </xdr:from>
    <xdr:to>
      <xdr:col>12</xdr:col>
      <xdr:colOff>152400</xdr:colOff>
      <xdr:row>8938</xdr:row>
      <xdr:rowOff>0</xdr:rowOff>
    </xdr:to>
    <xdr:pic>
      <xdr:nvPicPr>
        <xdr:cNvPr id="1334" name="Picture 1333" descr="469shiny.png"/>
        <xdr:cNvPicPr>
          <a:picLocks noChangeAspect="1"/>
        </xdr:cNvPicPr>
      </xdr:nvPicPr>
      <xdr:blipFill>
        <a:blip xmlns:r="http://schemas.openxmlformats.org/officeDocument/2006/relationships" r:embed="rId628" cstate="print"/>
        <a:stretch>
          <a:fillRect/>
        </a:stretch>
      </xdr:blipFill>
      <xdr:spPr>
        <a:xfrm>
          <a:off x="6705600" y="1267129800"/>
          <a:ext cx="762000" cy="762000"/>
        </a:xfrm>
        <a:prstGeom prst="rect">
          <a:avLst/>
        </a:prstGeom>
      </xdr:spPr>
    </xdr:pic>
    <xdr:clientData/>
  </xdr:twoCellAnchor>
  <xdr:twoCellAnchor editAs="oneCell">
    <xdr:from>
      <xdr:col>11</xdr:col>
      <xdr:colOff>0</xdr:colOff>
      <xdr:row>8939</xdr:row>
      <xdr:rowOff>0</xdr:rowOff>
    </xdr:from>
    <xdr:to>
      <xdr:col>12</xdr:col>
      <xdr:colOff>152400</xdr:colOff>
      <xdr:row>8942</xdr:row>
      <xdr:rowOff>190500</xdr:rowOff>
    </xdr:to>
    <xdr:pic>
      <xdr:nvPicPr>
        <xdr:cNvPr id="1335" name="Picture 1334" descr="469backshiny.png"/>
        <xdr:cNvPicPr>
          <a:picLocks noChangeAspect="1"/>
        </xdr:cNvPicPr>
      </xdr:nvPicPr>
      <xdr:blipFill>
        <a:blip xmlns:r="http://schemas.openxmlformats.org/officeDocument/2006/relationships" r:embed="rId629" cstate="print"/>
        <a:stretch>
          <a:fillRect/>
        </a:stretch>
      </xdr:blipFill>
      <xdr:spPr>
        <a:xfrm>
          <a:off x="6705600" y="1268082300"/>
          <a:ext cx="762000" cy="762000"/>
        </a:xfrm>
        <a:prstGeom prst="rect">
          <a:avLst/>
        </a:prstGeom>
      </xdr:spPr>
    </xdr:pic>
    <xdr:clientData/>
  </xdr:twoCellAnchor>
  <xdr:twoCellAnchor editAs="oneCell">
    <xdr:from>
      <xdr:col>9</xdr:col>
      <xdr:colOff>333375</xdr:colOff>
      <xdr:row>3724</xdr:row>
      <xdr:rowOff>19050</xdr:rowOff>
    </xdr:from>
    <xdr:to>
      <xdr:col>12</xdr:col>
      <xdr:colOff>600075</xdr:colOff>
      <xdr:row>3734</xdr:row>
      <xdr:rowOff>180975</xdr:rowOff>
    </xdr:to>
    <xdr:pic>
      <xdr:nvPicPr>
        <xdr:cNvPr id="1336" name="Picture 1335" descr="189.jpg"/>
        <xdr:cNvPicPr>
          <a:picLocks noChangeAspect="1"/>
        </xdr:cNvPicPr>
      </xdr:nvPicPr>
      <xdr:blipFill>
        <a:blip xmlns:r="http://schemas.openxmlformats.org/officeDocument/2006/relationships" r:embed="rId1042"/>
        <a:stretch>
          <a:fillRect/>
        </a:stretch>
      </xdr:blipFill>
      <xdr:spPr>
        <a:xfrm>
          <a:off x="5819775" y="715908525"/>
          <a:ext cx="2095500" cy="2095500"/>
        </a:xfrm>
        <a:prstGeom prst="rect">
          <a:avLst/>
        </a:prstGeom>
        <a:ln w="19050">
          <a:solidFill>
            <a:schemeClr val="tx1"/>
          </a:solidFill>
        </a:ln>
      </xdr:spPr>
    </xdr:pic>
    <xdr:clientData/>
  </xdr:twoCellAnchor>
  <xdr:twoCellAnchor editAs="oneCell">
    <xdr:from>
      <xdr:col>7</xdr:col>
      <xdr:colOff>0</xdr:colOff>
      <xdr:row>3746</xdr:row>
      <xdr:rowOff>0</xdr:rowOff>
    </xdr:from>
    <xdr:to>
      <xdr:col>8</xdr:col>
      <xdr:colOff>152400</xdr:colOff>
      <xdr:row>3750</xdr:row>
      <xdr:rowOff>0</xdr:rowOff>
    </xdr:to>
    <xdr:pic>
      <xdr:nvPicPr>
        <xdr:cNvPr id="1337" name="Picture 1336" descr="189.png"/>
        <xdr:cNvPicPr>
          <a:picLocks noChangeAspect="1"/>
        </xdr:cNvPicPr>
      </xdr:nvPicPr>
      <xdr:blipFill>
        <a:blip xmlns:r="http://schemas.openxmlformats.org/officeDocument/2006/relationships" r:embed="rId1043"/>
        <a:stretch>
          <a:fillRect/>
        </a:stretch>
      </xdr:blipFill>
      <xdr:spPr>
        <a:xfrm>
          <a:off x="4267200" y="720109050"/>
          <a:ext cx="762000" cy="762000"/>
        </a:xfrm>
        <a:prstGeom prst="rect">
          <a:avLst/>
        </a:prstGeom>
      </xdr:spPr>
    </xdr:pic>
    <xdr:clientData/>
  </xdr:twoCellAnchor>
  <xdr:twoCellAnchor editAs="oneCell">
    <xdr:from>
      <xdr:col>9</xdr:col>
      <xdr:colOff>0</xdr:colOff>
      <xdr:row>3746</xdr:row>
      <xdr:rowOff>0</xdr:rowOff>
    </xdr:from>
    <xdr:to>
      <xdr:col>10</xdr:col>
      <xdr:colOff>152400</xdr:colOff>
      <xdr:row>3750</xdr:row>
      <xdr:rowOff>0</xdr:rowOff>
    </xdr:to>
    <xdr:pic>
      <xdr:nvPicPr>
        <xdr:cNvPr id="1338" name="Picture 1337" descr="189.png"/>
        <xdr:cNvPicPr>
          <a:picLocks noChangeAspect="1"/>
        </xdr:cNvPicPr>
      </xdr:nvPicPr>
      <xdr:blipFill>
        <a:blip xmlns:r="http://schemas.openxmlformats.org/officeDocument/2006/relationships" r:embed="rId1043"/>
        <a:stretch>
          <a:fillRect/>
        </a:stretch>
      </xdr:blipFill>
      <xdr:spPr>
        <a:xfrm>
          <a:off x="5486400" y="720109050"/>
          <a:ext cx="762000" cy="762000"/>
        </a:xfrm>
        <a:prstGeom prst="rect">
          <a:avLst/>
        </a:prstGeom>
      </xdr:spPr>
    </xdr:pic>
    <xdr:clientData/>
  </xdr:twoCellAnchor>
  <xdr:twoCellAnchor editAs="oneCell">
    <xdr:from>
      <xdr:col>7</xdr:col>
      <xdr:colOff>0</xdr:colOff>
      <xdr:row>3751</xdr:row>
      <xdr:rowOff>0</xdr:rowOff>
    </xdr:from>
    <xdr:to>
      <xdr:col>8</xdr:col>
      <xdr:colOff>152400</xdr:colOff>
      <xdr:row>3754</xdr:row>
      <xdr:rowOff>190500</xdr:rowOff>
    </xdr:to>
    <xdr:pic>
      <xdr:nvPicPr>
        <xdr:cNvPr id="1339" name="Picture 1338" descr="189back.png"/>
        <xdr:cNvPicPr>
          <a:picLocks noChangeAspect="1"/>
        </xdr:cNvPicPr>
      </xdr:nvPicPr>
      <xdr:blipFill>
        <a:blip xmlns:r="http://schemas.openxmlformats.org/officeDocument/2006/relationships" r:embed="rId1044"/>
        <a:stretch>
          <a:fillRect/>
        </a:stretch>
      </xdr:blipFill>
      <xdr:spPr>
        <a:xfrm>
          <a:off x="4267200" y="721061550"/>
          <a:ext cx="762000" cy="762000"/>
        </a:xfrm>
        <a:prstGeom prst="rect">
          <a:avLst/>
        </a:prstGeom>
      </xdr:spPr>
    </xdr:pic>
    <xdr:clientData/>
  </xdr:twoCellAnchor>
  <xdr:twoCellAnchor editAs="oneCell">
    <xdr:from>
      <xdr:col>9</xdr:col>
      <xdr:colOff>0</xdr:colOff>
      <xdr:row>3751</xdr:row>
      <xdr:rowOff>0</xdr:rowOff>
    </xdr:from>
    <xdr:to>
      <xdr:col>10</xdr:col>
      <xdr:colOff>152400</xdr:colOff>
      <xdr:row>3754</xdr:row>
      <xdr:rowOff>190500</xdr:rowOff>
    </xdr:to>
    <xdr:pic>
      <xdr:nvPicPr>
        <xdr:cNvPr id="1340" name="Picture 1339" descr="189back.png"/>
        <xdr:cNvPicPr>
          <a:picLocks noChangeAspect="1"/>
        </xdr:cNvPicPr>
      </xdr:nvPicPr>
      <xdr:blipFill>
        <a:blip xmlns:r="http://schemas.openxmlformats.org/officeDocument/2006/relationships" r:embed="rId1044"/>
        <a:stretch>
          <a:fillRect/>
        </a:stretch>
      </xdr:blipFill>
      <xdr:spPr>
        <a:xfrm>
          <a:off x="5486400" y="721061550"/>
          <a:ext cx="762000" cy="762000"/>
        </a:xfrm>
        <a:prstGeom prst="rect">
          <a:avLst/>
        </a:prstGeom>
      </xdr:spPr>
    </xdr:pic>
    <xdr:clientData/>
  </xdr:twoCellAnchor>
  <xdr:twoCellAnchor editAs="oneCell">
    <xdr:from>
      <xdr:col>11</xdr:col>
      <xdr:colOff>0</xdr:colOff>
      <xdr:row>3746</xdr:row>
      <xdr:rowOff>0</xdr:rowOff>
    </xdr:from>
    <xdr:to>
      <xdr:col>12</xdr:col>
      <xdr:colOff>152400</xdr:colOff>
      <xdr:row>3750</xdr:row>
      <xdr:rowOff>0</xdr:rowOff>
    </xdr:to>
    <xdr:pic>
      <xdr:nvPicPr>
        <xdr:cNvPr id="1341" name="Picture 1340" descr="189shiny.png"/>
        <xdr:cNvPicPr>
          <a:picLocks noChangeAspect="1"/>
        </xdr:cNvPicPr>
      </xdr:nvPicPr>
      <xdr:blipFill>
        <a:blip xmlns:r="http://schemas.openxmlformats.org/officeDocument/2006/relationships" r:embed="rId1045"/>
        <a:stretch>
          <a:fillRect/>
        </a:stretch>
      </xdr:blipFill>
      <xdr:spPr>
        <a:xfrm>
          <a:off x="6705600" y="720109050"/>
          <a:ext cx="762000" cy="762000"/>
        </a:xfrm>
        <a:prstGeom prst="rect">
          <a:avLst/>
        </a:prstGeom>
      </xdr:spPr>
    </xdr:pic>
    <xdr:clientData/>
  </xdr:twoCellAnchor>
  <xdr:twoCellAnchor editAs="oneCell">
    <xdr:from>
      <xdr:col>11</xdr:col>
      <xdr:colOff>0</xdr:colOff>
      <xdr:row>3751</xdr:row>
      <xdr:rowOff>0</xdr:rowOff>
    </xdr:from>
    <xdr:to>
      <xdr:col>12</xdr:col>
      <xdr:colOff>152400</xdr:colOff>
      <xdr:row>3754</xdr:row>
      <xdr:rowOff>190500</xdr:rowOff>
    </xdr:to>
    <xdr:pic>
      <xdr:nvPicPr>
        <xdr:cNvPr id="1342" name="Picture 1341" descr="189backshiny.png"/>
        <xdr:cNvPicPr>
          <a:picLocks noChangeAspect="1"/>
        </xdr:cNvPicPr>
      </xdr:nvPicPr>
      <xdr:blipFill>
        <a:blip xmlns:r="http://schemas.openxmlformats.org/officeDocument/2006/relationships" r:embed="rId1046"/>
        <a:stretch>
          <a:fillRect/>
        </a:stretch>
      </xdr:blipFill>
      <xdr:spPr>
        <a:xfrm>
          <a:off x="6705600" y="721061550"/>
          <a:ext cx="762000" cy="762000"/>
        </a:xfrm>
        <a:prstGeom prst="rect">
          <a:avLst/>
        </a:prstGeom>
      </xdr:spPr>
    </xdr:pic>
    <xdr:clientData/>
  </xdr:twoCellAnchor>
  <xdr:twoCellAnchor editAs="oneCell">
    <xdr:from>
      <xdr:col>9</xdr:col>
      <xdr:colOff>333375</xdr:colOff>
      <xdr:row>3756</xdr:row>
      <xdr:rowOff>19050</xdr:rowOff>
    </xdr:from>
    <xdr:to>
      <xdr:col>12</xdr:col>
      <xdr:colOff>600075</xdr:colOff>
      <xdr:row>3766</xdr:row>
      <xdr:rowOff>180975</xdr:rowOff>
    </xdr:to>
    <xdr:pic>
      <xdr:nvPicPr>
        <xdr:cNvPr id="1343" name="Picture 1342" descr="124.jpg"/>
        <xdr:cNvPicPr>
          <a:picLocks noChangeAspect="1"/>
        </xdr:cNvPicPr>
      </xdr:nvPicPr>
      <xdr:blipFill>
        <a:blip xmlns:r="http://schemas.openxmlformats.org/officeDocument/2006/relationships" r:embed="rId1047"/>
        <a:stretch>
          <a:fillRect/>
        </a:stretch>
      </xdr:blipFill>
      <xdr:spPr>
        <a:xfrm>
          <a:off x="5819775" y="722061675"/>
          <a:ext cx="2095500" cy="2095500"/>
        </a:xfrm>
        <a:prstGeom prst="rect">
          <a:avLst/>
        </a:prstGeom>
        <a:ln w="19050">
          <a:solidFill>
            <a:schemeClr val="tx1"/>
          </a:solidFill>
        </a:ln>
      </xdr:spPr>
    </xdr:pic>
    <xdr:clientData/>
  </xdr:twoCellAnchor>
  <xdr:twoCellAnchor editAs="oneCell">
    <xdr:from>
      <xdr:col>9</xdr:col>
      <xdr:colOff>0</xdr:colOff>
      <xdr:row>3778</xdr:row>
      <xdr:rowOff>0</xdr:rowOff>
    </xdr:from>
    <xdr:to>
      <xdr:col>10</xdr:col>
      <xdr:colOff>152400</xdr:colOff>
      <xdr:row>3782</xdr:row>
      <xdr:rowOff>0</xdr:rowOff>
    </xdr:to>
    <xdr:pic>
      <xdr:nvPicPr>
        <xdr:cNvPr id="1344" name="Picture 1343" descr="124.png"/>
        <xdr:cNvPicPr>
          <a:picLocks noChangeAspect="1"/>
        </xdr:cNvPicPr>
      </xdr:nvPicPr>
      <xdr:blipFill>
        <a:blip xmlns:r="http://schemas.openxmlformats.org/officeDocument/2006/relationships" r:embed="rId1048"/>
        <a:stretch>
          <a:fillRect/>
        </a:stretch>
      </xdr:blipFill>
      <xdr:spPr>
        <a:xfrm>
          <a:off x="5486400" y="726262200"/>
          <a:ext cx="762000" cy="762000"/>
        </a:xfrm>
        <a:prstGeom prst="rect">
          <a:avLst/>
        </a:prstGeom>
      </xdr:spPr>
    </xdr:pic>
    <xdr:clientData/>
  </xdr:twoCellAnchor>
  <xdr:twoCellAnchor editAs="oneCell">
    <xdr:from>
      <xdr:col>9</xdr:col>
      <xdr:colOff>0</xdr:colOff>
      <xdr:row>3783</xdr:row>
      <xdr:rowOff>0</xdr:rowOff>
    </xdr:from>
    <xdr:to>
      <xdr:col>10</xdr:col>
      <xdr:colOff>152400</xdr:colOff>
      <xdr:row>3786</xdr:row>
      <xdr:rowOff>190500</xdr:rowOff>
    </xdr:to>
    <xdr:pic>
      <xdr:nvPicPr>
        <xdr:cNvPr id="1345" name="Picture 1344" descr="124back.png"/>
        <xdr:cNvPicPr>
          <a:picLocks noChangeAspect="1"/>
        </xdr:cNvPicPr>
      </xdr:nvPicPr>
      <xdr:blipFill>
        <a:blip xmlns:r="http://schemas.openxmlformats.org/officeDocument/2006/relationships" r:embed="rId1049"/>
        <a:stretch>
          <a:fillRect/>
        </a:stretch>
      </xdr:blipFill>
      <xdr:spPr>
        <a:xfrm>
          <a:off x="5486400" y="727214700"/>
          <a:ext cx="762000" cy="762000"/>
        </a:xfrm>
        <a:prstGeom prst="rect">
          <a:avLst/>
        </a:prstGeom>
      </xdr:spPr>
    </xdr:pic>
    <xdr:clientData/>
  </xdr:twoCellAnchor>
  <xdr:twoCellAnchor editAs="oneCell">
    <xdr:from>
      <xdr:col>11</xdr:col>
      <xdr:colOff>0</xdr:colOff>
      <xdr:row>3778</xdr:row>
      <xdr:rowOff>0</xdr:rowOff>
    </xdr:from>
    <xdr:to>
      <xdr:col>12</xdr:col>
      <xdr:colOff>152400</xdr:colOff>
      <xdr:row>3782</xdr:row>
      <xdr:rowOff>0</xdr:rowOff>
    </xdr:to>
    <xdr:pic>
      <xdr:nvPicPr>
        <xdr:cNvPr id="1346" name="Picture 1345" descr="124shiny.png"/>
        <xdr:cNvPicPr>
          <a:picLocks noChangeAspect="1"/>
        </xdr:cNvPicPr>
      </xdr:nvPicPr>
      <xdr:blipFill>
        <a:blip xmlns:r="http://schemas.openxmlformats.org/officeDocument/2006/relationships" r:embed="rId1050"/>
        <a:stretch>
          <a:fillRect/>
        </a:stretch>
      </xdr:blipFill>
      <xdr:spPr>
        <a:xfrm>
          <a:off x="6705600" y="726262200"/>
          <a:ext cx="762000" cy="762000"/>
        </a:xfrm>
        <a:prstGeom prst="rect">
          <a:avLst/>
        </a:prstGeom>
      </xdr:spPr>
    </xdr:pic>
    <xdr:clientData/>
  </xdr:twoCellAnchor>
  <xdr:twoCellAnchor editAs="oneCell">
    <xdr:from>
      <xdr:col>11</xdr:col>
      <xdr:colOff>0</xdr:colOff>
      <xdr:row>3783</xdr:row>
      <xdr:rowOff>0</xdr:rowOff>
    </xdr:from>
    <xdr:to>
      <xdr:col>12</xdr:col>
      <xdr:colOff>152400</xdr:colOff>
      <xdr:row>3786</xdr:row>
      <xdr:rowOff>190500</xdr:rowOff>
    </xdr:to>
    <xdr:pic>
      <xdr:nvPicPr>
        <xdr:cNvPr id="1347" name="Picture 1346" descr="124backshiny.png"/>
        <xdr:cNvPicPr>
          <a:picLocks noChangeAspect="1"/>
        </xdr:cNvPicPr>
      </xdr:nvPicPr>
      <xdr:blipFill>
        <a:blip xmlns:r="http://schemas.openxmlformats.org/officeDocument/2006/relationships" r:embed="rId1051"/>
        <a:stretch>
          <a:fillRect/>
        </a:stretch>
      </xdr:blipFill>
      <xdr:spPr>
        <a:xfrm>
          <a:off x="6705600" y="727214700"/>
          <a:ext cx="762000" cy="762000"/>
        </a:xfrm>
        <a:prstGeom prst="rect">
          <a:avLst/>
        </a:prstGeom>
      </xdr:spPr>
    </xdr:pic>
    <xdr:clientData/>
  </xdr:twoCellAnchor>
  <xdr:twoCellAnchor editAs="oneCell">
    <xdr:from>
      <xdr:col>9</xdr:col>
      <xdr:colOff>333375</xdr:colOff>
      <xdr:row>3824</xdr:row>
      <xdr:rowOff>19050</xdr:rowOff>
    </xdr:from>
    <xdr:to>
      <xdr:col>12</xdr:col>
      <xdr:colOff>600075</xdr:colOff>
      <xdr:row>3834</xdr:row>
      <xdr:rowOff>180975</xdr:rowOff>
    </xdr:to>
    <xdr:pic>
      <xdr:nvPicPr>
        <xdr:cNvPr id="1348" name="Picture 1347" descr="115.jpg"/>
        <xdr:cNvPicPr>
          <a:picLocks noChangeAspect="1"/>
        </xdr:cNvPicPr>
      </xdr:nvPicPr>
      <xdr:blipFill>
        <a:blip xmlns:r="http://schemas.openxmlformats.org/officeDocument/2006/relationships" r:embed="rId1052"/>
        <a:stretch>
          <a:fillRect/>
        </a:stretch>
      </xdr:blipFill>
      <xdr:spPr>
        <a:xfrm>
          <a:off x="5819775" y="735129975"/>
          <a:ext cx="2095500" cy="2095500"/>
        </a:xfrm>
        <a:prstGeom prst="rect">
          <a:avLst/>
        </a:prstGeom>
        <a:ln w="19050">
          <a:solidFill>
            <a:schemeClr val="tx1"/>
          </a:solidFill>
        </a:ln>
      </xdr:spPr>
    </xdr:pic>
    <xdr:clientData/>
  </xdr:twoCellAnchor>
  <xdr:twoCellAnchor editAs="oneCell">
    <xdr:from>
      <xdr:col>9</xdr:col>
      <xdr:colOff>0</xdr:colOff>
      <xdr:row>3846</xdr:row>
      <xdr:rowOff>0</xdr:rowOff>
    </xdr:from>
    <xdr:to>
      <xdr:col>10</xdr:col>
      <xdr:colOff>152400</xdr:colOff>
      <xdr:row>3850</xdr:row>
      <xdr:rowOff>0</xdr:rowOff>
    </xdr:to>
    <xdr:pic>
      <xdr:nvPicPr>
        <xdr:cNvPr id="1349" name="Picture 1348" descr="115.png"/>
        <xdr:cNvPicPr>
          <a:picLocks noChangeAspect="1"/>
        </xdr:cNvPicPr>
      </xdr:nvPicPr>
      <xdr:blipFill>
        <a:blip xmlns:r="http://schemas.openxmlformats.org/officeDocument/2006/relationships" r:embed="rId1053"/>
        <a:stretch>
          <a:fillRect/>
        </a:stretch>
      </xdr:blipFill>
      <xdr:spPr>
        <a:xfrm>
          <a:off x="5486400" y="739330500"/>
          <a:ext cx="762000" cy="762000"/>
        </a:xfrm>
        <a:prstGeom prst="rect">
          <a:avLst/>
        </a:prstGeom>
      </xdr:spPr>
    </xdr:pic>
    <xdr:clientData/>
  </xdr:twoCellAnchor>
  <xdr:twoCellAnchor editAs="oneCell">
    <xdr:from>
      <xdr:col>9</xdr:col>
      <xdr:colOff>0</xdr:colOff>
      <xdr:row>3851</xdr:row>
      <xdr:rowOff>0</xdr:rowOff>
    </xdr:from>
    <xdr:to>
      <xdr:col>10</xdr:col>
      <xdr:colOff>152400</xdr:colOff>
      <xdr:row>3854</xdr:row>
      <xdr:rowOff>190500</xdr:rowOff>
    </xdr:to>
    <xdr:pic>
      <xdr:nvPicPr>
        <xdr:cNvPr id="1350" name="Picture 1349" descr="115back.png"/>
        <xdr:cNvPicPr>
          <a:picLocks noChangeAspect="1"/>
        </xdr:cNvPicPr>
      </xdr:nvPicPr>
      <xdr:blipFill>
        <a:blip xmlns:r="http://schemas.openxmlformats.org/officeDocument/2006/relationships" r:embed="rId1054"/>
        <a:stretch>
          <a:fillRect/>
        </a:stretch>
      </xdr:blipFill>
      <xdr:spPr>
        <a:xfrm>
          <a:off x="5486400" y="740283000"/>
          <a:ext cx="762000" cy="762000"/>
        </a:xfrm>
        <a:prstGeom prst="rect">
          <a:avLst/>
        </a:prstGeom>
      </xdr:spPr>
    </xdr:pic>
    <xdr:clientData/>
  </xdr:twoCellAnchor>
  <xdr:twoCellAnchor editAs="oneCell">
    <xdr:from>
      <xdr:col>11</xdr:col>
      <xdr:colOff>0</xdr:colOff>
      <xdr:row>3846</xdr:row>
      <xdr:rowOff>0</xdr:rowOff>
    </xdr:from>
    <xdr:to>
      <xdr:col>12</xdr:col>
      <xdr:colOff>152400</xdr:colOff>
      <xdr:row>3850</xdr:row>
      <xdr:rowOff>0</xdr:rowOff>
    </xdr:to>
    <xdr:pic>
      <xdr:nvPicPr>
        <xdr:cNvPr id="1351" name="Picture 1350" descr="115shiny.png"/>
        <xdr:cNvPicPr>
          <a:picLocks noChangeAspect="1"/>
        </xdr:cNvPicPr>
      </xdr:nvPicPr>
      <xdr:blipFill>
        <a:blip xmlns:r="http://schemas.openxmlformats.org/officeDocument/2006/relationships" r:embed="rId1055"/>
        <a:stretch>
          <a:fillRect/>
        </a:stretch>
      </xdr:blipFill>
      <xdr:spPr>
        <a:xfrm>
          <a:off x="6705600" y="739330500"/>
          <a:ext cx="762000" cy="762000"/>
        </a:xfrm>
        <a:prstGeom prst="rect">
          <a:avLst/>
        </a:prstGeom>
      </xdr:spPr>
    </xdr:pic>
    <xdr:clientData/>
  </xdr:twoCellAnchor>
  <xdr:twoCellAnchor editAs="oneCell">
    <xdr:from>
      <xdr:col>11</xdr:col>
      <xdr:colOff>0</xdr:colOff>
      <xdr:row>3851</xdr:row>
      <xdr:rowOff>0</xdr:rowOff>
    </xdr:from>
    <xdr:to>
      <xdr:col>12</xdr:col>
      <xdr:colOff>152400</xdr:colOff>
      <xdr:row>3854</xdr:row>
      <xdr:rowOff>190500</xdr:rowOff>
    </xdr:to>
    <xdr:pic>
      <xdr:nvPicPr>
        <xdr:cNvPr id="1352" name="Picture 1351" descr="115backshiny.png"/>
        <xdr:cNvPicPr>
          <a:picLocks noChangeAspect="1"/>
        </xdr:cNvPicPr>
      </xdr:nvPicPr>
      <xdr:blipFill>
        <a:blip xmlns:r="http://schemas.openxmlformats.org/officeDocument/2006/relationships" r:embed="rId1056"/>
        <a:stretch>
          <a:fillRect/>
        </a:stretch>
      </xdr:blipFill>
      <xdr:spPr>
        <a:xfrm>
          <a:off x="6705600" y="740283000"/>
          <a:ext cx="762000" cy="762000"/>
        </a:xfrm>
        <a:prstGeom prst="rect">
          <a:avLst/>
        </a:prstGeom>
      </xdr:spPr>
    </xdr:pic>
    <xdr:clientData/>
  </xdr:twoCellAnchor>
  <xdr:twoCellAnchor editAs="oneCell">
    <xdr:from>
      <xdr:col>9</xdr:col>
      <xdr:colOff>323850</xdr:colOff>
      <xdr:row>3856</xdr:row>
      <xdr:rowOff>19050</xdr:rowOff>
    </xdr:from>
    <xdr:to>
      <xdr:col>12</xdr:col>
      <xdr:colOff>590550</xdr:colOff>
      <xdr:row>3866</xdr:row>
      <xdr:rowOff>180975</xdr:rowOff>
    </xdr:to>
    <xdr:pic>
      <xdr:nvPicPr>
        <xdr:cNvPr id="1353" name="Picture 1352" descr="352.jpg"/>
        <xdr:cNvPicPr>
          <a:picLocks noChangeAspect="1"/>
        </xdr:cNvPicPr>
      </xdr:nvPicPr>
      <xdr:blipFill>
        <a:blip xmlns:r="http://schemas.openxmlformats.org/officeDocument/2006/relationships" r:embed="rId1057"/>
        <a:stretch>
          <a:fillRect/>
        </a:stretch>
      </xdr:blipFill>
      <xdr:spPr>
        <a:xfrm>
          <a:off x="5810250" y="741283125"/>
          <a:ext cx="2095500" cy="2095500"/>
        </a:xfrm>
        <a:prstGeom prst="rect">
          <a:avLst/>
        </a:prstGeom>
        <a:ln w="19050">
          <a:solidFill>
            <a:schemeClr val="tx1"/>
          </a:solidFill>
        </a:ln>
      </xdr:spPr>
    </xdr:pic>
    <xdr:clientData/>
  </xdr:twoCellAnchor>
  <xdr:twoCellAnchor editAs="oneCell">
    <xdr:from>
      <xdr:col>7</xdr:col>
      <xdr:colOff>0</xdr:colOff>
      <xdr:row>3878</xdr:row>
      <xdr:rowOff>0</xdr:rowOff>
    </xdr:from>
    <xdr:to>
      <xdr:col>8</xdr:col>
      <xdr:colOff>152400</xdr:colOff>
      <xdr:row>3882</xdr:row>
      <xdr:rowOff>0</xdr:rowOff>
    </xdr:to>
    <xdr:pic>
      <xdr:nvPicPr>
        <xdr:cNvPr id="1354" name="Picture 1353" descr="352.png"/>
        <xdr:cNvPicPr>
          <a:picLocks noChangeAspect="1"/>
        </xdr:cNvPicPr>
      </xdr:nvPicPr>
      <xdr:blipFill>
        <a:blip xmlns:r="http://schemas.openxmlformats.org/officeDocument/2006/relationships" r:embed="rId1058"/>
        <a:stretch>
          <a:fillRect/>
        </a:stretch>
      </xdr:blipFill>
      <xdr:spPr>
        <a:xfrm>
          <a:off x="4267200" y="745483650"/>
          <a:ext cx="762000" cy="762000"/>
        </a:xfrm>
        <a:prstGeom prst="rect">
          <a:avLst/>
        </a:prstGeom>
      </xdr:spPr>
    </xdr:pic>
    <xdr:clientData/>
  </xdr:twoCellAnchor>
  <xdr:twoCellAnchor editAs="oneCell">
    <xdr:from>
      <xdr:col>9</xdr:col>
      <xdr:colOff>0</xdr:colOff>
      <xdr:row>3878</xdr:row>
      <xdr:rowOff>0</xdr:rowOff>
    </xdr:from>
    <xdr:to>
      <xdr:col>10</xdr:col>
      <xdr:colOff>152400</xdr:colOff>
      <xdr:row>3882</xdr:row>
      <xdr:rowOff>0</xdr:rowOff>
    </xdr:to>
    <xdr:pic>
      <xdr:nvPicPr>
        <xdr:cNvPr id="1355" name="Picture 1354" descr="352.png"/>
        <xdr:cNvPicPr>
          <a:picLocks noChangeAspect="1"/>
        </xdr:cNvPicPr>
      </xdr:nvPicPr>
      <xdr:blipFill>
        <a:blip xmlns:r="http://schemas.openxmlformats.org/officeDocument/2006/relationships" r:embed="rId1058"/>
        <a:stretch>
          <a:fillRect/>
        </a:stretch>
      </xdr:blipFill>
      <xdr:spPr>
        <a:xfrm>
          <a:off x="5486400" y="745483650"/>
          <a:ext cx="762000" cy="762000"/>
        </a:xfrm>
        <a:prstGeom prst="rect">
          <a:avLst/>
        </a:prstGeom>
      </xdr:spPr>
    </xdr:pic>
    <xdr:clientData/>
  </xdr:twoCellAnchor>
  <xdr:twoCellAnchor editAs="oneCell">
    <xdr:from>
      <xdr:col>7</xdr:col>
      <xdr:colOff>0</xdr:colOff>
      <xdr:row>3883</xdr:row>
      <xdr:rowOff>0</xdr:rowOff>
    </xdr:from>
    <xdr:to>
      <xdr:col>8</xdr:col>
      <xdr:colOff>152400</xdr:colOff>
      <xdr:row>3886</xdr:row>
      <xdr:rowOff>190500</xdr:rowOff>
    </xdr:to>
    <xdr:pic>
      <xdr:nvPicPr>
        <xdr:cNvPr id="1356" name="Picture 1355" descr="352back.png"/>
        <xdr:cNvPicPr>
          <a:picLocks noChangeAspect="1"/>
        </xdr:cNvPicPr>
      </xdr:nvPicPr>
      <xdr:blipFill>
        <a:blip xmlns:r="http://schemas.openxmlformats.org/officeDocument/2006/relationships" r:embed="rId1059"/>
        <a:stretch>
          <a:fillRect/>
        </a:stretch>
      </xdr:blipFill>
      <xdr:spPr>
        <a:xfrm>
          <a:off x="4267200" y="746436150"/>
          <a:ext cx="762000" cy="762000"/>
        </a:xfrm>
        <a:prstGeom prst="rect">
          <a:avLst/>
        </a:prstGeom>
      </xdr:spPr>
    </xdr:pic>
    <xdr:clientData/>
  </xdr:twoCellAnchor>
  <xdr:twoCellAnchor editAs="oneCell">
    <xdr:from>
      <xdr:col>9</xdr:col>
      <xdr:colOff>0</xdr:colOff>
      <xdr:row>3883</xdr:row>
      <xdr:rowOff>0</xdr:rowOff>
    </xdr:from>
    <xdr:to>
      <xdr:col>10</xdr:col>
      <xdr:colOff>152400</xdr:colOff>
      <xdr:row>3886</xdr:row>
      <xdr:rowOff>190500</xdr:rowOff>
    </xdr:to>
    <xdr:pic>
      <xdr:nvPicPr>
        <xdr:cNvPr id="1357" name="Picture 1356" descr="352back.png"/>
        <xdr:cNvPicPr>
          <a:picLocks noChangeAspect="1"/>
        </xdr:cNvPicPr>
      </xdr:nvPicPr>
      <xdr:blipFill>
        <a:blip xmlns:r="http://schemas.openxmlformats.org/officeDocument/2006/relationships" r:embed="rId1059"/>
        <a:stretch>
          <a:fillRect/>
        </a:stretch>
      </xdr:blipFill>
      <xdr:spPr>
        <a:xfrm>
          <a:off x="5486400" y="746436150"/>
          <a:ext cx="762000" cy="762000"/>
        </a:xfrm>
        <a:prstGeom prst="rect">
          <a:avLst/>
        </a:prstGeom>
      </xdr:spPr>
    </xdr:pic>
    <xdr:clientData/>
  </xdr:twoCellAnchor>
  <xdr:twoCellAnchor editAs="oneCell">
    <xdr:from>
      <xdr:col>11</xdr:col>
      <xdr:colOff>0</xdr:colOff>
      <xdr:row>3878</xdr:row>
      <xdr:rowOff>0</xdr:rowOff>
    </xdr:from>
    <xdr:to>
      <xdr:col>12</xdr:col>
      <xdr:colOff>152400</xdr:colOff>
      <xdr:row>3882</xdr:row>
      <xdr:rowOff>0</xdr:rowOff>
    </xdr:to>
    <xdr:pic>
      <xdr:nvPicPr>
        <xdr:cNvPr id="1358" name="Picture 1357" descr="352shiny.png"/>
        <xdr:cNvPicPr>
          <a:picLocks noChangeAspect="1"/>
        </xdr:cNvPicPr>
      </xdr:nvPicPr>
      <xdr:blipFill>
        <a:blip xmlns:r="http://schemas.openxmlformats.org/officeDocument/2006/relationships" r:embed="rId1060"/>
        <a:stretch>
          <a:fillRect/>
        </a:stretch>
      </xdr:blipFill>
      <xdr:spPr>
        <a:xfrm>
          <a:off x="6705600" y="745483650"/>
          <a:ext cx="762000" cy="762000"/>
        </a:xfrm>
        <a:prstGeom prst="rect">
          <a:avLst/>
        </a:prstGeom>
      </xdr:spPr>
    </xdr:pic>
    <xdr:clientData/>
  </xdr:twoCellAnchor>
  <xdr:twoCellAnchor editAs="oneCell">
    <xdr:from>
      <xdr:col>11</xdr:col>
      <xdr:colOff>0</xdr:colOff>
      <xdr:row>3883</xdr:row>
      <xdr:rowOff>0</xdr:rowOff>
    </xdr:from>
    <xdr:to>
      <xdr:col>12</xdr:col>
      <xdr:colOff>152400</xdr:colOff>
      <xdr:row>3886</xdr:row>
      <xdr:rowOff>190500</xdr:rowOff>
    </xdr:to>
    <xdr:pic>
      <xdr:nvPicPr>
        <xdr:cNvPr id="1359" name="Picture 1358" descr="352backshiny.png"/>
        <xdr:cNvPicPr>
          <a:picLocks noChangeAspect="1"/>
        </xdr:cNvPicPr>
      </xdr:nvPicPr>
      <xdr:blipFill>
        <a:blip xmlns:r="http://schemas.openxmlformats.org/officeDocument/2006/relationships" r:embed="rId1061"/>
        <a:stretch>
          <a:fillRect/>
        </a:stretch>
      </xdr:blipFill>
      <xdr:spPr>
        <a:xfrm>
          <a:off x="6705600" y="746436150"/>
          <a:ext cx="762000" cy="762000"/>
        </a:xfrm>
        <a:prstGeom prst="rect">
          <a:avLst/>
        </a:prstGeom>
      </xdr:spPr>
    </xdr:pic>
    <xdr:clientData/>
  </xdr:twoCellAnchor>
  <xdr:twoCellAnchor editAs="oneCell">
    <xdr:from>
      <xdr:col>9</xdr:col>
      <xdr:colOff>323850</xdr:colOff>
      <xdr:row>3920</xdr:row>
      <xdr:rowOff>19050</xdr:rowOff>
    </xdr:from>
    <xdr:to>
      <xdr:col>12</xdr:col>
      <xdr:colOff>590550</xdr:colOff>
      <xdr:row>3930</xdr:row>
      <xdr:rowOff>180975</xdr:rowOff>
    </xdr:to>
    <xdr:pic>
      <xdr:nvPicPr>
        <xdr:cNvPr id="1360" name="Picture 1359" descr="099.jpg"/>
        <xdr:cNvPicPr>
          <a:picLocks noChangeAspect="1"/>
        </xdr:cNvPicPr>
      </xdr:nvPicPr>
      <xdr:blipFill>
        <a:blip xmlns:r="http://schemas.openxmlformats.org/officeDocument/2006/relationships" r:embed="rId1062"/>
        <a:stretch>
          <a:fillRect/>
        </a:stretch>
      </xdr:blipFill>
      <xdr:spPr>
        <a:xfrm>
          <a:off x="5810250" y="753589425"/>
          <a:ext cx="2095500" cy="2095500"/>
        </a:xfrm>
        <a:prstGeom prst="rect">
          <a:avLst/>
        </a:prstGeom>
        <a:ln w="19050">
          <a:solidFill>
            <a:schemeClr val="tx1"/>
          </a:solidFill>
        </a:ln>
      </xdr:spPr>
    </xdr:pic>
    <xdr:clientData/>
  </xdr:twoCellAnchor>
  <xdr:twoCellAnchor editAs="oneCell">
    <xdr:from>
      <xdr:col>7</xdr:col>
      <xdr:colOff>0</xdr:colOff>
      <xdr:row>3942</xdr:row>
      <xdr:rowOff>0</xdr:rowOff>
    </xdr:from>
    <xdr:to>
      <xdr:col>8</xdr:col>
      <xdr:colOff>152400</xdr:colOff>
      <xdr:row>3946</xdr:row>
      <xdr:rowOff>0</xdr:rowOff>
    </xdr:to>
    <xdr:pic>
      <xdr:nvPicPr>
        <xdr:cNvPr id="1361" name="Picture 1360" descr="99.png"/>
        <xdr:cNvPicPr>
          <a:picLocks noChangeAspect="1"/>
        </xdr:cNvPicPr>
      </xdr:nvPicPr>
      <xdr:blipFill>
        <a:blip xmlns:r="http://schemas.openxmlformats.org/officeDocument/2006/relationships" r:embed="rId1063"/>
        <a:stretch>
          <a:fillRect/>
        </a:stretch>
      </xdr:blipFill>
      <xdr:spPr>
        <a:xfrm>
          <a:off x="4267200" y="757789950"/>
          <a:ext cx="762000" cy="762000"/>
        </a:xfrm>
        <a:prstGeom prst="rect">
          <a:avLst/>
        </a:prstGeom>
      </xdr:spPr>
    </xdr:pic>
    <xdr:clientData/>
  </xdr:twoCellAnchor>
  <xdr:twoCellAnchor editAs="oneCell">
    <xdr:from>
      <xdr:col>9</xdr:col>
      <xdr:colOff>0</xdr:colOff>
      <xdr:row>3942</xdr:row>
      <xdr:rowOff>0</xdr:rowOff>
    </xdr:from>
    <xdr:to>
      <xdr:col>10</xdr:col>
      <xdr:colOff>152400</xdr:colOff>
      <xdr:row>3946</xdr:row>
      <xdr:rowOff>0</xdr:rowOff>
    </xdr:to>
    <xdr:pic>
      <xdr:nvPicPr>
        <xdr:cNvPr id="1362" name="Picture 1361" descr="99.png"/>
        <xdr:cNvPicPr>
          <a:picLocks noChangeAspect="1"/>
        </xdr:cNvPicPr>
      </xdr:nvPicPr>
      <xdr:blipFill>
        <a:blip xmlns:r="http://schemas.openxmlformats.org/officeDocument/2006/relationships" r:embed="rId1063"/>
        <a:stretch>
          <a:fillRect/>
        </a:stretch>
      </xdr:blipFill>
      <xdr:spPr>
        <a:xfrm>
          <a:off x="5486400" y="757789950"/>
          <a:ext cx="762000" cy="762000"/>
        </a:xfrm>
        <a:prstGeom prst="rect">
          <a:avLst/>
        </a:prstGeom>
      </xdr:spPr>
    </xdr:pic>
    <xdr:clientData/>
  </xdr:twoCellAnchor>
  <xdr:twoCellAnchor editAs="oneCell">
    <xdr:from>
      <xdr:col>7</xdr:col>
      <xdr:colOff>0</xdr:colOff>
      <xdr:row>3947</xdr:row>
      <xdr:rowOff>0</xdr:rowOff>
    </xdr:from>
    <xdr:to>
      <xdr:col>8</xdr:col>
      <xdr:colOff>152400</xdr:colOff>
      <xdr:row>3950</xdr:row>
      <xdr:rowOff>190500</xdr:rowOff>
    </xdr:to>
    <xdr:pic>
      <xdr:nvPicPr>
        <xdr:cNvPr id="1363" name="Picture 1362" descr="99back.png"/>
        <xdr:cNvPicPr>
          <a:picLocks noChangeAspect="1"/>
        </xdr:cNvPicPr>
      </xdr:nvPicPr>
      <xdr:blipFill>
        <a:blip xmlns:r="http://schemas.openxmlformats.org/officeDocument/2006/relationships" r:embed="rId1064"/>
        <a:stretch>
          <a:fillRect/>
        </a:stretch>
      </xdr:blipFill>
      <xdr:spPr>
        <a:xfrm>
          <a:off x="4267200" y="758742450"/>
          <a:ext cx="762000" cy="762000"/>
        </a:xfrm>
        <a:prstGeom prst="rect">
          <a:avLst/>
        </a:prstGeom>
      </xdr:spPr>
    </xdr:pic>
    <xdr:clientData/>
  </xdr:twoCellAnchor>
  <xdr:twoCellAnchor editAs="oneCell">
    <xdr:from>
      <xdr:col>9</xdr:col>
      <xdr:colOff>0</xdr:colOff>
      <xdr:row>3947</xdr:row>
      <xdr:rowOff>0</xdr:rowOff>
    </xdr:from>
    <xdr:to>
      <xdr:col>10</xdr:col>
      <xdr:colOff>152400</xdr:colOff>
      <xdr:row>3950</xdr:row>
      <xdr:rowOff>190500</xdr:rowOff>
    </xdr:to>
    <xdr:pic>
      <xdr:nvPicPr>
        <xdr:cNvPr id="1364" name="Picture 1363" descr="99back.png"/>
        <xdr:cNvPicPr>
          <a:picLocks noChangeAspect="1"/>
        </xdr:cNvPicPr>
      </xdr:nvPicPr>
      <xdr:blipFill>
        <a:blip xmlns:r="http://schemas.openxmlformats.org/officeDocument/2006/relationships" r:embed="rId1064"/>
        <a:stretch>
          <a:fillRect/>
        </a:stretch>
      </xdr:blipFill>
      <xdr:spPr>
        <a:xfrm>
          <a:off x="5486400" y="758742450"/>
          <a:ext cx="762000" cy="762000"/>
        </a:xfrm>
        <a:prstGeom prst="rect">
          <a:avLst/>
        </a:prstGeom>
      </xdr:spPr>
    </xdr:pic>
    <xdr:clientData/>
  </xdr:twoCellAnchor>
  <xdr:twoCellAnchor editAs="oneCell">
    <xdr:from>
      <xdr:col>11</xdr:col>
      <xdr:colOff>0</xdr:colOff>
      <xdr:row>3942</xdr:row>
      <xdr:rowOff>0</xdr:rowOff>
    </xdr:from>
    <xdr:to>
      <xdr:col>12</xdr:col>
      <xdr:colOff>152400</xdr:colOff>
      <xdr:row>3946</xdr:row>
      <xdr:rowOff>0</xdr:rowOff>
    </xdr:to>
    <xdr:pic>
      <xdr:nvPicPr>
        <xdr:cNvPr id="1365" name="Picture 1364" descr="99shiny.png"/>
        <xdr:cNvPicPr>
          <a:picLocks noChangeAspect="1"/>
        </xdr:cNvPicPr>
      </xdr:nvPicPr>
      <xdr:blipFill>
        <a:blip xmlns:r="http://schemas.openxmlformats.org/officeDocument/2006/relationships" r:embed="rId1065"/>
        <a:stretch>
          <a:fillRect/>
        </a:stretch>
      </xdr:blipFill>
      <xdr:spPr>
        <a:xfrm>
          <a:off x="6705600" y="757789950"/>
          <a:ext cx="762000" cy="762000"/>
        </a:xfrm>
        <a:prstGeom prst="rect">
          <a:avLst/>
        </a:prstGeom>
      </xdr:spPr>
    </xdr:pic>
    <xdr:clientData/>
  </xdr:twoCellAnchor>
  <xdr:twoCellAnchor editAs="oneCell">
    <xdr:from>
      <xdr:col>11</xdr:col>
      <xdr:colOff>0</xdr:colOff>
      <xdr:row>3947</xdr:row>
      <xdr:rowOff>0</xdr:rowOff>
    </xdr:from>
    <xdr:to>
      <xdr:col>12</xdr:col>
      <xdr:colOff>152400</xdr:colOff>
      <xdr:row>3950</xdr:row>
      <xdr:rowOff>190500</xdr:rowOff>
    </xdr:to>
    <xdr:pic>
      <xdr:nvPicPr>
        <xdr:cNvPr id="1366" name="Picture 1365" descr="99backshiny.png"/>
        <xdr:cNvPicPr>
          <a:picLocks noChangeAspect="1"/>
        </xdr:cNvPicPr>
      </xdr:nvPicPr>
      <xdr:blipFill>
        <a:blip xmlns:r="http://schemas.openxmlformats.org/officeDocument/2006/relationships" r:embed="rId1066"/>
        <a:stretch>
          <a:fillRect/>
        </a:stretch>
      </xdr:blipFill>
      <xdr:spPr>
        <a:xfrm>
          <a:off x="6705600" y="758742450"/>
          <a:ext cx="762000" cy="762000"/>
        </a:xfrm>
        <a:prstGeom prst="rect">
          <a:avLst/>
        </a:prstGeom>
      </xdr:spPr>
    </xdr:pic>
    <xdr:clientData/>
  </xdr:twoCellAnchor>
  <xdr:twoCellAnchor editAs="oneCell">
    <xdr:from>
      <xdr:col>9</xdr:col>
      <xdr:colOff>333375</xdr:colOff>
      <xdr:row>3954</xdr:row>
      <xdr:rowOff>19050</xdr:rowOff>
    </xdr:from>
    <xdr:to>
      <xdr:col>12</xdr:col>
      <xdr:colOff>600075</xdr:colOff>
      <xdr:row>3964</xdr:row>
      <xdr:rowOff>180975</xdr:rowOff>
    </xdr:to>
    <xdr:pic>
      <xdr:nvPicPr>
        <xdr:cNvPr id="1367" name="Picture 1366" descr="402.jpg"/>
        <xdr:cNvPicPr>
          <a:picLocks noChangeAspect="1"/>
        </xdr:cNvPicPr>
      </xdr:nvPicPr>
      <xdr:blipFill>
        <a:blip xmlns:r="http://schemas.openxmlformats.org/officeDocument/2006/relationships" r:embed="rId1067"/>
        <a:stretch>
          <a:fillRect/>
        </a:stretch>
      </xdr:blipFill>
      <xdr:spPr>
        <a:xfrm>
          <a:off x="5819775" y="760123575"/>
          <a:ext cx="2095500" cy="2095500"/>
        </a:xfrm>
        <a:prstGeom prst="rect">
          <a:avLst/>
        </a:prstGeom>
        <a:ln w="19050">
          <a:solidFill>
            <a:schemeClr val="tx1"/>
          </a:solidFill>
        </a:ln>
      </xdr:spPr>
    </xdr:pic>
    <xdr:clientData/>
  </xdr:twoCellAnchor>
  <xdr:twoCellAnchor editAs="oneCell">
    <xdr:from>
      <xdr:col>7</xdr:col>
      <xdr:colOff>0</xdr:colOff>
      <xdr:row>3976</xdr:row>
      <xdr:rowOff>0</xdr:rowOff>
    </xdr:from>
    <xdr:to>
      <xdr:col>8</xdr:col>
      <xdr:colOff>152400</xdr:colOff>
      <xdr:row>3980</xdr:row>
      <xdr:rowOff>0</xdr:rowOff>
    </xdr:to>
    <xdr:pic>
      <xdr:nvPicPr>
        <xdr:cNvPr id="1368" name="Picture 1367" descr="402.png"/>
        <xdr:cNvPicPr>
          <a:picLocks noChangeAspect="1"/>
        </xdr:cNvPicPr>
      </xdr:nvPicPr>
      <xdr:blipFill>
        <a:blip xmlns:r="http://schemas.openxmlformats.org/officeDocument/2006/relationships" r:embed="rId1068"/>
        <a:stretch>
          <a:fillRect/>
        </a:stretch>
      </xdr:blipFill>
      <xdr:spPr>
        <a:xfrm>
          <a:off x="4267200" y="764324100"/>
          <a:ext cx="762000" cy="762000"/>
        </a:xfrm>
        <a:prstGeom prst="rect">
          <a:avLst/>
        </a:prstGeom>
      </xdr:spPr>
    </xdr:pic>
    <xdr:clientData/>
  </xdr:twoCellAnchor>
  <xdr:twoCellAnchor editAs="oneCell">
    <xdr:from>
      <xdr:col>9</xdr:col>
      <xdr:colOff>0</xdr:colOff>
      <xdr:row>3976</xdr:row>
      <xdr:rowOff>0</xdr:rowOff>
    </xdr:from>
    <xdr:to>
      <xdr:col>10</xdr:col>
      <xdr:colOff>152400</xdr:colOff>
      <xdr:row>3980</xdr:row>
      <xdr:rowOff>0</xdr:rowOff>
    </xdr:to>
    <xdr:pic>
      <xdr:nvPicPr>
        <xdr:cNvPr id="1369" name="Picture 1368" descr="402fem.png"/>
        <xdr:cNvPicPr>
          <a:picLocks noChangeAspect="1"/>
        </xdr:cNvPicPr>
      </xdr:nvPicPr>
      <xdr:blipFill>
        <a:blip xmlns:r="http://schemas.openxmlformats.org/officeDocument/2006/relationships" r:embed="rId1069"/>
        <a:stretch>
          <a:fillRect/>
        </a:stretch>
      </xdr:blipFill>
      <xdr:spPr>
        <a:xfrm>
          <a:off x="5486400" y="764324100"/>
          <a:ext cx="762000" cy="762000"/>
        </a:xfrm>
        <a:prstGeom prst="rect">
          <a:avLst/>
        </a:prstGeom>
      </xdr:spPr>
    </xdr:pic>
    <xdr:clientData/>
  </xdr:twoCellAnchor>
  <xdr:twoCellAnchor editAs="oneCell">
    <xdr:from>
      <xdr:col>7</xdr:col>
      <xdr:colOff>0</xdr:colOff>
      <xdr:row>3981</xdr:row>
      <xdr:rowOff>0</xdr:rowOff>
    </xdr:from>
    <xdr:to>
      <xdr:col>8</xdr:col>
      <xdr:colOff>152400</xdr:colOff>
      <xdr:row>3984</xdr:row>
      <xdr:rowOff>190500</xdr:rowOff>
    </xdr:to>
    <xdr:pic>
      <xdr:nvPicPr>
        <xdr:cNvPr id="1370" name="Picture 1369" descr="402back.png"/>
        <xdr:cNvPicPr>
          <a:picLocks noChangeAspect="1"/>
        </xdr:cNvPicPr>
      </xdr:nvPicPr>
      <xdr:blipFill>
        <a:blip xmlns:r="http://schemas.openxmlformats.org/officeDocument/2006/relationships" r:embed="rId1070"/>
        <a:stretch>
          <a:fillRect/>
        </a:stretch>
      </xdr:blipFill>
      <xdr:spPr>
        <a:xfrm>
          <a:off x="4267200" y="765276600"/>
          <a:ext cx="762000" cy="762000"/>
        </a:xfrm>
        <a:prstGeom prst="rect">
          <a:avLst/>
        </a:prstGeom>
      </xdr:spPr>
    </xdr:pic>
    <xdr:clientData/>
  </xdr:twoCellAnchor>
  <xdr:twoCellAnchor editAs="oneCell">
    <xdr:from>
      <xdr:col>9</xdr:col>
      <xdr:colOff>0</xdr:colOff>
      <xdr:row>3981</xdr:row>
      <xdr:rowOff>0</xdr:rowOff>
    </xdr:from>
    <xdr:to>
      <xdr:col>10</xdr:col>
      <xdr:colOff>152400</xdr:colOff>
      <xdr:row>3984</xdr:row>
      <xdr:rowOff>190500</xdr:rowOff>
    </xdr:to>
    <xdr:pic>
      <xdr:nvPicPr>
        <xdr:cNvPr id="1371" name="Picture 1370" descr="402backfem.png"/>
        <xdr:cNvPicPr>
          <a:picLocks noChangeAspect="1"/>
        </xdr:cNvPicPr>
      </xdr:nvPicPr>
      <xdr:blipFill>
        <a:blip xmlns:r="http://schemas.openxmlformats.org/officeDocument/2006/relationships" r:embed="rId1071"/>
        <a:stretch>
          <a:fillRect/>
        </a:stretch>
      </xdr:blipFill>
      <xdr:spPr>
        <a:xfrm>
          <a:off x="5486400" y="765276600"/>
          <a:ext cx="762000" cy="762000"/>
        </a:xfrm>
        <a:prstGeom prst="rect">
          <a:avLst/>
        </a:prstGeom>
      </xdr:spPr>
    </xdr:pic>
    <xdr:clientData/>
  </xdr:twoCellAnchor>
  <xdr:twoCellAnchor editAs="oneCell">
    <xdr:from>
      <xdr:col>11</xdr:col>
      <xdr:colOff>0</xdr:colOff>
      <xdr:row>3976</xdr:row>
      <xdr:rowOff>0</xdr:rowOff>
    </xdr:from>
    <xdr:to>
      <xdr:col>12</xdr:col>
      <xdr:colOff>152400</xdr:colOff>
      <xdr:row>3980</xdr:row>
      <xdr:rowOff>0</xdr:rowOff>
    </xdr:to>
    <xdr:pic>
      <xdr:nvPicPr>
        <xdr:cNvPr id="1372" name="Picture 1371" descr="402shiny.png"/>
        <xdr:cNvPicPr>
          <a:picLocks noChangeAspect="1"/>
        </xdr:cNvPicPr>
      </xdr:nvPicPr>
      <xdr:blipFill>
        <a:blip xmlns:r="http://schemas.openxmlformats.org/officeDocument/2006/relationships" r:embed="rId1072"/>
        <a:stretch>
          <a:fillRect/>
        </a:stretch>
      </xdr:blipFill>
      <xdr:spPr>
        <a:xfrm>
          <a:off x="6705600" y="764324100"/>
          <a:ext cx="762000" cy="762000"/>
        </a:xfrm>
        <a:prstGeom prst="rect">
          <a:avLst/>
        </a:prstGeom>
      </xdr:spPr>
    </xdr:pic>
    <xdr:clientData/>
  </xdr:twoCellAnchor>
  <xdr:twoCellAnchor editAs="oneCell">
    <xdr:from>
      <xdr:col>11</xdr:col>
      <xdr:colOff>0</xdr:colOff>
      <xdr:row>3981</xdr:row>
      <xdr:rowOff>0</xdr:rowOff>
    </xdr:from>
    <xdr:to>
      <xdr:col>12</xdr:col>
      <xdr:colOff>152400</xdr:colOff>
      <xdr:row>3984</xdr:row>
      <xdr:rowOff>190500</xdr:rowOff>
    </xdr:to>
    <xdr:pic>
      <xdr:nvPicPr>
        <xdr:cNvPr id="1373" name="Picture 1372" descr="402backshiny.png"/>
        <xdr:cNvPicPr>
          <a:picLocks noChangeAspect="1"/>
        </xdr:cNvPicPr>
      </xdr:nvPicPr>
      <xdr:blipFill>
        <a:blip xmlns:r="http://schemas.openxmlformats.org/officeDocument/2006/relationships" r:embed="rId1073"/>
        <a:stretch>
          <a:fillRect/>
        </a:stretch>
      </xdr:blipFill>
      <xdr:spPr>
        <a:xfrm>
          <a:off x="6705600" y="765276600"/>
          <a:ext cx="762000" cy="762000"/>
        </a:xfrm>
        <a:prstGeom prst="rect">
          <a:avLst/>
        </a:prstGeom>
      </xdr:spPr>
    </xdr:pic>
    <xdr:clientData/>
  </xdr:twoCellAnchor>
  <xdr:twoCellAnchor editAs="oneCell">
    <xdr:from>
      <xdr:col>9</xdr:col>
      <xdr:colOff>323850</xdr:colOff>
      <xdr:row>4052</xdr:row>
      <xdr:rowOff>19050</xdr:rowOff>
    </xdr:from>
    <xdr:to>
      <xdr:col>12</xdr:col>
      <xdr:colOff>590550</xdr:colOff>
      <xdr:row>4062</xdr:row>
      <xdr:rowOff>180975</xdr:rowOff>
    </xdr:to>
    <xdr:pic>
      <xdr:nvPicPr>
        <xdr:cNvPr id="1374" name="Picture 1373" descr="131.jpg"/>
        <xdr:cNvPicPr>
          <a:picLocks noChangeAspect="1"/>
        </xdr:cNvPicPr>
      </xdr:nvPicPr>
      <xdr:blipFill>
        <a:blip xmlns:r="http://schemas.openxmlformats.org/officeDocument/2006/relationships" r:embed="rId1074"/>
        <a:stretch>
          <a:fillRect/>
        </a:stretch>
      </xdr:blipFill>
      <xdr:spPr>
        <a:xfrm>
          <a:off x="5810250" y="778964025"/>
          <a:ext cx="2095500" cy="2095500"/>
        </a:xfrm>
        <a:prstGeom prst="rect">
          <a:avLst/>
        </a:prstGeom>
        <a:ln w="19050">
          <a:solidFill>
            <a:schemeClr val="tx1"/>
          </a:solidFill>
        </a:ln>
      </xdr:spPr>
    </xdr:pic>
    <xdr:clientData/>
  </xdr:twoCellAnchor>
  <xdr:twoCellAnchor editAs="oneCell">
    <xdr:from>
      <xdr:col>7</xdr:col>
      <xdr:colOff>0</xdr:colOff>
      <xdr:row>4074</xdr:row>
      <xdr:rowOff>0</xdr:rowOff>
    </xdr:from>
    <xdr:to>
      <xdr:col>8</xdr:col>
      <xdr:colOff>152400</xdr:colOff>
      <xdr:row>4078</xdr:row>
      <xdr:rowOff>0</xdr:rowOff>
    </xdr:to>
    <xdr:pic>
      <xdr:nvPicPr>
        <xdr:cNvPr id="1375" name="Picture 1374" descr="131.png"/>
        <xdr:cNvPicPr>
          <a:picLocks noChangeAspect="1"/>
        </xdr:cNvPicPr>
      </xdr:nvPicPr>
      <xdr:blipFill>
        <a:blip xmlns:r="http://schemas.openxmlformats.org/officeDocument/2006/relationships" r:embed="rId1075"/>
        <a:stretch>
          <a:fillRect/>
        </a:stretch>
      </xdr:blipFill>
      <xdr:spPr>
        <a:xfrm>
          <a:off x="4267200" y="783164550"/>
          <a:ext cx="762000" cy="762000"/>
        </a:xfrm>
        <a:prstGeom prst="rect">
          <a:avLst/>
        </a:prstGeom>
      </xdr:spPr>
    </xdr:pic>
    <xdr:clientData/>
  </xdr:twoCellAnchor>
  <xdr:twoCellAnchor editAs="oneCell">
    <xdr:from>
      <xdr:col>9</xdr:col>
      <xdr:colOff>0</xdr:colOff>
      <xdr:row>4074</xdr:row>
      <xdr:rowOff>0</xdr:rowOff>
    </xdr:from>
    <xdr:to>
      <xdr:col>10</xdr:col>
      <xdr:colOff>152400</xdr:colOff>
      <xdr:row>4078</xdr:row>
      <xdr:rowOff>0</xdr:rowOff>
    </xdr:to>
    <xdr:pic>
      <xdr:nvPicPr>
        <xdr:cNvPr id="1376" name="Picture 1375" descr="131.png"/>
        <xdr:cNvPicPr>
          <a:picLocks noChangeAspect="1"/>
        </xdr:cNvPicPr>
      </xdr:nvPicPr>
      <xdr:blipFill>
        <a:blip xmlns:r="http://schemas.openxmlformats.org/officeDocument/2006/relationships" r:embed="rId1075"/>
        <a:stretch>
          <a:fillRect/>
        </a:stretch>
      </xdr:blipFill>
      <xdr:spPr>
        <a:xfrm>
          <a:off x="5486400" y="783164550"/>
          <a:ext cx="762000" cy="762000"/>
        </a:xfrm>
        <a:prstGeom prst="rect">
          <a:avLst/>
        </a:prstGeom>
      </xdr:spPr>
    </xdr:pic>
    <xdr:clientData/>
  </xdr:twoCellAnchor>
  <xdr:twoCellAnchor editAs="oneCell">
    <xdr:from>
      <xdr:col>7</xdr:col>
      <xdr:colOff>0</xdr:colOff>
      <xdr:row>4079</xdr:row>
      <xdr:rowOff>0</xdr:rowOff>
    </xdr:from>
    <xdr:to>
      <xdr:col>8</xdr:col>
      <xdr:colOff>152400</xdr:colOff>
      <xdr:row>4082</xdr:row>
      <xdr:rowOff>190500</xdr:rowOff>
    </xdr:to>
    <xdr:pic>
      <xdr:nvPicPr>
        <xdr:cNvPr id="1377" name="Picture 1376" descr="131back.png"/>
        <xdr:cNvPicPr>
          <a:picLocks noChangeAspect="1"/>
        </xdr:cNvPicPr>
      </xdr:nvPicPr>
      <xdr:blipFill>
        <a:blip xmlns:r="http://schemas.openxmlformats.org/officeDocument/2006/relationships" r:embed="rId1076"/>
        <a:stretch>
          <a:fillRect/>
        </a:stretch>
      </xdr:blipFill>
      <xdr:spPr>
        <a:xfrm>
          <a:off x="4267200" y="784117050"/>
          <a:ext cx="762000" cy="762000"/>
        </a:xfrm>
        <a:prstGeom prst="rect">
          <a:avLst/>
        </a:prstGeom>
      </xdr:spPr>
    </xdr:pic>
    <xdr:clientData/>
  </xdr:twoCellAnchor>
  <xdr:twoCellAnchor editAs="oneCell">
    <xdr:from>
      <xdr:col>9</xdr:col>
      <xdr:colOff>0</xdr:colOff>
      <xdr:row>4079</xdr:row>
      <xdr:rowOff>0</xdr:rowOff>
    </xdr:from>
    <xdr:to>
      <xdr:col>10</xdr:col>
      <xdr:colOff>152400</xdr:colOff>
      <xdr:row>4082</xdr:row>
      <xdr:rowOff>190500</xdr:rowOff>
    </xdr:to>
    <xdr:pic>
      <xdr:nvPicPr>
        <xdr:cNvPr id="1378" name="Picture 1377" descr="131back.png"/>
        <xdr:cNvPicPr>
          <a:picLocks noChangeAspect="1"/>
        </xdr:cNvPicPr>
      </xdr:nvPicPr>
      <xdr:blipFill>
        <a:blip xmlns:r="http://schemas.openxmlformats.org/officeDocument/2006/relationships" r:embed="rId1076"/>
        <a:stretch>
          <a:fillRect/>
        </a:stretch>
      </xdr:blipFill>
      <xdr:spPr>
        <a:xfrm>
          <a:off x="5486400" y="784117050"/>
          <a:ext cx="762000" cy="762000"/>
        </a:xfrm>
        <a:prstGeom prst="rect">
          <a:avLst/>
        </a:prstGeom>
      </xdr:spPr>
    </xdr:pic>
    <xdr:clientData/>
  </xdr:twoCellAnchor>
  <xdr:twoCellAnchor editAs="oneCell">
    <xdr:from>
      <xdr:col>11</xdr:col>
      <xdr:colOff>0</xdr:colOff>
      <xdr:row>4074</xdr:row>
      <xdr:rowOff>0</xdr:rowOff>
    </xdr:from>
    <xdr:to>
      <xdr:col>12</xdr:col>
      <xdr:colOff>152400</xdr:colOff>
      <xdr:row>4078</xdr:row>
      <xdr:rowOff>0</xdr:rowOff>
    </xdr:to>
    <xdr:pic>
      <xdr:nvPicPr>
        <xdr:cNvPr id="1379" name="Picture 1378" descr="131shiny.png"/>
        <xdr:cNvPicPr>
          <a:picLocks noChangeAspect="1"/>
        </xdr:cNvPicPr>
      </xdr:nvPicPr>
      <xdr:blipFill>
        <a:blip xmlns:r="http://schemas.openxmlformats.org/officeDocument/2006/relationships" r:embed="rId1077"/>
        <a:stretch>
          <a:fillRect/>
        </a:stretch>
      </xdr:blipFill>
      <xdr:spPr>
        <a:xfrm>
          <a:off x="6705600" y="783164550"/>
          <a:ext cx="762000" cy="762000"/>
        </a:xfrm>
        <a:prstGeom prst="rect">
          <a:avLst/>
        </a:prstGeom>
      </xdr:spPr>
    </xdr:pic>
    <xdr:clientData/>
  </xdr:twoCellAnchor>
  <xdr:twoCellAnchor editAs="oneCell">
    <xdr:from>
      <xdr:col>11</xdr:col>
      <xdr:colOff>0</xdr:colOff>
      <xdr:row>4079</xdr:row>
      <xdr:rowOff>0</xdr:rowOff>
    </xdr:from>
    <xdr:to>
      <xdr:col>12</xdr:col>
      <xdr:colOff>152400</xdr:colOff>
      <xdr:row>4082</xdr:row>
      <xdr:rowOff>190500</xdr:rowOff>
    </xdr:to>
    <xdr:pic>
      <xdr:nvPicPr>
        <xdr:cNvPr id="1380" name="Picture 1379" descr="131backshiny.png"/>
        <xdr:cNvPicPr>
          <a:picLocks noChangeAspect="1"/>
        </xdr:cNvPicPr>
      </xdr:nvPicPr>
      <xdr:blipFill>
        <a:blip xmlns:r="http://schemas.openxmlformats.org/officeDocument/2006/relationships" r:embed="rId1078"/>
        <a:stretch>
          <a:fillRect/>
        </a:stretch>
      </xdr:blipFill>
      <xdr:spPr>
        <a:xfrm>
          <a:off x="6705600" y="784117050"/>
          <a:ext cx="762000" cy="762000"/>
        </a:xfrm>
        <a:prstGeom prst="rect">
          <a:avLst/>
        </a:prstGeom>
      </xdr:spPr>
    </xdr:pic>
    <xdr:clientData/>
  </xdr:twoCellAnchor>
  <xdr:twoCellAnchor editAs="oneCell">
    <xdr:from>
      <xdr:col>9</xdr:col>
      <xdr:colOff>333375</xdr:colOff>
      <xdr:row>4152</xdr:row>
      <xdr:rowOff>19050</xdr:rowOff>
    </xdr:from>
    <xdr:to>
      <xdr:col>12</xdr:col>
      <xdr:colOff>600075</xdr:colOff>
      <xdr:row>4162</xdr:row>
      <xdr:rowOff>180975</xdr:rowOff>
    </xdr:to>
    <xdr:pic>
      <xdr:nvPicPr>
        <xdr:cNvPr id="1381" name="Picture 1380" descr="166.jpg"/>
        <xdr:cNvPicPr>
          <a:picLocks noChangeAspect="1"/>
        </xdr:cNvPicPr>
      </xdr:nvPicPr>
      <xdr:blipFill>
        <a:blip xmlns:r="http://schemas.openxmlformats.org/officeDocument/2006/relationships" r:embed="rId1079"/>
        <a:stretch>
          <a:fillRect/>
        </a:stretch>
      </xdr:blipFill>
      <xdr:spPr>
        <a:xfrm>
          <a:off x="5819775" y="798185475"/>
          <a:ext cx="2095500" cy="2095500"/>
        </a:xfrm>
        <a:prstGeom prst="rect">
          <a:avLst/>
        </a:prstGeom>
        <a:ln w="19050">
          <a:solidFill>
            <a:schemeClr val="tx1"/>
          </a:solidFill>
        </a:ln>
      </xdr:spPr>
    </xdr:pic>
    <xdr:clientData/>
  </xdr:twoCellAnchor>
  <xdr:twoCellAnchor editAs="oneCell">
    <xdr:from>
      <xdr:col>7</xdr:col>
      <xdr:colOff>0</xdr:colOff>
      <xdr:row>4174</xdr:row>
      <xdr:rowOff>0</xdr:rowOff>
    </xdr:from>
    <xdr:to>
      <xdr:col>8</xdr:col>
      <xdr:colOff>152400</xdr:colOff>
      <xdr:row>4178</xdr:row>
      <xdr:rowOff>0</xdr:rowOff>
    </xdr:to>
    <xdr:pic>
      <xdr:nvPicPr>
        <xdr:cNvPr id="1383" name="Picture 1382" descr="166.png"/>
        <xdr:cNvPicPr>
          <a:picLocks noChangeAspect="1"/>
        </xdr:cNvPicPr>
      </xdr:nvPicPr>
      <xdr:blipFill>
        <a:blip xmlns:r="http://schemas.openxmlformats.org/officeDocument/2006/relationships" r:embed="rId1080"/>
        <a:stretch>
          <a:fillRect/>
        </a:stretch>
      </xdr:blipFill>
      <xdr:spPr>
        <a:xfrm>
          <a:off x="4267200" y="802386000"/>
          <a:ext cx="762000" cy="762000"/>
        </a:xfrm>
        <a:prstGeom prst="rect">
          <a:avLst/>
        </a:prstGeom>
      </xdr:spPr>
    </xdr:pic>
    <xdr:clientData/>
  </xdr:twoCellAnchor>
  <xdr:twoCellAnchor editAs="oneCell">
    <xdr:from>
      <xdr:col>9</xdr:col>
      <xdr:colOff>0</xdr:colOff>
      <xdr:row>4174</xdr:row>
      <xdr:rowOff>0</xdr:rowOff>
    </xdr:from>
    <xdr:to>
      <xdr:col>10</xdr:col>
      <xdr:colOff>152400</xdr:colOff>
      <xdr:row>4178</xdr:row>
      <xdr:rowOff>0</xdr:rowOff>
    </xdr:to>
    <xdr:pic>
      <xdr:nvPicPr>
        <xdr:cNvPr id="1384" name="Picture 1383" descr="166fem.png"/>
        <xdr:cNvPicPr>
          <a:picLocks noChangeAspect="1"/>
        </xdr:cNvPicPr>
      </xdr:nvPicPr>
      <xdr:blipFill>
        <a:blip xmlns:r="http://schemas.openxmlformats.org/officeDocument/2006/relationships" r:embed="rId1081"/>
        <a:stretch>
          <a:fillRect/>
        </a:stretch>
      </xdr:blipFill>
      <xdr:spPr>
        <a:xfrm>
          <a:off x="5486400" y="802386000"/>
          <a:ext cx="762000" cy="762000"/>
        </a:xfrm>
        <a:prstGeom prst="rect">
          <a:avLst/>
        </a:prstGeom>
      </xdr:spPr>
    </xdr:pic>
    <xdr:clientData/>
  </xdr:twoCellAnchor>
  <xdr:twoCellAnchor editAs="oneCell">
    <xdr:from>
      <xdr:col>7</xdr:col>
      <xdr:colOff>0</xdr:colOff>
      <xdr:row>4179</xdr:row>
      <xdr:rowOff>0</xdr:rowOff>
    </xdr:from>
    <xdr:to>
      <xdr:col>8</xdr:col>
      <xdr:colOff>152400</xdr:colOff>
      <xdr:row>4182</xdr:row>
      <xdr:rowOff>190500</xdr:rowOff>
    </xdr:to>
    <xdr:pic>
      <xdr:nvPicPr>
        <xdr:cNvPr id="1385" name="Picture 1384" descr="166back.png"/>
        <xdr:cNvPicPr>
          <a:picLocks noChangeAspect="1"/>
        </xdr:cNvPicPr>
      </xdr:nvPicPr>
      <xdr:blipFill>
        <a:blip xmlns:r="http://schemas.openxmlformats.org/officeDocument/2006/relationships" r:embed="rId1082"/>
        <a:stretch>
          <a:fillRect/>
        </a:stretch>
      </xdr:blipFill>
      <xdr:spPr>
        <a:xfrm>
          <a:off x="4267200" y="803338500"/>
          <a:ext cx="762000" cy="762000"/>
        </a:xfrm>
        <a:prstGeom prst="rect">
          <a:avLst/>
        </a:prstGeom>
      </xdr:spPr>
    </xdr:pic>
    <xdr:clientData/>
  </xdr:twoCellAnchor>
  <xdr:twoCellAnchor editAs="oneCell">
    <xdr:from>
      <xdr:col>9</xdr:col>
      <xdr:colOff>0</xdr:colOff>
      <xdr:row>4179</xdr:row>
      <xdr:rowOff>0</xdr:rowOff>
    </xdr:from>
    <xdr:to>
      <xdr:col>10</xdr:col>
      <xdr:colOff>152400</xdr:colOff>
      <xdr:row>4182</xdr:row>
      <xdr:rowOff>190500</xdr:rowOff>
    </xdr:to>
    <xdr:pic>
      <xdr:nvPicPr>
        <xdr:cNvPr id="1386" name="Picture 1385" descr="166backfem.png"/>
        <xdr:cNvPicPr>
          <a:picLocks noChangeAspect="1"/>
        </xdr:cNvPicPr>
      </xdr:nvPicPr>
      <xdr:blipFill>
        <a:blip xmlns:r="http://schemas.openxmlformats.org/officeDocument/2006/relationships" r:embed="rId1083"/>
        <a:stretch>
          <a:fillRect/>
        </a:stretch>
      </xdr:blipFill>
      <xdr:spPr>
        <a:xfrm>
          <a:off x="5486400" y="803338500"/>
          <a:ext cx="762000" cy="762000"/>
        </a:xfrm>
        <a:prstGeom prst="rect">
          <a:avLst/>
        </a:prstGeom>
      </xdr:spPr>
    </xdr:pic>
    <xdr:clientData/>
  </xdr:twoCellAnchor>
  <xdr:twoCellAnchor editAs="oneCell">
    <xdr:from>
      <xdr:col>11</xdr:col>
      <xdr:colOff>0</xdr:colOff>
      <xdr:row>4174</xdr:row>
      <xdr:rowOff>0</xdr:rowOff>
    </xdr:from>
    <xdr:to>
      <xdr:col>12</xdr:col>
      <xdr:colOff>152400</xdr:colOff>
      <xdr:row>4178</xdr:row>
      <xdr:rowOff>0</xdr:rowOff>
    </xdr:to>
    <xdr:pic>
      <xdr:nvPicPr>
        <xdr:cNvPr id="1387" name="Picture 1386" descr="166shiny.png"/>
        <xdr:cNvPicPr>
          <a:picLocks noChangeAspect="1"/>
        </xdr:cNvPicPr>
      </xdr:nvPicPr>
      <xdr:blipFill>
        <a:blip xmlns:r="http://schemas.openxmlformats.org/officeDocument/2006/relationships" r:embed="rId1084"/>
        <a:stretch>
          <a:fillRect/>
        </a:stretch>
      </xdr:blipFill>
      <xdr:spPr>
        <a:xfrm>
          <a:off x="6705600" y="802386000"/>
          <a:ext cx="762000" cy="762000"/>
        </a:xfrm>
        <a:prstGeom prst="rect">
          <a:avLst/>
        </a:prstGeom>
      </xdr:spPr>
    </xdr:pic>
    <xdr:clientData/>
  </xdr:twoCellAnchor>
  <xdr:twoCellAnchor editAs="oneCell">
    <xdr:from>
      <xdr:col>11</xdr:col>
      <xdr:colOff>0</xdr:colOff>
      <xdr:row>4179</xdr:row>
      <xdr:rowOff>0</xdr:rowOff>
    </xdr:from>
    <xdr:to>
      <xdr:col>12</xdr:col>
      <xdr:colOff>152400</xdr:colOff>
      <xdr:row>4182</xdr:row>
      <xdr:rowOff>190500</xdr:rowOff>
    </xdr:to>
    <xdr:pic>
      <xdr:nvPicPr>
        <xdr:cNvPr id="1388" name="Picture 1387" descr="166backshiny.png"/>
        <xdr:cNvPicPr>
          <a:picLocks noChangeAspect="1"/>
        </xdr:cNvPicPr>
      </xdr:nvPicPr>
      <xdr:blipFill>
        <a:blip xmlns:r="http://schemas.openxmlformats.org/officeDocument/2006/relationships" r:embed="rId1085"/>
        <a:stretch>
          <a:fillRect/>
        </a:stretch>
      </xdr:blipFill>
      <xdr:spPr>
        <a:xfrm>
          <a:off x="6705600" y="803338500"/>
          <a:ext cx="762000" cy="762000"/>
        </a:xfrm>
        <a:prstGeom prst="rect">
          <a:avLst/>
        </a:prstGeom>
      </xdr:spPr>
    </xdr:pic>
    <xdr:clientData/>
  </xdr:twoCellAnchor>
  <xdr:twoCellAnchor editAs="oneCell">
    <xdr:from>
      <xdr:col>9</xdr:col>
      <xdr:colOff>323850</xdr:colOff>
      <xdr:row>4186</xdr:row>
      <xdr:rowOff>19050</xdr:rowOff>
    </xdr:from>
    <xdr:to>
      <xdr:col>12</xdr:col>
      <xdr:colOff>590550</xdr:colOff>
      <xdr:row>4196</xdr:row>
      <xdr:rowOff>180975</xdr:rowOff>
    </xdr:to>
    <xdr:pic>
      <xdr:nvPicPr>
        <xdr:cNvPr id="1389" name="Picture 1388" descr="463.jpg"/>
        <xdr:cNvPicPr>
          <a:picLocks noChangeAspect="1"/>
        </xdr:cNvPicPr>
      </xdr:nvPicPr>
      <xdr:blipFill>
        <a:blip xmlns:r="http://schemas.openxmlformats.org/officeDocument/2006/relationships" r:embed="rId1086"/>
        <a:stretch>
          <a:fillRect/>
        </a:stretch>
      </xdr:blipFill>
      <xdr:spPr>
        <a:xfrm>
          <a:off x="5810250" y="804719625"/>
          <a:ext cx="2095500" cy="2095500"/>
        </a:xfrm>
        <a:prstGeom prst="rect">
          <a:avLst/>
        </a:prstGeom>
        <a:ln w="19050">
          <a:solidFill>
            <a:schemeClr val="tx1"/>
          </a:solidFill>
        </a:ln>
      </xdr:spPr>
    </xdr:pic>
    <xdr:clientData/>
  </xdr:twoCellAnchor>
  <xdr:twoCellAnchor editAs="oneCell">
    <xdr:from>
      <xdr:col>7</xdr:col>
      <xdr:colOff>0</xdr:colOff>
      <xdr:row>4208</xdr:row>
      <xdr:rowOff>0</xdr:rowOff>
    </xdr:from>
    <xdr:to>
      <xdr:col>8</xdr:col>
      <xdr:colOff>152400</xdr:colOff>
      <xdr:row>4212</xdr:row>
      <xdr:rowOff>0</xdr:rowOff>
    </xdr:to>
    <xdr:pic>
      <xdr:nvPicPr>
        <xdr:cNvPr id="1390" name="Picture 1389" descr="463.png"/>
        <xdr:cNvPicPr>
          <a:picLocks noChangeAspect="1"/>
        </xdr:cNvPicPr>
      </xdr:nvPicPr>
      <xdr:blipFill>
        <a:blip xmlns:r="http://schemas.openxmlformats.org/officeDocument/2006/relationships" r:embed="rId1087"/>
        <a:stretch>
          <a:fillRect/>
        </a:stretch>
      </xdr:blipFill>
      <xdr:spPr>
        <a:xfrm>
          <a:off x="4267200" y="808920150"/>
          <a:ext cx="762000" cy="762000"/>
        </a:xfrm>
        <a:prstGeom prst="rect">
          <a:avLst/>
        </a:prstGeom>
      </xdr:spPr>
    </xdr:pic>
    <xdr:clientData/>
  </xdr:twoCellAnchor>
  <xdr:twoCellAnchor editAs="oneCell">
    <xdr:from>
      <xdr:col>9</xdr:col>
      <xdr:colOff>0</xdr:colOff>
      <xdr:row>4208</xdr:row>
      <xdr:rowOff>0</xdr:rowOff>
    </xdr:from>
    <xdr:to>
      <xdr:col>10</xdr:col>
      <xdr:colOff>152400</xdr:colOff>
      <xdr:row>4212</xdr:row>
      <xdr:rowOff>0</xdr:rowOff>
    </xdr:to>
    <xdr:pic>
      <xdr:nvPicPr>
        <xdr:cNvPr id="1391" name="Picture 1390" descr="463.png"/>
        <xdr:cNvPicPr>
          <a:picLocks noChangeAspect="1"/>
        </xdr:cNvPicPr>
      </xdr:nvPicPr>
      <xdr:blipFill>
        <a:blip xmlns:r="http://schemas.openxmlformats.org/officeDocument/2006/relationships" r:embed="rId1087"/>
        <a:stretch>
          <a:fillRect/>
        </a:stretch>
      </xdr:blipFill>
      <xdr:spPr>
        <a:xfrm>
          <a:off x="5486400" y="808920150"/>
          <a:ext cx="762000" cy="762000"/>
        </a:xfrm>
        <a:prstGeom prst="rect">
          <a:avLst/>
        </a:prstGeom>
      </xdr:spPr>
    </xdr:pic>
    <xdr:clientData/>
  </xdr:twoCellAnchor>
  <xdr:twoCellAnchor editAs="oneCell">
    <xdr:from>
      <xdr:col>7</xdr:col>
      <xdr:colOff>0</xdr:colOff>
      <xdr:row>4213</xdr:row>
      <xdr:rowOff>0</xdr:rowOff>
    </xdr:from>
    <xdr:to>
      <xdr:col>8</xdr:col>
      <xdr:colOff>152400</xdr:colOff>
      <xdr:row>4216</xdr:row>
      <xdr:rowOff>190500</xdr:rowOff>
    </xdr:to>
    <xdr:pic>
      <xdr:nvPicPr>
        <xdr:cNvPr id="1392" name="Picture 1391" descr="463back.png"/>
        <xdr:cNvPicPr>
          <a:picLocks noChangeAspect="1"/>
        </xdr:cNvPicPr>
      </xdr:nvPicPr>
      <xdr:blipFill>
        <a:blip xmlns:r="http://schemas.openxmlformats.org/officeDocument/2006/relationships" r:embed="rId1088"/>
        <a:stretch>
          <a:fillRect/>
        </a:stretch>
      </xdr:blipFill>
      <xdr:spPr>
        <a:xfrm>
          <a:off x="4267200" y="809872650"/>
          <a:ext cx="762000" cy="762000"/>
        </a:xfrm>
        <a:prstGeom prst="rect">
          <a:avLst/>
        </a:prstGeom>
      </xdr:spPr>
    </xdr:pic>
    <xdr:clientData/>
  </xdr:twoCellAnchor>
  <xdr:twoCellAnchor editAs="oneCell">
    <xdr:from>
      <xdr:col>9</xdr:col>
      <xdr:colOff>0</xdr:colOff>
      <xdr:row>4213</xdr:row>
      <xdr:rowOff>0</xdr:rowOff>
    </xdr:from>
    <xdr:to>
      <xdr:col>10</xdr:col>
      <xdr:colOff>152400</xdr:colOff>
      <xdr:row>4216</xdr:row>
      <xdr:rowOff>190500</xdr:rowOff>
    </xdr:to>
    <xdr:pic>
      <xdr:nvPicPr>
        <xdr:cNvPr id="1393" name="Picture 1392" descr="463back.png"/>
        <xdr:cNvPicPr>
          <a:picLocks noChangeAspect="1"/>
        </xdr:cNvPicPr>
      </xdr:nvPicPr>
      <xdr:blipFill>
        <a:blip xmlns:r="http://schemas.openxmlformats.org/officeDocument/2006/relationships" r:embed="rId1088"/>
        <a:stretch>
          <a:fillRect/>
        </a:stretch>
      </xdr:blipFill>
      <xdr:spPr>
        <a:xfrm>
          <a:off x="5486400" y="809872650"/>
          <a:ext cx="762000" cy="762000"/>
        </a:xfrm>
        <a:prstGeom prst="rect">
          <a:avLst/>
        </a:prstGeom>
      </xdr:spPr>
    </xdr:pic>
    <xdr:clientData/>
  </xdr:twoCellAnchor>
  <xdr:twoCellAnchor editAs="oneCell">
    <xdr:from>
      <xdr:col>11</xdr:col>
      <xdr:colOff>0</xdr:colOff>
      <xdr:row>4208</xdr:row>
      <xdr:rowOff>0</xdr:rowOff>
    </xdr:from>
    <xdr:to>
      <xdr:col>12</xdr:col>
      <xdr:colOff>152400</xdr:colOff>
      <xdr:row>4212</xdr:row>
      <xdr:rowOff>0</xdr:rowOff>
    </xdr:to>
    <xdr:pic>
      <xdr:nvPicPr>
        <xdr:cNvPr id="1394" name="Picture 1393" descr="463shiny.png"/>
        <xdr:cNvPicPr>
          <a:picLocks noChangeAspect="1"/>
        </xdr:cNvPicPr>
      </xdr:nvPicPr>
      <xdr:blipFill>
        <a:blip xmlns:r="http://schemas.openxmlformats.org/officeDocument/2006/relationships" r:embed="rId1089"/>
        <a:stretch>
          <a:fillRect/>
        </a:stretch>
      </xdr:blipFill>
      <xdr:spPr>
        <a:xfrm>
          <a:off x="6705600" y="808920150"/>
          <a:ext cx="762000" cy="762000"/>
        </a:xfrm>
        <a:prstGeom prst="rect">
          <a:avLst/>
        </a:prstGeom>
      </xdr:spPr>
    </xdr:pic>
    <xdr:clientData/>
  </xdr:twoCellAnchor>
  <xdr:twoCellAnchor editAs="oneCell">
    <xdr:from>
      <xdr:col>11</xdr:col>
      <xdr:colOff>0</xdr:colOff>
      <xdr:row>4213</xdr:row>
      <xdr:rowOff>0</xdr:rowOff>
    </xdr:from>
    <xdr:to>
      <xdr:col>12</xdr:col>
      <xdr:colOff>152400</xdr:colOff>
      <xdr:row>4216</xdr:row>
      <xdr:rowOff>190500</xdr:rowOff>
    </xdr:to>
    <xdr:pic>
      <xdr:nvPicPr>
        <xdr:cNvPr id="1395" name="Picture 1394" descr="463backshiny.png"/>
        <xdr:cNvPicPr>
          <a:picLocks noChangeAspect="1"/>
        </xdr:cNvPicPr>
      </xdr:nvPicPr>
      <xdr:blipFill>
        <a:blip xmlns:r="http://schemas.openxmlformats.org/officeDocument/2006/relationships" r:embed="rId1090"/>
        <a:stretch>
          <a:fillRect/>
        </a:stretch>
      </xdr:blipFill>
      <xdr:spPr>
        <a:xfrm>
          <a:off x="6705600" y="809872650"/>
          <a:ext cx="762000" cy="762000"/>
        </a:xfrm>
        <a:prstGeom prst="rect">
          <a:avLst/>
        </a:prstGeom>
      </xdr:spPr>
    </xdr:pic>
    <xdr:clientData/>
  </xdr:twoCellAnchor>
  <xdr:twoCellAnchor editAs="oneCell">
    <xdr:from>
      <xdr:col>9</xdr:col>
      <xdr:colOff>323850</xdr:colOff>
      <xdr:row>4220</xdr:row>
      <xdr:rowOff>19050</xdr:rowOff>
    </xdr:from>
    <xdr:to>
      <xdr:col>12</xdr:col>
      <xdr:colOff>590550</xdr:colOff>
      <xdr:row>4230</xdr:row>
      <xdr:rowOff>180975</xdr:rowOff>
    </xdr:to>
    <xdr:pic>
      <xdr:nvPicPr>
        <xdr:cNvPr id="1382" name="Picture 1381" descr="264.jpg"/>
        <xdr:cNvPicPr>
          <a:picLocks noChangeAspect="1"/>
        </xdr:cNvPicPr>
      </xdr:nvPicPr>
      <xdr:blipFill>
        <a:blip xmlns:r="http://schemas.openxmlformats.org/officeDocument/2006/relationships" r:embed="rId1091"/>
        <a:stretch>
          <a:fillRect/>
        </a:stretch>
      </xdr:blipFill>
      <xdr:spPr>
        <a:xfrm>
          <a:off x="5810250" y="811253775"/>
          <a:ext cx="2095500" cy="2095500"/>
        </a:xfrm>
        <a:prstGeom prst="rect">
          <a:avLst/>
        </a:prstGeom>
        <a:ln w="19050">
          <a:solidFill>
            <a:schemeClr val="tx1"/>
          </a:solidFill>
        </a:ln>
      </xdr:spPr>
    </xdr:pic>
    <xdr:clientData/>
  </xdr:twoCellAnchor>
  <xdr:twoCellAnchor editAs="oneCell">
    <xdr:from>
      <xdr:col>7</xdr:col>
      <xdr:colOff>0</xdr:colOff>
      <xdr:row>4242</xdr:row>
      <xdr:rowOff>0</xdr:rowOff>
    </xdr:from>
    <xdr:to>
      <xdr:col>8</xdr:col>
      <xdr:colOff>152400</xdr:colOff>
      <xdr:row>4246</xdr:row>
      <xdr:rowOff>0</xdr:rowOff>
    </xdr:to>
    <xdr:pic>
      <xdr:nvPicPr>
        <xdr:cNvPr id="1396" name="Picture 1395" descr="264.png"/>
        <xdr:cNvPicPr>
          <a:picLocks noChangeAspect="1"/>
        </xdr:cNvPicPr>
      </xdr:nvPicPr>
      <xdr:blipFill>
        <a:blip xmlns:r="http://schemas.openxmlformats.org/officeDocument/2006/relationships" r:embed="rId1092"/>
        <a:stretch>
          <a:fillRect/>
        </a:stretch>
      </xdr:blipFill>
      <xdr:spPr>
        <a:xfrm>
          <a:off x="4267200" y="815454300"/>
          <a:ext cx="762000" cy="762000"/>
        </a:xfrm>
        <a:prstGeom prst="rect">
          <a:avLst/>
        </a:prstGeom>
      </xdr:spPr>
    </xdr:pic>
    <xdr:clientData/>
  </xdr:twoCellAnchor>
  <xdr:twoCellAnchor editAs="oneCell">
    <xdr:from>
      <xdr:col>9</xdr:col>
      <xdr:colOff>0</xdr:colOff>
      <xdr:row>4242</xdr:row>
      <xdr:rowOff>0</xdr:rowOff>
    </xdr:from>
    <xdr:to>
      <xdr:col>10</xdr:col>
      <xdr:colOff>152400</xdr:colOff>
      <xdr:row>4246</xdr:row>
      <xdr:rowOff>0</xdr:rowOff>
    </xdr:to>
    <xdr:pic>
      <xdr:nvPicPr>
        <xdr:cNvPr id="1397" name="Picture 1396" descr="264.png"/>
        <xdr:cNvPicPr>
          <a:picLocks noChangeAspect="1"/>
        </xdr:cNvPicPr>
      </xdr:nvPicPr>
      <xdr:blipFill>
        <a:blip xmlns:r="http://schemas.openxmlformats.org/officeDocument/2006/relationships" r:embed="rId1092"/>
        <a:stretch>
          <a:fillRect/>
        </a:stretch>
      </xdr:blipFill>
      <xdr:spPr>
        <a:xfrm>
          <a:off x="5486400" y="815454300"/>
          <a:ext cx="762000" cy="762000"/>
        </a:xfrm>
        <a:prstGeom prst="rect">
          <a:avLst/>
        </a:prstGeom>
      </xdr:spPr>
    </xdr:pic>
    <xdr:clientData/>
  </xdr:twoCellAnchor>
  <xdr:twoCellAnchor editAs="oneCell">
    <xdr:from>
      <xdr:col>7</xdr:col>
      <xdr:colOff>0</xdr:colOff>
      <xdr:row>4247</xdr:row>
      <xdr:rowOff>0</xdr:rowOff>
    </xdr:from>
    <xdr:to>
      <xdr:col>8</xdr:col>
      <xdr:colOff>152400</xdr:colOff>
      <xdr:row>4250</xdr:row>
      <xdr:rowOff>190500</xdr:rowOff>
    </xdr:to>
    <xdr:pic>
      <xdr:nvPicPr>
        <xdr:cNvPr id="1398" name="Picture 1397" descr="264back.png"/>
        <xdr:cNvPicPr>
          <a:picLocks noChangeAspect="1"/>
        </xdr:cNvPicPr>
      </xdr:nvPicPr>
      <xdr:blipFill>
        <a:blip xmlns:r="http://schemas.openxmlformats.org/officeDocument/2006/relationships" r:embed="rId1093"/>
        <a:stretch>
          <a:fillRect/>
        </a:stretch>
      </xdr:blipFill>
      <xdr:spPr>
        <a:xfrm>
          <a:off x="4267200" y="816406800"/>
          <a:ext cx="762000" cy="762000"/>
        </a:xfrm>
        <a:prstGeom prst="rect">
          <a:avLst/>
        </a:prstGeom>
      </xdr:spPr>
    </xdr:pic>
    <xdr:clientData/>
  </xdr:twoCellAnchor>
  <xdr:twoCellAnchor editAs="oneCell">
    <xdr:from>
      <xdr:col>9</xdr:col>
      <xdr:colOff>0</xdr:colOff>
      <xdr:row>4247</xdr:row>
      <xdr:rowOff>0</xdr:rowOff>
    </xdr:from>
    <xdr:to>
      <xdr:col>10</xdr:col>
      <xdr:colOff>152400</xdr:colOff>
      <xdr:row>4250</xdr:row>
      <xdr:rowOff>190500</xdr:rowOff>
    </xdr:to>
    <xdr:pic>
      <xdr:nvPicPr>
        <xdr:cNvPr id="1399" name="Picture 1398" descr="264back.png"/>
        <xdr:cNvPicPr>
          <a:picLocks noChangeAspect="1"/>
        </xdr:cNvPicPr>
      </xdr:nvPicPr>
      <xdr:blipFill>
        <a:blip xmlns:r="http://schemas.openxmlformats.org/officeDocument/2006/relationships" r:embed="rId1093"/>
        <a:stretch>
          <a:fillRect/>
        </a:stretch>
      </xdr:blipFill>
      <xdr:spPr>
        <a:xfrm>
          <a:off x="5486400" y="816406800"/>
          <a:ext cx="762000" cy="762000"/>
        </a:xfrm>
        <a:prstGeom prst="rect">
          <a:avLst/>
        </a:prstGeom>
      </xdr:spPr>
    </xdr:pic>
    <xdr:clientData/>
  </xdr:twoCellAnchor>
  <xdr:twoCellAnchor editAs="oneCell">
    <xdr:from>
      <xdr:col>11</xdr:col>
      <xdr:colOff>0</xdr:colOff>
      <xdr:row>4242</xdr:row>
      <xdr:rowOff>0</xdr:rowOff>
    </xdr:from>
    <xdr:to>
      <xdr:col>12</xdr:col>
      <xdr:colOff>152400</xdr:colOff>
      <xdr:row>4246</xdr:row>
      <xdr:rowOff>0</xdr:rowOff>
    </xdr:to>
    <xdr:pic>
      <xdr:nvPicPr>
        <xdr:cNvPr id="1400" name="Picture 1399" descr="264shiny.png"/>
        <xdr:cNvPicPr>
          <a:picLocks noChangeAspect="1"/>
        </xdr:cNvPicPr>
      </xdr:nvPicPr>
      <xdr:blipFill>
        <a:blip xmlns:r="http://schemas.openxmlformats.org/officeDocument/2006/relationships" r:embed="rId1094"/>
        <a:stretch>
          <a:fillRect/>
        </a:stretch>
      </xdr:blipFill>
      <xdr:spPr>
        <a:xfrm>
          <a:off x="6705600" y="815454300"/>
          <a:ext cx="762000" cy="762000"/>
        </a:xfrm>
        <a:prstGeom prst="rect">
          <a:avLst/>
        </a:prstGeom>
      </xdr:spPr>
    </xdr:pic>
    <xdr:clientData/>
  </xdr:twoCellAnchor>
  <xdr:twoCellAnchor editAs="oneCell">
    <xdr:from>
      <xdr:col>11</xdr:col>
      <xdr:colOff>0</xdr:colOff>
      <xdr:row>4247</xdr:row>
      <xdr:rowOff>0</xdr:rowOff>
    </xdr:from>
    <xdr:to>
      <xdr:col>12</xdr:col>
      <xdr:colOff>152400</xdr:colOff>
      <xdr:row>4250</xdr:row>
      <xdr:rowOff>190500</xdr:rowOff>
    </xdr:to>
    <xdr:pic>
      <xdr:nvPicPr>
        <xdr:cNvPr id="1401" name="Picture 1400" descr="264shinyback.png"/>
        <xdr:cNvPicPr>
          <a:picLocks noChangeAspect="1"/>
        </xdr:cNvPicPr>
      </xdr:nvPicPr>
      <xdr:blipFill>
        <a:blip xmlns:r="http://schemas.openxmlformats.org/officeDocument/2006/relationships" r:embed="rId1095"/>
        <a:stretch>
          <a:fillRect/>
        </a:stretch>
      </xdr:blipFill>
      <xdr:spPr>
        <a:xfrm>
          <a:off x="6705600" y="816406800"/>
          <a:ext cx="762000" cy="762000"/>
        </a:xfrm>
        <a:prstGeom prst="rect">
          <a:avLst/>
        </a:prstGeom>
      </xdr:spPr>
    </xdr:pic>
    <xdr:clientData/>
  </xdr:twoCellAnchor>
  <xdr:twoCellAnchor editAs="oneCell">
    <xdr:from>
      <xdr:col>9</xdr:col>
      <xdr:colOff>333375</xdr:colOff>
      <xdr:row>4354</xdr:row>
      <xdr:rowOff>19050</xdr:rowOff>
    </xdr:from>
    <xdr:to>
      <xdr:col>12</xdr:col>
      <xdr:colOff>600075</xdr:colOff>
      <xdr:row>4364</xdr:row>
      <xdr:rowOff>180975</xdr:rowOff>
    </xdr:to>
    <xdr:pic>
      <xdr:nvPicPr>
        <xdr:cNvPr id="1402" name="Picture 1401" descr="457.jpg"/>
        <xdr:cNvPicPr>
          <a:picLocks noChangeAspect="1"/>
        </xdr:cNvPicPr>
      </xdr:nvPicPr>
      <xdr:blipFill>
        <a:blip xmlns:r="http://schemas.openxmlformats.org/officeDocument/2006/relationships" r:embed="rId1096"/>
        <a:stretch>
          <a:fillRect/>
        </a:stretch>
      </xdr:blipFill>
      <xdr:spPr>
        <a:xfrm>
          <a:off x="5819775" y="837009375"/>
          <a:ext cx="2095500" cy="2095500"/>
        </a:xfrm>
        <a:prstGeom prst="rect">
          <a:avLst/>
        </a:prstGeom>
        <a:ln w="19050">
          <a:solidFill>
            <a:schemeClr val="tx1"/>
          </a:solidFill>
        </a:ln>
      </xdr:spPr>
    </xdr:pic>
    <xdr:clientData/>
  </xdr:twoCellAnchor>
  <xdr:twoCellAnchor editAs="oneCell">
    <xdr:from>
      <xdr:col>7</xdr:col>
      <xdr:colOff>0</xdr:colOff>
      <xdr:row>4376</xdr:row>
      <xdr:rowOff>0</xdr:rowOff>
    </xdr:from>
    <xdr:to>
      <xdr:col>8</xdr:col>
      <xdr:colOff>152400</xdr:colOff>
      <xdr:row>4380</xdr:row>
      <xdr:rowOff>0</xdr:rowOff>
    </xdr:to>
    <xdr:pic>
      <xdr:nvPicPr>
        <xdr:cNvPr id="1403" name="Picture 1402" descr="457.png"/>
        <xdr:cNvPicPr>
          <a:picLocks noChangeAspect="1"/>
        </xdr:cNvPicPr>
      </xdr:nvPicPr>
      <xdr:blipFill>
        <a:blip xmlns:r="http://schemas.openxmlformats.org/officeDocument/2006/relationships" r:embed="rId1097"/>
        <a:stretch>
          <a:fillRect/>
        </a:stretch>
      </xdr:blipFill>
      <xdr:spPr>
        <a:xfrm>
          <a:off x="4267200" y="841209900"/>
          <a:ext cx="762000" cy="762000"/>
        </a:xfrm>
        <a:prstGeom prst="rect">
          <a:avLst/>
        </a:prstGeom>
      </xdr:spPr>
    </xdr:pic>
    <xdr:clientData/>
  </xdr:twoCellAnchor>
  <xdr:twoCellAnchor editAs="oneCell">
    <xdr:from>
      <xdr:col>9</xdr:col>
      <xdr:colOff>0</xdr:colOff>
      <xdr:row>4376</xdr:row>
      <xdr:rowOff>0</xdr:rowOff>
    </xdr:from>
    <xdr:to>
      <xdr:col>10</xdr:col>
      <xdr:colOff>152400</xdr:colOff>
      <xdr:row>4380</xdr:row>
      <xdr:rowOff>0</xdr:rowOff>
    </xdr:to>
    <xdr:pic>
      <xdr:nvPicPr>
        <xdr:cNvPr id="1404" name="Picture 1403" descr="457fem.png"/>
        <xdr:cNvPicPr>
          <a:picLocks noChangeAspect="1"/>
        </xdr:cNvPicPr>
      </xdr:nvPicPr>
      <xdr:blipFill>
        <a:blip xmlns:r="http://schemas.openxmlformats.org/officeDocument/2006/relationships" r:embed="rId1098"/>
        <a:stretch>
          <a:fillRect/>
        </a:stretch>
      </xdr:blipFill>
      <xdr:spPr>
        <a:xfrm>
          <a:off x="5486400" y="841209900"/>
          <a:ext cx="762000" cy="762000"/>
        </a:xfrm>
        <a:prstGeom prst="rect">
          <a:avLst/>
        </a:prstGeom>
      </xdr:spPr>
    </xdr:pic>
    <xdr:clientData/>
  </xdr:twoCellAnchor>
  <xdr:twoCellAnchor editAs="oneCell">
    <xdr:from>
      <xdr:col>7</xdr:col>
      <xdr:colOff>0</xdr:colOff>
      <xdr:row>4381</xdr:row>
      <xdr:rowOff>0</xdr:rowOff>
    </xdr:from>
    <xdr:to>
      <xdr:col>8</xdr:col>
      <xdr:colOff>152400</xdr:colOff>
      <xdr:row>4384</xdr:row>
      <xdr:rowOff>190500</xdr:rowOff>
    </xdr:to>
    <xdr:pic>
      <xdr:nvPicPr>
        <xdr:cNvPr id="1405" name="Picture 1404" descr="457back.png"/>
        <xdr:cNvPicPr>
          <a:picLocks noChangeAspect="1"/>
        </xdr:cNvPicPr>
      </xdr:nvPicPr>
      <xdr:blipFill>
        <a:blip xmlns:r="http://schemas.openxmlformats.org/officeDocument/2006/relationships" r:embed="rId1099"/>
        <a:stretch>
          <a:fillRect/>
        </a:stretch>
      </xdr:blipFill>
      <xdr:spPr>
        <a:xfrm>
          <a:off x="4267200" y="842162400"/>
          <a:ext cx="762000" cy="762000"/>
        </a:xfrm>
        <a:prstGeom prst="rect">
          <a:avLst/>
        </a:prstGeom>
      </xdr:spPr>
    </xdr:pic>
    <xdr:clientData/>
  </xdr:twoCellAnchor>
  <xdr:twoCellAnchor editAs="oneCell">
    <xdr:from>
      <xdr:col>9</xdr:col>
      <xdr:colOff>0</xdr:colOff>
      <xdr:row>4381</xdr:row>
      <xdr:rowOff>0</xdr:rowOff>
    </xdr:from>
    <xdr:to>
      <xdr:col>10</xdr:col>
      <xdr:colOff>152400</xdr:colOff>
      <xdr:row>4384</xdr:row>
      <xdr:rowOff>190500</xdr:rowOff>
    </xdr:to>
    <xdr:pic>
      <xdr:nvPicPr>
        <xdr:cNvPr id="1406" name="Picture 1405" descr="457backfem.png"/>
        <xdr:cNvPicPr>
          <a:picLocks noChangeAspect="1"/>
        </xdr:cNvPicPr>
      </xdr:nvPicPr>
      <xdr:blipFill>
        <a:blip xmlns:r="http://schemas.openxmlformats.org/officeDocument/2006/relationships" r:embed="rId1100"/>
        <a:stretch>
          <a:fillRect/>
        </a:stretch>
      </xdr:blipFill>
      <xdr:spPr>
        <a:xfrm>
          <a:off x="5486400" y="842162400"/>
          <a:ext cx="762000" cy="762000"/>
        </a:xfrm>
        <a:prstGeom prst="rect">
          <a:avLst/>
        </a:prstGeom>
      </xdr:spPr>
    </xdr:pic>
    <xdr:clientData/>
  </xdr:twoCellAnchor>
  <xdr:twoCellAnchor editAs="oneCell">
    <xdr:from>
      <xdr:col>11</xdr:col>
      <xdr:colOff>0</xdr:colOff>
      <xdr:row>4376</xdr:row>
      <xdr:rowOff>0</xdr:rowOff>
    </xdr:from>
    <xdr:to>
      <xdr:col>12</xdr:col>
      <xdr:colOff>152400</xdr:colOff>
      <xdr:row>4380</xdr:row>
      <xdr:rowOff>0</xdr:rowOff>
    </xdr:to>
    <xdr:pic>
      <xdr:nvPicPr>
        <xdr:cNvPr id="1407" name="Picture 1406" descr="457shiny.png"/>
        <xdr:cNvPicPr>
          <a:picLocks noChangeAspect="1"/>
        </xdr:cNvPicPr>
      </xdr:nvPicPr>
      <xdr:blipFill>
        <a:blip xmlns:r="http://schemas.openxmlformats.org/officeDocument/2006/relationships" r:embed="rId1101"/>
        <a:stretch>
          <a:fillRect/>
        </a:stretch>
      </xdr:blipFill>
      <xdr:spPr>
        <a:xfrm>
          <a:off x="6705600" y="841209900"/>
          <a:ext cx="762000" cy="762000"/>
        </a:xfrm>
        <a:prstGeom prst="rect">
          <a:avLst/>
        </a:prstGeom>
      </xdr:spPr>
    </xdr:pic>
    <xdr:clientData/>
  </xdr:twoCellAnchor>
  <xdr:twoCellAnchor editAs="oneCell">
    <xdr:from>
      <xdr:col>11</xdr:col>
      <xdr:colOff>0</xdr:colOff>
      <xdr:row>4381</xdr:row>
      <xdr:rowOff>0</xdr:rowOff>
    </xdr:from>
    <xdr:to>
      <xdr:col>12</xdr:col>
      <xdr:colOff>152400</xdr:colOff>
      <xdr:row>4384</xdr:row>
      <xdr:rowOff>190500</xdr:rowOff>
    </xdr:to>
    <xdr:pic>
      <xdr:nvPicPr>
        <xdr:cNvPr id="1408" name="Picture 1407" descr="457backshiny.png"/>
        <xdr:cNvPicPr>
          <a:picLocks noChangeAspect="1"/>
        </xdr:cNvPicPr>
      </xdr:nvPicPr>
      <xdr:blipFill>
        <a:blip xmlns:r="http://schemas.openxmlformats.org/officeDocument/2006/relationships" r:embed="rId1102"/>
        <a:stretch>
          <a:fillRect/>
        </a:stretch>
      </xdr:blipFill>
      <xdr:spPr>
        <a:xfrm>
          <a:off x="6705600" y="842162400"/>
          <a:ext cx="762000" cy="762000"/>
        </a:xfrm>
        <a:prstGeom prst="rect">
          <a:avLst/>
        </a:prstGeom>
      </xdr:spPr>
    </xdr:pic>
    <xdr:clientData/>
  </xdr:twoCellAnchor>
  <xdr:twoCellAnchor editAs="oneCell">
    <xdr:from>
      <xdr:col>9</xdr:col>
      <xdr:colOff>333375</xdr:colOff>
      <xdr:row>4386</xdr:row>
      <xdr:rowOff>19050</xdr:rowOff>
    </xdr:from>
    <xdr:to>
      <xdr:col>12</xdr:col>
      <xdr:colOff>600075</xdr:colOff>
      <xdr:row>4396</xdr:row>
      <xdr:rowOff>180975</xdr:rowOff>
    </xdr:to>
    <xdr:pic>
      <xdr:nvPicPr>
        <xdr:cNvPr id="1409" name="Picture 1408" descr="337.jpg"/>
        <xdr:cNvPicPr>
          <a:picLocks noChangeAspect="1"/>
        </xdr:cNvPicPr>
      </xdr:nvPicPr>
      <xdr:blipFill>
        <a:blip xmlns:r="http://schemas.openxmlformats.org/officeDocument/2006/relationships" r:embed="rId1103"/>
        <a:stretch>
          <a:fillRect/>
        </a:stretch>
      </xdr:blipFill>
      <xdr:spPr>
        <a:xfrm>
          <a:off x="5819775" y="843162525"/>
          <a:ext cx="2095500" cy="2095500"/>
        </a:xfrm>
        <a:prstGeom prst="rect">
          <a:avLst/>
        </a:prstGeom>
        <a:ln w="19050">
          <a:solidFill>
            <a:schemeClr val="tx1"/>
          </a:solidFill>
        </a:ln>
      </xdr:spPr>
    </xdr:pic>
    <xdr:clientData/>
  </xdr:twoCellAnchor>
  <xdr:twoCellAnchor editAs="oneCell">
    <xdr:from>
      <xdr:col>8</xdr:col>
      <xdr:colOff>0</xdr:colOff>
      <xdr:row>4408</xdr:row>
      <xdr:rowOff>0</xdr:rowOff>
    </xdr:from>
    <xdr:to>
      <xdr:col>9</xdr:col>
      <xdr:colOff>152400</xdr:colOff>
      <xdr:row>4412</xdr:row>
      <xdr:rowOff>0</xdr:rowOff>
    </xdr:to>
    <xdr:pic>
      <xdr:nvPicPr>
        <xdr:cNvPr id="1410" name="Picture 1409" descr="337.png"/>
        <xdr:cNvPicPr>
          <a:picLocks noChangeAspect="1"/>
        </xdr:cNvPicPr>
      </xdr:nvPicPr>
      <xdr:blipFill>
        <a:blip xmlns:r="http://schemas.openxmlformats.org/officeDocument/2006/relationships" r:embed="rId1104"/>
        <a:stretch>
          <a:fillRect/>
        </a:stretch>
      </xdr:blipFill>
      <xdr:spPr>
        <a:xfrm>
          <a:off x="4876800" y="847363050"/>
          <a:ext cx="762000" cy="762000"/>
        </a:xfrm>
        <a:prstGeom prst="rect">
          <a:avLst/>
        </a:prstGeom>
      </xdr:spPr>
    </xdr:pic>
    <xdr:clientData/>
  </xdr:twoCellAnchor>
  <xdr:twoCellAnchor editAs="oneCell">
    <xdr:from>
      <xdr:col>8</xdr:col>
      <xdr:colOff>0</xdr:colOff>
      <xdr:row>4413</xdr:row>
      <xdr:rowOff>0</xdr:rowOff>
    </xdr:from>
    <xdr:to>
      <xdr:col>9</xdr:col>
      <xdr:colOff>152400</xdr:colOff>
      <xdr:row>4416</xdr:row>
      <xdr:rowOff>190500</xdr:rowOff>
    </xdr:to>
    <xdr:pic>
      <xdr:nvPicPr>
        <xdr:cNvPr id="1411" name="Picture 1410" descr="337back.png"/>
        <xdr:cNvPicPr>
          <a:picLocks noChangeAspect="1"/>
        </xdr:cNvPicPr>
      </xdr:nvPicPr>
      <xdr:blipFill>
        <a:blip xmlns:r="http://schemas.openxmlformats.org/officeDocument/2006/relationships" r:embed="rId1105"/>
        <a:stretch>
          <a:fillRect/>
        </a:stretch>
      </xdr:blipFill>
      <xdr:spPr>
        <a:xfrm>
          <a:off x="4876800" y="848315550"/>
          <a:ext cx="762000" cy="762000"/>
        </a:xfrm>
        <a:prstGeom prst="rect">
          <a:avLst/>
        </a:prstGeom>
      </xdr:spPr>
    </xdr:pic>
    <xdr:clientData/>
  </xdr:twoCellAnchor>
  <xdr:twoCellAnchor editAs="oneCell">
    <xdr:from>
      <xdr:col>11</xdr:col>
      <xdr:colOff>0</xdr:colOff>
      <xdr:row>4408</xdr:row>
      <xdr:rowOff>0</xdr:rowOff>
    </xdr:from>
    <xdr:to>
      <xdr:col>12</xdr:col>
      <xdr:colOff>152400</xdr:colOff>
      <xdr:row>4412</xdr:row>
      <xdr:rowOff>0</xdr:rowOff>
    </xdr:to>
    <xdr:pic>
      <xdr:nvPicPr>
        <xdr:cNvPr id="1412" name="Picture 1411" descr="337shiny.png"/>
        <xdr:cNvPicPr>
          <a:picLocks noChangeAspect="1"/>
        </xdr:cNvPicPr>
      </xdr:nvPicPr>
      <xdr:blipFill>
        <a:blip xmlns:r="http://schemas.openxmlformats.org/officeDocument/2006/relationships" r:embed="rId1106"/>
        <a:stretch>
          <a:fillRect/>
        </a:stretch>
      </xdr:blipFill>
      <xdr:spPr>
        <a:xfrm>
          <a:off x="6705600" y="847363050"/>
          <a:ext cx="762000" cy="762000"/>
        </a:xfrm>
        <a:prstGeom prst="rect">
          <a:avLst/>
        </a:prstGeom>
      </xdr:spPr>
    </xdr:pic>
    <xdr:clientData/>
  </xdr:twoCellAnchor>
  <xdr:twoCellAnchor editAs="oneCell">
    <xdr:from>
      <xdr:col>11</xdr:col>
      <xdr:colOff>0</xdr:colOff>
      <xdr:row>4413</xdr:row>
      <xdr:rowOff>0</xdr:rowOff>
    </xdr:from>
    <xdr:to>
      <xdr:col>12</xdr:col>
      <xdr:colOff>152400</xdr:colOff>
      <xdr:row>4416</xdr:row>
      <xdr:rowOff>190500</xdr:rowOff>
    </xdr:to>
    <xdr:pic>
      <xdr:nvPicPr>
        <xdr:cNvPr id="1413" name="Picture 1412" descr="337backshiny.png"/>
        <xdr:cNvPicPr>
          <a:picLocks noChangeAspect="1"/>
        </xdr:cNvPicPr>
      </xdr:nvPicPr>
      <xdr:blipFill>
        <a:blip xmlns:r="http://schemas.openxmlformats.org/officeDocument/2006/relationships" r:embed="rId1107"/>
        <a:stretch>
          <a:fillRect/>
        </a:stretch>
      </xdr:blipFill>
      <xdr:spPr>
        <a:xfrm>
          <a:off x="6705600" y="848315550"/>
          <a:ext cx="762000" cy="762000"/>
        </a:xfrm>
        <a:prstGeom prst="rect">
          <a:avLst/>
        </a:prstGeom>
      </xdr:spPr>
    </xdr:pic>
    <xdr:clientData/>
  </xdr:twoCellAnchor>
  <xdr:twoCellAnchor editAs="oneCell">
    <xdr:from>
      <xdr:col>9</xdr:col>
      <xdr:colOff>323850</xdr:colOff>
      <xdr:row>4418</xdr:row>
      <xdr:rowOff>19050</xdr:rowOff>
    </xdr:from>
    <xdr:to>
      <xdr:col>12</xdr:col>
      <xdr:colOff>590550</xdr:colOff>
      <xdr:row>4428</xdr:row>
      <xdr:rowOff>180975</xdr:rowOff>
    </xdr:to>
    <xdr:pic>
      <xdr:nvPicPr>
        <xdr:cNvPr id="1414" name="Picture 1413" descr="370.jpg"/>
        <xdr:cNvPicPr>
          <a:picLocks noChangeAspect="1"/>
        </xdr:cNvPicPr>
      </xdr:nvPicPr>
      <xdr:blipFill>
        <a:blip xmlns:r="http://schemas.openxmlformats.org/officeDocument/2006/relationships" r:embed="rId1108"/>
        <a:stretch>
          <a:fillRect/>
        </a:stretch>
      </xdr:blipFill>
      <xdr:spPr>
        <a:xfrm>
          <a:off x="5810250" y="849315675"/>
          <a:ext cx="2095500" cy="2095500"/>
        </a:xfrm>
        <a:prstGeom prst="rect">
          <a:avLst/>
        </a:prstGeom>
        <a:ln w="19050">
          <a:solidFill>
            <a:schemeClr val="tx1"/>
          </a:solidFill>
        </a:ln>
      </xdr:spPr>
    </xdr:pic>
    <xdr:clientData/>
  </xdr:twoCellAnchor>
  <xdr:twoCellAnchor editAs="oneCell">
    <xdr:from>
      <xdr:col>7</xdr:col>
      <xdr:colOff>0</xdr:colOff>
      <xdr:row>4440</xdr:row>
      <xdr:rowOff>0</xdr:rowOff>
    </xdr:from>
    <xdr:to>
      <xdr:col>8</xdr:col>
      <xdr:colOff>152400</xdr:colOff>
      <xdr:row>4444</xdr:row>
      <xdr:rowOff>0</xdr:rowOff>
    </xdr:to>
    <xdr:pic>
      <xdr:nvPicPr>
        <xdr:cNvPr id="1415" name="Picture 1414" descr="370.png"/>
        <xdr:cNvPicPr>
          <a:picLocks noChangeAspect="1"/>
        </xdr:cNvPicPr>
      </xdr:nvPicPr>
      <xdr:blipFill>
        <a:blip xmlns:r="http://schemas.openxmlformats.org/officeDocument/2006/relationships" r:embed="rId1109"/>
        <a:stretch>
          <a:fillRect/>
        </a:stretch>
      </xdr:blipFill>
      <xdr:spPr>
        <a:xfrm>
          <a:off x="4267200" y="853516200"/>
          <a:ext cx="762000" cy="762000"/>
        </a:xfrm>
        <a:prstGeom prst="rect">
          <a:avLst/>
        </a:prstGeom>
      </xdr:spPr>
    </xdr:pic>
    <xdr:clientData/>
  </xdr:twoCellAnchor>
  <xdr:twoCellAnchor editAs="oneCell">
    <xdr:from>
      <xdr:col>9</xdr:col>
      <xdr:colOff>0</xdr:colOff>
      <xdr:row>4440</xdr:row>
      <xdr:rowOff>0</xdr:rowOff>
    </xdr:from>
    <xdr:to>
      <xdr:col>10</xdr:col>
      <xdr:colOff>152400</xdr:colOff>
      <xdr:row>4444</xdr:row>
      <xdr:rowOff>0</xdr:rowOff>
    </xdr:to>
    <xdr:pic>
      <xdr:nvPicPr>
        <xdr:cNvPr id="1416" name="Picture 1415" descr="370.png"/>
        <xdr:cNvPicPr>
          <a:picLocks noChangeAspect="1"/>
        </xdr:cNvPicPr>
      </xdr:nvPicPr>
      <xdr:blipFill>
        <a:blip xmlns:r="http://schemas.openxmlformats.org/officeDocument/2006/relationships" r:embed="rId1109"/>
        <a:stretch>
          <a:fillRect/>
        </a:stretch>
      </xdr:blipFill>
      <xdr:spPr>
        <a:xfrm>
          <a:off x="5486400" y="853516200"/>
          <a:ext cx="762000" cy="762000"/>
        </a:xfrm>
        <a:prstGeom prst="rect">
          <a:avLst/>
        </a:prstGeom>
      </xdr:spPr>
    </xdr:pic>
    <xdr:clientData/>
  </xdr:twoCellAnchor>
  <xdr:twoCellAnchor editAs="oneCell">
    <xdr:from>
      <xdr:col>7</xdr:col>
      <xdr:colOff>0</xdr:colOff>
      <xdr:row>4445</xdr:row>
      <xdr:rowOff>0</xdr:rowOff>
    </xdr:from>
    <xdr:to>
      <xdr:col>8</xdr:col>
      <xdr:colOff>152400</xdr:colOff>
      <xdr:row>4448</xdr:row>
      <xdr:rowOff>190500</xdr:rowOff>
    </xdr:to>
    <xdr:pic>
      <xdr:nvPicPr>
        <xdr:cNvPr id="1417" name="Picture 1416" descr="370back.png"/>
        <xdr:cNvPicPr>
          <a:picLocks noChangeAspect="1"/>
        </xdr:cNvPicPr>
      </xdr:nvPicPr>
      <xdr:blipFill>
        <a:blip xmlns:r="http://schemas.openxmlformats.org/officeDocument/2006/relationships" r:embed="rId1110"/>
        <a:stretch>
          <a:fillRect/>
        </a:stretch>
      </xdr:blipFill>
      <xdr:spPr>
        <a:xfrm>
          <a:off x="4267200" y="854468700"/>
          <a:ext cx="762000" cy="762000"/>
        </a:xfrm>
        <a:prstGeom prst="rect">
          <a:avLst/>
        </a:prstGeom>
      </xdr:spPr>
    </xdr:pic>
    <xdr:clientData/>
  </xdr:twoCellAnchor>
  <xdr:twoCellAnchor editAs="oneCell">
    <xdr:from>
      <xdr:col>9</xdr:col>
      <xdr:colOff>0</xdr:colOff>
      <xdr:row>4445</xdr:row>
      <xdr:rowOff>0</xdr:rowOff>
    </xdr:from>
    <xdr:to>
      <xdr:col>10</xdr:col>
      <xdr:colOff>152400</xdr:colOff>
      <xdr:row>4448</xdr:row>
      <xdr:rowOff>190500</xdr:rowOff>
    </xdr:to>
    <xdr:pic>
      <xdr:nvPicPr>
        <xdr:cNvPr id="1418" name="Picture 1417" descr="370back.png"/>
        <xdr:cNvPicPr>
          <a:picLocks noChangeAspect="1"/>
        </xdr:cNvPicPr>
      </xdr:nvPicPr>
      <xdr:blipFill>
        <a:blip xmlns:r="http://schemas.openxmlformats.org/officeDocument/2006/relationships" r:embed="rId1110"/>
        <a:stretch>
          <a:fillRect/>
        </a:stretch>
      </xdr:blipFill>
      <xdr:spPr>
        <a:xfrm>
          <a:off x="5486400" y="854468700"/>
          <a:ext cx="762000" cy="762000"/>
        </a:xfrm>
        <a:prstGeom prst="rect">
          <a:avLst/>
        </a:prstGeom>
      </xdr:spPr>
    </xdr:pic>
    <xdr:clientData/>
  </xdr:twoCellAnchor>
  <xdr:twoCellAnchor editAs="oneCell">
    <xdr:from>
      <xdr:col>11</xdr:col>
      <xdr:colOff>0</xdr:colOff>
      <xdr:row>4440</xdr:row>
      <xdr:rowOff>0</xdr:rowOff>
    </xdr:from>
    <xdr:to>
      <xdr:col>12</xdr:col>
      <xdr:colOff>152400</xdr:colOff>
      <xdr:row>4444</xdr:row>
      <xdr:rowOff>0</xdr:rowOff>
    </xdr:to>
    <xdr:pic>
      <xdr:nvPicPr>
        <xdr:cNvPr id="1419" name="Picture 1418" descr="370shiny.png"/>
        <xdr:cNvPicPr>
          <a:picLocks noChangeAspect="1"/>
        </xdr:cNvPicPr>
      </xdr:nvPicPr>
      <xdr:blipFill>
        <a:blip xmlns:r="http://schemas.openxmlformats.org/officeDocument/2006/relationships" r:embed="rId1111"/>
        <a:stretch>
          <a:fillRect/>
        </a:stretch>
      </xdr:blipFill>
      <xdr:spPr>
        <a:xfrm>
          <a:off x="6705600" y="853516200"/>
          <a:ext cx="762000" cy="762000"/>
        </a:xfrm>
        <a:prstGeom prst="rect">
          <a:avLst/>
        </a:prstGeom>
      </xdr:spPr>
    </xdr:pic>
    <xdr:clientData/>
  </xdr:twoCellAnchor>
  <xdr:twoCellAnchor editAs="oneCell">
    <xdr:from>
      <xdr:col>11</xdr:col>
      <xdr:colOff>0</xdr:colOff>
      <xdr:row>4445</xdr:row>
      <xdr:rowOff>0</xdr:rowOff>
    </xdr:from>
    <xdr:to>
      <xdr:col>12</xdr:col>
      <xdr:colOff>152400</xdr:colOff>
      <xdr:row>4448</xdr:row>
      <xdr:rowOff>190500</xdr:rowOff>
    </xdr:to>
    <xdr:pic>
      <xdr:nvPicPr>
        <xdr:cNvPr id="1420" name="Picture 1419" descr="370backshiny.png"/>
        <xdr:cNvPicPr>
          <a:picLocks noChangeAspect="1"/>
        </xdr:cNvPicPr>
      </xdr:nvPicPr>
      <xdr:blipFill>
        <a:blip xmlns:r="http://schemas.openxmlformats.org/officeDocument/2006/relationships" r:embed="rId1112"/>
        <a:stretch>
          <a:fillRect/>
        </a:stretch>
      </xdr:blipFill>
      <xdr:spPr>
        <a:xfrm>
          <a:off x="6705600" y="854468700"/>
          <a:ext cx="762000" cy="762000"/>
        </a:xfrm>
        <a:prstGeom prst="rect">
          <a:avLst/>
        </a:prstGeom>
      </xdr:spPr>
    </xdr:pic>
    <xdr:clientData/>
  </xdr:twoCellAnchor>
  <xdr:twoCellAnchor editAs="oneCell">
    <xdr:from>
      <xdr:col>9</xdr:col>
      <xdr:colOff>323850</xdr:colOff>
      <xdr:row>4518</xdr:row>
      <xdr:rowOff>19050</xdr:rowOff>
    </xdr:from>
    <xdr:to>
      <xdr:col>12</xdr:col>
      <xdr:colOff>590550</xdr:colOff>
      <xdr:row>4528</xdr:row>
      <xdr:rowOff>180975</xdr:rowOff>
    </xdr:to>
    <xdr:pic>
      <xdr:nvPicPr>
        <xdr:cNvPr id="1421" name="Picture 1420" descr="219.jpg"/>
        <xdr:cNvPicPr>
          <a:picLocks noChangeAspect="1"/>
        </xdr:cNvPicPr>
      </xdr:nvPicPr>
      <xdr:blipFill>
        <a:blip xmlns:r="http://schemas.openxmlformats.org/officeDocument/2006/relationships" r:embed="rId1113"/>
        <a:stretch>
          <a:fillRect/>
        </a:stretch>
      </xdr:blipFill>
      <xdr:spPr>
        <a:xfrm>
          <a:off x="5810250" y="868537125"/>
          <a:ext cx="2095500" cy="2095500"/>
        </a:xfrm>
        <a:prstGeom prst="rect">
          <a:avLst/>
        </a:prstGeom>
        <a:ln w="19050">
          <a:solidFill>
            <a:schemeClr val="tx1"/>
          </a:solidFill>
        </a:ln>
      </xdr:spPr>
    </xdr:pic>
    <xdr:clientData/>
  </xdr:twoCellAnchor>
  <xdr:twoCellAnchor editAs="oneCell">
    <xdr:from>
      <xdr:col>7</xdr:col>
      <xdr:colOff>0</xdr:colOff>
      <xdr:row>4540</xdr:row>
      <xdr:rowOff>0</xdr:rowOff>
    </xdr:from>
    <xdr:to>
      <xdr:col>8</xdr:col>
      <xdr:colOff>152400</xdr:colOff>
      <xdr:row>4544</xdr:row>
      <xdr:rowOff>0</xdr:rowOff>
    </xdr:to>
    <xdr:pic>
      <xdr:nvPicPr>
        <xdr:cNvPr id="1422" name="Picture 1421" descr="219.png"/>
        <xdr:cNvPicPr>
          <a:picLocks noChangeAspect="1"/>
        </xdr:cNvPicPr>
      </xdr:nvPicPr>
      <xdr:blipFill>
        <a:blip xmlns:r="http://schemas.openxmlformats.org/officeDocument/2006/relationships" r:embed="rId1114"/>
        <a:stretch>
          <a:fillRect/>
        </a:stretch>
      </xdr:blipFill>
      <xdr:spPr>
        <a:xfrm>
          <a:off x="4267200" y="872737650"/>
          <a:ext cx="762000" cy="762000"/>
        </a:xfrm>
        <a:prstGeom prst="rect">
          <a:avLst/>
        </a:prstGeom>
      </xdr:spPr>
    </xdr:pic>
    <xdr:clientData/>
  </xdr:twoCellAnchor>
  <xdr:twoCellAnchor editAs="oneCell">
    <xdr:from>
      <xdr:col>9</xdr:col>
      <xdr:colOff>0</xdr:colOff>
      <xdr:row>4540</xdr:row>
      <xdr:rowOff>0</xdr:rowOff>
    </xdr:from>
    <xdr:to>
      <xdr:col>10</xdr:col>
      <xdr:colOff>152400</xdr:colOff>
      <xdr:row>4544</xdr:row>
      <xdr:rowOff>0</xdr:rowOff>
    </xdr:to>
    <xdr:pic>
      <xdr:nvPicPr>
        <xdr:cNvPr id="1423" name="Picture 1422" descr="219.png"/>
        <xdr:cNvPicPr>
          <a:picLocks noChangeAspect="1"/>
        </xdr:cNvPicPr>
      </xdr:nvPicPr>
      <xdr:blipFill>
        <a:blip xmlns:r="http://schemas.openxmlformats.org/officeDocument/2006/relationships" r:embed="rId1114"/>
        <a:stretch>
          <a:fillRect/>
        </a:stretch>
      </xdr:blipFill>
      <xdr:spPr>
        <a:xfrm>
          <a:off x="5486400" y="872737650"/>
          <a:ext cx="762000" cy="762000"/>
        </a:xfrm>
        <a:prstGeom prst="rect">
          <a:avLst/>
        </a:prstGeom>
      </xdr:spPr>
    </xdr:pic>
    <xdr:clientData/>
  </xdr:twoCellAnchor>
  <xdr:twoCellAnchor editAs="oneCell">
    <xdr:from>
      <xdr:col>7</xdr:col>
      <xdr:colOff>0</xdr:colOff>
      <xdr:row>4545</xdr:row>
      <xdr:rowOff>0</xdr:rowOff>
    </xdr:from>
    <xdr:to>
      <xdr:col>8</xdr:col>
      <xdr:colOff>152400</xdr:colOff>
      <xdr:row>4548</xdr:row>
      <xdr:rowOff>190500</xdr:rowOff>
    </xdr:to>
    <xdr:pic>
      <xdr:nvPicPr>
        <xdr:cNvPr id="1424" name="Picture 1423" descr="219back.png"/>
        <xdr:cNvPicPr>
          <a:picLocks noChangeAspect="1"/>
        </xdr:cNvPicPr>
      </xdr:nvPicPr>
      <xdr:blipFill>
        <a:blip xmlns:r="http://schemas.openxmlformats.org/officeDocument/2006/relationships" r:embed="rId1115"/>
        <a:stretch>
          <a:fillRect/>
        </a:stretch>
      </xdr:blipFill>
      <xdr:spPr>
        <a:xfrm>
          <a:off x="4267200" y="873690150"/>
          <a:ext cx="762000" cy="762000"/>
        </a:xfrm>
        <a:prstGeom prst="rect">
          <a:avLst/>
        </a:prstGeom>
      </xdr:spPr>
    </xdr:pic>
    <xdr:clientData/>
  </xdr:twoCellAnchor>
  <xdr:twoCellAnchor editAs="oneCell">
    <xdr:from>
      <xdr:col>9</xdr:col>
      <xdr:colOff>0</xdr:colOff>
      <xdr:row>4545</xdr:row>
      <xdr:rowOff>0</xdr:rowOff>
    </xdr:from>
    <xdr:to>
      <xdr:col>10</xdr:col>
      <xdr:colOff>152400</xdr:colOff>
      <xdr:row>4548</xdr:row>
      <xdr:rowOff>190500</xdr:rowOff>
    </xdr:to>
    <xdr:pic>
      <xdr:nvPicPr>
        <xdr:cNvPr id="1425" name="Picture 1424" descr="219back.png"/>
        <xdr:cNvPicPr>
          <a:picLocks noChangeAspect="1"/>
        </xdr:cNvPicPr>
      </xdr:nvPicPr>
      <xdr:blipFill>
        <a:blip xmlns:r="http://schemas.openxmlformats.org/officeDocument/2006/relationships" r:embed="rId1115"/>
        <a:stretch>
          <a:fillRect/>
        </a:stretch>
      </xdr:blipFill>
      <xdr:spPr>
        <a:xfrm>
          <a:off x="5486400" y="873690150"/>
          <a:ext cx="762000" cy="762000"/>
        </a:xfrm>
        <a:prstGeom prst="rect">
          <a:avLst/>
        </a:prstGeom>
      </xdr:spPr>
    </xdr:pic>
    <xdr:clientData/>
  </xdr:twoCellAnchor>
  <xdr:twoCellAnchor editAs="oneCell">
    <xdr:from>
      <xdr:col>11</xdr:col>
      <xdr:colOff>0</xdr:colOff>
      <xdr:row>4540</xdr:row>
      <xdr:rowOff>0</xdr:rowOff>
    </xdr:from>
    <xdr:to>
      <xdr:col>12</xdr:col>
      <xdr:colOff>152400</xdr:colOff>
      <xdr:row>4544</xdr:row>
      <xdr:rowOff>0</xdr:rowOff>
    </xdr:to>
    <xdr:pic>
      <xdr:nvPicPr>
        <xdr:cNvPr id="1426" name="Picture 1425" descr="219shiny.png"/>
        <xdr:cNvPicPr>
          <a:picLocks noChangeAspect="1"/>
        </xdr:cNvPicPr>
      </xdr:nvPicPr>
      <xdr:blipFill>
        <a:blip xmlns:r="http://schemas.openxmlformats.org/officeDocument/2006/relationships" r:embed="rId1116"/>
        <a:stretch>
          <a:fillRect/>
        </a:stretch>
      </xdr:blipFill>
      <xdr:spPr>
        <a:xfrm>
          <a:off x="6705600" y="872737650"/>
          <a:ext cx="762000" cy="762000"/>
        </a:xfrm>
        <a:prstGeom prst="rect">
          <a:avLst/>
        </a:prstGeom>
      </xdr:spPr>
    </xdr:pic>
    <xdr:clientData/>
  </xdr:twoCellAnchor>
  <xdr:twoCellAnchor editAs="oneCell">
    <xdr:from>
      <xdr:col>11</xdr:col>
      <xdr:colOff>0</xdr:colOff>
      <xdr:row>4545</xdr:row>
      <xdr:rowOff>0</xdr:rowOff>
    </xdr:from>
    <xdr:to>
      <xdr:col>12</xdr:col>
      <xdr:colOff>152400</xdr:colOff>
      <xdr:row>4548</xdr:row>
      <xdr:rowOff>190500</xdr:rowOff>
    </xdr:to>
    <xdr:pic>
      <xdr:nvPicPr>
        <xdr:cNvPr id="1427" name="Picture 1426" descr="219backshiny.png"/>
        <xdr:cNvPicPr>
          <a:picLocks noChangeAspect="1"/>
        </xdr:cNvPicPr>
      </xdr:nvPicPr>
      <xdr:blipFill>
        <a:blip xmlns:r="http://schemas.openxmlformats.org/officeDocument/2006/relationships" r:embed="rId1117"/>
        <a:stretch>
          <a:fillRect/>
        </a:stretch>
      </xdr:blipFill>
      <xdr:spPr>
        <a:xfrm>
          <a:off x="6705600" y="873690150"/>
          <a:ext cx="762000" cy="762000"/>
        </a:xfrm>
        <a:prstGeom prst="rect">
          <a:avLst/>
        </a:prstGeom>
      </xdr:spPr>
    </xdr:pic>
    <xdr:clientData/>
  </xdr:twoCellAnchor>
  <xdr:twoCellAnchor editAs="oneCell">
    <xdr:from>
      <xdr:col>9</xdr:col>
      <xdr:colOff>323850</xdr:colOff>
      <xdr:row>4552</xdr:row>
      <xdr:rowOff>19050</xdr:rowOff>
    </xdr:from>
    <xdr:to>
      <xdr:col>12</xdr:col>
      <xdr:colOff>590550</xdr:colOff>
      <xdr:row>4562</xdr:row>
      <xdr:rowOff>180975</xdr:rowOff>
    </xdr:to>
    <xdr:pic>
      <xdr:nvPicPr>
        <xdr:cNvPr id="1428" name="Picture 1427" descr="467.jpg"/>
        <xdr:cNvPicPr>
          <a:picLocks noChangeAspect="1"/>
        </xdr:cNvPicPr>
      </xdr:nvPicPr>
      <xdr:blipFill>
        <a:blip xmlns:r="http://schemas.openxmlformats.org/officeDocument/2006/relationships" r:embed="rId1118"/>
        <a:stretch>
          <a:fillRect/>
        </a:stretch>
      </xdr:blipFill>
      <xdr:spPr>
        <a:xfrm>
          <a:off x="5810250" y="875071275"/>
          <a:ext cx="2095500" cy="2095500"/>
        </a:xfrm>
        <a:prstGeom prst="rect">
          <a:avLst/>
        </a:prstGeom>
        <a:ln w="19050">
          <a:solidFill>
            <a:schemeClr val="tx1"/>
          </a:solidFill>
        </a:ln>
      </xdr:spPr>
    </xdr:pic>
    <xdr:clientData/>
  </xdr:twoCellAnchor>
  <xdr:twoCellAnchor editAs="oneCell">
    <xdr:from>
      <xdr:col>7</xdr:col>
      <xdr:colOff>0</xdr:colOff>
      <xdr:row>4574</xdr:row>
      <xdr:rowOff>0</xdr:rowOff>
    </xdr:from>
    <xdr:to>
      <xdr:col>8</xdr:col>
      <xdr:colOff>152400</xdr:colOff>
      <xdr:row>4578</xdr:row>
      <xdr:rowOff>0</xdr:rowOff>
    </xdr:to>
    <xdr:pic>
      <xdr:nvPicPr>
        <xdr:cNvPr id="1429" name="Picture 1428" descr="467.png"/>
        <xdr:cNvPicPr>
          <a:picLocks noChangeAspect="1"/>
        </xdr:cNvPicPr>
      </xdr:nvPicPr>
      <xdr:blipFill>
        <a:blip xmlns:r="http://schemas.openxmlformats.org/officeDocument/2006/relationships" r:embed="rId1119"/>
        <a:stretch>
          <a:fillRect/>
        </a:stretch>
      </xdr:blipFill>
      <xdr:spPr>
        <a:xfrm>
          <a:off x="4267200" y="879271800"/>
          <a:ext cx="762000" cy="762000"/>
        </a:xfrm>
        <a:prstGeom prst="rect">
          <a:avLst/>
        </a:prstGeom>
      </xdr:spPr>
    </xdr:pic>
    <xdr:clientData/>
  </xdr:twoCellAnchor>
  <xdr:twoCellAnchor editAs="oneCell">
    <xdr:from>
      <xdr:col>9</xdr:col>
      <xdr:colOff>0</xdr:colOff>
      <xdr:row>4574</xdr:row>
      <xdr:rowOff>0</xdr:rowOff>
    </xdr:from>
    <xdr:to>
      <xdr:col>10</xdr:col>
      <xdr:colOff>152400</xdr:colOff>
      <xdr:row>4578</xdr:row>
      <xdr:rowOff>0</xdr:rowOff>
    </xdr:to>
    <xdr:pic>
      <xdr:nvPicPr>
        <xdr:cNvPr id="1430" name="Picture 1429" descr="467.png"/>
        <xdr:cNvPicPr>
          <a:picLocks noChangeAspect="1"/>
        </xdr:cNvPicPr>
      </xdr:nvPicPr>
      <xdr:blipFill>
        <a:blip xmlns:r="http://schemas.openxmlformats.org/officeDocument/2006/relationships" r:embed="rId1119"/>
        <a:stretch>
          <a:fillRect/>
        </a:stretch>
      </xdr:blipFill>
      <xdr:spPr>
        <a:xfrm>
          <a:off x="5486400" y="879271800"/>
          <a:ext cx="762000" cy="762000"/>
        </a:xfrm>
        <a:prstGeom prst="rect">
          <a:avLst/>
        </a:prstGeom>
      </xdr:spPr>
    </xdr:pic>
    <xdr:clientData/>
  </xdr:twoCellAnchor>
  <xdr:twoCellAnchor editAs="oneCell">
    <xdr:from>
      <xdr:col>7</xdr:col>
      <xdr:colOff>0</xdr:colOff>
      <xdr:row>4579</xdr:row>
      <xdr:rowOff>0</xdr:rowOff>
    </xdr:from>
    <xdr:to>
      <xdr:col>8</xdr:col>
      <xdr:colOff>152400</xdr:colOff>
      <xdr:row>4582</xdr:row>
      <xdr:rowOff>190500</xdr:rowOff>
    </xdr:to>
    <xdr:pic>
      <xdr:nvPicPr>
        <xdr:cNvPr id="1431" name="Picture 1430" descr="467back.png"/>
        <xdr:cNvPicPr>
          <a:picLocks noChangeAspect="1"/>
        </xdr:cNvPicPr>
      </xdr:nvPicPr>
      <xdr:blipFill>
        <a:blip xmlns:r="http://schemas.openxmlformats.org/officeDocument/2006/relationships" r:embed="rId1120"/>
        <a:stretch>
          <a:fillRect/>
        </a:stretch>
      </xdr:blipFill>
      <xdr:spPr>
        <a:xfrm>
          <a:off x="4267200" y="880224300"/>
          <a:ext cx="762000" cy="762000"/>
        </a:xfrm>
        <a:prstGeom prst="rect">
          <a:avLst/>
        </a:prstGeom>
      </xdr:spPr>
    </xdr:pic>
    <xdr:clientData/>
  </xdr:twoCellAnchor>
  <xdr:twoCellAnchor editAs="oneCell">
    <xdr:from>
      <xdr:col>9</xdr:col>
      <xdr:colOff>0</xdr:colOff>
      <xdr:row>4579</xdr:row>
      <xdr:rowOff>0</xdr:rowOff>
    </xdr:from>
    <xdr:to>
      <xdr:col>10</xdr:col>
      <xdr:colOff>152400</xdr:colOff>
      <xdr:row>4582</xdr:row>
      <xdr:rowOff>190500</xdr:rowOff>
    </xdr:to>
    <xdr:pic>
      <xdr:nvPicPr>
        <xdr:cNvPr id="1432" name="Picture 1431" descr="467back.png"/>
        <xdr:cNvPicPr>
          <a:picLocks noChangeAspect="1"/>
        </xdr:cNvPicPr>
      </xdr:nvPicPr>
      <xdr:blipFill>
        <a:blip xmlns:r="http://schemas.openxmlformats.org/officeDocument/2006/relationships" r:embed="rId1120"/>
        <a:stretch>
          <a:fillRect/>
        </a:stretch>
      </xdr:blipFill>
      <xdr:spPr>
        <a:xfrm>
          <a:off x="5486400" y="880224300"/>
          <a:ext cx="762000" cy="762000"/>
        </a:xfrm>
        <a:prstGeom prst="rect">
          <a:avLst/>
        </a:prstGeom>
      </xdr:spPr>
    </xdr:pic>
    <xdr:clientData/>
  </xdr:twoCellAnchor>
  <xdr:twoCellAnchor editAs="oneCell">
    <xdr:from>
      <xdr:col>11</xdr:col>
      <xdr:colOff>0</xdr:colOff>
      <xdr:row>4574</xdr:row>
      <xdr:rowOff>0</xdr:rowOff>
    </xdr:from>
    <xdr:to>
      <xdr:col>12</xdr:col>
      <xdr:colOff>152400</xdr:colOff>
      <xdr:row>4578</xdr:row>
      <xdr:rowOff>0</xdr:rowOff>
    </xdr:to>
    <xdr:pic>
      <xdr:nvPicPr>
        <xdr:cNvPr id="1433" name="Picture 1432" descr="467shiny.png"/>
        <xdr:cNvPicPr>
          <a:picLocks noChangeAspect="1"/>
        </xdr:cNvPicPr>
      </xdr:nvPicPr>
      <xdr:blipFill>
        <a:blip xmlns:r="http://schemas.openxmlformats.org/officeDocument/2006/relationships" r:embed="rId1121"/>
        <a:stretch>
          <a:fillRect/>
        </a:stretch>
      </xdr:blipFill>
      <xdr:spPr>
        <a:xfrm>
          <a:off x="6705600" y="879271800"/>
          <a:ext cx="762000" cy="762000"/>
        </a:xfrm>
        <a:prstGeom prst="rect">
          <a:avLst/>
        </a:prstGeom>
      </xdr:spPr>
    </xdr:pic>
    <xdr:clientData/>
  </xdr:twoCellAnchor>
  <xdr:twoCellAnchor editAs="oneCell">
    <xdr:from>
      <xdr:col>11</xdr:col>
      <xdr:colOff>0</xdr:colOff>
      <xdr:row>4579</xdr:row>
      <xdr:rowOff>0</xdr:rowOff>
    </xdr:from>
    <xdr:to>
      <xdr:col>12</xdr:col>
      <xdr:colOff>152400</xdr:colOff>
      <xdr:row>4582</xdr:row>
      <xdr:rowOff>190500</xdr:rowOff>
    </xdr:to>
    <xdr:pic>
      <xdr:nvPicPr>
        <xdr:cNvPr id="1435" name="Picture 1434" descr="467backshiny.png"/>
        <xdr:cNvPicPr>
          <a:picLocks noChangeAspect="1"/>
        </xdr:cNvPicPr>
      </xdr:nvPicPr>
      <xdr:blipFill>
        <a:blip xmlns:r="http://schemas.openxmlformats.org/officeDocument/2006/relationships" r:embed="rId1122"/>
        <a:stretch>
          <a:fillRect/>
        </a:stretch>
      </xdr:blipFill>
      <xdr:spPr>
        <a:xfrm>
          <a:off x="6705600" y="880224300"/>
          <a:ext cx="762000" cy="762000"/>
        </a:xfrm>
        <a:prstGeom prst="rect">
          <a:avLst/>
        </a:prstGeom>
      </xdr:spPr>
    </xdr:pic>
    <xdr:clientData/>
  </xdr:twoCellAnchor>
  <xdr:twoCellAnchor editAs="oneCell">
    <xdr:from>
      <xdr:col>9</xdr:col>
      <xdr:colOff>333375</xdr:colOff>
      <xdr:row>4586</xdr:row>
      <xdr:rowOff>19050</xdr:rowOff>
    </xdr:from>
    <xdr:to>
      <xdr:col>12</xdr:col>
      <xdr:colOff>600075</xdr:colOff>
      <xdr:row>4596</xdr:row>
      <xdr:rowOff>180975</xdr:rowOff>
    </xdr:to>
    <xdr:pic>
      <xdr:nvPicPr>
        <xdr:cNvPr id="1434" name="Picture 1433" descr="082.jpg"/>
        <xdr:cNvPicPr>
          <a:picLocks noChangeAspect="1"/>
        </xdr:cNvPicPr>
      </xdr:nvPicPr>
      <xdr:blipFill>
        <a:blip xmlns:r="http://schemas.openxmlformats.org/officeDocument/2006/relationships" r:embed="rId1123"/>
        <a:stretch>
          <a:fillRect/>
        </a:stretch>
      </xdr:blipFill>
      <xdr:spPr>
        <a:xfrm>
          <a:off x="5819775" y="881605425"/>
          <a:ext cx="2095500" cy="2095500"/>
        </a:xfrm>
        <a:prstGeom prst="rect">
          <a:avLst/>
        </a:prstGeom>
        <a:ln w="19050">
          <a:solidFill>
            <a:schemeClr val="tx1"/>
          </a:solidFill>
        </a:ln>
      </xdr:spPr>
    </xdr:pic>
    <xdr:clientData/>
  </xdr:twoCellAnchor>
  <xdr:twoCellAnchor editAs="oneCell">
    <xdr:from>
      <xdr:col>8</xdr:col>
      <xdr:colOff>0</xdr:colOff>
      <xdr:row>4608</xdr:row>
      <xdr:rowOff>0</xdr:rowOff>
    </xdr:from>
    <xdr:to>
      <xdr:col>9</xdr:col>
      <xdr:colOff>152400</xdr:colOff>
      <xdr:row>4612</xdr:row>
      <xdr:rowOff>0</xdr:rowOff>
    </xdr:to>
    <xdr:pic>
      <xdr:nvPicPr>
        <xdr:cNvPr id="1436" name="Picture 1435" descr="82.png"/>
        <xdr:cNvPicPr>
          <a:picLocks noChangeAspect="1"/>
        </xdr:cNvPicPr>
      </xdr:nvPicPr>
      <xdr:blipFill>
        <a:blip xmlns:r="http://schemas.openxmlformats.org/officeDocument/2006/relationships" r:embed="rId1124"/>
        <a:stretch>
          <a:fillRect/>
        </a:stretch>
      </xdr:blipFill>
      <xdr:spPr>
        <a:xfrm>
          <a:off x="4876800" y="885805950"/>
          <a:ext cx="762000" cy="762000"/>
        </a:xfrm>
        <a:prstGeom prst="rect">
          <a:avLst/>
        </a:prstGeom>
      </xdr:spPr>
    </xdr:pic>
    <xdr:clientData/>
  </xdr:twoCellAnchor>
  <xdr:twoCellAnchor editAs="oneCell">
    <xdr:from>
      <xdr:col>8</xdr:col>
      <xdr:colOff>0</xdr:colOff>
      <xdr:row>4613</xdr:row>
      <xdr:rowOff>0</xdr:rowOff>
    </xdr:from>
    <xdr:to>
      <xdr:col>9</xdr:col>
      <xdr:colOff>152400</xdr:colOff>
      <xdr:row>4616</xdr:row>
      <xdr:rowOff>190500</xdr:rowOff>
    </xdr:to>
    <xdr:pic>
      <xdr:nvPicPr>
        <xdr:cNvPr id="1437" name="Picture 1436" descr="82back.png"/>
        <xdr:cNvPicPr>
          <a:picLocks noChangeAspect="1"/>
        </xdr:cNvPicPr>
      </xdr:nvPicPr>
      <xdr:blipFill>
        <a:blip xmlns:r="http://schemas.openxmlformats.org/officeDocument/2006/relationships" r:embed="rId1125"/>
        <a:stretch>
          <a:fillRect/>
        </a:stretch>
      </xdr:blipFill>
      <xdr:spPr>
        <a:xfrm>
          <a:off x="4876800" y="886758450"/>
          <a:ext cx="762000" cy="762000"/>
        </a:xfrm>
        <a:prstGeom prst="rect">
          <a:avLst/>
        </a:prstGeom>
      </xdr:spPr>
    </xdr:pic>
    <xdr:clientData/>
  </xdr:twoCellAnchor>
  <xdr:twoCellAnchor editAs="oneCell">
    <xdr:from>
      <xdr:col>11</xdr:col>
      <xdr:colOff>0</xdr:colOff>
      <xdr:row>4608</xdr:row>
      <xdr:rowOff>0</xdr:rowOff>
    </xdr:from>
    <xdr:to>
      <xdr:col>12</xdr:col>
      <xdr:colOff>152400</xdr:colOff>
      <xdr:row>4612</xdr:row>
      <xdr:rowOff>0</xdr:rowOff>
    </xdr:to>
    <xdr:pic>
      <xdr:nvPicPr>
        <xdr:cNvPr id="1438" name="Picture 1437" descr="82shiny.png"/>
        <xdr:cNvPicPr>
          <a:picLocks noChangeAspect="1"/>
        </xdr:cNvPicPr>
      </xdr:nvPicPr>
      <xdr:blipFill>
        <a:blip xmlns:r="http://schemas.openxmlformats.org/officeDocument/2006/relationships" r:embed="rId1126"/>
        <a:stretch>
          <a:fillRect/>
        </a:stretch>
      </xdr:blipFill>
      <xdr:spPr>
        <a:xfrm>
          <a:off x="6705600" y="885805950"/>
          <a:ext cx="762000" cy="762000"/>
        </a:xfrm>
        <a:prstGeom prst="rect">
          <a:avLst/>
        </a:prstGeom>
      </xdr:spPr>
    </xdr:pic>
    <xdr:clientData/>
  </xdr:twoCellAnchor>
  <xdr:twoCellAnchor editAs="oneCell">
    <xdr:from>
      <xdr:col>11</xdr:col>
      <xdr:colOff>0</xdr:colOff>
      <xdr:row>4613</xdr:row>
      <xdr:rowOff>0</xdr:rowOff>
    </xdr:from>
    <xdr:to>
      <xdr:col>12</xdr:col>
      <xdr:colOff>152400</xdr:colOff>
      <xdr:row>4616</xdr:row>
      <xdr:rowOff>190500</xdr:rowOff>
    </xdr:to>
    <xdr:pic>
      <xdr:nvPicPr>
        <xdr:cNvPr id="1439" name="Picture 1438" descr="82backshiny.png"/>
        <xdr:cNvPicPr>
          <a:picLocks noChangeAspect="1"/>
        </xdr:cNvPicPr>
      </xdr:nvPicPr>
      <xdr:blipFill>
        <a:blip xmlns:r="http://schemas.openxmlformats.org/officeDocument/2006/relationships" r:embed="rId1127"/>
        <a:stretch>
          <a:fillRect/>
        </a:stretch>
      </xdr:blipFill>
      <xdr:spPr>
        <a:xfrm>
          <a:off x="6705600" y="886758450"/>
          <a:ext cx="762000" cy="762000"/>
        </a:xfrm>
        <a:prstGeom prst="rect">
          <a:avLst/>
        </a:prstGeom>
      </xdr:spPr>
    </xdr:pic>
    <xdr:clientData/>
  </xdr:twoCellAnchor>
  <xdr:twoCellAnchor editAs="oneCell">
    <xdr:from>
      <xdr:col>9</xdr:col>
      <xdr:colOff>333375</xdr:colOff>
      <xdr:row>4686</xdr:row>
      <xdr:rowOff>19050</xdr:rowOff>
    </xdr:from>
    <xdr:to>
      <xdr:col>12</xdr:col>
      <xdr:colOff>600075</xdr:colOff>
      <xdr:row>4696</xdr:row>
      <xdr:rowOff>180975</xdr:rowOff>
    </xdr:to>
    <xdr:pic>
      <xdr:nvPicPr>
        <xdr:cNvPr id="1440" name="Picture 1439" descr="310.jpg"/>
        <xdr:cNvPicPr>
          <a:picLocks noChangeAspect="1"/>
        </xdr:cNvPicPr>
      </xdr:nvPicPr>
      <xdr:blipFill>
        <a:blip xmlns:r="http://schemas.openxmlformats.org/officeDocument/2006/relationships" r:embed="rId1128"/>
        <a:stretch>
          <a:fillRect/>
        </a:stretch>
      </xdr:blipFill>
      <xdr:spPr>
        <a:xfrm>
          <a:off x="5819775" y="900826875"/>
          <a:ext cx="2095500" cy="2095500"/>
        </a:xfrm>
        <a:prstGeom prst="rect">
          <a:avLst/>
        </a:prstGeom>
        <a:ln w="19050">
          <a:solidFill>
            <a:schemeClr val="tx1"/>
          </a:solidFill>
        </a:ln>
      </xdr:spPr>
    </xdr:pic>
    <xdr:clientData/>
  </xdr:twoCellAnchor>
  <xdr:twoCellAnchor editAs="oneCell">
    <xdr:from>
      <xdr:col>7</xdr:col>
      <xdr:colOff>0</xdr:colOff>
      <xdr:row>4708</xdr:row>
      <xdr:rowOff>0</xdr:rowOff>
    </xdr:from>
    <xdr:to>
      <xdr:col>8</xdr:col>
      <xdr:colOff>152400</xdr:colOff>
      <xdr:row>4712</xdr:row>
      <xdr:rowOff>0</xdr:rowOff>
    </xdr:to>
    <xdr:pic>
      <xdr:nvPicPr>
        <xdr:cNvPr id="1441" name="Picture 1440" descr="310.png"/>
        <xdr:cNvPicPr>
          <a:picLocks noChangeAspect="1"/>
        </xdr:cNvPicPr>
      </xdr:nvPicPr>
      <xdr:blipFill>
        <a:blip xmlns:r="http://schemas.openxmlformats.org/officeDocument/2006/relationships" r:embed="rId1129"/>
        <a:stretch>
          <a:fillRect/>
        </a:stretch>
      </xdr:blipFill>
      <xdr:spPr>
        <a:xfrm>
          <a:off x="4267200" y="905027400"/>
          <a:ext cx="762000" cy="762000"/>
        </a:xfrm>
        <a:prstGeom prst="rect">
          <a:avLst/>
        </a:prstGeom>
      </xdr:spPr>
    </xdr:pic>
    <xdr:clientData/>
  </xdr:twoCellAnchor>
  <xdr:twoCellAnchor editAs="oneCell">
    <xdr:from>
      <xdr:col>9</xdr:col>
      <xdr:colOff>0</xdr:colOff>
      <xdr:row>4708</xdr:row>
      <xdr:rowOff>0</xdr:rowOff>
    </xdr:from>
    <xdr:to>
      <xdr:col>10</xdr:col>
      <xdr:colOff>152400</xdr:colOff>
      <xdr:row>4712</xdr:row>
      <xdr:rowOff>0</xdr:rowOff>
    </xdr:to>
    <xdr:pic>
      <xdr:nvPicPr>
        <xdr:cNvPr id="1442" name="Picture 1441" descr="310.png"/>
        <xdr:cNvPicPr>
          <a:picLocks noChangeAspect="1"/>
        </xdr:cNvPicPr>
      </xdr:nvPicPr>
      <xdr:blipFill>
        <a:blip xmlns:r="http://schemas.openxmlformats.org/officeDocument/2006/relationships" r:embed="rId1129"/>
        <a:stretch>
          <a:fillRect/>
        </a:stretch>
      </xdr:blipFill>
      <xdr:spPr>
        <a:xfrm>
          <a:off x="5486400" y="905027400"/>
          <a:ext cx="762000" cy="762000"/>
        </a:xfrm>
        <a:prstGeom prst="rect">
          <a:avLst/>
        </a:prstGeom>
      </xdr:spPr>
    </xdr:pic>
    <xdr:clientData/>
  </xdr:twoCellAnchor>
  <xdr:twoCellAnchor editAs="oneCell">
    <xdr:from>
      <xdr:col>7</xdr:col>
      <xdr:colOff>0</xdr:colOff>
      <xdr:row>4713</xdr:row>
      <xdr:rowOff>0</xdr:rowOff>
    </xdr:from>
    <xdr:to>
      <xdr:col>8</xdr:col>
      <xdr:colOff>152400</xdr:colOff>
      <xdr:row>4716</xdr:row>
      <xdr:rowOff>190500</xdr:rowOff>
    </xdr:to>
    <xdr:pic>
      <xdr:nvPicPr>
        <xdr:cNvPr id="1443" name="Picture 1442" descr="310back.png"/>
        <xdr:cNvPicPr>
          <a:picLocks noChangeAspect="1"/>
        </xdr:cNvPicPr>
      </xdr:nvPicPr>
      <xdr:blipFill>
        <a:blip xmlns:r="http://schemas.openxmlformats.org/officeDocument/2006/relationships" r:embed="rId1130"/>
        <a:stretch>
          <a:fillRect/>
        </a:stretch>
      </xdr:blipFill>
      <xdr:spPr>
        <a:xfrm>
          <a:off x="4267200" y="905979900"/>
          <a:ext cx="762000" cy="762000"/>
        </a:xfrm>
        <a:prstGeom prst="rect">
          <a:avLst/>
        </a:prstGeom>
      </xdr:spPr>
    </xdr:pic>
    <xdr:clientData/>
  </xdr:twoCellAnchor>
  <xdr:twoCellAnchor editAs="oneCell">
    <xdr:from>
      <xdr:col>9</xdr:col>
      <xdr:colOff>0</xdr:colOff>
      <xdr:row>4713</xdr:row>
      <xdr:rowOff>0</xdr:rowOff>
    </xdr:from>
    <xdr:to>
      <xdr:col>10</xdr:col>
      <xdr:colOff>152400</xdr:colOff>
      <xdr:row>4716</xdr:row>
      <xdr:rowOff>190500</xdr:rowOff>
    </xdr:to>
    <xdr:pic>
      <xdr:nvPicPr>
        <xdr:cNvPr id="1444" name="Picture 1443" descr="310back.png"/>
        <xdr:cNvPicPr>
          <a:picLocks noChangeAspect="1"/>
        </xdr:cNvPicPr>
      </xdr:nvPicPr>
      <xdr:blipFill>
        <a:blip xmlns:r="http://schemas.openxmlformats.org/officeDocument/2006/relationships" r:embed="rId1130"/>
        <a:stretch>
          <a:fillRect/>
        </a:stretch>
      </xdr:blipFill>
      <xdr:spPr>
        <a:xfrm>
          <a:off x="5486400" y="905979900"/>
          <a:ext cx="762000" cy="762000"/>
        </a:xfrm>
        <a:prstGeom prst="rect">
          <a:avLst/>
        </a:prstGeom>
      </xdr:spPr>
    </xdr:pic>
    <xdr:clientData/>
  </xdr:twoCellAnchor>
  <xdr:twoCellAnchor editAs="oneCell">
    <xdr:from>
      <xdr:col>11</xdr:col>
      <xdr:colOff>0</xdr:colOff>
      <xdr:row>4708</xdr:row>
      <xdr:rowOff>0</xdr:rowOff>
    </xdr:from>
    <xdr:to>
      <xdr:col>12</xdr:col>
      <xdr:colOff>152400</xdr:colOff>
      <xdr:row>4712</xdr:row>
      <xdr:rowOff>0</xdr:rowOff>
    </xdr:to>
    <xdr:pic>
      <xdr:nvPicPr>
        <xdr:cNvPr id="1445" name="Picture 1444" descr="310shiny.png"/>
        <xdr:cNvPicPr>
          <a:picLocks noChangeAspect="1"/>
        </xdr:cNvPicPr>
      </xdr:nvPicPr>
      <xdr:blipFill>
        <a:blip xmlns:r="http://schemas.openxmlformats.org/officeDocument/2006/relationships" r:embed="rId1131"/>
        <a:stretch>
          <a:fillRect/>
        </a:stretch>
      </xdr:blipFill>
      <xdr:spPr>
        <a:xfrm>
          <a:off x="6705600" y="905027400"/>
          <a:ext cx="762000" cy="762000"/>
        </a:xfrm>
        <a:prstGeom prst="rect">
          <a:avLst/>
        </a:prstGeom>
      </xdr:spPr>
    </xdr:pic>
    <xdr:clientData/>
  </xdr:twoCellAnchor>
  <xdr:twoCellAnchor editAs="oneCell">
    <xdr:from>
      <xdr:col>11</xdr:col>
      <xdr:colOff>0</xdr:colOff>
      <xdr:row>4713</xdr:row>
      <xdr:rowOff>0</xdr:rowOff>
    </xdr:from>
    <xdr:to>
      <xdr:col>12</xdr:col>
      <xdr:colOff>152400</xdr:colOff>
      <xdr:row>4716</xdr:row>
      <xdr:rowOff>190500</xdr:rowOff>
    </xdr:to>
    <xdr:pic>
      <xdr:nvPicPr>
        <xdr:cNvPr id="1446" name="Picture 1445" descr="310backshiny.png"/>
        <xdr:cNvPicPr>
          <a:picLocks noChangeAspect="1"/>
        </xdr:cNvPicPr>
      </xdr:nvPicPr>
      <xdr:blipFill>
        <a:blip xmlns:r="http://schemas.openxmlformats.org/officeDocument/2006/relationships" r:embed="rId1132"/>
        <a:stretch>
          <a:fillRect/>
        </a:stretch>
      </xdr:blipFill>
      <xdr:spPr>
        <a:xfrm>
          <a:off x="6705600" y="905979900"/>
          <a:ext cx="762000" cy="762000"/>
        </a:xfrm>
        <a:prstGeom prst="rect">
          <a:avLst/>
        </a:prstGeom>
      </xdr:spPr>
    </xdr:pic>
    <xdr:clientData/>
  </xdr:twoCellAnchor>
  <xdr:twoCellAnchor editAs="oneCell">
    <xdr:from>
      <xdr:col>9</xdr:col>
      <xdr:colOff>333375</xdr:colOff>
      <xdr:row>4720</xdr:row>
      <xdr:rowOff>19050</xdr:rowOff>
    </xdr:from>
    <xdr:to>
      <xdr:col>12</xdr:col>
      <xdr:colOff>600075</xdr:colOff>
      <xdr:row>4730</xdr:row>
      <xdr:rowOff>180975</xdr:rowOff>
    </xdr:to>
    <xdr:pic>
      <xdr:nvPicPr>
        <xdr:cNvPr id="1447" name="Picture 1446" descr="226.jpg"/>
        <xdr:cNvPicPr>
          <a:picLocks noChangeAspect="1"/>
        </xdr:cNvPicPr>
      </xdr:nvPicPr>
      <xdr:blipFill>
        <a:blip xmlns:r="http://schemas.openxmlformats.org/officeDocument/2006/relationships" r:embed="rId1133"/>
        <a:stretch>
          <a:fillRect/>
        </a:stretch>
      </xdr:blipFill>
      <xdr:spPr>
        <a:xfrm>
          <a:off x="5819775" y="907361025"/>
          <a:ext cx="2095500" cy="2095500"/>
        </a:xfrm>
        <a:prstGeom prst="rect">
          <a:avLst/>
        </a:prstGeom>
        <a:ln w="19050">
          <a:solidFill>
            <a:schemeClr val="tx1"/>
          </a:solidFill>
        </a:ln>
      </xdr:spPr>
    </xdr:pic>
    <xdr:clientData/>
  </xdr:twoCellAnchor>
  <xdr:twoCellAnchor editAs="oneCell">
    <xdr:from>
      <xdr:col>7</xdr:col>
      <xdr:colOff>0</xdr:colOff>
      <xdr:row>4742</xdr:row>
      <xdr:rowOff>0</xdr:rowOff>
    </xdr:from>
    <xdr:to>
      <xdr:col>8</xdr:col>
      <xdr:colOff>152400</xdr:colOff>
      <xdr:row>4746</xdr:row>
      <xdr:rowOff>0</xdr:rowOff>
    </xdr:to>
    <xdr:pic>
      <xdr:nvPicPr>
        <xdr:cNvPr id="1448" name="Picture 1447" descr="226.png"/>
        <xdr:cNvPicPr>
          <a:picLocks noChangeAspect="1"/>
        </xdr:cNvPicPr>
      </xdr:nvPicPr>
      <xdr:blipFill>
        <a:blip xmlns:r="http://schemas.openxmlformats.org/officeDocument/2006/relationships" r:embed="rId1134"/>
        <a:stretch>
          <a:fillRect/>
        </a:stretch>
      </xdr:blipFill>
      <xdr:spPr>
        <a:xfrm>
          <a:off x="4267200" y="911561550"/>
          <a:ext cx="762000" cy="762000"/>
        </a:xfrm>
        <a:prstGeom prst="rect">
          <a:avLst/>
        </a:prstGeom>
      </xdr:spPr>
    </xdr:pic>
    <xdr:clientData/>
  </xdr:twoCellAnchor>
  <xdr:twoCellAnchor editAs="oneCell">
    <xdr:from>
      <xdr:col>9</xdr:col>
      <xdr:colOff>0</xdr:colOff>
      <xdr:row>4742</xdr:row>
      <xdr:rowOff>0</xdr:rowOff>
    </xdr:from>
    <xdr:to>
      <xdr:col>10</xdr:col>
      <xdr:colOff>152400</xdr:colOff>
      <xdr:row>4746</xdr:row>
      <xdr:rowOff>0</xdr:rowOff>
    </xdr:to>
    <xdr:pic>
      <xdr:nvPicPr>
        <xdr:cNvPr id="1449" name="Picture 1448" descr="226.png"/>
        <xdr:cNvPicPr>
          <a:picLocks noChangeAspect="1"/>
        </xdr:cNvPicPr>
      </xdr:nvPicPr>
      <xdr:blipFill>
        <a:blip xmlns:r="http://schemas.openxmlformats.org/officeDocument/2006/relationships" r:embed="rId1134"/>
        <a:stretch>
          <a:fillRect/>
        </a:stretch>
      </xdr:blipFill>
      <xdr:spPr>
        <a:xfrm>
          <a:off x="5486400" y="911561550"/>
          <a:ext cx="762000" cy="762000"/>
        </a:xfrm>
        <a:prstGeom prst="rect">
          <a:avLst/>
        </a:prstGeom>
      </xdr:spPr>
    </xdr:pic>
    <xdr:clientData/>
  </xdr:twoCellAnchor>
  <xdr:twoCellAnchor editAs="oneCell">
    <xdr:from>
      <xdr:col>7</xdr:col>
      <xdr:colOff>0</xdr:colOff>
      <xdr:row>4747</xdr:row>
      <xdr:rowOff>0</xdr:rowOff>
    </xdr:from>
    <xdr:to>
      <xdr:col>8</xdr:col>
      <xdr:colOff>152400</xdr:colOff>
      <xdr:row>4750</xdr:row>
      <xdr:rowOff>190500</xdr:rowOff>
    </xdr:to>
    <xdr:pic>
      <xdr:nvPicPr>
        <xdr:cNvPr id="1450" name="Picture 1449" descr="226back.png"/>
        <xdr:cNvPicPr>
          <a:picLocks noChangeAspect="1"/>
        </xdr:cNvPicPr>
      </xdr:nvPicPr>
      <xdr:blipFill>
        <a:blip xmlns:r="http://schemas.openxmlformats.org/officeDocument/2006/relationships" r:embed="rId1135"/>
        <a:stretch>
          <a:fillRect/>
        </a:stretch>
      </xdr:blipFill>
      <xdr:spPr>
        <a:xfrm>
          <a:off x="4267200" y="912514050"/>
          <a:ext cx="762000" cy="762000"/>
        </a:xfrm>
        <a:prstGeom prst="rect">
          <a:avLst/>
        </a:prstGeom>
      </xdr:spPr>
    </xdr:pic>
    <xdr:clientData/>
  </xdr:twoCellAnchor>
  <xdr:twoCellAnchor editAs="oneCell">
    <xdr:from>
      <xdr:col>9</xdr:col>
      <xdr:colOff>0</xdr:colOff>
      <xdr:row>4747</xdr:row>
      <xdr:rowOff>0</xdr:rowOff>
    </xdr:from>
    <xdr:to>
      <xdr:col>10</xdr:col>
      <xdr:colOff>152400</xdr:colOff>
      <xdr:row>4750</xdr:row>
      <xdr:rowOff>190500</xdr:rowOff>
    </xdr:to>
    <xdr:pic>
      <xdr:nvPicPr>
        <xdr:cNvPr id="1451" name="Picture 1450" descr="226back.png"/>
        <xdr:cNvPicPr>
          <a:picLocks noChangeAspect="1"/>
        </xdr:cNvPicPr>
      </xdr:nvPicPr>
      <xdr:blipFill>
        <a:blip xmlns:r="http://schemas.openxmlformats.org/officeDocument/2006/relationships" r:embed="rId1135"/>
        <a:stretch>
          <a:fillRect/>
        </a:stretch>
      </xdr:blipFill>
      <xdr:spPr>
        <a:xfrm>
          <a:off x="5486400" y="912514050"/>
          <a:ext cx="762000" cy="762000"/>
        </a:xfrm>
        <a:prstGeom prst="rect">
          <a:avLst/>
        </a:prstGeom>
      </xdr:spPr>
    </xdr:pic>
    <xdr:clientData/>
  </xdr:twoCellAnchor>
  <xdr:twoCellAnchor editAs="oneCell">
    <xdr:from>
      <xdr:col>11</xdr:col>
      <xdr:colOff>0</xdr:colOff>
      <xdr:row>4742</xdr:row>
      <xdr:rowOff>0</xdr:rowOff>
    </xdr:from>
    <xdr:to>
      <xdr:col>12</xdr:col>
      <xdr:colOff>152400</xdr:colOff>
      <xdr:row>4746</xdr:row>
      <xdr:rowOff>0</xdr:rowOff>
    </xdr:to>
    <xdr:pic>
      <xdr:nvPicPr>
        <xdr:cNvPr id="1452" name="Picture 1451" descr="226shiny.png"/>
        <xdr:cNvPicPr>
          <a:picLocks noChangeAspect="1"/>
        </xdr:cNvPicPr>
      </xdr:nvPicPr>
      <xdr:blipFill>
        <a:blip xmlns:r="http://schemas.openxmlformats.org/officeDocument/2006/relationships" r:embed="rId1136"/>
        <a:stretch>
          <a:fillRect/>
        </a:stretch>
      </xdr:blipFill>
      <xdr:spPr>
        <a:xfrm>
          <a:off x="6705600" y="911561550"/>
          <a:ext cx="762000" cy="762000"/>
        </a:xfrm>
        <a:prstGeom prst="rect">
          <a:avLst/>
        </a:prstGeom>
      </xdr:spPr>
    </xdr:pic>
    <xdr:clientData/>
  </xdr:twoCellAnchor>
  <xdr:twoCellAnchor editAs="oneCell">
    <xdr:from>
      <xdr:col>11</xdr:col>
      <xdr:colOff>0</xdr:colOff>
      <xdr:row>4747</xdr:row>
      <xdr:rowOff>0</xdr:rowOff>
    </xdr:from>
    <xdr:to>
      <xdr:col>12</xdr:col>
      <xdr:colOff>152400</xdr:colOff>
      <xdr:row>4750</xdr:row>
      <xdr:rowOff>190500</xdr:rowOff>
    </xdr:to>
    <xdr:pic>
      <xdr:nvPicPr>
        <xdr:cNvPr id="1453" name="Picture 1452" descr="226backshiny.png"/>
        <xdr:cNvPicPr>
          <a:picLocks noChangeAspect="1"/>
        </xdr:cNvPicPr>
      </xdr:nvPicPr>
      <xdr:blipFill>
        <a:blip xmlns:r="http://schemas.openxmlformats.org/officeDocument/2006/relationships" r:embed="rId1137"/>
        <a:stretch>
          <a:fillRect/>
        </a:stretch>
      </xdr:blipFill>
      <xdr:spPr>
        <a:xfrm>
          <a:off x="6705600" y="912514050"/>
          <a:ext cx="762000" cy="762000"/>
        </a:xfrm>
        <a:prstGeom prst="rect">
          <a:avLst/>
        </a:prstGeom>
      </xdr:spPr>
    </xdr:pic>
    <xdr:clientData/>
  </xdr:twoCellAnchor>
  <xdr:twoCellAnchor editAs="oneCell">
    <xdr:from>
      <xdr:col>9</xdr:col>
      <xdr:colOff>323850</xdr:colOff>
      <xdr:row>4754</xdr:row>
      <xdr:rowOff>19050</xdr:rowOff>
    </xdr:from>
    <xdr:to>
      <xdr:col>12</xdr:col>
      <xdr:colOff>590550</xdr:colOff>
      <xdr:row>4764</xdr:row>
      <xdr:rowOff>180975</xdr:rowOff>
    </xdr:to>
    <xdr:pic>
      <xdr:nvPicPr>
        <xdr:cNvPr id="1454" name="Picture 1453" descr="105.jpg"/>
        <xdr:cNvPicPr>
          <a:picLocks noChangeAspect="1"/>
        </xdr:cNvPicPr>
      </xdr:nvPicPr>
      <xdr:blipFill>
        <a:blip xmlns:r="http://schemas.openxmlformats.org/officeDocument/2006/relationships" r:embed="rId1138"/>
        <a:stretch>
          <a:fillRect/>
        </a:stretch>
      </xdr:blipFill>
      <xdr:spPr>
        <a:xfrm>
          <a:off x="5810250" y="913895175"/>
          <a:ext cx="2095500" cy="2095500"/>
        </a:xfrm>
        <a:prstGeom prst="rect">
          <a:avLst/>
        </a:prstGeom>
        <a:ln w="19050">
          <a:solidFill>
            <a:schemeClr val="tx1"/>
          </a:solidFill>
        </a:ln>
      </xdr:spPr>
    </xdr:pic>
    <xdr:clientData/>
  </xdr:twoCellAnchor>
  <xdr:twoCellAnchor editAs="oneCell">
    <xdr:from>
      <xdr:col>7</xdr:col>
      <xdr:colOff>0</xdr:colOff>
      <xdr:row>4776</xdr:row>
      <xdr:rowOff>0</xdr:rowOff>
    </xdr:from>
    <xdr:to>
      <xdr:col>8</xdr:col>
      <xdr:colOff>152400</xdr:colOff>
      <xdr:row>4780</xdr:row>
      <xdr:rowOff>0</xdr:rowOff>
    </xdr:to>
    <xdr:pic>
      <xdr:nvPicPr>
        <xdr:cNvPr id="1455" name="Picture 1454" descr="105.png"/>
        <xdr:cNvPicPr>
          <a:picLocks noChangeAspect="1"/>
        </xdr:cNvPicPr>
      </xdr:nvPicPr>
      <xdr:blipFill>
        <a:blip xmlns:r="http://schemas.openxmlformats.org/officeDocument/2006/relationships" r:embed="rId1139"/>
        <a:stretch>
          <a:fillRect/>
        </a:stretch>
      </xdr:blipFill>
      <xdr:spPr>
        <a:xfrm>
          <a:off x="4267200" y="918095700"/>
          <a:ext cx="762000" cy="762000"/>
        </a:xfrm>
        <a:prstGeom prst="rect">
          <a:avLst/>
        </a:prstGeom>
      </xdr:spPr>
    </xdr:pic>
    <xdr:clientData/>
  </xdr:twoCellAnchor>
  <xdr:twoCellAnchor editAs="oneCell">
    <xdr:from>
      <xdr:col>9</xdr:col>
      <xdr:colOff>0</xdr:colOff>
      <xdr:row>4776</xdr:row>
      <xdr:rowOff>0</xdr:rowOff>
    </xdr:from>
    <xdr:to>
      <xdr:col>10</xdr:col>
      <xdr:colOff>152400</xdr:colOff>
      <xdr:row>4780</xdr:row>
      <xdr:rowOff>0</xdr:rowOff>
    </xdr:to>
    <xdr:pic>
      <xdr:nvPicPr>
        <xdr:cNvPr id="1456" name="Picture 1455" descr="105.png"/>
        <xdr:cNvPicPr>
          <a:picLocks noChangeAspect="1"/>
        </xdr:cNvPicPr>
      </xdr:nvPicPr>
      <xdr:blipFill>
        <a:blip xmlns:r="http://schemas.openxmlformats.org/officeDocument/2006/relationships" r:embed="rId1139"/>
        <a:stretch>
          <a:fillRect/>
        </a:stretch>
      </xdr:blipFill>
      <xdr:spPr>
        <a:xfrm>
          <a:off x="5486400" y="918095700"/>
          <a:ext cx="762000" cy="762000"/>
        </a:xfrm>
        <a:prstGeom prst="rect">
          <a:avLst/>
        </a:prstGeom>
      </xdr:spPr>
    </xdr:pic>
    <xdr:clientData/>
  </xdr:twoCellAnchor>
  <xdr:twoCellAnchor editAs="oneCell">
    <xdr:from>
      <xdr:col>7</xdr:col>
      <xdr:colOff>0</xdr:colOff>
      <xdr:row>4781</xdr:row>
      <xdr:rowOff>0</xdr:rowOff>
    </xdr:from>
    <xdr:to>
      <xdr:col>8</xdr:col>
      <xdr:colOff>152400</xdr:colOff>
      <xdr:row>4784</xdr:row>
      <xdr:rowOff>190500</xdr:rowOff>
    </xdr:to>
    <xdr:pic>
      <xdr:nvPicPr>
        <xdr:cNvPr id="1457" name="Picture 1456" descr="105back.png"/>
        <xdr:cNvPicPr>
          <a:picLocks noChangeAspect="1"/>
        </xdr:cNvPicPr>
      </xdr:nvPicPr>
      <xdr:blipFill>
        <a:blip xmlns:r="http://schemas.openxmlformats.org/officeDocument/2006/relationships" r:embed="rId1140"/>
        <a:stretch>
          <a:fillRect/>
        </a:stretch>
      </xdr:blipFill>
      <xdr:spPr>
        <a:xfrm>
          <a:off x="4267200" y="919048200"/>
          <a:ext cx="762000" cy="762000"/>
        </a:xfrm>
        <a:prstGeom prst="rect">
          <a:avLst/>
        </a:prstGeom>
      </xdr:spPr>
    </xdr:pic>
    <xdr:clientData/>
  </xdr:twoCellAnchor>
  <xdr:twoCellAnchor editAs="oneCell">
    <xdr:from>
      <xdr:col>9</xdr:col>
      <xdr:colOff>0</xdr:colOff>
      <xdr:row>4781</xdr:row>
      <xdr:rowOff>0</xdr:rowOff>
    </xdr:from>
    <xdr:to>
      <xdr:col>10</xdr:col>
      <xdr:colOff>152400</xdr:colOff>
      <xdr:row>4784</xdr:row>
      <xdr:rowOff>190500</xdr:rowOff>
    </xdr:to>
    <xdr:pic>
      <xdr:nvPicPr>
        <xdr:cNvPr id="1458" name="Picture 1457" descr="105back.png"/>
        <xdr:cNvPicPr>
          <a:picLocks noChangeAspect="1"/>
        </xdr:cNvPicPr>
      </xdr:nvPicPr>
      <xdr:blipFill>
        <a:blip xmlns:r="http://schemas.openxmlformats.org/officeDocument/2006/relationships" r:embed="rId1140"/>
        <a:stretch>
          <a:fillRect/>
        </a:stretch>
      </xdr:blipFill>
      <xdr:spPr>
        <a:xfrm>
          <a:off x="5486400" y="919048200"/>
          <a:ext cx="762000" cy="762000"/>
        </a:xfrm>
        <a:prstGeom prst="rect">
          <a:avLst/>
        </a:prstGeom>
      </xdr:spPr>
    </xdr:pic>
    <xdr:clientData/>
  </xdr:twoCellAnchor>
  <xdr:twoCellAnchor editAs="oneCell">
    <xdr:from>
      <xdr:col>11</xdr:col>
      <xdr:colOff>0</xdr:colOff>
      <xdr:row>4776</xdr:row>
      <xdr:rowOff>0</xdr:rowOff>
    </xdr:from>
    <xdr:to>
      <xdr:col>12</xdr:col>
      <xdr:colOff>152400</xdr:colOff>
      <xdr:row>4780</xdr:row>
      <xdr:rowOff>0</xdr:rowOff>
    </xdr:to>
    <xdr:pic>
      <xdr:nvPicPr>
        <xdr:cNvPr id="1459" name="Picture 1458" descr="105shiny.png"/>
        <xdr:cNvPicPr>
          <a:picLocks noChangeAspect="1"/>
        </xdr:cNvPicPr>
      </xdr:nvPicPr>
      <xdr:blipFill>
        <a:blip xmlns:r="http://schemas.openxmlformats.org/officeDocument/2006/relationships" r:embed="rId1141"/>
        <a:stretch>
          <a:fillRect/>
        </a:stretch>
      </xdr:blipFill>
      <xdr:spPr>
        <a:xfrm>
          <a:off x="6705600" y="918095700"/>
          <a:ext cx="762000" cy="762000"/>
        </a:xfrm>
        <a:prstGeom prst="rect">
          <a:avLst/>
        </a:prstGeom>
      </xdr:spPr>
    </xdr:pic>
    <xdr:clientData/>
  </xdr:twoCellAnchor>
  <xdr:twoCellAnchor editAs="oneCell">
    <xdr:from>
      <xdr:col>11</xdr:col>
      <xdr:colOff>0</xdr:colOff>
      <xdr:row>4781</xdr:row>
      <xdr:rowOff>0</xdr:rowOff>
    </xdr:from>
    <xdr:to>
      <xdr:col>12</xdr:col>
      <xdr:colOff>152400</xdr:colOff>
      <xdr:row>4784</xdr:row>
      <xdr:rowOff>190500</xdr:rowOff>
    </xdr:to>
    <xdr:pic>
      <xdr:nvPicPr>
        <xdr:cNvPr id="1460" name="Picture 1459" descr="105backshiny.png"/>
        <xdr:cNvPicPr>
          <a:picLocks noChangeAspect="1"/>
        </xdr:cNvPicPr>
      </xdr:nvPicPr>
      <xdr:blipFill>
        <a:blip xmlns:r="http://schemas.openxmlformats.org/officeDocument/2006/relationships" r:embed="rId1142"/>
        <a:stretch>
          <a:fillRect/>
        </a:stretch>
      </xdr:blipFill>
      <xdr:spPr>
        <a:xfrm>
          <a:off x="6705600" y="919048200"/>
          <a:ext cx="762000" cy="762000"/>
        </a:xfrm>
        <a:prstGeom prst="rect">
          <a:avLst/>
        </a:prstGeom>
      </xdr:spPr>
    </xdr:pic>
    <xdr:clientData/>
  </xdr:twoCellAnchor>
  <xdr:twoCellAnchor editAs="oneCell">
    <xdr:from>
      <xdr:col>9</xdr:col>
      <xdr:colOff>333375</xdr:colOff>
      <xdr:row>4788</xdr:row>
      <xdr:rowOff>19050</xdr:rowOff>
    </xdr:from>
    <xdr:to>
      <xdr:col>12</xdr:col>
      <xdr:colOff>600075</xdr:colOff>
      <xdr:row>4798</xdr:row>
      <xdr:rowOff>180975</xdr:rowOff>
    </xdr:to>
    <xdr:pic>
      <xdr:nvPicPr>
        <xdr:cNvPr id="1461" name="Picture 1460" descr="284.jpg"/>
        <xdr:cNvPicPr>
          <a:picLocks noChangeAspect="1"/>
        </xdr:cNvPicPr>
      </xdr:nvPicPr>
      <xdr:blipFill>
        <a:blip xmlns:r="http://schemas.openxmlformats.org/officeDocument/2006/relationships" r:embed="rId1143"/>
        <a:stretch>
          <a:fillRect/>
        </a:stretch>
      </xdr:blipFill>
      <xdr:spPr>
        <a:xfrm>
          <a:off x="5819775" y="920429325"/>
          <a:ext cx="2095500" cy="2095500"/>
        </a:xfrm>
        <a:prstGeom prst="rect">
          <a:avLst/>
        </a:prstGeom>
        <a:ln w="19050">
          <a:solidFill>
            <a:schemeClr val="tx1"/>
          </a:solidFill>
        </a:ln>
      </xdr:spPr>
    </xdr:pic>
    <xdr:clientData/>
  </xdr:twoCellAnchor>
  <xdr:twoCellAnchor editAs="oneCell">
    <xdr:from>
      <xdr:col>7</xdr:col>
      <xdr:colOff>0</xdr:colOff>
      <xdr:row>4810</xdr:row>
      <xdr:rowOff>0</xdr:rowOff>
    </xdr:from>
    <xdr:to>
      <xdr:col>8</xdr:col>
      <xdr:colOff>152400</xdr:colOff>
      <xdr:row>4814</xdr:row>
      <xdr:rowOff>0</xdr:rowOff>
    </xdr:to>
    <xdr:pic>
      <xdr:nvPicPr>
        <xdr:cNvPr id="1462" name="Picture 1461" descr="284.png"/>
        <xdr:cNvPicPr>
          <a:picLocks noChangeAspect="1"/>
        </xdr:cNvPicPr>
      </xdr:nvPicPr>
      <xdr:blipFill>
        <a:blip xmlns:r="http://schemas.openxmlformats.org/officeDocument/2006/relationships" r:embed="rId1144"/>
        <a:stretch>
          <a:fillRect/>
        </a:stretch>
      </xdr:blipFill>
      <xdr:spPr>
        <a:xfrm>
          <a:off x="4267200" y="924629850"/>
          <a:ext cx="762000" cy="762000"/>
        </a:xfrm>
        <a:prstGeom prst="rect">
          <a:avLst/>
        </a:prstGeom>
      </xdr:spPr>
    </xdr:pic>
    <xdr:clientData/>
  </xdr:twoCellAnchor>
  <xdr:twoCellAnchor editAs="oneCell">
    <xdr:from>
      <xdr:col>9</xdr:col>
      <xdr:colOff>0</xdr:colOff>
      <xdr:row>4810</xdr:row>
      <xdr:rowOff>0</xdr:rowOff>
    </xdr:from>
    <xdr:to>
      <xdr:col>10</xdr:col>
      <xdr:colOff>152400</xdr:colOff>
      <xdr:row>4814</xdr:row>
      <xdr:rowOff>0</xdr:rowOff>
    </xdr:to>
    <xdr:pic>
      <xdr:nvPicPr>
        <xdr:cNvPr id="1463" name="Picture 1462" descr="284.png"/>
        <xdr:cNvPicPr>
          <a:picLocks noChangeAspect="1"/>
        </xdr:cNvPicPr>
      </xdr:nvPicPr>
      <xdr:blipFill>
        <a:blip xmlns:r="http://schemas.openxmlformats.org/officeDocument/2006/relationships" r:embed="rId1144"/>
        <a:stretch>
          <a:fillRect/>
        </a:stretch>
      </xdr:blipFill>
      <xdr:spPr>
        <a:xfrm>
          <a:off x="5486400" y="924629850"/>
          <a:ext cx="762000" cy="762000"/>
        </a:xfrm>
        <a:prstGeom prst="rect">
          <a:avLst/>
        </a:prstGeom>
      </xdr:spPr>
    </xdr:pic>
    <xdr:clientData/>
  </xdr:twoCellAnchor>
  <xdr:twoCellAnchor editAs="oneCell">
    <xdr:from>
      <xdr:col>7</xdr:col>
      <xdr:colOff>0</xdr:colOff>
      <xdr:row>4815</xdr:row>
      <xdr:rowOff>0</xdr:rowOff>
    </xdr:from>
    <xdr:to>
      <xdr:col>8</xdr:col>
      <xdr:colOff>152400</xdr:colOff>
      <xdr:row>4818</xdr:row>
      <xdr:rowOff>190500</xdr:rowOff>
    </xdr:to>
    <xdr:pic>
      <xdr:nvPicPr>
        <xdr:cNvPr id="1464" name="Picture 1463" descr="284back.png"/>
        <xdr:cNvPicPr>
          <a:picLocks noChangeAspect="1"/>
        </xdr:cNvPicPr>
      </xdr:nvPicPr>
      <xdr:blipFill>
        <a:blip xmlns:r="http://schemas.openxmlformats.org/officeDocument/2006/relationships" r:embed="rId1145"/>
        <a:stretch>
          <a:fillRect/>
        </a:stretch>
      </xdr:blipFill>
      <xdr:spPr>
        <a:xfrm>
          <a:off x="4267200" y="925582350"/>
          <a:ext cx="762000" cy="762000"/>
        </a:xfrm>
        <a:prstGeom prst="rect">
          <a:avLst/>
        </a:prstGeom>
      </xdr:spPr>
    </xdr:pic>
    <xdr:clientData/>
  </xdr:twoCellAnchor>
  <xdr:twoCellAnchor editAs="oneCell">
    <xdr:from>
      <xdr:col>9</xdr:col>
      <xdr:colOff>0</xdr:colOff>
      <xdr:row>4815</xdr:row>
      <xdr:rowOff>0</xdr:rowOff>
    </xdr:from>
    <xdr:to>
      <xdr:col>10</xdr:col>
      <xdr:colOff>152400</xdr:colOff>
      <xdr:row>4818</xdr:row>
      <xdr:rowOff>190500</xdr:rowOff>
    </xdr:to>
    <xdr:pic>
      <xdr:nvPicPr>
        <xdr:cNvPr id="1465" name="Picture 1464" descr="284back.png"/>
        <xdr:cNvPicPr>
          <a:picLocks noChangeAspect="1"/>
        </xdr:cNvPicPr>
      </xdr:nvPicPr>
      <xdr:blipFill>
        <a:blip xmlns:r="http://schemas.openxmlformats.org/officeDocument/2006/relationships" r:embed="rId1145"/>
        <a:stretch>
          <a:fillRect/>
        </a:stretch>
      </xdr:blipFill>
      <xdr:spPr>
        <a:xfrm>
          <a:off x="5486400" y="925582350"/>
          <a:ext cx="762000" cy="762000"/>
        </a:xfrm>
        <a:prstGeom prst="rect">
          <a:avLst/>
        </a:prstGeom>
      </xdr:spPr>
    </xdr:pic>
    <xdr:clientData/>
  </xdr:twoCellAnchor>
  <xdr:twoCellAnchor editAs="oneCell">
    <xdr:from>
      <xdr:col>11</xdr:col>
      <xdr:colOff>0</xdr:colOff>
      <xdr:row>4810</xdr:row>
      <xdr:rowOff>0</xdr:rowOff>
    </xdr:from>
    <xdr:to>
      <xdr:col>12</xdr:col>
      <xdr:colOff>152400</xdr:colOff>
      <xdr:row>4814</xdr:row>
      <xdr:rowOff>0</xdr:rowOff>
    </xdr:to>
    <xdr:pic>
      <xdr:nvPicPr>
        <xdr:cNvPr id="1466" name="Picture 1465" descr="284shiny.png"/>
        <xdr:cNvPicPr>
          <a:picLocks noChangeAspect="1"/>
        </xdr:cNvPicPr>
      </xdr:nvPicPr>
      <xdr:blipFill>
        <a:blip xmlns:r="http://schemas.openxmlformats.org/officeDocument/2006/relationships" r:embed="rId1146"/>
        <a:stretch>
          <a:fillRect/>
        </a:stretch>
      </xdr:blipFill>
      <xdr:spPr>
        <a:xfrm>
          <a:off x="6705600" y="924629850"/>
          <a:ext cx="762000" cy="762000"/>
        </a:xfrm>
        <a:prstGeom prst="rect">
          <a:avLst/>
        </a:prstGeom>
      </xdr:spPr>
    </xdr:pic>
    <xdr:clientData/>
  </xdr:twoCellAnchor>
  <xdr:twoCellAnchor editAs="oneCell">
    <xdr:from>
      <xdr:col>11</xdr:col>
      <xdr:colOff>0</xdr:colOff>
      <xdr:row>4815</xdr:row>
      <xdr:rowOff>0</xdr:rowOff>
    </xdr:from>
    <xdr:to>
      <xdr:col>12</xdr:col>
      <xdr:colOff>152400</xdr:colOff>
      <xdr:row>4818</xdr:row>
      <xdr:rowOff>190500</xdr:rowOff>
    </xdr:to>
    <xdr:pic>
      <xdr:nvPicPr>
        <xdr:cNvPr id="1467" name="Picture 1466" descr="284backshiny.png"/>
        <xdr:cNvPicPr>
          <a:picLocks noChangeAspect="1"/>
        </xdr:cNvPicPr>
      </xdr:nvPicPr>
      <xdr:blipFill>
        <a:blip xmlns:r="http://schemas.openxmlformats.org/officeDocument/2006/relationships" r:embed="rId1147"/>
        <a:stretch>
          <a:fillRect/>
        </a:stretch>
      </xdr:blipFill>
      <xdr:spPr>
        <a:xfrm>
          <a:off x="6705600" y="925582350"/>
          <a:ext cx="762000" cy="762000"/>
        </a:xfrm>
        <a:prstGeom prst="rect">
          <a:avLst/>
        </a:prstGeom>
      </xdr:spPr>
    </xdr:pic>
    <xdr:clientData/>
  </xdr:twoCellAnchor>
  <xdr:twoCellAnchor editAs="oneCell">
    <xdr:from>
      <xdr:col>9</xdr:col>
      <xdr:colOff>323850</xdr:colOff>
      <xdr:row>4852</xdr:row>
      <xdr:rowOff>19050</xdr:rowOff>
    </xdr:from>
    <xdr:to>
      <xdr:col>12</xdr:col>
      <xdr:colOff>590550</xdr:colOff>
      <xdr:row>4862</xdr:row>
      <xdr:rowOff>180975</xdr:rowOff>
    </xdr:to>
    <xdr:pic>
      <xdr:nvPicPr>
        <xdr:cNvPr id="1468" name="Picture 1467" descr="308.jpg"/>
        <xdr:cNvPicPr>
          <a:picLocks noChangeAspect="1"/>
        </xdr:cNvPicPr>
      </xdr:nvPicPr>
      <xdr:blipFill>
        <a:blip xmlns:r="http://schemas.openxmlformats.org/officeDocument/2006/relationships" r:embed="rId1148"/>
        <a:stretch>
          <a:fillRect/>
        </a:stretch>
      </xdr:blipFill>
      <xdr:spPr>
        <a:xfrm>
          <a:off x="5810250" y="932735625"/>
          <a:ext cx="2095500" cy="2095500"/>
        </a:xfrm>
        <a:prstGeom prst="rect">
          <a:avLst/>
        </a:prstGeom>
        <a:ln w="19050">
          <a:solidFill>
            <a:schemeClr val="tx1"/>
          </a:solidFill>
        </a:ln>
      </xdr:spPr>
    </xdr:pic>
    <xdr:clientData/>
  </xdr:twoCellAnchor>
  <xdr:twoCellAnchor editAs="oneCell">
    <xdr:from>
      <xdr:col>7</xdr:col>
      <xdr:colOff>0</xdr:colOff>
      <xdr:row>4874</xdr:row>
      <xdr:rowOff>0</xdr:rowOff>
    </xdr:from>
    <xdr:to>
      <xdr:col>8</xdr:col>
      <xdr:colOff>152400</xdr:colOff>
      <xdr:row>4878</xdr:row>
      <xdr:rowOff>0</xdr:rowOff>
    </xdr:to>
    <xdr:pic>
      <xdr:nvPicPr>
        <xdr:cNvPr id="1469" name="Picture 1468" descr="308.png"/>
        <xdr:cNvPicPr>
          <a:picLocks noChangeAspect="1"/>
        </xdr:cNvPicPr>
      </xdr:nvPicPr>
      <xdr:blipFill>
        <a:blip xmlns:r="http://schemas.openxmlformats.org/officeDocument/2006/relationships" r:embed="rId1149"/>
        <a:stretch>
          <a:fillRect/>
        </a:stretch>
      </xdr:blipFill>
      <xdr:spPr>
        <a:xfrm>
          <a:off x="4267200" y="936936150"/>
          <a:ext cx="762000" cy="762000"/>
        </a:xfrm>
        <a:prstGeom prst="rect">
          <a:avLst/>
        </a:prstGeom>
      </xdr:spPr>
    </xdr:pic>
    <xdr:clientData/>
  </xdr:twoCellAnchor>
  <xdr:twoCellAnchor editAs="oneCell">
    <xdr:from>
      <xdr:col>9</xdr:col>
      <xdr:colOff>0</xdr:colOff>
      <xdr:row>4874</xdr:row>
      <xdr:rowOff>0</xdr:rowOff>
    </xdr:from>
    <xdr:to>
      <xdr:col>10</xdr:col>
      <xdr:colOff>152400</xdr:colOff>
      <xdr:row>4878</xdr:row>
      <xdr:rowOff>0</xdr:rowOff>
    </xdr:to>
    <xdr:pic>
      <xdr:nvPicPr>
        <xdr:cNvPr id="1470" name="Picture 1469" descr="308fem.png"/>
        <xdr:cNvPicPr>
          <a:picLocks noChangeAspect="1"/>
        </xdr:cNvPicPr>
      </xdr:nvPicPr>
      <xdr:blipFill>
        <a:blip xmlns:r="http://schemas.openxmlformats.org/officeDocument/2006/relationships" r:embed="rId1150"/>
        <a:stretch>
          <a:fillRect/>
        </a:stretch>
      </xdr:blipFill>
      <xdr:spPr>
        <a:xfrm>
          <a:off x="5486400" y="936936150"/>
          <a:ext cx="762000" cy="762000"/>
        </a:xfrm>
        <a:prstGeom prst="rect">
          <a:avLst/>
        </a:prstGeom>
      </xdr:spPr>
    </xdr:pic>
    <xdr:clientData/>
  </xdr:twoCellAnchor>
  <xdr:twoCellAnchor editAs="oneCell">
    <xdr:from>
      <xdr:col>7</xdr:col>
      <xdr:colOff>0</xdr:colOff>
      <xdr:row>4879</xdr:row>
      <xdr:rowOff>0</xdr:rowOff>
    </xdr:from>
    <xdr:to>
      <xdr:col>8</xdr:col>
      <xdr:colOff>152400</xdr:colOff>
      <xdr:row>4882</xdr:row>
      <xdr:rowOff>190500</xdr:rowOff>
    </xdr:to>
    <xdr:pic>
      <xdr:nvPicPr>
        <xdr:cNvPr id="1471" name="Picture 1470" descr="308back.png"/>
        <xdr:cNvPicPr>
          <a:picLocks noChangeAspect="1"/>
        </xdr:cNvPicPr>
      </xdr:nvPicPr>
      <xdr:blipFill>
        <a:blip xmlns:r="http://schemas.openxmlformats.org/officeDocument/2006/relationships" r:embed="rId1151"/>
        <a:stretch>
          <a:fillRect/>
        </a:stretch>
      </xdr:blipFill>
      <xdr:spPr>
        <a:xfrm>
          <a:off x="4267200" y="937888650"/>
          <a:ext cx="762000" cy="762000"/>
        </a:xfrm>
        <a:prstGeom prst="rect">
          <a:avLst/>
        </a:prstGeom>
      </xdr:spPr>
    </xdr:pic>
    <xdr:clientData/>
  </xdr:twoCellAnchor>
  <xdr:twoCellAnchor editAs="oneCell">
    <xdr:from>
      <xdr:col>9</xdr:col>
      <xdr:colOff>0</xdr:colOff>
      <xdr:row>4879</xdr:row>
      <xdr:rowOff>0</xdr:rowOff>
    </xdr:from>
    <xdr:to>
      <xdr:col>10</xdr:col>
      <xdr:colOff>152400</xdr:colOff>
      <xdr:row>4882</xdr:row>
      <xdr:rowOff>190500</xdr:rowOff>
    </xdr:to>
    <xdr:pic>
      <xdr:nvPicPr>
        <xdr:cNvPr id="1472" name="Picture 1471" descr="308backfem.png"/>
        <xdr:cNvPicPr>
          <a:picLocks noChangeAspect="1"/>
        </xdr:cNvPicPr>
      </xdr:nvPicPr>
      <xdr:blipFill>
        <a:blip xmlns:r="http://schemas.openxmlformats.org/officeDocument/2006/relationships" r:embed="rId1152"/>
        <a:stretch>
          <a:fillRect/>
        </a:stretch>
      </xdr:blipFill>
      <xdr:spPr>
        <a:xfrm>
          <a:off x="5486400" y="937888650"/>
          <a:ext cx="762000" cy="762000"/>
        </a:xfrm>
        <a:prstGeom prst="rect">
          <a:avLst/>
        </a:prstGeom>
      </xdr:spPr>
    </xdr:pic>
    <xdr:clientData/>
  </xdr:twoCellAnchor>
  <xdr:twoCellAnchor editAs="oneCell">
    <xdr:from>
      <xdr:col>11</xdr:col>
      <xdr:colOff>0</xdr:colOff>
      <xdr:row>4874</xdr:row>
      <xdr:rowOff>0</xdr:rowOff>
    </xdr:from>
    <xdr:to>
      <xdr:col>12</xdr:col>
      <xdr:colOff>152400</xdr:colOff>
      <xdr:row>4878</xdr:row>
      <xdr:rowOff>0</xdr:rowOff>
    </xdr:to>
    <xdr:pic>
      <xdr:nvPicPr>
        <xdr:cNvPr id="1473" name="Picture 1472" descr="308shiny.png"/>
        <xdr:cNvPicPr>
          <a:picLocks noChangeAspect="1"/>
        </xdr:cNvPicPr>
      </xdr:nvPicPr>
      <xdr:blipFill>
        <a:blip xmlns:r="http://schemas.openxmlformats.org/officeDocument/2006/relationships" r:embed="rId1153"/>
        <a:stretch>
          <a:fillRect/>
        </a:stretch>
      </xdr:blipFill>
      <xdr:spPr>
        <a:xfrm>
          <a:off x="6705600" y="936936150"/>
          <a:ext cx="762000" cy="762000"/>
        </a:xfrm>
        <a:prstGeom prst="rect">
          <a:avLst/>
        </a:prstGeom>
      </xdr:spPr>
    </xdr:pic>
    <xdr:clientData/>
  </xdr:twoCellAnchor>
  <xdr:twoCellAnchor editAs="oneCell">
    <xdr:from>
      <xdr:col>11</xdr:col>
      <xdr:colOff>0</xdr:colOff>
      <xdr:row>4879</xdr:row>
      <xdr:rowOff>0</xdr:rowOff>
    </xdr:from>
    <xdr:to>
      <xdr:col>12</xdr:col>
      <xdr:colOff>152400</xdr:colOff>
      <xdr:row>4882</xdr:row>
      <xdr:rowOff>190500</xdr:rowOff>
    </xdr:to>
    <xdr:pic>
      <xdr:nvPicPr>
        <xdr:cNvPr id="1474" name="Picture 1473" descr="308backshiny.png"/>
        <xdr:cNvPicPr>
          <a:picLocks noChangeAspect="1"/>
        </xdr:cNvPicPr>
      </xdr:nvPicPr>
      <xdr:blipFill>
        <a:blip xmlns:r="http://schemas.openxmlformats.org/officeDocument/2006/relationships" r:embed="rId1154"/>
        <a:stretch>
          <a:fillRect/>
        </a:stretch>
      </xdr:blipFill>
      <xdr:spPr>
        <a:xfrm>
          <a:off x="6705600" y="937888650"/>
          <a:ext cx="762000" cy="762000"/>
        </a:xfrm>
        <a:prstGeom prst="rect">
          <a:avLst/>
        </a:prstGeom>
      </xdr:spPr>
    </xdr:pic>
    <xdr:clientData/>
  </xdr:twoCellAnchor>
  <xdr:twoCellAnchor editAs="oneCell">
    <xdr:from>
      <xdr:col>9</xdr:col>
      <xdr:colOff>333375</xdr:colOff>
      <xdr:row>4986</xdr:row>
      <xdr:rowOff>19050</xdr:rowOff>
    </xdr:from>
    <xdr:to>
      <xdr:col>12</xdr:col>
      <xdr:colOff>600075</xdr:colOff>
      <xdr:row>4996</xdr:row>
      <xdr:rowOff>180975</xdr:rowOff>
    </xdr:to>
    <xdr:pic>
      <xdr:nvPicPr>
        <xdr:cNvPr id="1475" name="Picture 1474" descr="262.jpg"/>
        <xdr:cNvPicPr>
          <a:picLocks noChangeAspect="1"/>
        </xdr:cNvPicPr>
      </xdr:nvPicPr>
      <xdr:blipFill>
        <a:blip xmlns:r="http://schemas.openxmlformats.org/officeDocument/2006/relationships" r:embed="rId1155"/>
        <a:stretch>
          <a:fillRect/>
        </a:stretch>
      </xdr:blipFill>
      <xdr:spPr>
        <a:xfrm>
          <a:off x="5819775" y="958491225"/>
          <a:ext cx="2095500" cy="2095500"/>
        </a:xfrm>
        <a:prstGeom prst="rect">
          <a:avLst/>
        </a:prstGeom>
        <a:ln w="19050">
          <a:solidFill>
            <a:schemeClr val="tx1"/>
          </a:solidFill>
        </a:ln>
      </xdr:spPr>
    </xdr:pic>
    <xdr:clientData/>
  </xdr:twoCellAnchor>
  <xdr:twoCellAnchor editAs="oneCell">
    <xdr:from>
      <xdr:col>7</xdr:col>
      <xdr:colOff>0</xdr:colOff>
      <xdr:row>5008</xdr:row>
      <xdr:rowOff>0</xdr:rowOff>
    </xdr:from>
    <xdr:to>
      <xdr:col>8</xdr:col>
      <xdr:colOff>152400</xdr:colOff>
      <xdr:row>5012</xdr:row>
      <xdr:rowOff>0</xdr:rowOff>
    </xdr:to>
    <xdr:pic>
      <xdr:nvPicPr>
        <xdr:cNvPr id="1476" name="Picture 1475" descr="262.png"/>
        <xdr:cNvPicPr>
          <a:picLocks noChangeAspect="1"/>
        </xdr:cNvPicPr>
      </xdr:nvPicPr>
      <xdr:blipFill>
        <a:blip xmlns:r="http://schemas.openxmlformats.org/officeDocument/2006/relationships" r:embed="rId1156"/>
        <a:stretch>
          <a:fillRect/>
        </a:stretch>
      </xdr:blipFill>
      <xdr:spPr>
        <a:xfrm>
          <a:off x="4267200" y="962691750"/>
          <a:ext cx="762000" cy="762000"/>
        </a:xfrm>
        <a:prstGeom prst="rect">
          <a:avLst/>
        </a:prstGeom>
      </xdr:spPr>
    </xdr:pic>
    <xdr:clientData/>
  </xdr:twoCellAnchor>
  <xdr:twoCellAnchor editAs="oneCell">
    <xdr:from>
      <xdr:col>9</xdr:col>
      <xdr:colOff>0</xdr:colOff>
      <xdr:row>5008</xdr:row>
      <xdr:rowOff>0</xdr:rowOff>
    </xdr:from>
    <xdr:to>
      <xdr:col>10</xdr:col>
      <xdr:colOff>152400</xdr:colOff>
      <xdr:row>5012</xdr:row>
      <xdr:rowOff>0</xdr:rowOff>
    </xdr:to>
    <xdr:pic>
      <xdr:nvPicPr>
        <xdr:cNvPr id="1477" name="Picture 1476" descr="262.png"/>
        <xdr:cNvPicPr>
          <a:picLocks noChangeAspect="1"/>
        </xdr:cNvPicPr>
      </xdr:nvPicPr>
      <xdr:blipFill>
        <a:blip xmlns:r="http://schemas.openxmlformats.org/officeDocument/2006/relationships" r:embed="rId1156"/>
        <a:stretch>
          <a:fillRect/>
        </a:stretch>
      </xdr:blipFill>
      <xdr:spPr>
        <a:xfrm>
          <a:off x="5486400" y="962691750"/>
          <a:ext cx="762000" cy="762000"/>
        </a:xfrm>
        <a:prstGeom prst="rect">
          <a:avLst/>
        </a:prstGeom>
      </xdr:spPr>
    </xdr:pic>
    <xdr:clientData/>
  </xdr:twoCellAnchor>
  <xdr:twoCellAnchor editAs="oneCell">
    <xdr:from>
      <xdr:col>7</xdr:col>
      <xdr:colOff>0</xdr:colOff>
      <xdr:row>5013</xdr:row>
      <xdr:rowOff>0</xdr:rowOff>
    </xdr:from>
    <xdr:to>
      <xdr:col>8</xdr:col>
      <xdr:colOff>152400</xdr:colOff>
      <xdr:row>5016</xdr:row>
      <xdr:rowOff>190500</xdr:rowOff>
    </xdr:to>
    <xdr:pic>
      <xdr:nvPicPr>
        <xdr:cNvPr id="1478" name="Picture 1477" descr="262back.png"/>
        <xdr:cNvPicPr>
          <a:picLocks noChangeAspect="1"/>
        </xdr:cNvPicPr>
      </xdr:nvPicPr>
      <xdr:blipFill>
        <a:blip xmlns:r="http://schemas.openxmlformats.org/officeDocument/2006/relationships" r:embed="rId1157"/>
        <a:stretch>
          <a:fillRect/>
        </a:stretch>
      </xdr:blipFill>
      <xdr:spPr>
        <a:xfrm>
          <a:off x="4267200" y="963644250"/>
          <a:ext cx="762000" cy="762000"/>
        </a:xfrm>
        <a:prstGeom prst="rect">
          <a:avLst/>
        </a:prstGeom>
      </xdr:spPr>
    </xdr:pic>
    <xdr:clientData/>
  </xdr:twoCellAnchor>
  <xdr:twoCellAnchor editAs="oneCell">
    <xdr:from>
      <xdr:col>9</xdr:col>
      <xdr:colOff>0</xdr:colOff>
      <xdr:row>5013</xdr:row>
      <xdr:rowOff>0</xdr:rowOff>
    </xdr:from>
    <xdr:to>
      <xdr:col>10</xdr:col>
      <xdr:colOff>152400</xdr:colOff>
      <xdr:row>5016</xdr:row>
      <xdr:rowOff>190500</xdr:rowOff>
    </xdr:to>
    <xdr:pic>
      <xdr:nvPicPr>
        <xdr:cNvPr id="1479" name="Picture 1478" descr="262back.png"/>
        <xdr:cNvPicPr>
          <a:picLocks noChangeAspect="1"/>
        </xdr:cNvPicPr>
      </xdr:nvPicPr>
      <xdr:blipFill>
        <a:blip xmlns:r="http://schemas.openxmlformats.org/officeDocument/2006/relationships" r:embed="rId1157"/>
        <a:stretch>
          <a:fillRect/>
        </a:stretch>
      </xdr:blipFill>
      <xdr:spPr>
        <a:xfrm>
          <a:off x="5486400" y="963644250"/>
          <a:ext cx="762000" cy="762000"/>
        </a:xfrm>
        <a:prstGeom prst="rect">
          <a:avLst/>
        </a:prstGeom>
      </xdr:spPr>
    </xdr:pic>
    <xdr:clientData/>
  </xdr:twoCellAnchor>
  <xdr:twoCellAnchor editAs="oneCell">
    <xdr:from>
      <xdr:col>11</xdr:col>
      <xdr:colOff>0</xdr:colOff>
      <xdr:row>5008</xdr:row>
      <xdr:rowOff>0</xdr:rowOff>
    </xdr:from>
    <xdr:to>
      <xdr:col>12</xdr:col>
      <xdr:colOff>152400</xdr:colOff>
      <xdr:row>5012</xdr:row>
      <xdr:rowOff>0</xdr:rowOff>
    </xdr:to>
    <xdr:pic>
      <xdr:nvPicPr>
        <xdr:cNvPr id="1480" name="Picture 1479" descr="262shiny.png"/>
        <xdr:cNvPicPr>
          <a:picLocks noChangeAspect="1"/>
        </xdr:cNvPicPr>
      </xdr:nvPicPr>
      <xdr:blipFill>
        <a:blip xmlns:r="http://schemas.openxmlformats.org/officeDocument/2006/relationships" r:embed="rId1158"/>
        <a:stretch>
          <a:fillRect/>
        </a:stretch>
      </xdr:blipFill>
      <xdr:spPr>
        <a:xfrm>
          <a:off x="6705600" y="962691750"/>
          <a:ext cx="762000" cy="762000"/>
        </a:xfrm>
        <a:prstGeom prst="rect">
          <a:avLst/>
        </a:prstGeom>
      </xdr:spPr>
    </xdr:pic>
    <xdr:clientData/>
  </xdr:twoCellAnchor>
  <xdr:twoCellAnchor editAs="oneCell">
    <xdr:from>
      <xdr:col>11</xdr:col>
      <xdr:colOff>0</xdr:colOff>
      <xdr:row>5013</xdr:row>
      <xdr:rowOff>0</xdr:rowOff>
    </xdr:from>
    <xdr:to>
      <xdr:col>12</xdr:col>
      <xdr:colOff>152400</xdr:colOff>
      <xdr:row>5016</xdr:row>
      <xdr:rowOff>190500</xdr:rowOff>
    </xdr:to>
    <xdr:pic>
      <xdr:nvPicPr>
        <xdr:cNvPr id="1481" name="Picture 1480" descr="262backshiny.png"/>
        <xdr:cNvPicPr>
          <a:picLocks noChangeAspect="1"/>
        </xdr:cNvPicPr>
      </xdr:nvPicPr>
      <xdr:blipFill>
        <a:blip xmlns:r="http://schemas.openxmlformats.org/officeDocument/2006/relationships" r:embed="rId1159"/>
        <a:stretch>
          <a:fillRect/>
        </a:stretch>
      </xdr:blipFill>
      <xdr:spPr>
        <a:xfrm>
          <a:off x="6705600" y="963644250"/>
          <a:ext cx="762000" cy="762000"/>
        </a:xfrm>
        <a:prstGeom prst="rect">
          <a:avLst/>
        </a:prstGeom>
      </xdr:spPr>
    </xdr:pic>
    <xdr:clientData/>
  </xdr:twoCellAnchor>
  <xdr:twoCellAnchor editAs="oneCell">
    <xdr:from>
      <xdr:col>9</xdr:col>
      <xdr:colOff>333375</xdr:colOff>
      <xdr:row>5218</xdr:row>
      <xdr:rowOff>19050</xdr:rowOff>
    </xdr:from>
    <xdr:to>
      <xdr:col>12</xdr:col>
      <xdr:colOff>600075</xdr:colOff>
      <xdr:row>5228</xdr:row>
      <xdr:rowOff>180975</xdr:rowOff>
    </xdr:to>
    <xdr:pic>
      <xdr:nvPicPr>
        <xdr:cNvPr id="1482" name="Picture 1481" descr="122.jpg"/>
        <xdr:cNvPicPr>
          <a:picLocks noChangeAspect="1"/>
        </xdr:cNvPicPr>
      </xdr:nvPicPr>
      <xdr:blipFill>
        <a:blip xmlns:r="http://schemas.openxmlformats.org/officeDocument/2006/relationships" r:embed="rId1160"/>
        <a:stretch>
          <a:fillRect/>
        </a:stretch>
      </xdr:blipFill>
      <xdr:spPr>
        <a:xfrm>
          <a:off x="5819775" y="1003087275"/>
          <a:ext cx="2095500" cy="2095500"/>
        </a:xfrm>
        <a:prstGeom prst="rect">
          <a:avLst/>
        </a:prstGeom>
        <a:ln w="19050">
          <a:solidFill>
            <a:schemeClr val="tx1"/>
          </a:solidFill>
        </a:ln>
      </xdr:spPr>
    </xdr:pic>
    <xdr:clientData/>
  </xdr:twoCellAnchor>
  <xdr:twoCellAnchor editAs="oneCell">
    <xdr:from>
      <xdr:col>7</xdr:col>
      <xdr:colOff>0</xdr:colOff>
      <xdr:row>5240</xdr:row>
      <xdr:rowOff>0</xdr:rowOff>
    </xdr:from>
    <xdr:to>
      <xdr:col>8</xdr:col>
      <xdr:colOff>152400</xdr:colOff>
      <xdr:row>5244</xdr:row>
      <xdr:rowOff>0</xdr:rowOff>
    </xdr:to>
    <xdr:pic>
      <xdr:nvPicPr>
        <xdr:cNvPr id="1483" name="Picture 1482" descr="122.png"/>
        <xdr:cNvPicPr>
          <a:picLocks noChangeAspect="1"/>
        </xdr:cNvPicPr>
      </xdr:nvPicPr>
      <xdr:blipFill>
        <a:blip xmlns:r="http://schemas.openxmlformats.org/officeDocument/2006/relationships" r:embed="rId1161"/>
        <a:stretch>
          <a:fillRect/>
        </a:stretch>
      </xdr:blipFill>
      <xdr:spPr>
        <a:xfrm>
          <a:off x="4267200" y="1007287800"/>
          <a:ext cx="762000" cy="762000"/>
        </a:xfrm>
        <a:prstGeom prst="rect">
          <a:avLst/>
        </a:prstGeom>
      </xdr:spPr>
    </xdr:pic>
    <xdr:clientData/>
  </xdr:twoCellAnchor>
  <xdr:twoCellAnchor editAs="oneCell">
    <xdr:from>
      <xdr:col>9</xdr:col>
      <xdr:colOff>0</xdr:colOff>
      <xdr:row>5240</xdr:row>
      <xdr:rowOff>0</xdr:rowOff>
    </xdr:from>
    <xdr:to>
      <xdr:col>10</xdr:col>
      <xdr:colOff>152400</xdr:colOff>
      <xdr:row>5244</xdr:row>
      <xdr:rowOff>0</xdr:rowOff>
    </xdr:to>
    <xdr:pic>
      <xdr:nvPicPr>
        <xdr:cNvPr id="1484" name="Picture 1483" descr="122.png"/>
        <xdr:cNvPicPr>
          <a:picLocks noChangeAspect="1"/>
        </xdr:cNvPicPr>
      </xdr:nvPicPr>
      <xdr:blipFill>
        <a:blip xmlns:r="http://schemas.openxmlformats.org/officeDocument/2006/relationships" r:embed="rId1161"/>
        <a:stretch>
          <a:fillRect/>
        </a:stretch>
      </xdr:blipFill>
      <xdr:spPr>
        <a:xfrm>
          <a:off x="5486400" y="1007287800"/>
          <a:ext cx="762000" cy="762000"/>
        </a:xfrm>
        <a:prstGeom prst="rect">
          <a:avLst/>
        </a:prstGeom>
      </xdr:spPr>
    </xdr:pic>
    <xdr:clientData/>
  </xdr:twoCellAnchor>
  <xdr:twoCellAnchor editAs="oneCell">
    <xdr:from>
      <xdr:col>7</xdr:col>
      <xdr:colOff>0</xdr:colOff>
      <xdr:row>5245</xdr:row>
      <xdr:rowOff>0</xdr:rowOff>
    </xdr:from>
    <xdr:to>
      <xdr:col>8</xdr:col>
      <xdr:colOff>152400</xdr:colOff>
      <xdr:row>5248</xdr:row>
      <xdr:rowOff>190500</xdr:rowOff>
    </xdr:to>
    <xdr:pic>
      <xdr:nvPicPr>
        <xdr:cNvPr id="1485" name="Picture 1484" descr="122back.png"/>
        <xdr:cNvPicPr>
          <a:picLocks noChangeAspect="1"/>
        </xdr:cNvPicPr>
      </xdr:nvPicPr>
      <xdr:blipFill>
        <a:blip xmlns:r="http://schemas.openxmlformats.org/officeDocument/2006/relationships" r:embed="rId1162"/>
        <a:stretch>
          <a:fillRect/>
        </a:stretch>
      </xdr:blipFill>
      <xdr:spPr>
        <a:xfrm>
          <a:off x="4267200" y="1008240300"/>
          <a:ext cx="762000" cy="762000"/>
        </a:xfrm>
        <a:prstGeom prst="rect">
          <a:avLst/>
        </a:prstGeom>
      </xdr:spPr>
    </xdr:pic>
    <xdr:clientData/>
  </xdr:twoCellAnchor>
  <xdr:twoCellAnchor editAs="oneCell">
    <xdr:from>
      <xdr:col>9</xdr:col>
      <xdr:colOff>0</xdr:colOff>
      <xdr:row>5245</xdr:row>
      <xdr:rowOff>0</xdr:rowOff>
    </xdr:from>
    <xdr:to>
      <xdr:col>10</xdr:col>
      <xdr:colOff>152400</xdr:colOff>
      <xdr:row>5248</xdr:row>
      <xdr:rowOff>190500</xdr:rowOff>
    </xdr:to>
    <xdr:pic>
      <xdr:nvPicPr>
        <xdr:cNvPr id="1486" name="Picture 1485" descr="122back.png"/>
        <xdr:cNvPicPr>
          <a:picLocks noChangeAspect="1"/>
        </xdr:cNvPicPr>
      </xdr:nvPicPr>
      <xdr:blipFill>
        <a:blip xmlns:r="http://schemas.openxmlformats.org/officeDocument/2006/relationships" r:embed="rId1162"/>
        <a:stretch>
          <a:fillRect/>
        </a:stretch>
      </xdr:blipFill>
      <xdr:spPr>
        <a:xfrm>
          <a:off x="5486400" y="1008240300"/>
          <a:ext cx="762000" cy="762000"/>
        </a:xfrm>
        <a:prstGeom prst="rect">
          <a:avLst/>
        </a:prstGeom>
      </xdr:spPr>
    </xdr:pic>
    <xdr:clientData/>
  </xdr:twoCellAnchor>
  <xdr:twoCellAnchor editAs="oneCell">
    <xdr:from>
      <xdr:col>11</xdr:col>
      <xdr:colOff>0</xdr:colOff>
      <xdr:row>5240</xdr:row>
      <xdr:rowOff>0</xdr:rowOff>
    </xdr:from>
    <xdr:to>
      <xdr:col>12</xdr:col>
      <xdr:colOff>152400</xdr:colOff>
      <xdr:row>5244</xdr:row>
      <xdr:rowOff>0</xdr:rowOff>
    </xdr:to>
    <xdr:pic>
      <xdr:nvPicPr>
        <xdr:cNvPr id="1487" name="Picture 1486" descr="122shiny.png"/>
        <xdr:cNvPicPr>
          <a:picLocks noChangeAspect="1"/>
        </xdr:cNvPicPr>
      </xdr:nvPicPr>
      <xdr:blipFill>
        <a:blip xmlns:r="http://schemas.openxmlformats.org/officeDocument/2006/relationships" r:embed="rId1163"/>
        <a:stretch>
          <a:fillRect/>
        </a:stretch>
      </xdr:blipFill>
      <xdr:spPr>
        <a:xfrm>
          <a:off x="6705600" y="1007287800"/>
          <a:ext cx="762000" cy="762000"/>
        </a:xfrm>
        <a:prstGeom prst="rect">
          <a:avLst/>
        </a:prstGeom>
      </xdr:spPr>
    </xdr:pic>
    <xdr:clientData/>
  </xdr:twoCellAnchor>
  <xdr:twoCellAnchor editAs="oneCell">
    <xdr:from>
      <xdr:col>11</xdr:col>
      <xdr:colOff>0</xdr:colOff>
      <xdr:row>5245</xdr:row>
      <xdr:rowOff>0</xdr:rowOff>
    </xdr:from>
    <xdr:to>
      <xdr:col>12</xdr:col>
      <xdr:colOff>152400</xdr:colOff>
      <xdr:row>5248</xdr:row>
      <xdr:rowOff>190500</xdr:rowOff>
    </xdr:to>
    <xdr:pic>
      <xdr:nvPicPr>
        <xdr:cNvPr id="1488" name="Picture 1487" descr="122backshiny.png"/>
        <xdr:cNvPicPr>
          <a:picLocks noChangeAspect="1"/>
        </xdr:cNvPicPr>
      </xdr:nvPicPr>
      <xdr:blipFill>
        <a:blip xmlns:r="http://schemas.openxmlformats.org/officeDocument/2006/relationships" r:embed="rId1164"/>
        <a:stretch>
          <a:fillRect/>
        </a:stretch>
      </xdr:blipFill>
      <xdr:spPr>
        <a:xfrm>
          <a:off x="6705600" y="1008240300"/>
          <a:ext cx="762000" cy="762000"/>
        </a:xfrm>
        <a:prstGeom prst="rect">
          <a:avLst/>
        </a:prstGeom>
      </xdr:spPr>
    </xdr:pic>
    <xdr:clientData/>
  </xdr:twoCellAnchor>
  <xdr:twoCellAnchor editAs="oneCell">
    <xdr:from>
      <xdr:col>9</xdr:col>
      <xdr:colOff>333375</xdr:colOff>
      <xdr:row>5252</xdr:row>
      <xdr:rowOff>9525</xdr:rowOff>
    </xdr:from>
    <xdr:to>
      <xdr:col>12</xdr:col>
      <xdr:colOff>600075</xdr:colOff>
      <xdr:row>5262</xdr:row>
      <xdr:rowOff>171450</xdr:rowOff>
    </xdr:to>
    <xdr:pic>
      <xdr:nvPicPr>
        <xdr:cNvPr id="1489" name="Picture 1488" descr="089.jpg"/>
        <xdr:cNvPicPr>
          <a:picLocks noChangeAspect="1"/>
        </xdr:cNvPicPr>
      </xdr:nvPicPr>
      <xdr:blipFill>
        <a:blip xmlns:r="http://schemas.openxmlformats.org/officeDocument/2006/relationships" r:embed="rId1165"/>
        <a:stretch>
          <a:fillRect/>
        </a:stretch>
      </xdr:blipFill>
      <xdr:spPr>
        <a:xfrm>
          <a:off x="5819775" y="1009611900"/>
          <a:ext cx="2095500" cy="2095500"/>
        </a:xfrm>
        <a:prstGeom prst="rect">
          <a:avLst/>
        </a:prstGeom>
        <a:ln w="19050">
          <a:solidFill>
            <a:schemeClr val="tx1"/>
          </a:solidFill>
        </a:ln>
      </xdr:spPr>
    </xdr:pic>
    <xdr:clientData/>
  </xdr:twoCellAnchor>
  <xdr:twoCellAnchor editAs="oneCell">
    <xdr:from>
      <xdr:col>7</xdr:col>
      <xdr:colOff>0</xdr:colOff>
      <xdr:row>5274</xdr:row>
      <xdr:rowOff>0</xdr:rowOff>
    </xdr:from>
    <xdr:to>
      <xdr:col>8</xdr:col>
      <xdr:colOff>152400</xdr:colOff>
      <xdr:row>5278</xdr:row>
      <xdr:rowOff>0</xdr:rowOff>
    </xdr:to>
    <xdr:pic>
      <xdr:nvPicPr>
        <xdr:cNvPr id="1490" name="Picture 1489" descr="89.png"/>
        <xdr:cNvPicPr>
          <a:picLocks noChangeAspect="1"/>
        </xdr:cNvPicPr>
      </xdr:nvPicPr>
      <xdr:blipFill>
        <a:blip xmlns:r="http://schemas.openxmlformats.org/officeDocument/2006/relationships" r:embed="rId1166"/>
        <a:stretch>
          <a:fillRect/>
        </a:stretch>
      </xdr:blipFill>
      <xdr:spPr>
        <a:xfrm>
          <a:off x="4267200" y="1013821950"/>
          <a:ext cx="762000" cy="762000"/>
        </a:xfrm>
        <a:prstGeom prst="rect">
          <a:avLst/>
        </a:prstGeom>
      </xdr:spPr>
    </xdr:pic>
    <xdr:clientData/>
  </xdr:twoCellAnchor>
  <xdr:twoCellAnchor editAs="oneCell">
    <xdr:from>
      <xdr:col>9</xdr:col>
      <xdr:colOff>0</xdr:colOff>
      <xdr:row>5274</xdr:row>
      <xdr:rowOff>0</xdr:rowOff>
    </xdr:from>
    <xdr:to>
      <xdr:col>10</xdr:col>
      <xdr:colOff>152400</xdr:colOff>
      <xdr:row>5278</xdr:row>
      <xdr:rowOff>0</xdr:rowOff>
    </xdr:to>
    <xdr:pic>
      <xdr:nvPicPr>
        <xdr:cNvPr id="1491" name="Picture 1490" descr="89.png"/>
        <xdr:cNvPicPr>
          <a:picLocks noChangeAspect="1"/>
        </xdr:cNvPicPr>
      </xdr:nvPicPr>
      <xdr:blipFill>
        <a:blip xmlns:r="http://schemas.openxmlformats.org/officeDocument/2006/relationships" r:embed="rId1166"/>
        <a:stretch>
          <a:fillRect/>
        </a:stretch>
      </xdr:blipFill>
      <xdr:spPr>
        <a:xfrm>
          <a:off x="5486400" y="1013821950"/>
          <a:ext cx="762000" cy="762000"/>
        </a:xfrm>
        <a:prstGeom prst="rect">
          <a:avLst/>
        </a:prstGeom>
      </xdr:spPr>
    </xdr:pic>
    <xdr:clientData/>
  </xdr:twoCellAnchor>
  <xdr:twoCellAnchor editAs="oneCell">
    <xdr:from>
      <xdr:col>7</xdr:col>
      <xdr:colOff>0</xdr:colOff>
      <xdr:row>5279</xdr:row>
      <xdr:rowOff>0</xdr:rowOff>
    </xdr:from>
    <xdr:to>
      <xdr:col>8</xdr:col>
      <xdr:colOff>152400</xdr:colOff>
      <xdr:row>5282</xdr:row>
      <xdr:rowOff>190500</xdr:rowOff>
    </xdr:to>
    <xdr:pic>
      <xdr:nvPicPr>
        <xdr:cNvPr id="1492" name="Picture 1491" descr="89back.png"/>
        <xdr:cNvPicPr>
          <a:picLocks noChangeAspect="1"/>
        </xdr:cNvPicPr>
      </xdr:nvPicPr>
      <xdr:blipFill>
        <a:blip xmlns:r="http://schemas.openxmlformats.org/officeDocument/2006/relationships" r:embed="rId1167"/>
        <a:stretch>
          <a:fillRect/>
        </a:stretch>
      </xdr:blipFill>
      <xdr:spPr>
        <a:xfrm>
          <a:off x="4267200" y="1014774450"/>
          <a:ext cx="762000" cy="762000"/>
        </a:xfrm>
        <a:prstGeom prst="rect">
          <a:avLst/>
        </a:prstGeom>
      </xdr:spPr>
    </xdr:pic>
    <xdr:clientData/>
  </xdr:twoCellAnchor>
  <xdr:twoCellAnchor editAs="oneCell">
    <xdr:from>
      <xdr:col>9</xdr:col>
      <xdr:colOff>0</xdr:colOff>
      <xdr:row>5279</xdr:row>
      <xdr:rowOff>0</xdr:rowOff>
    </xdr:from>
    <xdr:to>
      <xdr:col>10</xdr:col>
      <xdr:colOff>152400</xdr:colOff>
      <xdr:row>5282</xdr:row>
      <xdr:rowOff>190500</xdr:rowOff>
    </xdr:to>
    <xdr:pic>
      <xdr:nvPicPr>
        <xdr:cNvPr id="1493" name="Picture 1492" descr="89back.png"/>
        <xdr:cNvPicPr>
          <a:picLocks noChangeAspect="1"/>
        </xdr:cNvPicPr>
      </xdr:nvPicPr>
      <xdr:blipFill>
        <a:blip xmlns:r="http://schemas.openxmlformats.org/officeDocument/2006/relationships" r:embed="rId1167"/>
        <a:stretch>
          <a:fillRect/>
        </a:stretch>
      </xdr:blipFill>
      <xdr:spPr>
        <a:xfrm>
          <a:off x="5486400" y="1014774450"/>
          <a:ext cx="762000" cy="762000"/>
        </a:xfrm>
        <a:prstGeom prst="rect">
          <a:avLst/>
        </a:prstGeom>
      </xdr:spPr>
    </xdr:pic>
    <xdr:clientData/>
  </xdr:twoCellAnchor>
  <xdr:twoCellAnchor editAs="oneCell">
    <xdr:from>
      <xdr:col>11</xdr:col>
      <xdr:colOff>0</xdr:colOff>
      <xdr:row>5274</xdr:row>
      <xdr:rowOff>0</xdr:rowOff>
    </xdr:from>
    <xdr:to>
      <xdr:col>12</xdr:col>
      <xdr:colOff>152400</xdr:colOff>
      <xdr:row>5278</xdr:row>
      <xdr:rowOff>0</xdr:rowOff>
    </xdr:to>
    <xdr:pic>
      <xdr:nvPicPr>
        <xdr:cNvPr id="1494" name="Picture 1493" descr="89shiny.png"/>
        <xdr:cNvPicPr>
          <a:picLocks noChangeAspect="1"/>
        </xdr:cNvPicPr>
      </xdr:nvPicPr>
      <xdr:blipFill>
        <a:blip xmlns:r="http://schemas.openxmlformats.org/officeDocument/2006/relationships" r:embed="rId1168"/>
        <a:stretch>
          <a:fillRect/>
        </a:stretch>
      </xdr:blipFill>
      <xdr:spPr>
        <a:xfrm>
          <a:off x="6705600" y="1013821950"/>
          <a:ext cx="762000" cy="762000"/>
        </a:xfrm>
        <a:prstGeom prst="rect">
          <a:avLst/>
        </a:prstGeom>
      </xdr:spPr>
    </xdr:pic>
    <xdr:clientData/>
  </xdr:twoCellAnchor>
  <xdr:twoCellAnchor editAs="oneCell">
    <xdr:from>
      <xdr:col>11</xdr:col>
      <xdr:colOff>0</xdr:colOff>
      <xdr:row>5279</xdr:row>
      <xdr:rowOff>0</xdr:rowOff>
    </xdr:from>
    <xdr:to>
      <xdr:col>12</xdr:col>
      <xdr:colOff>152400</xdr:colOff>
      <xdr:row>5282</xdr:row>
      <xdr:rowOff>190500</xdr:rowOff>
    </xdr:to>
    <xdr:pic>
      <xdr:nvPicPr>
        <xdr:cNvPr id="1495" name="Picture 1494" descr="89backshiny.png"/>
        <xdr:cNvPicPr>
          <a:picLocks noChangeAspect="1"/>
        </xdr:cNvPicPr>
      </xdr:nvPicPr>
      <xdr:blipFill>
        <a:blip xmlns:r="http://schemas.openxmlformats.org/officeDocument/2006/relationships" r:embed="rId1169"/>
        <a:stretch>
          <a:fillRect/>
        </a:stretch>
      </xdr:blipFill>
      <xdr:spPr>
        <a:xfrm>
          <a:off x="6705600" y="1014774450"/>
          <a:ext cx="762000" cy="762000"/>
        </a:xfrm>
        <a:prstGeom prst="rect">
          <a:avLst/>
        </a:prstGeom>
      </xdr:spPr>
    </xdr:pic>
    <xdr:clientData/>
  </xdr:twoCellAnchor>
  <xdr:twoCellAnchor editAs="oneCell">
    <xdr:from>
      <xdr:col>9</xdr:col>
      <xdr:colOff>333375</xdr:colOff>
      <xdr:row>5416</xdr:row>
      <xdr:rowOff>19050</xdr:rowOff>
    </xdr:from>
    <xdr:to>
      <xdr:col>12</xdr:col>
      <xdr:colOff>600075</xdr:colOff>
      <xdr:row>5426</xdr:row>
      <xdr:rowOff>180975</xdr:rowOff>
    </xdr:to>
    <xdr:pic>
      <xdr:nvPicPr>
        <xdr:cNvPr id="1496" name="Picture 1495" descr="164.jpg"/>
        <xdr:cNvPicPr>
          <a:picLocks noChangeAspect="1"/>
        </xdr:cNvPicPr>
      </xdr:nvPicPr>
      <xdr:blipFill>
        <a:blip xmlns:r="http://schemas.openxmlformats.org/officeDocument/2006/relationships" r:embed="rId1170"/>
        <a:stretch>
          <a:fillRect/>
        </a:stretch>
      </xdr:blipFill>
      <xdr:spPr>
        <a:xfrm>
          <a:off x="5819775" y="1041149175"/>
          <a:ext cx="2095500" cy="2095500"/>
        </a:xfrm>
        <a:prstGeom prst="rect">
          <a:avLst/>
        </a:prstGeom>
        <a:ln w="19050">
          <a:solidFill>
            <a:schemeClr val="tx1"/>
          </a:solidFill>
        </a:ln>
      </xdr:spPr>
    </xdr:pic>
    <xdr:clientData/>
  </xdr:twoCellAnchor>
  <xdr:twoCellAnchor editAs="oneCell">
    <xdr:from>
      <xdr:col>7</xdr:col>
      <xdr:colOff>0</xdr:colOff>
      <xdr:row>5438</xdr:row>
      <xdr:rowOff>0</xdr:rowOff>
    </xdr:from>
    <xdr:to>
      <xdr:col>8</xdr:col>
      <xdr:colOff>152400</xdr:colOff>
      <xdr:row>5442</xdr:row>
      <xdr:rowOff>0</xdr:rowOff>
    </xdr:to>
    <xdr:pic>
      <xdr:nvPicPr>
        <xdr:cNvPr id="1497" name="Picture 1496" descr="164.png"/>
        <xdr:cNvPicPr>
          <a:picLocks noChangeAspect="1"/>
        </xdr:cNvPicPr>
      </xdr:nvPicPr>
      <xdr:blipFill>
        <a:blip xmlns:r="http://schemas.openxmlformats.org/officeDocument/2006/relationships" r:embed="rId1171"/>
        <a:stretch>
          <a:fillRect/>
        </a:stretch>
      </xdr:blipFill>
      <xdr:spPr>
        <a:xfrm>
          <a:off x="4267200" y="1045349700"/>
          <a:ext cx="762000" cy="762000"/>
        </a:xfrm>
        <a:prstGeom prst="rect">
          <a:avLst/>
        </a:prstGeom>
      </xdr:spPr>
    </xdr:pic>
    <xdr:clientData/>
  </xdr:twoCellAnchor>
  <xdr:twoCellAnchor editAs="oneCell">
    <xdr:from>
      <xdr:col>9</xdr:col>
      <xdr:colOff>0</xdr:colOff>
      <xdr:row>5438</xdr:row>
      <xdr:rowOff>0</xdr:rowOff>
    </xdr:from>
    <xdr:to>
      <xdr:col>10</xdr:col>
      <xdr:colOff>152400</xdr:colOff>
      <xdr:row>5442</xdr:row>
      <xdr:rowOff>0</xdr:rowOff>
    </xdr:to>
    <xdr:pic>
      <xdr:nvPicPr>
        <xdr:cNvPr id="1498" name="Picture 1497" descr="164.png"/>
        <xdr:cNvPicPr>
          <a:picLocks noChangeAspect="1"/>
        </xdr:cNvPicPr>
      </xdr:nvPicPr>
      <xdr:blipFill>
        <a:blip xmlns:r="http://schemas.openxmlformats.org/officeDocument/2006/relationships" r:embed="rId1171"/>
        <a:stretch>
          <a:fillRect/>
        </a:stretch>
      </xdr:blipFill>
      <xdr:spPr>
        <a:xfrm>
          <a:off x="5486400" y="1045349700"/>
          <a:ext cx="762000" cy="762000"/>
        </a:xfrm>
        <a:prstGeom prst="rect">
          <a:avLst/>
        </a:prstGeom>
      </xdr:spPr>
    </xdr:pic>
    <xdr:clientData/>
  </xdr:twoCellAnchor>
  <xdr:twoCellAnchor editAs="oneCell">
    <xdr:from>
      <xdr:col>7</xdr:col>
      <xdr:colOff>0</xdr:colOff>
      <xdr:row>5443</xdr:row>
      <xdr:rowOff>0</xdr:rowOff>
    </xdr:from>
    <xdr:to>
      <xdr:col>8</xdr:col>
      <xdr:colOff>152400</xdr:colOff>
      <xdr:row>5446</xdr:row>
      <xdr:rowOff>190500</xdr:rowOff>
    </xdr:to>
    <xdr:pic>
      <xdr:nvPicPr>
        <xdr:cNvPr id="1499" name="Picture 1498" descr="164back.png"/>
        <xdr:cNvPicPr>
          <a:picLocks noChangeAspect="1"/>
        </xdr:cNvPicPr>
      </xdr:nvPicPr>
      <xdr:blipFill>
        <a:blip xmlns:r="http://schemas.openxmlformats.org/officeDocument/2006/relationships" r:embed="rId1172"/>
        <a:stretch>
          <a:fillRect/>
        </a:stretch>
      </xdr:blipFill>
      <xdr:spPr>
        <a:xfrm>
          <a:off x="4267200" y="1046302200"/>
          <a:ext cx="762000" cy="762000"/>
        </a:xfrm>
        <a:prstGeom prst="rect">
          <a:avLst/>
        </a:prstGeom>
      </xdr:spPr>
    </xdr:pic>
    <xdr:clientData/>
  </xdr:twoCellAnchor>
  <xdr:twoCellAnchor editAs="oneCell">
    <xdr:from>
      <xdr:col>9</xdr:col>
      <xdr:colOff>0</xdr:colOff>
      <xdr:row>5443</xdr:row>
      <xdr:rowOff>0</xdr:rowOff>
    </xdr:from>
    <xdr:to>
      <xdr:col>10</xdr:col>
      <xdr:colOff>152400</xdr:colOff>
      <xdr:row>5446</xdr:row>
      <xdr:rowOff>190500</xdr:rowOff>
    </xdr:to>
    <xdr:pic>
      <xdr:nvPicPr>
        <xdr:cNvPr id="1500" name="Picture 1499" descr="164back.png"/>
        <xdr:cNvPicPr>
          <a:picLocks noChangeAspect="1"/>
        </xdr:cNvPicPr>
      </xdr:nvPicPr>
      <xdr:blipFill>
        <a:blip xmlns:r="http://schemas.openxmlformats.org/officeDocument/2006/relationships" r:embed="rId1172"/>
        <a:stretch>
          <a:fillRect/>
        </a:stretch>
      </xdr:blipFill>
      <xdr:spPr>
        <a:xfrm>
          <a:off x="5486400" y="1046302200"/>
          <a:ext cx="762000" cy="762000"/>
        </a:xfrm>
        <a:prstGeom prst="rect">
          <a:avLst/>
        </a:prstGeom>
      </xdr:spPr>
    </xdr:pic>
    <xdr:clientData/>
  </xdr:twoCellAnchor>
  <xdr:twoCellAnchor editAs="oneCell">
    <xdr:from>
      <xdr:col>11</xdr:col>
      <xdr:colOff>0</xdr:colOff>
      <xdr:row>5438</xdr:row>
      <xdr:rowOff>0</xdr:rowOff>
    </xdr:from>
    <xdr:to>
      <xdr:col>12</xdr:col>
      <xdr:colOff>152400</xdr:colOff>
      <xdr:row>5442</xdr:row>
      <xdr:rowOff>0</xdr:rowOff>
    </xdr:to>
    <xdr:pic>
      <xdr:nvPicPr>
        <xdr:cNvPr id="1501" name="Picture 1500" descr="164shiny.png"/>
        <xdr:cNvPicPr>
          <a:picLocks noChangeAspect="1"/>
        </xdr:cNvPicPr>
      </xdr:nvPicPr>
      <xdr:blipFill>
        <a:blip xmlns:r="http://schemas.openxmlformats.org/officeDocument/2006/relationships" r:embed="rId1173"/>
        <a:stretch>
          <a:fillRect/>
        </a:stretch>
      </xdr:blipFill>
      <xdr:spPr>
        <a:xfrm>
          <a:off x="6705600" y="1045349700"/>
          <a:ext cx="762000" cy="762000"/>
        </a:xfrm>
        <a:prstGeom prst="rect">
          <a:avLst/>
        </a:prstGeom>
      </xdr:spPr>
    </xdr:pic>
    <xdr:clientData/>
  </xdr:twoCellAnchor>
  <xdr:twoCellAnchor editAs="oneCell">
    <xdr:from>
      <xdr:col>11</xdr:col>
      <xdr:colOff>0</xdr:colOff>
      <xdr:row>5443</xdr:row>
      <xdr:rowOff>0</xdr:rowOff>
    </xdr:from>
    <xdr:to>
      <xdr:col>12</xdr:col>
      <xdr:colOff>152400</xdr:colOff>
      <xdr:row>5446</xdr:row>
      <xdr:rowOff>190500</xdr:rowOff>
    </xdr:to>
    <xdr:pic>
      <xdr:nvPicPr>
        <xdr:cNvPr id="1502" name="Picture 1501" descr="164backshiny.png"/>
        <xdr:cNvPicPr>
          <a:picLocks noChangeAspect="1"/>
        </xdr:cNvPicPr>
      </xdr:nvPicPr>
      <xdr:blipFill>
        <a:blip xmlns:r="http://schemas.openxmlformats.org/officeDocument/2006/relationships" r:embed="rId1174"/>
        <a:stretch>
          <a:fillRect/>
        </a:stretch>
      </xdr:blipFill>
      <xdr:spPr>
        <a:xfrm>
          <a:off x="6705600" y="1046302200"/>
          <a:ext cx="762000" cy="762000"/>
        </a:xfrm>
        <a:prstGeom prst="rect">
          <a:avLst/>
        </a:prstGeom>
      </xdr:spPr>
    </xdr:pic>
    <xdr:clientData/>
  </xdr:twoCellAnchor>
  <xdr:twoCellAnchor editAs="oneCell">
    <xdr:from>
      <xdr:col>9</xdr:col>
      <xdr:colOff>333375</xdr:colOff>
      <xdr:row>5450</xdr:row>
      <xdr:rowOff>19050</xdr:rowOff>
    </xdr:from>
    <xdr:to>
      <xdr:col>12</xdr:col>
      <xdr:colOff>600075</xdr:colOff>
      <xdr:row>5460</xdr:row>
      <xdr:rowOff>180975</xdr:rowOff>
    </xdr:to>
    <xdr:pic>
      <xdr:nvPicPr>
        <xdr:cNvPr id="1503" name="Picture 1502" descr="224.jpg"/>
        <xdr:cNvPicPr>
          <a:picLocks noChangeAspect="1"/>
        </xdr:cNvPicPr>
      </xdr:nvPicPr>
      <xdr:blipFill>
        <a:blip xmlns:r="http://schemas.openxmlformats.org/officeDocument/2006/relationships" r:embed="rId1175"/>
        <a:stretch>
          <a:fillRect/>
        </a:stretch>
      </xdr:blipFill>
      <xdr:spPr>
        <a:xfrm>
          <a:off x="5819775" y="1047683325"/>
          <a:ext cx="2095500" cy="2095500"/>
        </a:xfrm>
        <a:prstGeom prst="rect">
          <a:avLst/>
        </a:prstGeom>
        <a:ln w="19050">
          <a:solidFill>
            <a:schemeClr val="tx1"/>
          </a:solidFill>
        </a:ln>
      </xdr:spPr>
    </xdr:pic>
    <xdr:clientData/>
  </xdr:twoCellAnchor>
  <xdr:twoCellAnchor editAs="oneCell">
    <xdr:from>
      <xdr:col>7</xdr:col>
      <xdr:colOff>0</xdr:colOff>
      <xdr:row>5472</xdr:row>
      <xdr:rowOff>0</xdr:rowOff>
    </xdr:from>
    <xdr:to>
      <xdr:col>8</xdr:col>
      <xdr:colOff>152400</xdr:colOff>
      <xdr:row>5476</xdr:row>
      <xdr:rowOff>0</xdr:rowOff>
    </xdr:to>
    <xdr:pic>
      <xdr:nvPicPr>
        <xdr:cNvPr id="1504" name="Picture 1503" descr="224.png"/>
        <xdr:cNvPicPr>
          <a:picLocks noChangeAspect="1"/>
        </xdr:cNvPicPr>
      </xdr:nvPicPr>
      <xdr:blipFill>
        <a:blip xmlns:r="http://schemas.openxmlformats.org/officeDocument/2006/relationships" r:embed="rId1176"/>
        <a:stretch>
          <a:fillRect/>
        </a:stretch>
      </xdr:blipFill>
      <xdr:spPr>
        <a:xfrm>
          <a:off x="4267200" y="1051883850"/>
          <a:ext cx="762000" cy="762000"/>
        </a:xfrm>
        <a:prstGeom prst="rect">
          <a:avLst/>
        </a:prstGeom>
      </xdr:spPr>
    </xdr:pic>
    <xdr:clientData/>
  </xdr:twoCellAnchor>
  <xdr:twoCellAnchor editAs="oneCell">
    <xdr:from>
      <xdr:col>9</xdr:col>
      <xdr:colOff>0</xdr:colOff>
      <xdr:row>5472</xdr:row>
      <xdr:rowOff>0</xdr:rowOff>
    </xdr:from>
    <xdr:to>
      <xdr:col>10</xdr:col>
      <xdr:colOff>152400</xdr:colOff>
      <xdr:row>5476</xdr:row>
      <xdr:rowOff>0</xdr:rowOff>
    </xdr:to>
    <xdr:pic>
      <xdr:nvPicPr>
        <xdr:cNvPr id="1505" name="Picture 1504" descr="224fem.png"/>
        <xdr:cNvPicPr>
          <a:picLocks noChangeAspect="1"/>
        </xdr:cNvPicPr>
      </xdr:nvPicPr>
      <xdr:blipFill>
        <a:blip xmlns:r="http://schemas.openxmlformats.org/officeDocument/2006/relationships" r:embed="rId1177"/>
        <a:stretch>
          <a:fillRect/>
        </a:stretch>
      </xdr:blipFill>
      <xdr:spPr>
        <a:xfrm>
          <a:off x="5486400" y="1051883850"/>
          <a:ext cx="762000" cy="762000"/>
        </a:xfrm>
        <a:prstGeom prst="rect">
          <a:avLst/>
        </a:prstGeom>
      </xdr:spPr>
    </xdr:pic>
    <xdr:clientData/>
  </xdr:twoCellAnchor>
  <xdr:twoCellAnchor editAs="oneCell">
    <xdr:from>
      <xdr:col>7</xdr:col>
      <xdr:colOff>0</xdr:colOff>
      <xdr:row>5477</xdr:row>
      <xdr:rowOff>0</xdr:rowOff>
    </xdr:from>
    <xdr:to>
      <xdr:col>8</xdr:col>
      <xdr:colOff>152400</xdr:colOff>
      <xdr:row>5480</xdr:row>
      <xdr:rowOff>190500</xdr:rowOff>
    </xdr:to>
    <xdr:pic>
      <xdr:nvPicPr>
        <xdr:cNvPr id="1506" name="Picture 1505" descr="224back.png"/>
        <xdr:cNvPicPr>
          <a:picLocks noChangeAspect="1"/>
        </xdr:cNvPicPr>
      </xdr:nvPicPr>
      <xdr:blipFill>
        <a:blip xmlns:r="http://schemas.openxmlformats.org/officeDocument/2006/relationships" r:embed="rId1178"/>
        <a:stretch>
          <a:fillRect/>
        </a:stretch>
      </xdr:blipFill>
      <xdr:spPr>
        <a:xfrm>
          <a:off x="4267200" y="1052836350"/>
          <a:ext cx="762000" cy="762000"/>
        </a:xfrm>
        <a:prstGeom prst="rect">
          <a:avLst/>
        </a:prstGeom>
      </xdr:spPr>
    </xdr:pic>
    <xdr:clientData/>
  </xdr:twoCellAnchor>
  <xdr:twoCellAnchor editAs="oneCell">
    <xdr:from>
      <xdr:col>9</xdr:col>
      <xdr:colOff>0</xdr:colOff>
      <xdr:row>5477</xdr:row>
      <xdr:rowOff>0</xdr:rowOff>
    </xdr:from>
    <xdr:to>
      <xdr:col>10</xdr:col>
      <xdr:colOff>152400</xdr:colOff>
      <xdr:row>5480</xdr:row>
      <xdr:rowOff>190500</xdr:rowOff>
    </xdr:to>
    <xdr:pic>
      <xdr:nvPicPr>
        <xdr:cNvPr id="1507" name="Picture 1506" descr="224backfem.png"/>
        <xdr:cNvPicPr>
          <a:picLocks noChangeAspect="1"/>
        </xdr:cNvPicPr>
      </xdr:nvPicPr>
      <xdr:blipFill>
        <a:blip xmlns:r="http://schemas.openxmlformats.org/officeDocument/2006/relationships" r:embed="rId1179"/>
        <a:stretch>
          <a:fillRect/>
        </a:stretch>
      </xdr:blipFill>
      <xdr:spPr>
        <a:xfrm>
          <a:off x="5486400" y="1052836350"/>
          <a:ext cx="762000" cy="762000"/>
        </a:xfrm>
        <a:prstGeom prst="rect">
          <a:avLst/>
        </a:prstGeom>
      </xdr:spPr>
    </xdr:pic>
    <xdr:clientData/>
  </xdr:twoCellAnchor>
  <xdr:twoCellAnchor editAs="oneCell">
    <xdr:from>
      <xdr:col>11</xdr:col>
      <xdr:colOff>0</xdr:colOff>
      <xdr:row>5472</xdr:row>
      <xdr:rowOff>0</xdr:rowOff>
    </xdr:from>
    <xdr:to>
      <xdr:col>12</xdr:col>
      <xdr:colOff>152400</xdr:colOff>
      <xdr:row>5476</xdr:row>
      <xdr:rowOff>0</xdr:rowOff>
    </xdr:to>
    <xdr:pic>
      <xdr:nvPicPr>
        <xdr:cNvPr id="1508" name="Picture 1507" descr="224shiny.png"/>
        <xdr:cNvPicPr>
          <a:picLocks noChangeAspect="1"/>
        </xdr:cNvPicPr>
      </xdr:nvPicPr>
      <xdr:blipFill>
        <a:blip xmlns:r="http://schemas.openxmlformats.org/officeDocument/2006/relationships" r:embed="rId1180"/>
        <a:stretch>
          <a:fillRect/>
        </a:stretch>
      </xdr:blipFill>
      <xdr:spPr>
        <a:xfrm>
          <a:off x="6705600" y="1051883850"/>
          <a:ext cx="762000" cy="762000"/>
        </a:xfrm>
        <a:prstGeom prst="rect">
          <a:avLst/>
        </a:prstGeom>
      </xdr:spPr>
    </xdr:pic>
    <xdr:clientData/>
  </xdr:twoCellAnchor>
  <xdr:twoCellAnchor editAs="oneCell">
    <xdr:from>
      <xdr:col>11</xdr:col>
      <xdr:colOff>0</xdr:colOff>
      <xdr:row>5477</xdr:row>
      <xdr:rowOff>0</xdr:rowOff>
    </xdr:from>
    <xdr:to>
      <xdr:col>12</xdr:col>
      <xdr:colOff>152400</xdr:colOff>
      <xdr:row>5480</xdr:row>
      <xdr:rowOff>190500</xdr:rowOff>
    </xdr:to>
    <xdr:pic>
      <xdr:nvPicPr>
        <xdr:cNvPr id="1509" name="Picture 1508" descr="224backshiny.png"/>
        <xdr:cNvPicPr>
          <a:picLocks noChangeAspect="1"/>
        </xdr:cNvPicPr>
      </xdr:nvPicPr>
      <xdr:blipFill>
        <a:blip xmlns:r="http://schemas.openxmlformats.org/officeDocument/2006/relationships" r:embed="rId1181"/>
        <a:stretch>
          <a:fillRect/>
        </a:stretch>
      </xdr:blipFill>
      <xdr:spPr>
        <a:xfrm>
          <a:off x="6705600" y="1052836350"/>
          <a:ext cx="762000" cy="762000"/>
        </a:xfrm>
        <a:prstGeom prst="rect">
          <a:avLst/>
        </a:prstGeom>
      </xdr:spPr>
    </xdr:pic>
    <xdr:clientData/>
  </xdr:twoCellAnchor>
  <xdr:twoCellAnchor editAs="oneCell">
    <xdr:from>
      <xdr:col>9</xdr:col>
      <xdr:colOff>333375</xdr:colOff>
      <xdr:row>5518</xdr:row>
      <xdr:rowOff>19050</xdr:rowOff>
    </xdr:from>
    <xdr:to>
      <xdr:col>12</xdr:col>
      <xdr:colOff>600075</xdr:colOff>
      <xdr:row>5528</xdr:row>
      <xdr:rowOff>180975</xdr:rowOff>
    </xdr:to>
    <xdr:pic>
      <xdr:nvPicPr>
        <xdr:cNvPr id="1510" name="Picture 1509" descr="417.jpg"/>
        <xdr:cNvPicPr>
          <a:picLocks noChangeAspect="1"/>
        </xdr:cNvPicPr>
      </xdr:nvPicPr>
      <xdr:blipFill>
        <a:blip xmlns:r="http://schemas.openxmlformats.org/officeDocument/2006/relationships" r:embed="rId1182"/>
        <a:stretch>
          <a:fillRect/>
        </a:stretch>
      </xdr:blipFill>
      <xdr:spPr>
        <a:xfrm>
          <a:off x="5819775" y="1060751625"/>
          <a:ext cx="2095500" cy="2095500"/>
        </a:xfrm>
        <a:prstGeom prst="rect">
          <a:avLst/>
        </a:prstGeom>
        <a:ln w="19050">
          <a:solidFill>
            <a:schemeClr val="tx1"/>
          </a:solidFill>
        </a:ln>
      </xdr:spPr>
    </xdr:pic>
    <xdr:clientData/>
  </xdr:twoCellAnchor>
  <xdr:twoCellAnchor editAs="oneCell">
    <xdr:from>
      <xdr:col>7</xdr:col>
      <xdr:colOff>0</xdr:colOff>
      <xdr:row>5540</xdr:row>
      <xdr:rowOff>0</xdr:rowOff>
    </xdr:from>
    <xdr:to>
      <xdr:col>8</xdr:col>
      <xdr:colOff>152400</xdr:colOff>
      <xdr:row>5544</xdr:row>
      <xdr:rowOff>0</xdr:rowOff>
    </xdr:to>
    <xdr:pic>
      <xdr:nvPicPr>
        <xdr:cNvPr id="1511" name="Picture 1510" descr="417.png"/>
        <xdr:cNvPicPr>
          <a:picLocks noChangeAspect="1"/>
        </xdr:cNvPicPr>
      </xdr:nvPicPr>
      <xdr:blipFill>
        <a:blip xmlns:r="http://schemas.openxmlformats.org/officeDocument/2006/relationships" r:embed="rId1183"/>
        <a:stretch>
          <a:fillRect/>
        </a:stretch>
      </xdr:blipFill>
      <xdr:spPr>
        <a:xfrm>
          <a:off x="4267200" y="1064952150"/>
          <a:ext cx="762000" cy="762000"/>
        </a:xfrm>
        <a:prstGeom prst="rect">
          <a:avLst/>
        </a:prstGeom>
      </xdr:spPr>
    </xdr:pic>
    <xdr:clientData/>
  </xdr:twoCellAnchor>
  <xdr:twoCellAnchor editAs="oneCell">
    <xdr:from>
      <xdr:col>9</xdr:col>
      <xdr:colOff>0</xdr:colOff>
      <xdr:row>5540</xdr:row>
      <xdr:rowOff>0</xdr:rowOff>
    </xdr:from>
    <xdr:to>
      <xdr:col>10</xdr:col>
      <xdr:colOff>152400</xdr:colOff>
      <xdr:row>5544</xdr:row>
      <xdr:rowOff>0</xdr:rowOff>
    </xdr:to>
    <xdr:pic>
      <xdr:nvPicPr>
        <xdr:cNvPr id="1512" name="Picture 1511" descr="417fem.png"/>
        <xdr:cNvPicPr>
          <a:picLocks noChangeAspect="1"/>
        </xdr:cNvPicPr>
      </xdr:nvPicPr>
      <xdr:blipFill>
        <a:blip xmlns:r="http://schemas.openxmlformats.org/officeDocument/2006/relationships" r:embed="rId1184"/>
        <a:stretch>
          <a:fillRect/>
        </a:stretch>
      </xdr:blipFill>
      <xdr:spPr>
        <a:xfrm>
          <a:off x="5486400" y="1064952150"/>
          <a:ext cx="762000" cy="762000"/>
        </a:xfrm>
        <a:prstGeom prst="rect">
          <a:avLst/>
        </a:prstGeom>
      </xdr:spPr>
    </xdr:pic>
    <xdr:clientData/>
  </xdr:twoCellAnchor>
  <xdr:twoCellAnchor editAs="oneCell">
    <xdr:from>
      <xdr:col>11</xdr:col>
      <xdr:colOff>0</xdr:colOff>
      <xdr:row>5540</xdr:row>
      <xdr:rowOff>0</xdr:rowOff>
    </xdr:from>
    <xdr:to>
      <xdr:col>12</xdr:col>
      <xdr:colOff>152400</xdr:colOff>
      <xdr:row>5544</xdr:row>
      <xdr:rowOff>0</xdr:rowOff>
    </xdr:to>
    <xdr:pic>
      <xdr:nvPicPr>
        <xdr:cNvPr id="1513" name="Picture 1512" descr="417shiny.png"/>
        <xdr:cNvPicPr>
          <a:picLocks noChangeAspect="1"/>
        </xdr:cNvPicPr>
      </xdr:nvPicPr>
      <xdr:blipFill>
        <a:blip xmlns:r="http://schemas.openxmlformats.org/officeDocument/2006/relationships" r:embed="rId1185"/>
        <a:stretch>
          <a:fillRect/>
        </a:stretch>
      </xdr:blipFill>
      <xdr:spPr>
        <a:xfrm>
          <a:off x="6705600" y="1064952150"/>
          <a:ext cx="762000" cy="762000"/>
        </a:xfrm>
        <a:prstGeom prst="rect">
          <a:avLst/>
        </a:prstGeom>
      </xdr:spPr>
    </xdr:pic>
    <xdr:clientData/>
  </xdr:twoCellAnchor>
  <xdr:twoCellAnchor editAs="oneCell">
    <xdr:from>
      <xdr:col>7</xdr:col>
      <xdr:colOff>0</xdr:colOff>
      <xdr:row>5545</xdr:row>
      <xdr:rowOff>0</xdr:rowOff>
    </xdr:from>
    <xdr:to>
      <xdr:col>8</xdr:col>
      <xdr:colOff>152400</xdr:colOff>
      <xdr:row>5548</xdr:row>
      <xdr:rowOff>190500</xdr:rowOff>
    </xdr:to>
    <xdr:pic>
      <xdr:nvPicPr>
        <xdr:cNvPr id="1514" name="Picture 1513" descr="417back.png"/>
        <xdr:cNvPicPr>
          <a:picLocks noChangeAspect="1"/>
        </xdr:cNvPicPr>
      </xdr:nvPicPr>
      <xdr:blipFill>
        <a:blip xmlns:r="http://schemas.openxmlformats.org/officeDocument/2006/relationships" r:embed="rId1186"/>
        <a:stretch>
          <a:fillRect/>
        </a:stretch>
      </xdr:blipFill>
      <xdr:spPr>
        <a:xfrm>
          <a:off x="4267200" y="1065904650"/>
          <a:ext cx="762000" cy="762000"/>
        </a:xfrm>
        <a:prstGeom prst="rect">
          <a:avLst/>
        </a:prstGeom>
      </xdr:spPr>
    </xdr:pic>
    <xdr:clientData/>
  </xdr:twoCellAnchor>
  <xdr:twoCellAnchor editAs="oneCell">
    <xdr:from>
      <xdr:col>9</xdr:col>
      <xdr:colOff>0</xdr:colOff>
      <xdr:row>5545</xdr:row>
      <xdr:rowOff>0</xdr:rowOff>
    </xdr:from>
    <xdr:to>
      <xdr:col>10</xdr:col>
      <xdr:colOff>152400</xdr:colOff>
      <xdr:row>5548</xdr:row>
      <xdr:rowOff>190500</xdr:rowOff>
    </xdr:to>
    <xdr:pic>
      <xdr:nvPicPr>
        <xdr:cNvPr id="1515" name="Picture 1514" descr="417back.png"/>
        <xdr:cNvPicPr>
          <a:picLocks noChangeAspect="1"/>
        </xdr:cNvPicPr>
      </xdr:nvPicPr>
      <xdr:blipFill>
        <a:blip xmlns:r="http://schemas.openxmlformats.org/officeDocument/2006/relationships" r:embed="rId1186"/>
        <a:stretch>
          <a:fillRect/>
        </a:stretch>
      </xdr:blipFill>
      <xdr:spPr>
        <a:xfrm>
          <a:off x="5486400" y="1065904650"/>
          <a:ext cx="762000" cy="762000"/>
        </a:xfrm>
        <a:prstGeom prst="rect">
          <a:avLst/>
        </a:prstGeom>
      </xdr:spPr>
    </xdr:pic>
    <xdr:clientData/>
  </xdr:twoCellAnchor>
  <xdr:twoCellAnchor editAs="oneCell">
    <xdr:from>
      <xdr:col>11</xdr:col>
      <xdr:colOff>0</xdr:colOff>
      <xdr:row>5545</xdr:row>
      <xdr:rowOff>0</xdr:rowOff>
    </xdr:from>
    <xdr:to>
      <xdr:col>12</xdr:col>
      <xdr:colOff>152400</xdr:colOff>
      <xdr:row>5548</xdr:row>
      <xdr:rowOff>190500</xdr:rowOff>
    </xdr:to>
    <xdr:pic>
      <xdr:nvPicPr>
        <xdr:cNvPr id="1516" name="Picture 1515" descr="417backshiny.png"/>
        <xdr:cNvPicPr>
          <a:picLocks noChangeAspect="1"/>
        </xdr:cNvPicPr>
      </xdr:nvPicPr>
      <xdr:blipFill>
        <a:blip xmlns:r="http://schemas.openxmlformats.org/officeDocument/2006/relationships" r:embed="rId1187"/>
        <a:stretch>
          <a:fillRect/>
        </a:stretch>
      </xdr:blipFill>
      <xdr:spPr>
        <a:xfrm>
          <a:off x="6705600" y="1065904650"/>
          <a:ext cx="762000" cy="762000"/>
        </a:xfrm>
        <a:prstGeom prst="rect">
          <a:avLst/>
        </a:prstGeom>
      </xdr:spPr>
    </xdr:pic>
    <xdr:clientData/>
  </xdr:twoCellAnchor>
  <xdr:twoCellAnchor editAs="oneCell">
    <xdr:from>
      <xdr:col>9</xdr:col>
      <xdr:colOff>323850</xdr:colOff>
      <xdr:row>5584</xdr:row>
      <xdr:rowOff>19050</xdr:rowOff>
    </xdr:from>
    <xdr:to>
      <xdr:col>12</xdr:col>
      <xdr:colOff>590550</xdr:colOff>
      <xdr:row>5594</xdr:row>
      <xdr:rowOff>180975</xdr:rowOff>
    </xdr:to>
    <xdr:pic>
      <xdr:nvPicPr>
        <xdr:cNvPr id="1517" name="Picture 1516" descr="279.jpg"/>
        <xdr:cNvPicPr>
          <a:picLocks noChangeAspect="1"/>
        </xdr:cNvPicPr>
      </xdr:nvPicPr>
      <xdr:blipFill>
        <a:blip xmlns:r="http://schemas.openxmlformats.org/officeDocument/2006/relationships" r:embed="rId1188"/>
        <a:stretch>
          <a:fillRect/>
        </a:stretch>
      </xdr:blipFill>
      <xdr:spPr>
        <a:xfrm>
          <a:off x="5810250" y="1073438925"/>
          <a:ext cx="2095500" cy="2095500"/>
        </a:xfrm>
        <a:prstGeom prst="rect">
          <a:avLst/>
        </a:prstGeom>
        <a:ln w="19050">
          <a:solidFill>
            <a:schemeClr val="tx1"/>
          </a:solidFill>
        </a:ln>
      </xdr:spPr>
    </xdr:pic>
    <xdr:clientData/>
  </xdr:twoCellAnchor>
  <xdr:twoCellAnchor editAs="oneCell">
    <xdr:from>
      <xdr:col>7</xdr:col>
      <xdr:colOff>0</xdr:colOff>
      <xdr:row>5606</xdr:row>
      <xdr:rowOff>0</xdr:rowOff>
    </xdr:from>
    <xdr:to>
      <xdr:col>8</xdr:col>
      <xdr:colOff>152400</xdr:colOff>
      <xdr:row>5610</xdr:row>
      <xdr:rowOff>0</xdr:rowOff>
    </xdr:to>
    <xdr:pic>
      <xdr:nvPicPr>
        <xdr:cNvPr id="1518" name="Picture 1517" descr="279.png"/>
        <xdr:cNvPicPr>
          <a:picLocks noChangeAspect="1"/>
        </xdr:cNvPicPr>
      </xdr:nvPicPr>
      <xdr:blipFill>
        <a:blip xmlns:r="http://schemas.openxmlformats.org/officeDocument/2006/relationships" r:embed="rId1189"/>
        <a:stretch>
          <a:fillRect/>
        </a:stretch>
      </xdr:blipFill>
      <xdr:spPr>
        <a:xfrm>
          <a:off x="4267200" y="1077639450"/>
          <a:ext cx="762000" cy="762000"/>
        </a:xfrm>
        <a:prstGeom prst="rect">
          <a:avLst/>
        </a:prstGeom>
      </xdr:spPr>
    </xdr:pic>
    <xdr:clientData/>
  </xdr:twoCellAnchor>
  <xdr:twoCellAnchor editAs="oneCell">
    <xdr:from>
      <xdr:col>9</xdr:col>
      <xdr:colOff>0</xdr:colOff>
      <xdr:row>5606</xdr:row>
      <xdr:rowOff>0</xdr:rowOff>
    </xdr:from>
    <xdr:to>
      <xdr:col>10</xdr:col>
      <xdr:colOff>152400</xdr:colOff>
      <xdr:row>5610</xdr:row>
      <xdr:rowOff>0</xdr:rowOff>
    </xdr:to>
    <xdr:pic>
      <xdr:nvPicPr>
        <xdr:cNvPr id="1519" name="Picture 1518" descr="279.png"/>
        <xdr:cNvPicPr>
          <a:picLocks noChangeAspect="1"/>
        </xdr:cNvPicPr>
      </xdr:nvPicPr>
      <xdr:blipFill>
        <a:blip xmlns:r="http://schemas.openxmlformats.org/officeDocument/2006/relationships" r:embed="rId1189"/>
        <a:stretch>
          <a:fillRect/>
        </a:stretch>
      </xdr:blipFill>
      <xdr:spPr>
        <a:xfrm>
          <a:off x="5486400" y="1077639450"/>
          <a:ext cx="762000" cy="762000"/>
        </a:xfrm>
        <a:prstGeom prst="rect">
          <a:avLst/>
        </a:prstGeom>
      </xdr:spPr>
    </xdr:pic>
    <xdr:clientData/>
  </xdr:twoCellAnchor>
  <xdr:twoCellAnchor editAs="oneCell">
    <xdr:from>
      <xdr:col>7</xdr:col>
      <xdr:colOff>0</xdr:colOff>
      <xdr:row>5611</xdr:row>
      <xdr:rowOff>0</xdr:rowOff>
    </xdr:from>
    <xdr:to>
      <xdr:col>8</xdr:col>
      <xdr:colOff>152400</xdr:colOff>
      <xdr:row>5614</xdr:row>
      <xdr:rowOff>190500</xdr:rowOff>
    </xdr:to>
    <xdr:pic>
      <xdr:nvPicPr>
        <xdr:cNvPr id="1520" name="Picture 1519" descr="279back.png"/>
        <xdr:cNvPicPr>
          <a:picLocks noChangeAspect="1"/>
        </xdr:cNvPicPr>
      </xdr:nvPicPr>
      <xdr:blipFill>
        <a:blip xmlns:r="http://schemas.openxmlformats.org/officeDocument/2006/relationships" r:embed="rId1190"/>
        <a:stretch>
          <a:fillRect/>
        </a:stretch>
      </xdr:blipFill>
      <xdr:spPr>
        <a:xfrm>
          <a:off x="4267200" y="1078591950"/>
          <a:ext cx="762000" cy="762000"/>
        </a:xfrm>
        <a:prstGeom prst="rect">
          <a:avLst/>
        </a:prstGeom>
      </xdr:spPr>
    </xdr:pic>
    <xdr:clientData/>
  </xdr:twoCellAnchor>
  <xdr:twoCellAnchor editAs="oneCell">
    <xdr:from>
      <xdr:col>9</xdr:col>
      <xdr:colOff>0</xdr:colOff>
      <xdr:row>5611</xdr:row>
      <xdr:rowOff>0</xdr:rowOff>
    </xdr:from>
    <xdr:to>
      <xdr:col>10</xdr:col>
      <xdr:colOff>152400</xdr:colOff>
      <xdr:row>5614</xdr:row>
      <xdr:rowOff>190500</xdr:rowOff>
    </xdr:to>
    <xdr:pic>
      <xdr:nvPicPr>
        <xdr:cNvPr id="1521" name="Picture 1520" descr="279back.png"/>
        <xdr:cNvPicPr>
          <a:picLocks noChangeAspect="1"/>
        </xdr:cNvPicPr>
      </xdr:nvPicPr>
      <xdr:blipFill>
        <a:blip xmlns:r="http://schemas.openxmlformats.org/officeDocument/2006/relationships" r:embed="rId1190"/>
        <a:stretch>
          <a:fillRect/>
        </a:stretch>
      </xdr:blipFill>
      <xdr:spPr>
        <a:xfrm>
          <a:off x="5486400" y="1078591950"/>
          <a:ext cx="762000" cy="762000"/>
        </a:xfrm>
        <a:prstGeom prst="rect">
          <a:avLst/>
        </a:prstGeom>
      </xdr:spPr>
    </xdr:pic>
    <xdr:clientData/>
  </xdr:twoCellAnchor>
  <xdr:twoCellAnchor editAs="oneCell">
    <xdr:from>
      <xdr:col>11</xdr:col>
      <xdr:colOff>0</xdr:colOff>
      <xdr:row>5606</xdr:row>
      <xdr:rowOff>0</xdr:rowOff>
    </xdr:from>
    <xdr:to>
      <xdr:col>12</xdr:col>
      <xdr:colOff>152400</xdr:colOff>
      <xdr:row>5610</xdr:row>
      <xdr:rowOff>0</xdr:rowOff>
    </xdr:to>
    <xdr:pic>
      <xdr:nvPicPr>
        <xdr:cNvPr id="1522" name="Picture 1521" descr="279shiny.png"/>
        <xdr:cNvPicPr>
          <a:picLocks noChangeAspect="1"/>
        </xdr:cNvPicPr>
      </xdr:nvPicPr>
      <xdr:blipFill>
        <a:blip xmlns:r="http://schemas.openxmlformats.org/officeDocument/2006/relationships" r:embed="rId1191"/>
        <a:stretch>
          <a:fillRect/>
        </a:stretch>
      </xdr:blipFill>
      <xdr:spPr>
        <a:xfrm>
          <a:off x="6705600" y="1077639450"/>
          <a:ext cx="762000" cy="762000"/>
        </a:xfrm>
        <a:prstGeom prst="rect">
          <a:avLst/>
        </a:prstGeom>
      </xdr:spPr>
    </xdr:pic>
    <xdr:clientData/>
  </xdr:twoCellAnchor>
  <xdr:twoCellAnchor editAs="oneCell">
    <xdr:from>
      <xdr:col>11</xdr:col>
      <xdr:colOff>0</xdr:colOff>
      <xdr:row>5611</xdr:row>
      <xdr:rowOff>0</xdr:rowOff>
    </xdr:from>
    <xdr:to>
      <xdr:col>12</xdr:col>
      <xdr:colOff>152400</xdr:colOff>
      <xdr:row>5614</xdr:row>
      <xdr:rowOff>190500</xdr:rowOff>
    </xdr:to>
    <xdr:pic>
      <xdr:nvPicPr>
        <xdr:cNvPr id="1524" name="Picture 1523" descr="279backshiny.png"/>
        <xdr:cNvPicPr>
          <a:picLocks noChangeAspect="1"/>
        </xdr:cNvPicPr>
      </xdr:nvPicPr>
      <xdr:blipFill>
        <a:blip xmlns:r="http://schemas.openxmlformats.org/officeDocument/2006/relationships" r:embed="rId1192"/>
        <a:stretch>
          <a:fillRect/>
        </a:stretch>
      </xdr:blipFill>
      <xdr:spPr>
        <a:xfrm>
          <a:off x="6705600" y="1078591950"/>
          <a:ext cx="762000" cy="762000"/>
        </a:xfrm>
        <a:prstGeom prst="rect">
          <a:avLst/>
        </a:prstGeom>
      </xdr:spPr>
    </xdr:pic>
    <xdr:clientData/>
  </xdr:twoCellAnchor>
  <xdr:twoCellAnchor editAs="oneCell">
    <xdr:from>
      <xdr:col>9</xdr:col>
      <xdr:colOff>333375</xdr:colOff>
      <xdr:row>5616</xdr:row>
      <xdr:rowOff>19050</xdr:rowOff>
    </xdr:from>
    <xdr:to>
      <xdr:col>12</xdr:col>
      <xdr:colOff>600075</xdr:colOff>
      <xdr:row>5626</xdr:row>
      <xdr:rowOff>180975</xdr:rowOff>
    </xdr:to>
    <xdr:pic>
      <xdr:nvPicPr>
        <xdr:cNvPr id="1523" name="Picture 1522" descr="053.jpg"/>
        <xdr:cNvPicPr>
          <a:picLocks noChangeAspect="1"/>
        </xdr:cNvPicPr>
      </xdr:nvPicPr>
      <xdr:blipFill>
        <a:blip xmlns:r="http://schemas.openxmlformats.org/officeDocument/2006/relationships" r:embed="rId1193"/>
        <a:stretch>
          <a:fillRect/>
        </a:stretch>
      </xdr:blipFill>
      <xdr:spPr>
        <a:xfrm>
          <a:off x="5819775" y="1079592075"/>
          <a:ext cx="2095500" cy="2095500"/>
        </a:xfrm>
        <a:prstGeom prst="rect">
          <a:avLst/>
        </a:prstGeom>
        <a:ln w="19050">
          <a:solidFill>
            <a:schemeClr val="tx1"/>
          </a:solidFill>
        </a:ln>
      </xdr:spPr>
    </xdr:pic>
    <xdr:clientData/>
  </xdr:twoCellAnchor>
  <xdr:twoCellAnchor editAs="oneCell">
    <xdr:from>
      <xdr:col>7</xdr:col>
      <xdr:colOff>0</xdr:colOff>
      <xdr:row>5638</xdr:row>
      <xdr:rowOff>0</xdr:rowOff>
    </xdr:from>
    <xdr:to>
      <xdr:col>8</xdr:col>
      <xdr:colOff>152400</xdr:colOff>
      <xdr:row>5642</xdr:row>
      <xdr:rowOff>0</xdr:rowOff>
    </xdr:to>
    <xdr:pic>
      <xdr:nvPicPr>
        <xdr:cNvPr id="1525" name="Picture 1524" descr="53.png"/>
        <xdr:cNvPicPr>
          <a:picLocks noChangeAspect="1"/>
        </xdr:cNvPicPr>
      </xdr:nvPicPr>
      <xdr:blipFill>
        <a:blip xmlns:r="http://schemas.openxmlformats.org/officeDocument/2006/relationships" r:embed="rId1194"/>
        <a:stretch>
          <a:fillRect/>
        </a:stretch>
      </xdr:blipFill>
      <xdr:spPr>
        <a:xfrm>
          <a:off x="4267200" y="1083792600"/>
          <a:ext cx="762000" cy="762000"/>
        </a:xfrm>
        <a:prstGeom prst="rect">
          <a:avLst/>
        </a:prstGeom>
      </xdr:spPr>
    </xdr:pic>
    <xdr:clientData/>
  </xdr:twoCellAnchor>
  <xdr:twoCellAnchor editAs="oneCell">
    <xdr:from>
      <xdr:col>9</xdr:col>
      <xdr:colOff>0</xdr:colOff>
      <xdr:row>5638</xdr:row>
      <xdr:rowOff>0</xdr:rowOff>
    </xdr:from>
    <xdr:to>
      <xdr:col>10</xdr:col>
      <xdr:colOff>152400</xdr:colOff>
      <xdr:row>5642</xdr:row>
      <xdr:rowOff>0</xdr:rowOff>
    </xdr:to>
    <xdr:pic>
      <xdr:nvPicPr>
        <xdr:cNvPr id="1526" name="Picture 1525" descr="53.png"/>
        <xdr:cNvPicPr>
          <a:picLocks noChangeAspect="1"/>
        </xdr:cNvPicPr>
      </xdr:nvPicPr>
      <xdr:blipFill>
        <a:blip xmlns:r="http://schemas.openxmlformats.org/officeDocument/2006/relationships" r:embed="rId1194"/>
        <a:stretch>
          <a:fillRect/>
        </a:stretch>
      </xdr:blipFill>
      <xdr:spPr>
        <a:xfrm>
          <a:off x="5486400" y="1083792600"/>
          <a:ext cx="762000" cy="762000"/>
        </a:xfrm>
        <a:prstGeom prst="rect">
          <a:avLst/>
        </a:prstGeom>
      </xdr:spPr>
    </xdr:pic>
    <xdr:clientData/>
  </xdr:twoCellAnchor>
  <xdr:twoCellAnchor editAs="oneCell">
    <xdr:from>
      <xdr:col>7</xdr:col>
      <xdr:colOff>0</xdr:colOff>
      <xdr:row>5643</xdr:row>
      <xdr:rowOff>0</xdr:rowOff>
    </xdr:from>
    <xdr:to>
      <xdr:col>8</xdr:col>
      <xdr:colOff>152400</xdr:colOff>
      <xdr:row>5646</xdr:row>
      <xdr:rowOff>190500</xdr:rowOff>
    </xdr:to>
    <xdr:pic>
      <xdr:nvPicPr>
        <xdr:cNvPr id="1527" name="Picture 1526" descr="53back.png"/>
        <xdr:cNvPicPr>
          <a:picLocks noChangeAspect="1"/>
        </xdr:cNvPicPr>
      </xdr:nvPicPr>
      <xdr:blipFill>
        <a:blip xmlns:r="http://schemas.openxmlformats.org/officeDocument/2006/relationships" r:embed="rId1195"/>
        <a:stretch>
          <a:fillRect/>
        </a:stretch>
      </xdr:blipFill>
      <xdr:spPr>
        <a:xfrm>
          <a:off x="4267200" y="1084745100"/>
          <a:ext cx="762000" cy="762000"/>
        </a:xfrm>
        <a:prstGeom prst="rect">
          <a:avLst/>
        </a:prstGeom>
      </xdr:spPr>
    </xdr:pic>
    <xdr:clientData/>
  </xdr:twoCellAnchor>
  <xdr:twoCellAnchor editAs="oneCell">
    <xdr:from>
      <xdr:col>9</xdr:col>
      <xdr:colOff>0</xdr:colOff>
      <xdr:row>5643</xdr:row>
      <xdr:rowOff>0</xdr:rowOff>
    </xdr:from>
    <xdr:to>
      <xdr:col>10</xdr:col>
      <xdr:colOff>152400</xdr:colOff>
      <xdr:row>5646</xdr:row>
      <xdr:rowOff>190500</xdr:rowOff>
    </xdr:to>
    <xdr:pic>
      <xdr:nvPicPr>
        <xdr:cNvPr id="1528" name="Picture 1527" descr="53back.png"/>
        <xdr:cNvPicPr>
          <a:picLocks noChangeAspect="1"/>
        </xdr:cNvPicPr>
      </xdr:nvPicPr>
      <xdr:blipFill>
        <a:blip xmlns:r="http://schemas.openxmlformats.org/officeDocument/2006/relationships" r:embed="rId1195"/>
        <a:stretch>
          <a:fillRect/>
        </a:stretch>
      </xdr:blipFill>
      <xdr:spPr>
        <a:xfrm>
          <a:off x="5486400" y="1084745100"/>
          <a:ext cx="762000" cy="762000"/>
        </a:xfrm>
        <a:prstGeom prst="rect">
          <a:avLst/>
        </a:prstGeom>
      </xdr:spPr>
    </xdr:pic>
    <xdr:clientData/>
  </xdr:twoCellAnchor>
  <xdr:twoCellAnchor editAs="oneCell">
    <xdr:from>
      <xdr:col>11</xdr:col>
      <xdr:colOff>0</xdr:colOff>
      <xdr:row>5638</xdr:row>
      <xdr:rowOff>0</xdr:rowOff>
    </xdr:from>
    <xdr:to>
      <xdr:col>12</xdr:col>
      <xdr:colOff>152400</xdr:colOff>
      <xdr:row>5642</xdr:row>
      <xdr:rowOff>0</xdr:rowOff>
    </xdr:to>
    <xdr:pic>
      <xdr:nvPicPr>
        <xdr:cNvPr id="1529" name="Picture 1528" descr="53shiny.png"/>
        <xdr:cNvPicPr>
          <a:picLocks noChangeAspect="1"/>
        </xdr:cNvPicPr>
      </xdr:nvPicPr>
      <xdr:blipFill>
        <a:blip xmlns:r="http://schemas.openxmlformats.org/officeDocument/2006/relationships" r:embed="rId1196"/>
        <a:stretch>
          <a:fillRect/>
        </a:stretch>
      </xdr:blipFill>
      <xdr:spPr>
        <a:xfrm>
          <a:off x="6705600" y="1083792600"/>
          <a:ext cx="762000" cy="762000"/>
        </a:xfrm>
        <a:prstGeom prst="rect">
          <a:avLst/>
        </a:prstGeom>
      </xdr:spPr>
    </xdr:pic>
    <xdr:clientData/>
  </xdr:twoCellAnchor>
  <xdr:twoCellAnchor editAs="oneCell">
    <xdr:from>
      <xdr:col>11</xdr:col>
      <xdr:colOff>0</xdr:colOff>
      <xdr:row>5643</xdr:row>
      <xdr:rowOff>0</xdr:rowOff>
    </xdr:from>
    <xdr:to>
      <xdr:col>12</xdr:col>
      <xdr:colOff>152400</xdr:colOff>
      <xdr:row>5646</xdr:row>
      <xdr:rowOff>190500</xdr:rowOff>
    </xdr:to>
    <xdr:pic>
      <xdr:nvPicPr>
        <xdr:cNvPr id="1530" name="Picture 1529" descr="53backshiny.png"/>
        <xdr:cNvPicPr>
          <a:picLocks noChangeAspect="1"/>
        </xdr:cNvPicPr>
      </xdr:nvPicPr>
      <xdr:blipFill>
        <a:blip xmlns:r="http://schemas.openxmlformats.org/officeDocument/2006/relationships" r:embed="rId1197"/>
        <a:stretch>
          <a:fillRect/>
        </a:stretch>
      </xdr:blipFill>
      <xdr:spPr>
        <a:xfrm>
          <a:off x="6705600" y="1084745100"/>
          <a:ext cx="762000" cy="762000"/>
        </a:xfrm>
        <a:prstGeom prst="rect">
          <a:avLst/>
        </a:prstGeom>
      </xdr:spPr>
    </xdr:pic>
    <xdr:clientData/>
  </xdr:twoCellAnchor>
  <xdr:twoCellAnchor editAs="oneCell">
    <xdr:from>
      <xdr:col>9</xdr:col>
      <xdr:colOff>333375</xdr:colOff>
      <xdr:row>5650</xdr:row>
      <xdr:rowOff>19050</xdr:rowOff>
    </xdr:from>
    <xdr:to>
      <xdr:col>12</xdr:col>
      <xdr:colOff>600075</xdr:colOff>
      <xdr:row>5660</xdr:row>
      <xdr:rowOff>180975</xdr:rowOff>
    </xdr:to>
    <xdr:pic>
      <xdr:nvPicPr>
        <xdr:cNvPr id="1531" name="Picture 1530" descr="489.jpg"/>
        <xdr:cNvPicPr>
          <a:picLocks noChangeAspect="1"/>
        </xdr:cNvPicPr>
      </xdr:nvPicPr>
      <xdr:blipFill>
        <a:blip xmlns:r="http://schemas.openxmlformats.org/officeDocument/2006/relationships" r:embed="rId1198"/>
        <a:stretch>
          <a:fillRect/>
        </a:stretch>
      </xdr:blipFill>
      <xdr:spPr>
        <a:xfrm>
          <a:off x="5819775" y="1086126225"/>
          <a:ext cx="2095500" cy="2095500"/>
        </a:xfrm>
        <a:prstGeom prst="rect">
          <a:avLst/>
        </a:prstGeom>
        <a:ln w="19050">
          <a:solidFill>
            <a:schemeClr val="tx1"/>
          </a:solidFill>
        </a:ln>
      </xdr:spPr>
    </xdr:pic>
    <xdr:clientData/>
  </xdr:twoCellAnchor>
  <xdr:twoCellAnchor editAs="oneCell">
    <xdr:from>
      <xdr:col>8</xdr:col>
      <xdr:colOff>0</xdr:colOff>
      <xdr:row>5672</xdr:row>
      <xdr:rowOff>0</xdr:rowOff>
    </xdr:from>
    <xdr:to>
      <xdr:col>9</xdr:col>
      <xdr:colOff>152400</xdr:colOff>
      <xdr:row>5676</xdr:row>
      <xdr:rowOff>0</xdr:rowOff>
    </xdr:to>
    <xdr:pic>
      <xdr:nvPicPr>
        <xdr:cNvPr id="1532" name="Picture 1531" descr="489.png"/>
        <xdr:cNvPicPr>
          <a:picLocks noChangeAspect="1"/>
        </xdr:cNvPicPr>
      </xdr:nvPicPr>
      <xdr:blipFill>
        <a:blip xmlns:r="http://schemas.openxmlformats.org/officeDocument/2006/relationships" r:embed="rId1199"/>
        <a:stretch>
          <a:fillRect/>
        </a:stretch>
      </xdr:blipFill>
      <xdr:spPr>
        <a:xfrm>
          <a:off x="4876800" y="1090326750"/>
          <a:ext cx="762000" cy="762000"/>
        </a:xfrm>
        <a:prstGeom prst="rect">
          <a:avLst/>
        </a:prstGeom>
      </xdr:spPr>
    </xdr:pic>
    <xdr:clientData/>
  </xdr:twoCellAnchor>
  <xdr:twoCellAnchor editAs="oneCell">
    <xdr:from>
      <xdr:col>8</xdr:col>
      <xdr:colOff>0</xdr:colOff>
      <xdr:row>5677</xdr:row>
      <xdr:rowOff>0</xdr:rowOff>
    </xdr:from>
    <xdr:to>
      <xdr:col>9</xdr:col>
      <xdr:colOff>152400</xdr:colOff>
      <xdr:row>5680</xdr:row>
      <xdr:rowOff>190500</xdr:rowOff>
    </xdr:to>
    <xdr:pic>
      <xdr:nvPicPr>
        <xdr:cNvPr id="1533" name="Picture 1532" descr="489back.png"/>
        <xdr:cNvPicPr>
          <a:picLocks noChangeAspect="1"/>
        </xdr:cNvPicPr>
      </xdr:nvPicPr>
      <xdr:blipFill>
        <a:blip xmlns:r="http://schemas.openxmlformats.org/officeDocument/2006/relationships" r:embed="rId1200"/>
        <a:stretch>
          <a:fillRect/>
        </a:stretch>
      </xdr:blipFill>
      <xdr:spPr>
        <a:xfrm>
          <a:off x="4876800" y="1091279250"/>
          <a:ext cx="762000" cy="762000"/>
        </a:xfrm>
        <a:prstGeom prst="rect">
          <a:avLst/>
        </a:prstGeom>
      </xdr:spPr>
    </xdr:pic>
    <xdr:clientData/>
  </xdr:twoCellAnchor>
  <xdr:twoCellAnchor editAs="oneCell">
    <xdr:from>
      <xdr:col>11</xdr:col>
      <xdr:colOff>0</xdr:colOff>
      <xdr:row>5672</xdr:row>
      <xdr:rowOff>0</xdr:rowOff>
    </xdr:from>
    <xdr:to>
      <xdr:col>12</xdr:col>
      <xdr:colOff>152400</xdr:colOff>
      <xdr:row>5676</xdr:row>
      <xdr:rowOff>0</xdr:rowOff>
    </xdr:to>
    <xdr:pic>
      <xdr:nvPicPr>
        <xdr:cNvPr id="1534" name="Picture 1533" descr="489shiny.png"/>
        <xdr:cNvPicPr>
          <a:picLocks noChangeAspect="1"/>
        </xdr:cNvPicPr>
      </xdr:nvPicPr>
      <xdr:blipFill>
        <a:blip xmlns:r="http://schemas.openxmlformats.org/officeDocument/2006/relationships" r:embed="rId1201"/>
        <a:stretch>
          <a:fillRect/>
        </a:stretch>
      </xdr:blipFill>
      <xdr:spPr>
        <a:xfrm>
          <a:off x="6705600" y="1090326750"/>
          <a:ext cx="762000" cy="762000"/>
        </a:xfrm>
        <a:prstGeom prst="rect">
          <a:avLst/>
        </a:prstGeom>
      </xdr:spPr>
    </xdr:pic>
    <xdr:clientData/>
  </xdr:twoCellAnchor>
  <xdr:twoCellAnchor editAs="oneCell">
    <xdr:from>
      <xdr:col>11</xdr:col>
      <xdr:colOff>0</xdr:colOff>
      <xdr:row>5677</xdr:row>
      <xdr:rowOff>0</xdr:rowOff>
    </xdr:from>
    <xdr:to>
      <xdr:col>12</xdr:col>
      <xdr:colOff>152400</xdr:colOff>
      <xdr:row>5680</xdr:row>
      <xdr:rowOff>190500</xdr:rowOff>
    </xdr:to>
    <xdr:pic>
      <xdr:nvPicPr>
        <xdr:cNvPr id="1535" name="Picture 1534" descr="489backshiny.png"/>
        <xdr:cNvPicPr>
          <a:picLocks noChangeAspect="1"/>
        </xdr:cNvPicPr>
      </xdr:nvPicPr>
      <xdr:blipFill>
        <a:blip xmlns:r="http://schemas.openxmlformats.org/officeDocument/2006/relationships" r:embed="rId1202"/>
        <a:stretch>
          <a:fillRect/>
        </a:stretch>
      </xdr:blipFill>
      <xdr:spPr>
        <a:xfrm>
          <a:off x="6705600" y="1091279250"/>
          <a:ext cx="762000" cy="762000"/>
        </a:xfrm>
        <a:prstGeom prst="rect">
          <a:avLst/>
        </a:prstGeom>
      </xdr:spPr>
    </xdr:pic>
    <xdr:clientData/>
  </xdr:twoCellAnchor>
  <xdr:twoCellAnchor editAs="oneCell">
    <xdr:from>
      <xdr:col>9</xdr:col>
      <xdr:colOff>333375</xdr:colOff>
      <xdr:row>5782</xdr:row>
      <xdr:rowOff>19050</xdr:rowOff>
    </xdr:from>
    <xdr:to>
      <xdr:col>12</xdr:col>
      <xdr:colOff>600075</xdr:colOff>
      <xdr:row>5792</xdr:row>
      <xdr:rowOff>180975</xdr:rowOff>
    </xdr:to>
    <xdr:pic>
      <xdr:nvPicPr>
        <xdr:cNvPr id="1536" name="Picture 1535" descr="127.jpg"/>
        <xdr:cNvPicPr>
          <a:picLocks noChangeAspect="1"/>
        </xdr:cNvPicPr>
      </xdr:nvPicPr>
      <xdr:blipFill>
        <a:blip xmlns:r="http://schemas.openxmlformats.org/officeDocument/2006/relationships" r:embed="rId1203"/>
        <a:stretch>
          <a:fillRect/>
        </a:stretch>
      </xdr:blipFill>
      <xdr:spPr>
        <a:xfrm>
          <a:off x="5819775" y="1111500825"/>
          <a:ext cx="2095500" cy="2095500"/>
        </a:xfrm>
        <a:prstGeom prst="rect">
          <a:avLst/>
        </a:prstGeom>
        <a:ln w="19050">
          <a:solidFill>
            <a:schemeClr val="tx1"/>
          </a:solidFill>
        </a:ln>
      </xdr:spPr>
    </xdr:pic>
    <xdr:clientData/>
  </xdr:twoCellAnchor>
  <xdr:twoCellAnchor editAs="oneCell">
    <xdr:from>
      <xdr:col>7</xdr:col>
      <xdr:colOff>0</xdr:colOff>
      <xdr:row>5804</xdr:row>
      <xdr:rowOff>0</xdr:rowOff>
    </xdr:from>
    <xdr:to>
      <xdr:col>8</xdr:col>
      <xdr:colOff>152400</xdr:colOff>
      <xdr:row>5808</xdr:row>
      <xdr:rowOff>0</xdr:rowOff>
    </xdr:to>
    <xdr:pic>
      <xdr:nvPicPr>
        <xdr:cNvPr id="1537" name="Picture 1536" descr="127.png"/>
        <xdr:cNvPicPr>
          <a:picLocks noChangeAspect="1"/>
        </xdr:cNvPicPr>
      </xdr:nvPicPr>
      <xdr:blipFill>
        <a:blip xmlns:r="http://schemas.openxmlformats.org/officeDocument/2006/relationships" r:embed="rId1204"/>
        <a:stretch>
          <a:fillRect/>
        </a:stretch>
      </xdr:blipFill>
      <xdr:spPr>
        <a:xfrm>
          <a:off x="4267200" y="1115701350"/>
          <a:ext cx="762000" cy="762000"/>
        </a:xfrm>
        <a:prstGeom prst="rect">
          <a:avLst/>
        </a:prstGeom>
      </xdr:spPr>
    </xdr:pic>
    <xdr:clientData/>
  </xdr:twoCellAnchor>
  <xdr:twoCellAnchor editAs="oneCell">
    <xdr:from>
      <xdr:col>9</xdr:col>
      <xdr:colOff>0</xdr:colOff>
      <xdr:row>5804</xdr:row>
      <xdr:rowOff>0</xdr:rowOff>
    </xdr:from>
    <xdr:to>
      <xdr:col>10</xdr:col>
      <xdr:colOff>152400</xdr:colOff>
      <xdr:row>5808</xdr:row>
      <xdr:rowOff>0</xdr:rowOff>
    </xdr:to>
    <xdr:pic>
      <xdr:nvPicPr>
        <xdr:cNvPr id="1538" name="Picture 1537" descr="127.png"/>
        <xdr:cNvPicPr>
          <a:picLocks noChangeAspect="1"/>
        </xdr:cNvPicPr>
      </xdr:nvPicPr>
      <xdr:blipFill>
        <a:blip xmlns:r="http://schemas.openxmlformats.org/officeDocument/2006/relationships" r:embed="rId1204"/>
        <a:stretch>
          <a:fillRect/>
        </a:stretch>
      </xdr:blipFill>
      <xdr:spPr>
        <a:xfrm>
          <a:off x="5486400" y="1115701350"/>
          <a:ext cx="762000" cy="762000"/>
        </a:xfrm>
        <a:prstGeom prst="rect">
          <a:avLst/>
        </a:prstGeom>
      </xdr:spPr>
    </xdr:pic>
    <xdr:clientData/>
  </xdr:twoCellAnchor>
  <xdr:twoCellAnchor editAs="oneCell">
    <xdr:from>
      <xdr:col>7</xdr:col>
      <xdr:colOff>0</xdr:colOff>
      <xdr:row>5809</xdr:row>
      <xdr:rowOff>0</xdr:rowOff>
    </xdr:from>
    <xdr:to>
      <xdr:col>8</xdr:col>
      <xdr:colOff>152400</xdr:colOff>
      <xdr:row>5812</xdr:row>
      <xdr:rowOff>190500</xdr:rowOff>
    </xdr:to>
    <xdr:pic>
      <xdr:nvPicPr>
        <xdr:cNvPr id="1539" name="Picture 1538" descr="127back.png"/>
        <xdr:cNvPicPr>
          <a:picLocks noChangeAspect="1"/>
        </xdr:cNvPicPr>
      </xdr:nvPicPr>
      <xdr:blipFill>
        <a:blip xmlns:r="http://schemas.openxmlformats.org/officeDocument/2006/relationships" r:embed="rId1205"/>
        <a:stretch>
          <a:fillRect/>
        </a:stretch>
      </xdr:blipFill>
      <xdr:spPr>
        <a:xfrm>
          <a:off x="4267200" y="1116653850"/>
          <a:ext cx="762000" cy="762000"/>
        </a:xfrm>
        <a:prstGeom prst="rect">
          <a:avLst/>
        </a:prstGeom>
      </xdr:spPr>
    </xdr:pic>
    <xdr:clientData/>
  </xdr:twoCellAnchor>
  <xdr:twoCellAnchor editAs="oneCell">
    <xdr:from>
      <xdr:col>9</xdr:col>
      <xdr:colOff>0</xdr:colOff>
      <xdr:row>5809</xdr:row>
      <xdr:rowOff>0</xdr:rowOff>
    </xdr:from>
    <xdr:to>
      <xdr:col>10</xdr:col>
      <xdr:colOff>152400</xdr:colOff>
      <xdr:row>5812</xdr:row>
      <xdr:rowOff>190500</xdr:rowOff>
    </xdr:to>
    <xdr:pic>
      <xdr:nvPicPr>
        <xdr:cNvPr id="1540" name="Picture 1539" descr="127back.png"/>
        <xdr:cNvPicPr>
          <a:picLocks noChangeAspect="1"/>
        </xdr:cNvPicPr>
      </xdr:nvPicPr>
      <xdr:blipFill>
        <a:blip xmlns:r="http://schemas.openxmlformats.org/officeDocument/2006/relationships" r:embed="rId1205"/>
        <a:stretch>
          <a:fillRect/>
        </a:stretch>
      </xdr:blipFill>
      <xdr:spPr>
        <a:xfrm>
          <a:off x="5486400" y="1116653850"/>
          <a:ext cx="762000" cy="762000"/>
        </a:xfrm>
        <a:prstGeom prst="rect">
          <a:avLst/>
        </a:prstGeom>
      </xdr:spPr>
    </xdr:pic>
    <xdr:clientData/>
  </xdr:twoCellAnchor>
  <xdr:twoCellAnchor editAs="oneCell">
    <xdr:from>
      <xdr:col>11</xdr:col>
      <xdr:colOff>0</xdr:colOff>
      <xdr:row>5804</xdr:row>
      <xdr:rowOff>0</xdr:rowOff>
    </xdr:from>
    <xdr:to>
      <xdr:col>12</xdr:col>
      <xdr:colOff>152400</xdr:colOff>
      <xdr:row>5808</xdr:row>
      <xdr:rowOff>0</xdr:rowOff>
    </xdr:to>
    <xdr:pic>
      <xdr:nvPicPr>
        <xdr:cNvPr id="1541" name="Picture 1540" descr="127shiny.png"/>
        <xdr:cNvPicPr>
          <a:picLocks noChangeAspect="1"/>
        </xdr:cNvPicPr>
      </xdr:nvPicPr>
      <xdr:blipFill>
        <a:blip xmlns:r="http://schemas.openxmlformats.org/officeDocument/2006/relationships" r:embed="rId1206"/>
        <a:stretch>
          <a:fillRect/>
        </a:stretch>
      </xdr:blipFill>
      <xdr:spPr>
        <a:xfrm>
          <a:off x="6705600" y="1115701350"/>
          <a:ext cx="762000" cy="762000"/>
        </a:xfrm>
        <a:prstGeom prst="rect">
          <a:avLst/>
        </a:prstGeom>
      </xdr:spPr>
    </xdr:pic>
    <xdr:clientData/>
  </xdr:twoCellAnchor>
  <xdr:twoCellAnchor editAs="oneCell">
    <xdr:from>
      <xdr:col>11</xdr:col>
      <xdr:colOff>0</xdr:colOff>
      <xdr:row>5809</xdr:row>
      <xdr:rowOff>0</xdr:rowOff>
    </xdr:from>
    <xdr:to>
      <xdr:col>12</xdr:col>
      <xdr:colOff>152400</xdr:colOff>
      <xdr:row>5812</xdr:row>
      <xdr:rowOff>190500</xdr:rowOff>
    </xdr:to>
    <xdr:pic>
      <xdr:nvPicPr>
        <xdr:cNvPr id="1542" name="Picture 1541" descr="127backshiny.png"/>
        <xdr:cNvPicPr>
          <a:picLocks noChangeAspect="1"/>
        </xdr:cNvPicPr>
      </xdr:nvPicPr>
      <xdr:blipFill>
        <a:blip xmlns:r="http://schemas.openxmlformats.org/officeDocument/2006/relationships" r:embed="rId1207"/>
        <a:stretch>
          <a:fillRect/>
        </a:stretch>
      </xdr:blipFill>
      <xdr:spPr>
        <a:xfrm>
          <a:off x="6705600" y="1116653850"/>
          <a:ext cx="762000" cy="762000"/>
        </a:xfrm>
        <a:prstGeom prst="rect">
          <a:avLst/>
        </a:prstGeom>
      </xdr:spPr>
    </xdr:pic>
    <xdr:clientData/>
  </xdr:twoCellAnchor>
  <xdr:twoCellAnchor editAs="oneCell">
    <xdr:from>
      <xdr:col>9</xdr:col>
      <xdr:colOff>323850</xdr:colOff>
      <xdr:row>5848</xdr:row>
      <xdr:rowOff>19050</xdr:rowOff>
    </xdr:from>
    <xdr:to>
      <xdr:col>12</xdr:col>
      <xdr:colOff>590550</xdr:colOff>
      <xdr:row>5858</xdr:row>
      <xdr:rowOff>180975</xdr:rowOff>
    </xdr:to>
    <xdr:pic>
      <xdr:nvPicPr>
        <xdr:cNvPr id="1543" name="Picture 1542" descr="186.jpg"/>
        <xdr:cNvPicPr>
          <a:picLocks noChangeAspect="1"/>
        </xdr:cNvPicPr>
      </xdr:nvPicPr>
      <xdr:blipFill>
        <a:blip xmlns:r="http://schemas.openxmlformats.org/officeDocument/2006/relationships" r:embed="rId1208"/>
        <a:stretch>
          <a:fillRect/>
        </a:stretch>
      </xdr:blipFill>
      <xdr:spPr>
        <a:xfrm>
          <a:off x="5810250" y="1124188125"/>
          <a:ext cx="2095500" cy="2095500"/>
        </a:xfrm>
        <a:prstGeom prst="rect">
          <a:avLst/>
        </a:prstGeom>
        <a:ln w="19050">
          <a:solidFill>
            <a:schemeClr val="tx1"/>
          </a:solidFill>
        </a:ln>
      </xdr:spPr>
    </xdr:pic>
    <xdr:clientData/>
  </xdr:twoCellAnchor>
  <xdr:twoCellAnchor editAs="oneCell">
    <xdr:from>
      <xdr:col>7</xdr:col>
      <xdr:colOff>0</xdr:colOff>
      <xdr:row>5870</xdr:row>
      <xdr:rowOff>0</xdr:rowOff>
    </xdr:from>
    <xdr:to>
      <xdr:col>8</xdr:col>
      <xdr:colOff>152400</xdr:colOff>
      <xdr:row>5874</xdr:row>
      <xdr:rowOff>0</xdr:rowOff>
    </xdr:to>
    <xdr:pic>
      <xdr:nvPicPr>
        <xdr:cNvPr id="1544" name="Picture 1543" descr="186.png"/>
        <xdr:cNvPicPr>
          <a:picLocks noChangeAspect="1"/>
        </xdr:cNvPicPr>
      </xdr:nvPicPr>
      <xdr:blipFill>
        <a:blip xmlns:r="http://schemas.openxmlformats.org/officeDocument/2006/relationships" r:embed="rId1209"/>
        <a:stretch>
          <a:fillRect/>
        </a:stretch>
      </xdr:blipFill>
      <xdr:spPr>
        <a:xfrm>
          <a:off x="4267200" y="1128388650"/>
          <a:ext cx="762000" cy="762000"/>
        </a:xfrm>
        <a:prstGeom prst="rect">
          <a:avLst/>
        </a:prstGeom>
      </xdr:spPr>
    </xdr:pic>
    <xdr:clientData/>
  </xdr:twoCellAnchor>
  <xdr:twoCellAnchor editAs="oneCell">
    <xdr:from>
      <xdr:col>9</xdr:col>
      <xdr:colOff>0</xdr:colOff>
      <xdr:row>5870</xdr:row>
      <xdr:rowOff>0</xdr:rowOff>
    </xdr:from>
    <xdr:to>
      <xdr:col>10</xdr:col>
      <xdr:colOff>152400</xdr:colOff>
      <xdr:row>5874</xdr:row>
      <xdr:rowOff>0</xdr:rowOff>
    </xdr:to>
    <xdr:pic>
      <xdr:nvPicPr>
        <xdr:cNvPr id="1545" name="Picture 1544" descr="186fem.png"/>
        <xdr:cNvPicPr>
          <a:picLocks noChangeAspect="1"/>
        </xdr:cNvPicPr>
      </xdr:nvPicPr>
      <xdr:blipFill>
        <a:blip xmlns:r="http://schemas.openxmlformats.org/officeDocument/2006/relationships" r:embed="rId1210"/>
        <a:stretch>
          <a:fillRect/>
        </a:stretch>
      </xdr:blipFill>
      <xdr:spPr>
        <a:xfrm>
          <a:off x="5486400" y="1128388650"/>
          <a:ext cx="762000" cy="762000"/>
        </a:xfrm>
        <a:prstGeom prst="rect">
          <a:avLst/>
        </a:prstGeom>
      </xdr:spPr>
    </xdr:pic>
    <xdr:clientData/>
  </xdr:twoCellAnchor>
  <xdr:twoCellAnchor editAs="oneCell">
    <xdr:from>
      <xdr:col>7</xdr:col>
      <xdr:colOff>0</xdr:colOff>
      <xdr:row>5875</xdr:row>
      <xdr:rowOff>0</xdr:rowOff>
    </xdr:from>
    <xdr:to>
      <xdr:col>8</xdr:col>
      <xdr:colOff>152400</xdr:colOff>
      <xdr:row>5878</xdr:row>
      <xdr:rowOff>190500</xdr:rowOff>
    </xdr:to>
    <xdr:pic>
      <xdr:nvPicPr>
        <xdr:cNvPr id="1546" name="Picture 1545" descr="186back.png"/>
        <xdr:cNvPicPr>
          <a:picLocks noChangeAspect="1"/>
        </xdr:cNvPicPr>
      </xdr:nvPicPr>
      <xdr:blipFill>
        <a:blip xmlns:r="http://schemas.openxmlformats.org/officeDocument/2006/relationships" r:embed="rId1211"/>
        <a:stretch>
          <a:fillRect/>
        </a:stretch>
      </xdr:blipFill>
      <xdr:spPr>
        <a:xfrm>
          <a:off x="4267200" y="1129341150"/>
          <a:ext cx="762000" cy="762000"/>
        </a:xfrm>
        <a:prstGeom prst="rect">
          <a:avLst/>
        </a:prstGeom>
      </xdr:spPr>
    </xdr:pic>
    <xdr:clientData/>
  </xdr:twoCellAnchor>
  <xdr:twoCellAnchor editAs="oneCell">
    <xdr:from>
      <xdr:col>9</xdr:col>
      <xdr:colOff>0</xdr:colOff>
      <xdr:row>5875</xdr:row>
      <xdr:rowOff>0</xdr:rowOff>
    </xdr:from>
    <xdr:to>
      <xdr:col>10</xdr:col>
      <xdr:colOff>152400</xdr:colOff>
      <xdr:row>5878</xdr:row>
      <xdr:rowOff>190500</xdr:rowOff>
    </xdr:to>
    <xdr:pic>
      <xdr:nvPicPr>
        <xdr:cNvPr id="1547" name="Picture 1546" descr="186backfem.png"/>
        <xdr:cNvPicPr>
          <a:picLocks noChangeAspect="1"/>
        </xdr:cNvPicPr>
      </xdr:nvPicPr>
      <xdr:blipFill>
        <a:blip xmlns:r="http://schemas.openxmlformats.org/officeDocument/2006/relationships" r:embed="rId1212"/>
        <a:stretch>
          <a:fillRect/>
        </a:stretch>
      </xdr:blipFill>
      <xdr:spPr>
        <a:xfrm>
          <a:off x="5486400" y="1129341150"/>
          <a:ext cx="762000" cy="762000"/>
        </a:xfrm>
        <a:prstGeom prst="rect">
          <a:avLst/>
        </a:prstGeom>
      </xdr:spPr>
    </xdr:pic>
    <xdr:clientData/>
  </xdr:twoCellAnchor>
  <xdr:twoCellAnchor editAs="oneCell">
    <xdr:from>
      <xdr:col>11</xdr:col>
      <xdr:colOff>0</xdr:colOff>
      <xdr:row>5870</xdr:row>
      <xdr:rowOff>0</xdr:rowOff>
    </xdr:from>
    <xdr:to>
      <xdr:col>12</xdr:col>
      <xdr:colOff>152400</xdr:colOff>
      <xdr:row>5874</xdr:row>
      <xdr:rowOff>0</xdr:rowOff>
    </xdr:to>
    <xdr:pic>
      <xdr:nvPicPr>
        <xdr:cNvPr id="1548" name="Picture 1547" descr="186shiny.png"/>
        <xdr:cNvPicPr>
          <a:picLocks noChangeAspect="1"/>
        </xdr:cNvPicPr>
      </xdr:nvPicPr>
      <xdr:blipFill>
        <a:blip xmlns:r="http://schemas.openxmlformats.org/officeDocument/2006/relationships" r:embed="rId1213"/>
        <a:stretch>
          <a:fillRect/>
        </a:stretch>
      </xdr:blipFill>
      <xdr:spPr>
        <a:xfrm>
          <a:off x="6705600" y="1128388650"/>
          <a:ext cx="762000" cy="762000"/>
        </a:xfrm>
        <a:prstGeom prst="rect">
          <a:avLst/>
        </a:prstGeom>
      </xdr:spPr>
    </xdr:pic>
    <xdr:clientData/>
  </xdr:twoCellAnchor>
  <xdr:twoCellAnchor editAs="oneCell">
    <xdr:from>
      <xdr:col>11</xdr:col>
      <xdr:colOff>0</xdr:colOff>
      <xdr:row>5875</xdr:row>
      <xdr:rowOff>0</xdr:rowOff>
    </xdr:from>
    <xdr:to>
      <xdr:col>12</xdr:col>
      <xdr:colOff>152400</xdr:colOff>
      <xdr:row>5878</xdr:row>
      <xdr:rowOff>190500</xdr:rowOff>
    </xdr:to>
    <xdr:pic>
      <xdr:nvPicPr>
        <xdr:cNvPr id="1549" name="Picture 1548" descr="186backshiny.png"/>
        <xdr:cNvPicPr>
          <a:picLocks noChangeAspect="1"/>
        </xdr:cNvPicPr>
      </xdr:nvPicPr>
      <xdr:blipFill>
        <a:blip xmlns:r="http://schemas.openxmlformats.org/officeDocument/2006/relationships" r:embed="rId1214"/>
        <a:stretch>
          <a:fillRect/>
        </a:stretch>
      </xdr:blipFill>
      <xdr:spPr>
        <a:xfrm>
          <a:off x="6705600" y="1129341150"/>
          <a:ext cx="762000" cy="762000"/>
        </a:xfrm>
        <a:prstGeom prst="rect">
          <a:avLst/>
        </a:prstGeom>
      </xdr:spPr>
    </xdr:pic>
    <xdr:clientData/>
  </xdr:twoCellAnchor>
  <xdr:twoCellAnchor editAs="oneCell">
    <xdr:from>
      <xdr:col>9</xdr:col>
      <xdr:colOff>333375</xdr:colOff>
      <xdr:row>5916</xdr:row>
      <xdr:rowOff>19050</xdr:rowOff>
    </xdr:from>
    <xdr:to>
      <xdr:col>12</xdr:col>
      <xdr:colOff>600075</xdr:colOff>
      <xdr:row>5926</xdr:row>
      <xdr:rowOff>180975</xdr:rowOff>
    </xdr:to>
    <xdr:pic>
      <xdr:nvPicPr>
        <xdr:cNvPr id="1550" name="Picture 1549" descr="233.jpg"/>
        <xdr:cNvPicPr>
          <a:picLocks noChangeAspect="1"/>
        </xdr:cNvPicPr>
      </xdr:nvPicPr>
      <xdr:blipFill>
        <a:blip xmlns:r="http://schemas.openxmlformats.org/officeDocument/2006/relationships" r:embed="rId1215"/>
        <a:stretch>
          <a:fillRect/>
        </a:stretch>
      </xdr:blipFill>
      <xdr:spPr>
        <a:xfrm>
          <a:off x="5819775" y="1137256425"/>
          <a:ext cx="2095500" cy="2095500"/>
        </a:xfrm>
        <a:prstGeom prst="rect">
          <a:avLst/>
        </a:prstGeom>
        <a:ln w="19050">
          <a:solidFill>
            <a:schemeClr val="tx1"/>
          </a:solidFill>
        </a:ln>
      </xdr:spPr>
    </xdr:pic>
    <xdr:clientData/>
  </xdr:twoCellAnchor>
  <xdr:twoCellAnchor editAs="oneCell">
    <xdr:from>
      <xdr:col>8</xdr:col>
      <xdr:colOff>0</xdr:colOff>
      <xdr:row>5938</xdr:row>
      <xdr:rowOff>0</xdr:rowOff>
    </xdr:from>
    <xdr:to>
      <xdr:col>9</xdr:col>
      <xdr:colOff>152400</xdr:colOff>
      <xdr:row>5942</xdr:row>
      <xdr:rowOff>0</xdr:rowOff>
    </xdr:to>
    <xdr:pic>
      <xdr:nvPicPr>
        <xdr:cNvPr id="1551" name="Picture 1550" descr="233.png"/>
        <xdr:cNvPicPr>
          <a:picLocks noChangeAspect="1"/>
        </xdr:cNvPicPr>
      </xdr:nvPicPr>
      <xdr:blipFill>
        <a:blip xmlns:r="http://schemas.openxmlformats.org/officeDocument/2006/relationships" r:embed="rId1216"/>
        <a:stretch>
          <a:fillRect/>
        </a:stretch>
      </xdr:blipFill>
      <xdr:spPr>
        <a:xfrm>
          <a:off x="4876800" y="1141456950"/>
          <a:ext cx="762000" cy="762000"/>
        </a:xfrm>
        <a:prstGeom prst="rect">
          <a:avLst/>
        </a:prstGeom>
      </xdr:spPr>
    </xdr:pic>
    <xdr:clientData/>
  </xdr:twoCellAnchor>
  <xdr:twoCellAnchor editAs="oneCell">
    <xdr:from>
      <xdr:col>8</xdr:col>
      <xdr:colOff>0</xdr:colOff>
      <xdr:row>5943</xdr:row>
      <xdr:rowOff>0</xdr:rowOff>
    </xdr:from>
    <xdr:to>
      <xdr:col>9</xdr:col>
      <xdr:colOff>152400</xdr:colOff>
      <xdr:row>5946</xdr:row>
      <xdr:rowOff>190500</xdr:rowOff>
    </xdr:to>
    <xdr:pic>
      <xdr:nvPicPr>
        <xdr:cNvPr id="1552" name="Picture 1551" descr="233back.png"/>
        <xdr:cNvPicPr>
          <a:picLocks noChangeAspect="1"/>
        </xdr:cNvPicPr>
      </xdr:nvPicPr>
      <xdr:blipFill>
        <a:blip xmlns:r="http://schemas.openxmlformats.org/officeDocument/2006/relationships" r:embed="rId1217"/>
        <a:stretch>
          <a:fillRect/>
        </a:stretch>
      </xdr:blipFill>
      <xdr:spPr>
        <a:xfrm>
          <a:off x="4876800" y="1142409450"/>
          <a:ext cx="762000" cy="762000"/>
        </a:xfrm>
        <a:prstGeom prst="rect">
          <a:avLst/>
        </a:prstGeom>
      </xdr:spPr>
    </xdr:pic>
    <xdr:clientData/>
  </xdr:twoCellAnchor>
  <xdr:twoCellAnchor editAs="oneCell">
    <xdr:from>
      <xdr:col>11</xdr:col>
      <xdr:colOff>0</xdr:colOff>
      <xdr:row>5938</xdr:row>
      <xdr:rowOff>0</xdr:rowOff>
    </xdr:from>
    <xdr:to>
      <xdr:col>12</xdr:col>
      <xdr:colOff>152400</xdr:colOff>
      <xdr:row>5942</xdr:row>
      <xdr:rowOff>0</xdr:rowOff>
    </xdr:to>
    <xdr:pic>
      <xdr:nvPicPr>
        <xdr:cNvPr id="1553" name="Picture 1552" descr="233shiny.png"/>
        <xdr:cNvPicPr>
          <a:picLocks noChangeAspect="1"/>
        </xdr:cNvPicPr>
      </xdr:nvPicPr>
      <xdr:blipFill>
        <a:blip xmlns:r="http://schemas.openxmlformats.org/officeDocument/2006/relationships" r:embed="rId1218"/>
        <a:stretch>
          <a:fillRect/>
        </a:stretch>
      </xdr:blipFill>
      <xdr:spPr>
        <a:xfrm>
          <a:off x="6705600" y="1141456950"/>
          <a:ext cx="762000" cy="762000"/>
        </a:xfrm>
        <a:prstGeom prst="rect">
          <a:avLst/>
        </a:prstGeom>
      </xdr:spPr>
    </xdr:pic>
    <xdr:clientData/>
  </xdr:twoCellAnchor>
  <xdr:twoCellAnchor editAs="oneCell">
    <xdr:from>
      <xdr:col>11</xdr:col>
      <xdr:colOff>0</xdr:colOff>
      <xdr:row>5943</xdr:row>
      <xdr:rowOff>0</xdr:rowOff>
    </xdr:from>
    <xdr:to>
      <xdr:col>12</xdr:col>
      <xdr:colOff>152400</xdr:colOff>
      <xdr:row>5946</xdr:row>
      <xdr:rowOff>190500</xdr:rowOff>
    </xdr:to>
    <xdr:pic>
      <xdr:nvPicPr>
        <xdr:cNvPr id="1554" name="Picture 1553" descr="233backshiny.png"/>
        <xdr:cNvPicPr>
          <a:picLocks noChangeAspect="1"/>
        </xdr:cNvPicPr>
      </xdr:nvPicPr>
      <xdr:blipFill>
        <a:blip xmlns:r="http://schemas.openxmlformats.org/officeDocument/2006/relationships" r:embed="rId1219"/>
        <a:stretch>
          <a:fillRect/>
        </a:stretch>
      </xdr:blipFill>
      <xdr:spPr>
        <a:xfrm>
          <a:off x="6705600" y="1142409450"/>
          <a:ext cx="762000" cy="762000"/>
        </a:xfrm>
        <a:prstGeom prst="rect">
          <a:avLst/>
        </a:prstGeom>
      </xdr:spPr>
    </xdr:pic>
    <xdr:clientData/>
  </xdr:twoCellAnchor>
  <xdr:twoCellAnchor editAs="oneCell">
    <xdr:from>
      <xdr:col>9</xdr:col>
      <xdr:colOff>333375</xdr:colOff>
      <xdr:row>5980</xdr:row>
      <xdr:rowOff>19050</xdr:rowOff>
    </xdr:from>
    <xdr:to>
      <xdr:col>12</xdr:col>
      <xdr:colOff>600075</xdr:colOff>
      <xdr:row>5990</xdr:row>
      <xdr:rowOff>180975</xdr:rowOff>
    </xdr:to>
    <xdr:pic>
      <xdr:nvPicPr>
        <xdr:cNvPr id="1555" name="Picture 1554" descr="057.jpg"/>
        <xdr:cNvPicPr>
          <a:picLocks noChangeAspect="1"/>
        </xdr:cNvPicPr>
      </xdr:nvPicPr>
      <xdr:blipFill>
        <a:blip xmlns:r="http://schemas.openxmlformats.org/officeDocument/2006/relationships" r:embed="rId1220"/>
        <a:stretch>
          <a:fillRect/>
        </a:stretch>
      </xdr:blipFill>
      <xdr:spPr>
        <a:xfrm>
          <a:off x="5819775" y="1149562725"/>
          <a:ext cx="2095500" cy="2095500"/>
        </a:xfrm>
        <a:prstGeom prst="rect">
          <a:avLst/>
        </a:prstGeom>
        <a:ln w="19050">
          <a:solidFill>
            <a:schemeClr val="tx1"/>
          </a:solidFill>
        </a:ln>
      </xdr:spPr>
    </xdr:pic>
    <xdr:clientData/>
  </xdr:twoCellAnchor>
  <xdr:twoCellAnchor editAs="oneCell">
    <xdr:from>
      <xdr:col>7</xdr:col>
      <xdr:colOff>0</xdr:colOff>
      <xdr:row>6002</xdr:row>
      <xdr:rowOff>0</xdr:rowOff>
    </xdr:from>
    <xdr:to>
      <xdr:col>8</xdr:col>
      <xdr:colOff>152400</xdr:colOff>
      <xdr:row>6006</xdr:row>
      <xdr:rowOff>0</xdr:rowOff>
    </xdr:to>
    <xdr:pic>
      <xdr:nvPicPr>
        <xdr:cNvPr id="1556" name="Picture 1555" descr="57.png"/>
        <xdr:cNvPicPr>
          <a:picLocks noChangeAspect="1"/>
        </xdr:cNvPicPr>
      </xdr:nvPicPr>
      <xdr:blipFill>
        <a:blip xmlns:r="http://schemas.openxmlformats.org/officeDocument/2006/relationships" r:embed="rId1221"/>
        <a:stretch>
          <a:fillRect/>
        </a:stretch>
      </xdr:blipFill>
      <xdr:spPr>
        <a:xfrm>
          <a:off x="4267200" y="1153763250"/>
          <a:ext cx="762000" cy="762000"/>
        </a:xfrm>
        <a:prstGeom prst="rect">
          <a:avLst/>
        </a:prstGeom>
      </xdr:spPr>
    </xdr:pic>
    <xdr:clientData/>
  </xdr:twoCellAnchor>
  <xdr:twoCellAnchor editAs="oneCell">
    <xdr:from>
      <xdr:col>9</xdr:col>
      <xdr:colOff>0</xdr:colOff>
      <xdr:row>6002</xdr:row>
      <xdr:rowOff>0</xdr:rowOff>
    </xdr:from>
    <xdr:to>
      <xdr:col>10</xdr:col>
      <xdr:colOff>152400</xdr:colOff>
      <xdr:row>6006</xdr:row>
      <xdr:rowOff>0</xdr:rowOff>
    </xdr:to>
    <xdr:pic>
      <xdr:nvPicPr>
        <xdr:cNvPr id="1557" name="Picture 1556" descr="57.png"/>
        <xdr:cNvPicPr>
          <a:picLocks noChangeAspect="1"/>
        </xdr:cNvPicPr>
      </xdr:nvPicPr>
      <xdr:blipFill>
        <a:blip xmlns:r="http://schemas.openxmlformats.org/officeDocument/2006/relationships" r:embed="rId1221"/>
        <a:stretch>
          <a:fillRect/>
        </a:stretch>
      </xdr:blipFill>
      <xdr:spPr>
        <a:xfrm>
          <a:off x="5486400" y="1153763250"/>
          <a:ext cx="762000" cy="762000"/>
        </a:xfrm>
        <a:prstGeom prst="rect">
          <a:avLst/>
        </a:prstGeom>
      </xdr:spPr>
    </xdr:pic>
    <xdr:clientData/>
  </xdr:twoCellAnchor>
  <xdr:twoCellAnchor editAs="oneCell">
    <xdr:from>
      <xdr:col>7</xdr:col>
      <xdr:colOff>0</xdr:colOff>
      <xdr:row>6007</xdr:row>
      <xdr:rowOff>0</xdr:rowOff>
    </xdr:from>
    <xdr:to>
      <xdr:col>8</xdr:col>
      <xdr:colOff>152400</xdr:colOff>
      <xdr:row>6010</xdr:row>
      <xdr:rowOff>190500</xdr:rowOff>
    </xdr:to>
    <xdr:pic>
      <xdr:nvPicPr>
        <xdr:cNvPr id="1558" name="Picture 1557" descr="57back.png"/>
        <xdr:cNvPicPr>
          <a:picLocks noChangeAspect="1"/>
        </xdr:cNvPicPr>
      </xdr:nvPicPr>
      <xdr:blipFill>
        <a:blip xmlns:r="http://schemas.openxmlformats.org/officeDocument/2006/relationships" r:embed="rId1222"/>
        <a:stretch>
          <a:fillRect/>
        </a:stretch>
      </xdr:blipFill>
      <xdr:spPr>
        <a:xfrm>
          <a:off x="4267200" y="1154715750"/>
          <a:ext cx="762000" cy="762000"/>
        </a:xfrm>
        <a:prstGeom prst="rect">
          <a:avLst/>
        </a:prstGeom>
      </xdr:spPr>
    </xdr:pic>
    <xdr:clientData/>
  </xdr:twoCellAnchor>
  <xdr:twoCellAnchor editAs="oneCell">
    <xdr:from>
      <xdr:col>9</xdr:col>
      <xdr:colOff>0</xdr:colOff>
      <xdr:row>6007</xdr:row>
      <xdr:rowOff>0</xdr:rowOff>
    </xdr:from>
    <xdr:to>
      <xdr:col>10</xdr:col>
      <xdr:colOff>152400</xdr:colOff>
      <xdr:row>6010</xdr:row>
      <xdr:rowOff>190500</xdr:rowOff>
    </xdr:to>
    <xdr:pic>
      <xdr:nvPicPr>
        <xdr:cNvPr id="1559" name="Picture 1558" descr="57back.png"/>
        <xdr:cNvPicPr>
          <a:picLocks noChangeAspect="1"/>
        </xdr:cNvPicPr>
      </xdr:nvPicPr>
      <xdr:blipFill>
        <a:blip xmlns:r="http://schemas.openxmlformats.org/officeDocument/2006/relationships" r:embed="rId1222"/>
        <a:stretch>
          <a:fillRect/>
        </a:stretch>
      </xdr:blipFill>
      <xdr:spPr>
        <a:xfrm>
          <a:off x="5486400" y="1154715750"/>
          <a:ext cx="762000" cy="762000"/>
        </a:xfrm>
        <a:prstGeom prst="rect">
          <a:avLst/>
        </a:prstGeom>
      </xdr:spPr>
    </xdr:pic>
    <xdr:clientData/>
  </xdr:twoCellAnchor>
  <xdr:twoCellAnchor editAs="oneCell">
    <xdr:from>
      <xdr:col>11</xdr:col>
      <xdr:colOff>0</xdr:colOff>
      <xdr:row>6002</xdr:row>
      <xdr:rowOff>0</xdr:rowOff>
    </xdr:from>
    <xdr:to>
      <xdr:col>12</xdr:col>
      <xdr:colOff>152400</xdr:colOff>
      <xdr:row>6006</xdr:row>
      <xdr:rowOff>0</xdr:rowOff>
    </xdr:to>
    <xdr:pic>
      <xdr:nvPicPr>
        <xdr:cNvPr id="1560" name="Picture 1559" descr="57shiny.png"/>
        <xdr:cNvPicPr>
          <a:picLocks noChangeAspect="1"/>
        </xdr:cNvPicPr>
      </xdr:nvPicPr>
      <xdr:blipFill>
        <a:blip xmlns:r="http://schemas.openxmlformats.org/officeDocument/2006/relationships" r:embed="rId1223"/>
        <a:stretch>
          <a:fillRect/>
        </a:stretch>
      </xdr:blipFill>
      <xdr:spPr>
        <a:xfrm>
          <a:off x="6705600" y="1153763250"/>
          <a:ext cx="762000" cy="762000"/>
        </a:xfrm>
        <a:prstGeom prst="rect">
          <a:avLst/>
        </a:prstGeom>
      </xdr:spPr>
    </xdr:pic>
    <xdr:clientData/>
  </xdr:twoCellAnchor>
  <xdr:twoCellAnchor editAs="oneCell">
    <xdr:from>
      <xdr:col>11</xdr:col>
      <xdr:colOff>0</xdr:colOff>
      <xdr:row>6007</xdr:row>
      <xdr:rowOff>0</xdr:rowOff>
    </xdr:from>
    <xdr:to>
      <xdr:col>12</xdr:col>
      <xdr:colOff>152400</xdr:colOff>
      <xdr:row>6010</xdr:row>
      <xdr:rowOff>190500</xdr:rowOff>
    </xdr:to>
    <xdr:pic>
      <xdr:nvPicPr>
        <xdr:cNvPr id="1561" name="Picture 1560" descr="57backshiny.png"/>
        <xdr:cNvPicPr>
          <a:picLocks noChangeAspect="1"/>
        </xdr:cNvPicPr>
      </xdr:nvPicPr>
      <xdr:blipFill>
        <a:blip xmlns:r="http://schemas.openxmlformats.org/officeDocument/2006/relationships" r:embed="rId1224"/>
        <a:stretch>
          <a:fillRect/>
        </a:stretch>
      </xdr:blipFill>
      <xdr:spPr>
        <a:xfrm>
          <a:off x="6705600" y="1154715750"/>
          <a:ext cx="762000" cy="762000"/>
        </a:xfrm>
        <a:prstGeom prst="rect">
          <a:avLst/>
        </a:prstGeom>
      </xdr:spPr>
    </xdr:pic>
    <xdr:clientData/>
  </xdr:twoCellAnchor>
  <xdr:twoCellAnchor editAs="oneCell">
    <xdr:from>
      <xdr:col>9</xdr:col>
      <xdr:colOff>323850</xdr:colOff>
      <xdr:row>6048</xdr:row>
      <xdr:rowOff>19050</xdr:rowOff>
    </xdr:from>
    <xdr:to>
      <xdr:col>12</xdr:col>
      <xdr:colOff>590550</xdr:colOff>
      <xdr:row>6058</xdr:row>
      <xdr:rowOff>180975</xdr:rowOff>
    </xdr:to>
    <xdr:pic>
      <xdr:nvPicPr>
        <xdr:cNvPr id="1562" name="Picture 1561" descr="432.jpg"/>
        <xdr:cNvPicPr>
          <a:picLocks noChangeAspect="1"/>
        </xdr:cNvPicPr>
      </xdr:nvPicPr>
      <xdr:blipFill>
        <a:blip xmlns:r="http://schemas.openxmlformats.org/officeDocument/2006/relationships" r:embed="rId1225"/>
        <a:stretch>
          <a:fillRect/>
        </a:stretch>
      </xdr:blipFill>
      <xdr:spPr>
        <a:xfrm>
          <a:off x="5810250" y="1162631025"/>
          <a:ext cx="2095500" cy="2095500"/>
        </a:xfrm>
        <a:prstGeom prst="rect">
          <a:avLst/>
        </a:prstGeom>
        <a:ln w="19050">
          <a:solidFill>
            <a:schemeClr val="tx1"/>
          </a:solidFill>
        </a:ln>
      </xdr:spPr>
    </xdr:pic>
    <xdr:clientData/>
  </xdr:twoCellAnchor>
  <xdr:twoCellAnchor editAs="oneCell">
    <xdr:from>
      <xdr:col>7</xdr:col>
      <xdr:colOff>0</xdr:colOff>
      <xdr:row>6070</xdr:row>
      <xdr:rowOff>0</xdr:rowOff>
    </xdr:from>
    <xdr:to>
      <xdr:col>8</xdr:col>
      <xdr:colOff>152400</xdr:colOff>
      <xdr:row>6074</xdr:row>
      <xdr:rowOff>0</xdr:rowOff>
    </xdr:to>
    <xdr:pic>
      <xdr:nvPicPr>
        <xdr:cNvPr id="1563" name="Picture 1562" descr="432.png"/>
        <xdr:cNvPicPr>
          <a:picLocks noChangeAspect="1"/>
        </xdr:cNvPicPr>
      </xdr:nvPicPr>
      <xdr:blipFill>
        <a:blip xmlns:r="http://schemas.openxmlformats.org/officeDocument/2006/relationships" r:embed="rId1226"/>
        <a:stretch>
          <a:fillRect/>
        </a:stretch>
      </xdr:blipFill>
      <xdr:spPr>
        <a:xfrm>
          <a:off x="4267200" y="1166831550"/>
          <a:ext cx="762000" cy="762000"/>
        </a:xfrm>
        <a:prstGeom prst="rect">
          <a:avLst/>
        </a:prstGeom>
      </xdr:spPr>
    </xdr:pic>
    <xdr:clientData/>
  </xdr:twoCellAnchor>
  <xdr:twoCellAnchor editAs="oneCell">
    <xdr:from>
      <xdr:col>9</xdr:col>
      <xdr:colOff>0</xdr:colOff>
      <xdr:row>6070</xdr:row>
      <xdr:rowOff>0</xdr:rowOff>
    </xdr:from>
    <xdr:to>
      <xdr:col>10</xdr:col>
      <xdr:colOff>152400</xdr:colOff>
      <xdr:row>6074</xdr:row>
      <xdr:rowOff>0</xdr:rowOff>
    </xdr:to>
    <xdr:pic>
      <xdr:nvPicPr>
        <xdr:cNvPr id="1564" name="Picture 1563" descr="432.png"/>
        <xdr:cNvPicPr>
          <a:picLocks noChangeAspect="1"/>
        </xdr:cNvPicPr>
      </xdr:nvPicPr>
      <xdr:blipFill>
        <a:blip xmlns:r="http://schemas.openxmlformats.org/officeDocument/2006/relationships" r:embed="rId1226"/>
        <a:stretch>
          <a:fillRect/>
        </a:stretch>
      </xdr:blipFill>
      <xdr:spPr>
        <a:xfrm>
          <a:off x="5486400" y="1166831550"/>
          <a:ext cx="762000" cy="762000"/>
        </a:xfrm>
        <a:prstGeom prst="rect">
          <a:avLst/>
        </a:prstGeom>
      </xdr:spPr>
    </xdr:pic>
    <xdr:clientData/>
  </xdr:twoCellAnchor>
  <xdr:twoCellAnchor editAs="oneCell">
    <xdr:from>
      <xdr:col>7</xdr:col>
      <xdr:colOff>0</xdr:colOff>
      <xdr:row>6075</xdr:row>
      <xdr:rowOff>0</xdr:rowOff>
    </xdr:from>
    <xdr:to>
      <xdr:col>8</xdr:col>
      <xdr:colOff>152400</xdr:colOff>
      <xdr:row>6078</xdr:row>
      <xdr:rowOff>190500</xdr:rowOff>
    </xdr:to>
    <xdr:pic>
      <xdr:nvPicPr>
        <xdr:cNvPr id="1565" name="Picture 1564" descr="432back.png"/>
        <xdr:cNvPicPr>
          <a:picLocks noChangeAspect="1"/>
        </xdr:cNvPicPr>
      </xdr:nvPicPr>
      <xdr:blipFill>
        <a:blip xmlns:r="http://schemas.openxmlformats.org/officeDocument/2006/relationships" r:embed="rId1227"/>
        <a:stretch>
          <a:fillRect/>
        </a:stretch>
      </xdr:blipFill>
      <xdr:spPr>
        <a:xfrm>
          <a:off x="4267200" y="1167784050"/>
          <a:ext cx="762000" cy="762000"/>
        </a:xfrm>
        <a:prstGeom prst="rect">
          <a:avLst/>
        </a:prstGeom>
      </xdr:spPr>
    </xdr:pic>
    <xdr:clientData/>
  </xdr:twoCellAnchor>
  <xdr:twoCellAnchor editAs="oneCell">
    <xdr:from>
      <xdr:col>9</xdr:col>
      <xdr:colOff>0</xdr:colOff>
      <xdr:row>6075</xdr:row>
      <xdr:rowOff>0</xdr:rowOff>
    </xdr:from>
    <xdr:to>
      <xdr:col>10</xdr:col>
      <xdr:colOff>152400</xdr:colOff>
      <xdr:row>6078</xdr:row>
      <xdr:rowOff>190500</xdr:rowOff>
    </xdr:to>
    <xdr:pic>
      <xdr:nvPicPr>
        <xdr:cNvPr id="1566" name="Picture 1565" descr="432back.png"/>
        <xdr:cNvPicPr>
          <a:picLocks noChangeAspect="1"/>
        </xdr:cNvPicPr>
      </xdr:nvPicPr>
      <xdr:blipFill>
        <a:blip xmlns:r="http://schemas.openxmlformats.org/officeDocument/2006/relationships" r:embed="rId1227"/>
        <a:stretch>
          <a:fillRect/>
        </a:stretch>
      </xdr:blipFill>
      <xdr:spPr>
        <a:xfrm>
          <a:off x="5486400" y="1167784050"/>
          <a:ext cx="762000" cy="762000"/>
        </a:xfrm>
        <a:prstGeom prst="rect">
          <a:avLst/>
        </a:prstGeom>
      </xdr:spPr>
    </xdr:pic>
    <xdr:clientData/>
  </xdr:twoCellAnchor>
  <xdr:twoCellAnchor editAs="oneCell">
    <xdr:from>
      <xdr:col>11</xdr:col>
      <xdr:colOff>0</xdr:colOff>
      <xdr:row>6070</xdr:row>
      <xdr:rowOff>0</xdr:rowOff>
    </xdr:from>
    <xdr:to>
      <xdr:col>12</xdr:col>
      <xdr:colOff>152400</xdr:colOff>
      <xdr:row>6074</xdr:row>
      <xdr:rowOff>0</xdr:rowOff>
    </xdr:to>
    <xdr:pic>
      <xdr:nvPicPr>
        <xdr:cNvPr id="1567" name="Picture 1566" descr="432shiny.png"/>
        <xdr:cNvPicPr>
          <a:picLocks noChangeAspect="1"/>
        </xdr:cNvPicPr>
      </xdr:nvPicPr>
      <xdr:blipFill>
        <a:blip xmlns:r="http://schemas.openxmlformats.org/officeDocument/2006/relationships" r:embed="rId1228"/>
        <a:stretch>
          <a:fillRect/>
        </a:stretch>
      </xdr:blipFill>
      <xdr:spPr>
        <a:xfrm>
          <a:off x="6705600" y="1166831550"/>
          <a:ext cx="762000" cy="762000"/>
        </a:xfrm>
        <a:prstGeom prst="rect">
          <a:avLst/>
        </a:prstGeom>
      </xdr:spPr>
    </xdr:pic>
    <xdr:clientData/>
  </xdr:twoCellAnchor>
  <xdr:twoCellAnchor editAs="oneCell">
    <xdr:from>
      <xdr:col>11</xdr:col>
      <xdr:colOff>0</xdr:colOff>
      <xdr:row>6075</xdr:row>
      <xdr:rowOff>0</xdr:rowOff>
    </xdr:from>
    <xdr:to>
      <xdr:col>12</xdr:col>
      <xdr:colOff>152400</xdr:colOff>
      <xdr:row>6078</xdr:row>
      <xdr:rowOff>190500</xdr:rowOff>
    </xdr:to>
    <xdr:pic>
      <xdr:nvPicPr>
        <xdr:cNvPr id="1568" name="Picture 1567" descr="432backshiny.png"/>
        <xdr:cNvPicPr>
          <a:picLocks noChangeAspect="1"/>
        </xdr:cNvPicPr>
      </xdr:nvPicPr>
      <xdr:blipFill>
        <a:blip xmlns:r="http://schemas.openxmlformats.org/officeDocument/2006/relationships" r:embed="rId1229"/>
        <a:stretch>
          <a:fillRect/>
        </a:stretch>
      </xdr:blipFill>
      <xdr:spPr>
        <a:xfrm>
          <a:off x="6705600" y="1167784050"/>
          <a:ext cx="762000" cy="762000"/>
        </a:xfrm>
        <a:prstGeom prst="rect">
          <a:avLst/>
        </a:prstGeom>
      </xdr:spPr>
    </xdr:pic>
    <xdr:clientData/>
  </xdr:twoCellAnchor>
  <xdr:twoCellAnchor editAs="oneCell">
    <xdr:from>
      <xdr:col>9</xdr:col>
      <xdr:colOff>333375</xdr:colOff>
      <xdr:row>6146</xdr:row>
      <xdr:rowOff>19050</xdr:rowOff>
    </xdr:from>
    <xdr:to>
      <xdr:col>12</xdr:col>
      <xdr:colOff>600075</xdr:colOff>
      <xdr:row>6156</xdr:row>
      <xdr:rowOff>180975</xdr:rowOff>
    </xdr:to>
    <xdr:pic>
      <xdr:nvPicPr>
        <xdr:cNvPr id="1569" name="Picture 1568" descr="026.jpg"/>
        <xdr:cNvPicPr>
          <a:picLocks noChangeAspect="1"/>
        </xdr:cNvPicPr>
      </xdr:nvPicPr>
      <xdr:blipFill>
        <a:blip xmlns:r="http://schemas.openxmlformats.org/officeDocument/2006/relationships" r:embed="rId1230"/>
        <a:stretch>
          <a:fillRect/>
        </a:stretch>
      </xdr:blipFill>
      <xdr:spPr>
        <a:xfrm>
          <a:off x="5819775" y="1181471475"/>
          <a:ext cx="2095500" cy="2095500"/>
        </a:xfrm>
        <a:prstGeom prst="rect">
          <a:avLst/>
        </a:prstGeom>
        <a:ln w="19050">
          <a:solidFill>
            <a:schemeClr val="tx1"/>
          </a:solidFill>
        </a:ln>
      </xdr:spPr>
    </xdr:pic>
    <xdr:clientData/>
  </xdr:twoCellAnchor>
  <xdr:twoCellAnchor editAs="oneCell">
    <xdr:from>
      <xdr:col>7</xdr:col>
      <xdr:colOff>0</xdr:colOff>
      <xdr:row>6168</xdr:row>
      <xdr:rowOff>0</xdr:rowOff>
    </xdr:from>
    <xdr:to>
      <xdr:col>8</xdr:col>
      <xdr:colOff>152400</xdr:colOff>
      <xdr:row>6172</xdr:row>
      <xdr:rowOff>0</xdr:rowOff>
    </xdr:to>
    <xdr:pic>
      <xdr:nvPicPr>
        <xdr:cNvPr id="1570" name="Picture 1569" descr="26.png"/>
        <xdr:cNvPicPr>
          <a:picLocks noChangeAspect="1"/>
        </xdr:cNvPicPr>
      </xdr:nvPicPr>
      <xdr:blipFill>
        <a:blip xmlns:r="http://schemas.openxmlformats.org/officeDocument/2006/relationships" r:embed="rId1231"/>
        <a:stretch>
          <a:fillRect/>
        </a:stretch>
      </xdr:blipFill>
      <xdr:spPr>
        <a:xfrm>
          <a:off x="4267200" y="1185672000"/>
          <a:ext cx="762000" cy="762000"/>
        </a:xfrm>
        <a:prstGeom prst="rect">
          <a:avLst/>
        </a:prstGeom>
      </xdr:spPr>
    </xdr:pic>
    <xdr:clientData/>
  </xdr:twoCellAnchor>
  <xdr:twoCellAnchor editAs="oneCell">
    <xdr:from>
      <xdr:col>9</xdr:col>
      <xdr:colOff>0</xdr:colOff>
      <xdr:row>6168</xdr:row>
      <xdr:rowOff>0</xdr:rowOff>
    </xdr:from>
    <xdr:to>
      <xdr:col>10</xdr:col>
      <xdr:colOff>152400</xdr:colOff>
      <xdr:row>6172</xdr:row>
      <xdr:rowOff>0</xdr:rowOff>
    </xdr:to>
    <xdr:pic>
      <xdr:nvPicPr>
        <xdr:cNvPr id="1571" name="Picture 1570" descr="26fem.png"/>
        <xdr:cNvPicPr>
          <a:picLocks noChangeAspect="1"/>
        </xdr:cNvPicPr>
      </xdr:nvPicPr>
      <xdr:blipFill>
        <a:blip xmlns:r="http://schemas.openxmlformats.org/officeDocument/2006/relationships" r:embed="rId1232"/>
        <a:stretch>
          <a:fillRect/>
        </a:stretch>
      </xdr:blipFill>
      <xdr:spPr>
        <a:xfrm>
          <a:off x="5486400" y="1185672000"/>
          <a:ext cx="762000" cy="762000"/>
        </a:xfrm>
        <a:prstGeom prst="rect">
          <a:avLst/>
        </a:prstGeom>
      </xdr:spPr>
    </xdr:pic>
    <xdr:clientData/>
  </xdr:twoCellAnchor>
  <xdr:twoCellAnchor editAs="oneCell">
    <xdr:from>
      <xdr:col>7</xdr:col>
      <xdr:colOff>0</xdr:colOff>
      <xdr:row>6173</xdr:row>
      <xdr:rowOff>0</xdr:rowOff>
    </xdr:from>
    <xdr:to>
      <xdr:col>8</xdr:col>
      <xdr:colOff>152400</xdr:colOff>
      <xdr:row>6176</xdr:row>
      <xdr:rowOff>190500</xdr:rowOff>
    </xdr:to>
    <xdr:pic>
      <xdr:nvPicPr>
        <xdr:cNvPr id="1572" name="Picture 1571" descr="26back.png"/>
        <xdr:cNvPicPr>
          <a:picLocks noChangeAspect="1"/>
        </xdr:cNvPicPr>
      </xdr:nvPicPr>
      <xdr:blipFill>
        <a:blip xmlns:r="http://schemas.openxmlformats.org/officeDocument/2006/relationships" r:embed="rId1233"/>
        <a:stretch>
          <a:fillRect/>
        </a:stretch>
      </xdr:blipFill>
      <xdr:spPr>
        <a:xfrm>
          <a:off x="4267200" y="1186624500"/>
          <a:ext cx="762000" cy="762000"/>
        </a:xfrm>
        <a:prstGeom prst="rect">
          <a:avLst/>
        </a:prstGeom>
      </xdr:spPr>
    </xdr:pic>
    <xdr:clientData/>
  </xdr:twoCellAnchor>
  <xdr:twoCellAnchor editAs="oneCell">
    <xdr:from>
      <xdr:col>9</xdr:col>
      <xdr:colOff>0</xdr:colOff>
      <xdr:row>6173</xdr:row>
      <xdr:rowOff>0</xdr:rowOff>
    </xdr:from>
    <xdr:to>
      <xdr:col>10</xdr:col>
      <xdr:colOff>152400</xdr:colOff>
      <xdr:row>6176</xdr:row>
      <xdr:rowOff>190500</xdr:rowOff>
    </xdr:to>
    <xdr:pic>
      <xdr:nvPicPr>
        <xdr:cNvPr id="1573" name="Picture 1572" descr="26back.png"/>
        <xdr:cNvPicPr>
          <a:picLocks noChangeAspect="1"/>
        </xdr:cNvPicPr>
      </xdr:nvPicPr>
      <xdr:blipFill>
        <a:blip xmlns:r="http://schemas.openxmlformats.org/officeDocument/2006/relationships" r:embed="rId1233"/>
        <a:stretch>
          <a:fillRect/>
        </a:stretch>
      </xdr:blipFill>
      <xdr:spPr>
        <a:xfrm>
          <a:off x="5486400" y="1186624500"/>
          <a:ext cx="762000" cy="762000"/>
        </a:xfrm>
        <a:prstGeom prst="rect">
          <a:avLst/>
        </a:prstGeom>
      </xdr:spPr>
    </xdr:pic>
    <xdr:clientData/>
  </xdr:twoCellAnchor>
  <xdr:twoCellAnchor editAs="oneCell">
    <xdr:from>
      <xdr:col>11</xdr:col>
      <xdr:colOff>0</xdr:colOff>
      <xdr:row>6168</xdr:row>
      <xdr:rowOff>0</xdr:rowOff>
    </xdr:from>
    <xdr:to>
      <xdr:col>12</xdr:col>
      <xdr:colOff>152400</xdr:colOff>
      <xdr:row>6172</xdr:row>
      <xdr:rowOff>0</xdr:rowOff>
    </xdr:to>
    <xdr:pic>
      <xdr:nvPicPr>
        <xdr:cNvPr id="1574" name="Picture 1573" descr="26shiny.png"/>
        <xdr:cNvPicPr>
          <a:picLocks noChangeAspect="1"/>
        </xdr:cNvPicPr>
      </xdr:nvPicPr>
      <xdr:blipFill>
        <a:blip xmlns:r="http://schemas.openxmlformats.org/officeDocument/2006/relationships" r:embed="rId1234"/>
        <a:stretch>
          <a:fillRect/>
        </a:stretch>
      </xdr:blipFill>
      <xdr:spPr>
        <a:xfrm>
          <a:off x="6705600" y="1185672000"/>
          <a:ext cx="762000" cy="762000"/>
        </a:xfrm>
        <a:prstGeom prst="rect">
          <a:avLst/>
        </a:prstGeom>
      </xdr:spPr>
    </xdr:pic>
    <xdr:clientData/>
  </xdr:twoCellAnchor>
  <xdr:twoCellAnchor editAs="oneCell">
    <xdr:from>
      <xdr:col>11</xdr:col>
      <xdr:colOff>0</xdr:colOff>
      <xdr:row>6173</xdr:row>
      <xdr:rowOff>0</xdr:rowOff>
    </xdr:from>
    <xdr:to>
      <xdr:col>12</xdr:col>
      <xdr:colOff>152400</xdr:colOff>
      <xdr:row>6176</xdr:row>
      <xdr:rowOff>190500</xdr:rowOff>
    </xdr:to>
    <xdr:pic>
      <xdr:nvPicPr>
        <xdr:cNvPr id="1575" name="Picture 1574" descr="26backshiny.png"/>
        <xdr:cNvPicPr>
          <a:picLocks noChangeAspect="1"/>
        </xdr:cNvPicPr>
      </xdr:nvPicPr>
      <xdr:blipFill>
        <a:blip xmlns:r="http://schemas.openxmlformats.org/officeDocument/2006/relationships" r:embed="rId1235"/>
        <a:stretch>
          <a:fillRect/>
        </a:stretch>
      </xdr:blipFill>
      <xdr:spPr>
        <a:xfrm>
          <a:off x="6705600" y="1186624500"/>
          <a:ext cx="762000" cy="762000"/>
        </a:xfrm>
        <a:prstGeom prst="rect">
          <a:avLst/>
        </a:prstGeom>
      </xdr:spPr>
    </xdr:pic>
    <xdr:clientData/>
  </xdr:twoCellAnchor>
  <xdr:twoCellAnchor editAs="oneCell">
    <xdr:from>
      <xdr:col>9</xdr:col>
      <xdr:colOff>323850</xdr:colOff>
      <xdr:row>6212</xdr:row>
      <xdr:rowOff>9525</xdr:rowOff>
    </xdr:from>
    <xdr:to>
      <xdr:col>12</xdr:col>
      <xdr:colOff>590550</xdr:colOff>
      <xdr:row>6222</xdr:row>
      <xdr:rowOff>171450</xdr:rowOff>
    </xdr:to>
    <xdr:pic>
      <xdr:nvPicPr>
        <xdr:cNvPr id="1576" name="Picture 1575" descr="409.jpg"/>
        <xdr:cNvPicPr>
          <a:picLocks noChangeAspect="1"/>
        </xdr:cNvPicPr>
      </xdr:nvPicPr>
      <xdr:blipFill>
        <a:blip xmlns:r="http://schemas.openxmlformats.org/officeDocument/2006/relationships" r:embed="rId1236"/>
        <a:stretch>
          <a:fillRect/>
        </a:stretch>
      </xdr:blipFill>
      <xdr:spPr>
        <a:xfrm>
          <a:off x="5810250" y="1194149250"/>
          <a:ext cx="2095500" cy="2095500"/>
        </a:xfrm>
        <a:prstGeom prst="rect">
          <a:avLst/>
        </a:prstGeom>
        <a:ln w="19050">
          <a:solidFill>
            <a:schemeClr val="tx1"/>
          </a:solidFill>
        </a:ln>
      </xdr:spPr>
    </xdr:pic>
    <xdr:clientData/>
  </xdr:twoCellAnchor>
  <xdr:twoCellAnchor editAs="oneCell">
    <xdr:from>
      <xdr:col>7</xdr:col>
      <xdr:colOff>0</xdr:colOff>
      <xdr:row>6234</xdr:row>
      <xdr:rowOff>0</xdr:rowOff>
    </xdr:from>
    <xdr:to>
      <xdr:col>8</xdr:col>
      <xdr:colOff>152400</xdr:colOff>
      <xdr:row>6238</xdr:row>
      <xdr:rowOff>0</xdr:rowOff>
    </xdr:to>
    <xdr:pic>
      <xdr:nvPicPr>
        <xdr:cNvPr id="1577" name="Picture 1576" descr="409.png"/>
        <xdr:cNvPicPr>
          <a:picLocks noChangeAspect="1"/>
        </xdr:cNvPicPr>
      </xdr:nvPicPr>
      <xdr:blipFill>
        <a:blip xmlns:r="http://schemas.openxmlformats.org/officeDocument/2006/relationships" r:embed="rId1237"/>
        <a:stretch>
          <a:fillRect/>
        </a:stretch>
      </xdr:blipFill>
      <xdr:spPr>
        <a:xfrm>
          <a:off x="4267200" y="1198359300"/>
          <a:ext cx="762000" cy="762000"/>
        </a:xfrm>
        <a:prstGeom prst="rect">
          <a:avLst/>
        </a:prstGeom>
      </xdr:spPr>
    </xdr:pic>
    <xdr:clientData/>
  </xdr:twoCellAnchor>
  <xdr:twoCellAnchor editAs="oneCell">
    <xdr:from>
      <xdr:col>9</xdr:col>
      <xdr:colOff>0</xdr:colOff>
      <xdr:row>6234</xdr:row>
      <xdr:rowOff>0</xdr:rowOff>
    </xdr:from>
    <xdr:to>
      <xdr:col>10</xdr:col>
      <xdr:colOff>152400</xdr:colOff>
      <xdr:row>6238</xdr:row>
      <xdr:rowOff>0</xdr:rowOff>
    </xdr:to>
    <xdr:pic>
      <xdr:nvPicPr>
        <xdr:cNvPr id="1578" name="Picture 1577" descr="409.png"/>
        <xdr:cNvPicPr>
          <a:picLocks noChangeAspect="1"/>
        </xdr:cNvPicPr>
      </xdr:nvPicPr>
      <xdr:blipFill>
        <a:blip xmlns:r="http://schemas.openxmlformats.org/officeDocument/2006/relationships" r:embed="rId1237"/>
        <a:stretch>
          <a:fillRect/>
        </a:stretch>
      </xdr:blipFill>
      <xdr:spPr>
        <a:xfrm>
          <a:off x="5486400" y="1198359300"/>
          <a:ext cx="762000" cy="762000"/>
        </a:xfrm>
        <a:prstGeom prst="rect">
          <a:avLst/>
        </a:prstGeom>
      </xdr:spPr>
    </xdr:pic>
    <xdr:clientData/>
  </xdr:twoCellAnchor>
  <xdr:twoCellAnchor editAs="oneCell">
    <xdr:from>
      <xdr:col>7</xdr:col>
      <xdr:colOff>0</xdr:colOff>
      <xdr:row>6239</xdr:row>
      <xdr:rowOff>0</xdr:rowOff>
    </xdr:from>
    <xdr:to>
      <xdr:col>8</xdr:col>
      <xdr:colOff>152400</xdr:colOff>
      <xdr:row>6242</xdr:row>
      <xdr:rowOff>190500</xdr:rowOff>
    </xdr:to>
    <xdr:pic>
      <xdr:nvPicPr>
        <xdr:cNvPr id="1579" name="Picture 1578" descr="409back.png"/>
        <xdr:cNvPicPr>
          <a:picLocks noChangeAspect="1"/>
        </xdr:cNvPicPr>
      </xdr:nvPicPr>
      <xdr:blipFill>
        <a:blip xmlns:r="http://schemas.openxmlformats.org/officeDocument/2006/relationships" r:embed="rId1238"/>
        <a:stretch>
          <a:fillRect/>
        </a:stretch>
      </xdr:blipFill>
      <xdr:spPr>
        <a:xfrm>
          <a:off x="4267200" y="1199311800"/>
          <a:ext cx="762000" cy="762000"/>
        </a:xfrm>
        <a:prstGeom prst="rect">
          <a:avLst/>
        </a:prstGeom>
      </xdr:spPr>
    </xdr:pic>
    <xdr:clientData/>
  </xdr:twoCellAnchor>
  <xdr:twoCellAnchor editAs="oneCell">
    <xdr:from>
      <xdr:col>9</xdr:col>
      <xdr:colOff>0</xdr:colOff>
      <xdr:row>6239</xdr:row>
      <xdr:rowOff>0</xdr:rowOff>
    </xdr:from>
    <xdr:to>
      <xdr:col>10</xdr:col>
      <xdr:colOff>152400</xdr:colOff>
      <xdr:row>6242</xdr:row>
      <xdr:rowOff>190500</xdr:rowOff>
    </xdr:to>
    <xdr:pic>
      <xdr:nvPicPr>
        <xdr:cNvPr id="1580" name="Picture 1579" descr="409back.png"/>
        <xdr:cNvPicPr>
          <a:picLocks noChangeAspect="1"/>
        </xdr:cNvPicPr>
      </xdr:nvPicPr>
      <xdr:blipFill>
        <a:blip xmlns:r="http://schemas.openxmlformats.org/officeDocument/2006/relationships" r:embed="rId1238"/>
        <a:stretch>
          <a:fillRect/>
        </a:stretch>
      </xdr:blipFill>
      <xdr:spPr>
        <a:xfrm>
          <a:off x="5486400" y="1199311800"/>
          <a:ext cx="762000" cy="762000"/>
        </a:xfrm>
        <a:prstGeom prst="rect">
          <a:avLst/>
        </a:prstGeom>
      </xdr:spPr>
    </xdr:pic>
    <xdr:clientData/>
  </xdr:twoCellAnchor>
  <xdr:twoCellAnchor editAs="oneCell">
    <xdr:from>
      <xdr:col>11</xdr:col>
      <xdr:colOff>0</xdr:colOff>
      <xdr:row>6234</xdr:row>
      <xdr:rowOff>0</xdr:rowOff>
    </xdr:from>
    <xdr:to>
      <xdr:col>12</xdr:col>
      <xdr:colOff>152400</xdr:colOff>
      <xdr:row>6238</xdr:row>
      <xdr:rowOff>0</xdr:rowOff>
    </xdr:to>
    <xdr:pic>
      <xdr:nvPicPr>
        <xdr:cNvPr id="1581" name="Picture 1580" descr="409shiny.png"/>
        <xdr:cNvPicPr>
          <a:picLocks noChangeAspect="1"/>
        </xdr:cNvPicPr>
      </xdr:nvPicPr>
      <xdr:blipFill>
        <a:blip xmlns:r="http://schemas.openxmlformats.org/officeDocument/2006/relationships" r:embed="rId1239"/>
        <a:stretch>
          <a:fillRect/>
        </a:stretch>
      </xdr:blipFill>
      <xdr:spPr>
        <a:xfrm>
          <a:off x="6705600" y="1198359300"/>
          <a:ext cx="762000" cy="762000"/>
        </a:xfrm>
        <a:prstGeom prst="rect">
          <a:avLst/>
        </a:prstGeom>
      </xdr:spPr>
    </xdr:pic>
    <xdr:clientData/>
  </xdr:twoCellAnchor>
  <xdr:twoCellAnchor editAs="oneCell">
    <xdr:from>
      <xdr:col>11</xdr:col>
      <xdr:colOff>0</xdr:colOff>
      <xdr:row>6239</xdr:row>
      <xdr:rowOff>0</xdr:rowOff>
    </xdr:from>
    <xdr:to>
      <xdr:col>12</xdr:col>
      <xdr:colOff>152400</xdr:colOff>
      <xdr:row>6242</xdr:row>
      <xdr:rowOff>190500</xdr:rowOff>
    </xdr:to>
    <xdr:pic>
      <xdr:nvPicPr>
        <xdr:cNvPr id="1582" name="Picture 1581" descr="409backshiny.png"/>
        <xdr:cNvPicPr>
          <a:picLocks noChangeAspect="1"/>
        </xdr:cNvPicPr>
      </xdr:nvPicPr>
      <xdr:blipFill>
        <a:blip xmlns:r="http://schemas.openxmlformats.org/officeDocument/2006/relationships" r:embed="rId1240"/>
        <a:stretch>
          <a:fillRect/>
        </a:stretch>
      </xdr:blipFill>
      <xdr:spPr>
        <a:xfrm>
          <a:off x="6705600" y="1199311800"/>
          <a:ext cx="762000" cy="762000"/>
        </a:xfrm>
        <a:prstGeom prst="rect">
          <a:avLst/>
        </a:prstGeom>
      </xdr:spPr>
    </xdr:pic>
    <xdr:clientData/>
  </xdr:twoCellAnchor>
  <xdr:twoCellAnchor editAs="oneCell">
    <xdr:from>
      <xdr:col>9</xdr:col>
      <xdr:colOff>333375</xdr:colOff>
      <xdr:row>6244</xdr:row>
      <xdr:rowOff>19050</xdr:rowOff>
    </xdr:from>
    <xdr:to>
      <xdr:col>12</xdr:col>
      <xdr:colOff>600075</xdr:colOff>
      <xdr:row>6254</xdr:row>
      <xdr:rowOff>180975</xdr:rowOff>
    </xdr:to>
    <xdr:pic>
      <xdr:nvPicPr>
        <xdr:cNvPr id="1583" name="Picture 1582" descr="078.jpg"/>
        <xdr:cNvPicPr>
          <a:picLocks noChangeAspect="1"/>
        </xdr:cNvPicPr>
      </xdr:nvPicPr>
      <xdr:blipFill>
        <a:blip xmlns:r="http://schemas.openxmlformats.org/officeDocument/2006/relationships" r:embed="rId1241"/>
        <a:stretch>
          <a:fillRect/>
        </a:stretch>
      </xdr:blipFill>
      <xdr:spPr>
        <a:xfrm>
          <a:off x="5819775" y="1200311925"/>
          <a:ext cx="2095500" cy="2095500"/>
        </a:xfrm>
        <a:prstGeom prst="rect">
          <a:avLst/>
        </a:prstGeom>
        <a:ln w="19050">
          <a:solidFill>
            <a:schemeClr val="tx1"/>
          </a:solidFill>
        </a:ln>
      </xdr:spPr>
    </xdr:pic>
    <xdr:clientData/>
  </xdr:twoCellAnchor>
  <xdr:twoCellAnchor editAs="oneCell">
    <xdr:from>
      <xdr:col>7</xdr:col>
      <xdr:colOff>0</xdr:colOff>
      <xdr:row>6266</xdr:row>
      <xdr:rowOff>0</xdr:rowOff>
    </xdr:from>
    <xdr:to>
      <xdr:col>8</xdr:col>
      <xdr:colOff>152400</xdr:colOff>
      <xdr:row>6270</xdr:row>
      <xdr:rowOff>0</xdr:rowOff>
    </xdr:to>
    <xdr:pic>
      <xdr:nvPicPr>
        <xdr:cNvPr id="1584" name="Picture 1583" descr="78.png"/>
        <xdr:cNvPicPr>
          <a:picLocks noChangeAspect="1"/>
        </xdr:cNvPicPr>
      </xdr:nvPicPr>
      <xdr:blipFill>
        <a:blip xmlns:r="http://schemas.openxmlformats.org/officeDocument/2006/relationships" r:embed="rId1242"/>
        <a:stretch>
          <a:fillRect/>
        </a:stretch>
      </xdr:blipFill>
      <xdr:spPr>
        <a:xfrm>
          <a:off x="4267200" y="1204512450"/>
          <a:ext cx="762000" cy="762000"/>
        </a:xfrm>
        <a:prstGeom prst="rect">
          <a:avLst/>
        </a:prstGeom>
      </xdr:spPr>
    </xdr:pic>
    <xdr:clientData/>
  </xdr:twoCellAnchor>
  <xdr:twoCellAnchor editAs="oneCell">
    <xdr:from>
      <xdr:col>9</xdr:col>
      <xdr:colOff>0</xdr:colOff>
      <xdr:row>6266</xdr:row>
      <xdr:rowOff>0</xdr:rowOff>
    </xdr:from>
    <xdr:to>
      <xdr:col>10</xdr:col>
      <xdr:colOff>152400</xdr:colOff>
      <xdr:row>6270</xdr:row>
      <xdr:rowOff>0</xdr:rowOff>
    </xdr:to>
    <xdr:pic>
      <xdr:nvPicPr>
        <xdr:cNvPr id="1585" name="Picture 1584" descr="78.png"/>
        <xdr:cNvPicPr>
          <a:picLocks noChangeAspect="1"/>
        </xdr:cNvPicPr>
      </xdr:nvPicPr>
      <xdr:blipFill>
        <a:blip xmlns:r="http://schemas.openxmlformats.org/officeDocument/2006/relationships" r:embed="rId1242"/>
        <a:stretch>
          <a:fillRect/>
        </a:stretch>
      </xdr:blipFill>
      <xdr:spPr>
        <a:xfrm>
          <a:off x="5486400" y="1204512450"/>
          <a:ext cx="762000" cy="762000"/>
        </a:xfrm>
        <a:prstGeom prst="rect">
          <a:avLst/>
        </a:prstGeom>
      </xdr:spPr>
    </xdr:pic>
    <xdr:clientData/>
  </xdr:twoCellAnchor>
  <xdr:twoCellAnchor editAs="oneCell">
    <xdr:from>
      <xdr:col>7</xdr:col>
      <xdr:colOff>0</xdr:colOff>
      <xdr:row>6271</xdr:row>
      <xdr:rowOff>0</xdr:rowOff>
    </xdr:from>
    <xdr:to>
      <xdr:col>8</xdr:col>
      <xdr:colOff>152400</xdr:colOff>
      <xdr:row>6274</xdr:row>
      <xdr:rowOff>190500</xdr:rowOff>
    </xdr:to>
    <xdr:pic>
      <xdr:nvPicPr>
        <xdr:cNvPr id="1586" name="Picture 1585" descr="78back.png"/>
        <xdr:cNvPicPr>
          <a:picLocks noChangeAspect="1"/>
        </xdr:cNvPicPr>
      </xdr:nvPicPr>
      <xdr:blipFill>
        <a:blip xmlns:r="http://schemas.openxmlformats.org/officeDocument/2006/relationships" r:embed="rId1243"/>
        <a:stretch>
          <a:fillRect/>
        </a:stretch>
      </xdr:blipFill>
      <xdr:spPr>
        <a:xfrm>
          <a:off x="4267200" y="1205464950"/>
          <a:ext cx="762000" cy="762000"/>
        </a:xfrm>
        <a:prstGeom prst="rect">
          <a:avLst/>
        </a:prstGeom>
      </xdr:spPr>
    </xdr:pic>
    <xdr:clientData/>
  </xdr:twoCellAnchor>
  <xdr:twoCellAnchor editAs="oneCell">
    <xdr:from>
      <xdr:col>9</xdr:col>
      <xdr:colOff>0</xdr:colOff>
      <xdr:row>6271</xdr:row>
      <xdr:rowOff>0</xdr:rowOff>
    </xdr:from>
    <xdr:to>
      <xdr:col>10</xdr:col>
      <xdr:colOff>152400</xdr:colOff>
      <xdr:row>6274</xdr:row>
      <xdr:rowOff>190500</xdr:rowOff>
    </xdr:to>
    <xdr:pic>
      <xdr:nvPicPr>
        <xdr:cNvPr id="1587" name="Picture 1586" descr="78back.png"/>
        <xdr:cNvPicPr>
          <a:picLocks noChangeAspect="1"/>
        </xdr:cNvPicPr>
      </xdr:nvPicPr>
      <xdr:blipFill>
        <a:blip xmlns:r="http://schemas.openxmlformats.org/officeDocument/2006/relationships" r:embed="rId1243"/>
        <a:stretch>
          <a:fillRect/>
        </a:stretch>
      </xdr:blipFill>
      <xdr:spPr>
        <a:xfrm>
          <a:off x="5486400" y="1205464950"/>
          <a:ext cx="762000" cy="762000"/>
        </a:xfrm>
        <a:prstGeom prst="rect">
          <a:avLst/>
        </a:prstGeom>
      </xdr:spPr>
    </xdr:pic>
    <xdr:clientData/>
  </xdr:twoCellAnchor>
  <xdr:twoCellAnchor editAs="oneCell">
    <xdr:from>
      <xdr:col>11</xdr:col>
      <xdr:colOff>0</xdr:colOff>
      <xdr:row>6266</xdr:row>
      <xdr:rowOff>0</xdr:rowOff>
    </xdr:from>
    <xdr:to>
      <xdr:col>12</xdr:col>
      <xdr:colOff>152400</xdr:colOff>
      <xdr:row>6270</xdr:row>
      <xdr:rowOff>0</xdr:rowOff>
    </xdr:to>
    <xdr:pic>
      <xdr:nvPicPr>
        <xdr:cNvPr id="1588" name="Picture 1587" descr="78shiny.png"/>
        <xdr:cNvPicPr>
          <a:picLocks noChangeAspect="1"/>
        </xdr:cNvPicPr>
      </xdr:nvPicPr>
      <xdr:blipFill>
        <a:blip xmlns:r="http://schemas.openxmlformats.org/officeDocument/2006/relationships" r:embed="rId1244"/>
        <a:stretch>
          <a:fillRect/>
        </a:stretch>
      </xdr:blipFill>
      <xdr:spPr>
        <a:xfrm>
          <a:off x="6705600" y="1204512450"/>
          <a:ext cx="762000" cy="762000"/>
        </a:xfrm>
        <a:prstGeom prst="rect">
          <a:avLst/>
        </a:prstGeom>
      </xdr:spPr>
    </xdr:pic>
    <xdr:clientData/>
  </xdr:twoCellAnchor>
  <xdr:twoCellAnchor editAs="oneCell">
    <xdr:from>
      <xdr:col>11</xdr:col>
      <xdr:colOff>0</xdr:colOff>
      <xdr:row>6271</xdr:row>
      <xdr:rowOff>0</xdr:rowOff>
    </xdr:from>
    <xdr:to>
      <xdr:col>12</xdr:col>
      <xdr:colOff>152400</xdr:colOff>
      <xdr:row>6274</xdr:row>
      <xdr:rowOff>190500</xdr:rowOff>
    </xdr:to>
    <xdr:pic>
      <xdr:nvPicPr>
        <xdr:cNvPr id="1589" name="Picture 1588" descr="78backshiny.png"/>
        <xdr:cNvPicPr>
          <a:picLocks noChangeAspect="1"/>
        </xdr:cNvPicPr>
      </xdr:nvPicPr>
      <xdr:blipFill>
        <a:blip xmlns:r="http://schemas.openxmlformats.org/officeDocument/2006/relationships" r:embed="rId1245"/>
        <a:stretch>
          <a:fillRect/>
        </a:stretch>
      </xdr:blipFill>
      <xdr:spPr>
        <a:xfrm>
          <a:off x="6705600" y="1205464950"/>
          <a:ext cx="762000" cy="762000"/>
        </a:xfrm>
        <a:prstGeom prst="rect">
          <a:avLst/>
        </a:prstGeom>
      </xdr:spPr>
    </xdr:pic>
    <xdr:clientData/>
  </xdr:twoCellAnchor>
  <xdr:twoCellAnchor editAs="oneCell">
    <xdr:from>
      <xdr:col>9</xdr:col>
      <xdr:colOff>333375</xdr:colOff>
      <xdr:row>6276</xdr:row>
      <xdr:rowOff>19050</xdr:rowOff>
    </xdr:from>
    <xdr:to>
      <xdr:col>12</xdr:col>
      <xdr:colOff>600075</xdr:colOff>
      <xdr:row>6286</xdr:row>
      <xdr:rowOff>180975</xdr:rowOff>
    </xdr:to>
    <xdr:pic>
      <xdr:nvPicPr>
        <xdr:cNvPr id="1590" name="Picture 1589" descr="020.jpg"/>
        <xdr:cNvPicPr>
          <a:picLocks noChangeAspect="1"/>
        </xdr:cNvPicPr>
      </xdr:nvPicPr>
      <xdr:blipFill>
        <a:blip xmlns:r="http://schemas.openxmlformats.org/officeDocument/2006/relationships" r:embed="rId1246"/>
        <a:stretch>
          <a:fillRect/>
        </a:stretch>
      </xdr:blipFill>
      <xdr:spPr>
        <a:xfrm>
          <a:off x="5819775" y="1206465075"/>
          <a:ext cx="2095500" cy="2095500"/>
        </a:xfrm>
        <a:prstGeom prst="rect">
          <a:avLst/>
        </a:prstGeom>
        <a:ln w="19050">
          <a:solidFill>
            <a:schemeClr val="tx1"/>
          </a:solidFill>
        </a:ln>
      </xdr:spPr>
    </xdr:pic>
    <xdr:clientData/>
  </xdr:twoCellAnchor>
  <xdr:twoCellAnchor editAs="oneCell">
    <xdr:from>
      <xdr:col>7</xdr:col>
      <xdr:colOff>0</xdr:colOff>
      <xdr:row>6298</xdr:row>
      <xdr:rowOff>0</xdr:rowOff>
    </xdr:from>
    <xdr:to>
      <xdr:col>8</xdr:col>
      <xdr:colOff>152400</xdr:colOff>
      <xdr:row>6302</xdr:row>
      <xdr:rowOff>0</xdr:rowOff>
    </xdr:to>
    <xdr:pic>
      <xdr:nvPicPr>
        <xdr:cNvPr id="1591" name="Picture 1590" descr="20.png"/>
        <xdr:cNvPicPr>
          <a:picLocks noChangeAspect="1"/>
        </xdr:cNvPicPr>
      </xdr:nvPicPr>
      <xdr:blipFill>
        <a:blip xmlns:r="http://schemas.openxmlformats.org/officeDocument/2006/relationships" r:embed="rId1247"/>
        <a:stretch>
          <a:fillRect/>
        </a:stretch>
      </xdr:blipFill>
      <xdr:spPr>
        <a:xfrm>
          <a:off x="4267200" y="1210665600"/>
          <a:ext cx="762000" cy="762000"/>
        </a:xfrm>
        <a:prstGeom prst="rect">
          <a:avLst/>
        </a:prstGeom>
      </xdr:spPr>
    </xdr:pic>
    <xdr:clientData/>
  </xdr:twoCellAnchor>
  <xdr:twoCellAnchor editAs="oneCell">
    <xdr:from>
      <xdr:col>9</xdr:col>
      <xdr:colOff>0</xdr:colOff>
      <xdr:row>6298</xdr:row>
      <xdr:rowOff>0</xdr:rowOff>
    </xdr:from>
    <xdr:to>
      <xdr:col>10</xdr:col>
      <xdr:colOff>152400</xdr:colOff>
      <xdr:row>6302</xdr:row>
      <xdr:rowOff>0</xdr:rowOff>
    </xdr:to>
    <xdr:pic>
      <xdr:nvPicPr>
        <xdr:cNvPr id="1592" name="Picture 1591" descr="20fem.png"/>
        <xdr:cNvPicPr>
          <a:picLocks noChangeAspect="1"/>
        </xdr:cNvPicPr>
      </xdr:nvPicPr>
      <xdr:blipFill>
        <a:blip xmlns:r="http://schemas.openxmlformats.org/officeDocument/2006/relationships" r:embed="rId1248"/>
        <a:stretch>
          <a:fillRect/>
        </a:stretch>
      </xdr:blipFill>
      <xdr:spPr>
        <a:xfrm>
          <a:off x="5486400" y="1210665600"/>
          <a:ext cx="762000" cy="762000"/>
        </a:xfrm>
        <a:prstGeom prst="rect">
          <a:avLst/>
        </a:prstGeom>
      </xdr:spPr>
    </xdr:pic>
    <xdr:clientData/>
  </xdr:twoCellAnchor>
  <xdr:twoCellAnchor editAs="oneCell">
    <xdr:from>
      <xdr:col>7</xdr:col>
      <xdr:colOff>0</xdr:colOff>
      <xdr:row>6303</xdr:row>
      <xdr:rowOff>0</xdr:rowOff>
    </xdr:from>
    <xdr:to>
      <xdr:col>8</xdr:col>
      <xdr:colOff>152400</xdr:colOff>
      <xdr:row>6306</xdr:row>
      <xdr:rowOff>190500</xdr:rowOff>
    </xdr:to>
    <xdr:pic>
      <xdr:nvPicPr>
        <xdr:cNvPr id="1593" name="Picture 1592" descr="20back.png"/>
        <xdr:cNvPicPr>
          <a:picLocks noChangeAspect="1"/>
        </xdr:cNvPicPr>
      </xdr:nvPicPr>
      <xdr:blipFill>
        <a:blip xmlns:r="http://schemas.openxmlformats.org/officeDocument/2006/relationships" r:embed="rId1249"/>
        <a:stretch>
          <a:fillRect/>
        </a:stretch>
      </xdr:blipFill>
      <xdr:spPr>
        <a:xfrm>
          <a:off x="4267200" y="1211618100"/>
          <a:ext cx="762000" cy="762000"/>
        </a:xfrm>
        <a:prstGeom prst="rect">
          <a:avLst/>
        </a:prstGeom>
      </xdr:spPr>
    </xdr:pic>
    <xdr:clientData/>
  </xdr:twoCellAnchor>
  <xdr:twoCellAnchor editAs="oneCell">
    <xdr:from>
      <xdr:col>9</xdr:col>
      <xdr:colOff>0</xdr:colOff>
      <xdr:row>6303</xdr:row>
      <xdr:rowOff>0</xdr:rowOff>
    </xdr:from>
    <xdr:to>
      <xdr:col>10</xdr:col>
      <xdr:colOff>152400</xdr:colOff>
      <xdr:row>6306</xdr:row>
      <xdr:rowOff>190500</xdr:rowOff>
    </xdr:to>
    <xdr:pic>
      <xdr:nvPicPr>
        <xdr:cNvPr id="1594" name="Picture 1593" descr="20backfem.png"/>
        <xdr:cNvPicPr>
          <a:picLocks noChangeAspect="1"/>
        </xdr:cNvPicPr>
      </xdr:nvPicPr>
      <xdr:blipFill>
        <a:blip xmlns:r="http://schemas.openxmlformats.org/officeDocument/2006/relationships" r:embed="rId1250"/>
        <a:stretch>
          <a:fillRect/>
        </a:stretch>
      </xdr:blipFill>
      <xdr:spPr>
        <a:xfrm>
          <a:off x="5486400" y="1211618100"/>
          <a:ext cx="762000" cy="762000"/>
        </a:xfrm>
        <a:prstGeom prst="rect">
          <a:avLst/>
        </a:prstGeom>
      </xdr:spPr>
    </xdr:pic>
    <xdr:clientData/>
  </xdr:twoCellAnchor>
  <xdr:twoCellAnchor editAs="oneCell">
    <xdr:from>
      <xdr:col>11</xdr:col>
      <xdr:colOff>0</xdr:colOff>
      <xdr:row>6298</xdr:row>
      <xdr:rowOff>0</xdr:rowOff>
    </xdr:from>
    <xdr:to>
      <xdr:col>12</xdr:col>
      <xdr:colOff>152400</xdr:colOff>
      <xdr:row>6302</xdr:row>
      <xdr:rowOff>0</xdr:rowOff>
    </xdr:to>
    <xdr:pic>
      <xdr:nvPicPr>
        <xdr:cNvPr id="1595" name="Picture 1594" descr="20shiny.png"/>
        <xdr:cNvPicPr>
          <a:picLocks noChangeAspect="1"/>
        </xdr:cNvPicPr>
      </xdr:nvPicPr>
      <xdr:blipFill>
        <a:blip xmlns:r="http://schemas.openxmlformats.org/officeDocument/2006/relationships" r:embed="rId1251"/>
        <a:stretch>
          <a:fillRect/>
        </a:stretch>
      </xdr:blipFill>
      <xdr:spPr>
        <a:xfrm>
          <a:off x="6705600" y="1210665600"/>
          <a:ext cx="762000" cy="762000"/>
        </a:xfrm>
        <a:prstGeom prst="rect">
          <a:avLst/>
        </a:prstGeom>
      </xdr:spPr>
    </xdr:pic>
    <xdr:clientData/>
  </xdr:twoCellAnchor>
  <xdr:twoCellAnchor editAs="oneCell">
    <xdr:from>
      <xdr:col>11</xdr:col>
      <xdr:colOff>0</xdr:colOff>
      <xdr:row>6303</xdr:row>
      <xdr:rowOff>0</xdr:rowOff>
    </xdr:from>
    <xdr:to>
      <xdr:col>12</xdr:col>
      <xdr:colOff>152400</xdr:colOff>
      <xdr:row>6306</xdr:row>
      <xdr:rowOff>190500</xdr:rowOff>
    </xdr:to>
    <xdr:pic>
      <xdr:nvPicPr>
        <xdr:cNvPr id="1596" name="Picture 1595" descr="20backshiny.png"/>
        <xdr:cNvPicPr>
          <a:picLocks noChangeAspect="1"/>
        </xdr:cNvPicPr>
      </xdr:nvPicPr>
      <xdr:blipFill>
        <a:blip xmlns:r="http://schemas.openxmlformats.org/officeDocument/2006/relationships" r:embed="rId1252"/>
        <a:stretch>
          <a:fillRect/>
        </a:stretch>
      </xdr:blipFill>
      <xdr:spPr>
        <a:xfrm>
          <a:off x="6705600" y="1211618100"/>
          <a:ext cx="762000" cy="762000"/>
        </a:xfrm>
        <a:prstGeom prst="rect">
          <a:avLst/>
        </a:prstGeom>
      </xdr:spPr>
    </xdr:pic>
    <xdr:clientData/>
  </xdr:twoCellAnchor>
  <xdr:twoCellAnchor editAs="oneCell">
    <xdr:from>
      <xdr:col>9</xdr:col>
      <xdr:colOff>323850</xdr:colOff>
      <xdr:row>6310</xdr:row>
      <xdr:rowOff>19050</xdr:rowOff>
    </xdr:from>
    <xdr:to>
      <xdr:col>12</xdr:col>
      <xdr:colOff>590550</xdr:colOff>
      <xdr:row>6320</xdr:row>
      <xdr:rowOff>180975</xdr:rowOff>
    </xdr:to>
    <xdr:pic>
      <xdr:nvPicPr>
        <xdr:cNvPr id="1597" name="Picture 1596" descr="378.jpg"/>
        <xdr:cNvPicPr>
          <a:picLocks noChangeAspect="1"/>
        </xdr:cNvPicPr>
      </xdr:nvPicPr>
      <xdr:blipFill>
        <a:blip xmlns:r="http://schemas.openxmlformats.org/officeDocument/2006/relationships" r:embed="rId1253"/>
        <a:stretch>
          <a:fillRect/>
        </a:stretch>
      </xdr:blipFill>
      <xdr:spPr>
        <a:xfrm>
          <a:off x="5810250" y="1212999225"/>
          <a:ext cx="2095500" cy="2095500"/>
        </a:xfrm>
        <a:prstGeom prst="rect">
          <a:avLst/>
        </a:prstGeom>
        <a:ln w="19050">
          <a:solidFill>
            <a:schemeClr val="tx1"/>
          </a:solidFill>
        </a:ln>
      </xdr:spPr>
    </xdr:pic>
    <xdr:clientData/>
  </xdr:twoCellAnchor>
  <xdr:twoCellAnchor editAs="oneCell">
    <xdr:from>
      <xdr:col>8</xdr:col>
      <xdr:colOff>0</xdr:colOff>
      <xdr:row>6332</xdr:row>
      <xdr:rowOff>0</xdr:rowOff>
    </xdr:from>
    <xdr:to>
      <xdr:col>9</xdr:col>
      <xdr:colOff>152400</xdr:colOff>
      <xdr:row>6336</xdr:row>
      <xdr:rowOff>0</xdr:rowOff>
    </xdr:to>
    <xdr:pic>
      <xdr:nvPicPr>
        <xdr:cNvPr id="1598" name="Picture 1597" descr="378.png"/>
        <xdr:cNvPicPr>
          <a:picLocks noChangeAspect="1"/>
        </xdr:cNvPicPr>
      </xdr:nvPicPr>
      <xdr:blipFill>
        <a:blip xmlns:r="http://schemas.openxmlformats.org/officeDocument/2006/relationships" r:embed="rId1254"/>
        <a:stretch>
          <a:fillRect/>
        </a:stretch>
      </xdr:blipFill>
      <xdr:spPr>
        <a:xfrm>
          <a:off x="4876800" y="1217199750"/>
          <a:ext cx="762000" cy="762000"/>
        </a:xfrm>
        <a:prstGeom prst="rect">
          <a:avLst/>
        </a:prstGeom>
      </xdr:spPr>
    </xdr:pic>
    <xdr:clientData/>
  </xdr:twoCellAnchor>
  <xdr:twoCellAnchor editAs="oneCell">
    <xdr:from>
      <xdr:col>8</xdr:col>
      <xdr:colOff>0</xdr:colOff>
      <xdr:row>6337</xdr:row>
      <xdr:rowOff>0</xdr:rowOff>
    </xdr:from>
    <xdr:to>
      <xdr:col>9</xdr:col>
      <xdr:colOff>152400</xdr:colOff>
      <xdr:row>6340</xdr:row>
      <xdr:rowOff>190500</xdr:rowOff>
    </xdr:to>
    <xdr:pic>
      <xdr:nvPicPr>
        <xdr:cNvPr id="1599" name="Picture 1598" descr="378back.png"/>
        <xdr:cNvPicPr>
          <a:picLocks noChangeAspect="1"/>
        </xdr:cNvPicPr>
      </xdr:nvPicPr>
      <xdr:blipFill>
        <a:blip xmlns:r="http://schemas.openxmlformats.org/officeDocument/2006/relationships" r:embed="rId1255"/>
        <a:stretch>
          <a:fillRect/>
        </a:stretch>
      </xdr:blipFill>
      <xdr:spPr>
        <a:xfrm>
          <a:off x="4876800" y="1218152250"/>
          <a:ext cx="762000" cy="762000"/>
        </a:xfrm>
        <a:prstGeom prst="rect">
          <a:avLst/>
        </a:prstGeom>
      </xdr:spPr>
    </xdr:pic>
    <xdr:clientData/>
  </xdr:twoCellAnchor>
  <xdr:twoCellAnchor editAs="oneCell">
    <xdr:from>
      <xdr:col>11</xdr:col>
      <xdr:colOff>0</xdr:colOff>
      <xdr:row>6332</xdr:row>
      <xdr:rowOff>0</xdr:rowOff>
    </xdr:from>
    <xdr:to>
      <xdr:col>12</xdr:col>
      <xdr:colOff>152400</xdr:colOff>
      <xdr:row>6336</xdr:row>
      <xdr:rowOff>0</xdr:rowOff>
    </xdr:to>
    <xdr:pic>
      <xdr:nvPicPr>
        <xdr:cNvPr id="1600" name="Picture 1599" descr="378shiny.png"/>
        <xdr:cNvPicPr>
          <a:picLocks noChangeAspect="1"/>
        </xdr:cNvPicPr>
      </xdr:nvPicPr>
      <xdr:blipFill>
        <a:blip xmlns:r="http://schemas.openxmlformats.org/officeDocument/2006/relationships" r:embed="rId1256"/>
        <a:stretch>
          <a:fillRect/>
        </a:stretch>
      </xdr:blipFill>
      <xdr:spPr>
        <a:xfrm>
          <a:off x="6705600" y="1217199750"/>
          <a:ext cx="762000" cy="762000"/>
        </a:xfrm>
        <a:prstGeom prst="rect">
          <a:avLst/>
        </a:prstGeom>
      </xdr:spPr>
    </xdr:pic>
    <xdr:clientData/>
  </xdr:twoCellAnchor>
  <xdr:twoCellAnchor editAs="oneCell">
    <xdr:from>
      <xdr:col>11</xdr:col>
      <xdr:colOff>0</xdr:colOff>
      <xdr:row>6337</xdr:row>
      <xdr:rowOff>0</xdr:rowOff>
    </xdr:from>
    <xdr:to>
      <xdr:col>12</xdr:col>
      <xdr:colOff>152400</xdr:colOff>
      <xdr:row>6340</xdr:row>
      <xdr:rowOff>190500</xdr:rowOff>
    </xdr:to>
    <xdr:pic>
      <xdr:nvPicPr>
        <xdr:cNvPr id="1601" name="Picture 1600" descr="378backshiny.png"/>
        <xdr:cNvPicPr>
          <a:picLocks noChangeAspect="1"/>
        </xdr:cNvPicPr>
      </xdr:nvPicPr>
      <xdr:blipFill>
        <a:blip xmlns:r="http://schemas.openxmlformats.org/officeDocument/2006/relationships" r:embed="rId1257"/>
        <a:stretch>
          <a:fillRect/>
        </a:stretch>
      </xdr:blipFill>
      <xdr:spPr>
        <a:xfrm>
          <a:off x="6705600" y="1218152250"/>
          <a:ext cx="762000" cy="762000"/>
        </a:xfrm>
        <a:prstGeom prst="rect">
          <a:avLst/>
        </a:prstGeom>
      </xdr:spPr>
    </xdr:pic>
    <xdr:clientData/>
  </xdr:twoCellAnchor>
  <xdr:twoCellAnchor editAs="oneCell">
    <xdr:from>
      <xdr:col>9</xdr:col>
      <xdr:colOff>333375</xdr:colOff>
      <xdr:row>6342</xdr:row>
      <xdr:rowOff>19050</xdr:rowOff>
    </xdr:from>
    <xdr:to>
      <xdr:col>12</xdr:col>
      <xdr:colOff>600075</xdr:colOff>
      <xdr:row>6352</xdr:row>
      <xdr:rowOff>180975</xdr:rowOff>
    </xdr:to>
    <xdr:pic>
      <xdr:nvPicPr>
        <xdr:cNvPr id="1602" name="Picture 1601" descr="486.jpg"/>
        <xdr:cNvPicPr>
          <a:picLocks noChangeAspect="1"/>
        </xdr:cNvPicPr>
      </xdr:nvPicPr>
      <xdr:blipFill>
        <a:blip xmlns:r="http://schemas.openxmlformats.org/officeDocument/2006/relationships" r:embed="rId1258"/>
        <a:stretch>
          <a:fillRect/>
        </a:stretch>
      </xdr:blipFill>
      <xdr:spPr>
        <a:xfrm>
          <a:off x="5819775" y="1219152375"/>
          <a:ext cx="2095500" cy="2095500"/>
        </a:xfrm>
        <a:prstGeom prst="rect">
          <a:avLst/>
        </a:prstGeom>
        <a:ln w="19050">
          <a:solidFill>
            <a:schemeClr val="tx1"/>
          </a:solidFill>
        </a:ln>
      </xdr:spPr>
    </xdr:pic>
    <xdr:clientData/>
  </xdr:twoCellAnchor>
  <xdr:twoCellAnchor editAs="oneCell">
    <xdr:from>
      <xdr:col>8</xdr:col>
      <xdr:colOff>0</xdr:colOff>
      <xdr:row>6364</xdr:row>
      <xdr:rowOff>0</xdr:rowOff>
    </xdr:from>
    <xdr:to>
      <xdr:col>9</xdr:col>
      <xdr:colOff>152400</xdr:colOff>
      <xdr:row>6368</xdr:row>
      <xdr:rowOff>0</xdr:rowOff>
    </xdr:to>
    <xdr:pic>
      <xdr:nvPicPr>
        <xdr:cNvPr id="1603" name="Picture 1602" descr="486.png"/>
        <xdr:cNvPicPr>
          <a:picLocks noChangeAspect="1"/>
        </xdr:cNvPicPr>
      </xdr:nvPicPr>
      <xdr:blipFill>
        <a:blip xmlns:r="http://schemas.openxmlformats.org/officeDocument/2006/relationships" r:embed="rId1259"/>
        <a:stretch>
          <a:fillRect/>
        </a:stretch>
      </xdr:blipFill>
      <xdr:spPr>
        <a:xfrm>
          <a:off x="4876800" y="1223352900"/>
          <a:ext cx="762000" cy="762000"/>
        </a:xfrm>
        <a:prstGeom prst="rect">
          <a:avLst/>
        </a:prstGeom>
      </xdr:spPr>
    </xdr:pic>
    <xdr:clientData/>
  </xdr:twoCellAnchor>
  <xdr:twoCellAnchor editAs="oneCell">
    <xdr:from>
      <xdr:col>8</xdr:col>
      <xdr:colOff>0</xdr:colOff>
      <xdr:row>6369</xdr:row>
      <xdr:rowOff>0</xdr:rowOff>
    </xdr:from>
    <xdr:to>
      <xdr:col>9</xdr:col>
      <xdr:colOff>152400</xdr:colOff>
      <xdr:row>6372</xdr:row>
      <xdr:rowOff>190500</xdr:rowOff>
    </xdr:to>
    <xdr:pic>
      <xdr:nvPicPr>
        <xdr:cNvPr id="1604" name="Picture 1603" descr="486back.png"/>
        <xdr:cNvPicPr>
          <a:picLocks noChangeAspect="1"/>
        </xdr:cNvPicPr>
      </xdr:nvPicPr>
      <xdr:blipFill>
        <a:blip xmlns:r="http://schemas.openxmlformats.org/officeDocument/2006/relationships" r:embed="rId1260"/>
        <a:stretch>
          <a:fillRect/>
        </a:stretch>
      </xdr:blipFill>
      <xdr:spPr>
        <a:xfrm>
          <a:off x="4876800" y="1224305400"/>
          <a:ext cx="762000" cy="762000"/>
        </a:xfrm>
        <a:prstGeom prst="rect">
          <a:avLst/>
        </a:prstGeom>
      </xdr:spPr>
    </xdr:pic>
    <xdr:clientData/>
  </xdr:twoCellAnchor>
  <xdr:twoCellAnchor editAs="oneCell">
    <xdr:from>
      <xdr:col>11</xdr:col>
      <xdr:colOff>0</xdr:colOff>
      <xdr:row>6364</xdr:row>
      <xdr:rowOff>0</xdr:rowOff>
    </xdr:from>
    <xdr:to>
      <xdr:col>12</xdr:col>
      <xdr:colOff>152400</xdr:colOff>
      <xdr:row>6368</xdr:row>
      <xdr:rowOff>0</xdr:rowOff>
    </xdr:to>
    <xdr:pic>
      <xdr:nvPicPr>
        <xdr:cNvPr id="1605" name="Picture 1604" descr="486shiny.png"/>
        <xdr:cNvPicPr>
          <a:picLocks noChangeAspect="1"/>
        </xdr:cNvPicPr>
      </xdr:nvPicPr>
      <xdr:blipFill>
        <a:blip xmlns:r="http://schemas.openxmlformats.org/officeDocument/2006/relationships" r:embed="rId1261"/>
        <a:stretch>
          <a:fillRect/>
        </a:stretch>
      </xdr:blipFill>
      <xdr:spPr>
        <a:xfrm>
          <a:off x="6705600" y="1223352900"/>
          <a:ext cx="762000" cy="762000"/>
        </a:xfrm>
        <a:prstGeom prst="rect">
          <a:avLst/>
        </a:prstGeom>
      </xdr:spPr>
    </xdr:pic>
    <xdr:clientData/>
  </xdr:twoCellAnchor>
  <xdr:twoCellAnchor editAs="oneCell">
    <xdr:from>
      <xdr:col>11</xdr:col>
      <xdr:colOff>0</xdr:colOff>
      <xdr:row>6369</xdr:row>
      <xdr:rowOff>0</xdr:rowOff>
    </xdr:from>
    <xdr:to>
      <xdr:col>12</xdr:col>
      <xdr:colOff>152400</xdr:colOff>
      <xdr:row>6372</xdr:row>
      <xdr:rowOff>190500</xdr:rowOff>
    </xdr:to>
    <xdr:pic>
      <xdr:nvPicPr>
        <xdr:cNvPr id="1606" name="Picture 1605" descr="486backshiny.png"/>
        <xdr:cNvPicPr>
          <a:picLocks noChangeAspect="1"/>
        </xdr:cNvPicPr>
      </xdr:nvPicPr>
      <xdr:blipFill>
        <a:blip xmlns:r="http://schemas.openxmlformats.org/officeDocument/2006/relationships" r:embed="rId1262"/>
        <a:stretch>
          <a:fillRect/>
        </a:stretch>
      </xdr:blipFill>
      <xdr:spPr>
        <a:xfrm>
          <a:off x="6705600" y="1224305400"/>
          <a:ext cx="762000" cy="762000"/>
        </a:xfrm>
        <a:prstGeom prst="rect">
          <a:avLst/>
        </a:prstGeom>
      </xdr:spPr>
    </xdr:pic>
    <xdr:clientData/>
  </xdr:twoCellAnchor>
  <xdr:twoCellAnchor editAs="oneCell">
    <xdr:from>
      <xdr:col>9</xdr:col>
      <xdr:colOff>333375</xdr:colOff>
      <xdr:row>6438</xdr:row>
      <xdr:rowOff>19050</xdr:rowOff>
    </xdr:from>
    <xdr:to>
      <xdr:col>12</xdr:col>
      <xdr:colOff>600075</xdr:colOff>
      <xdr:row>6448</xdr:row>
      <xdr:rowOff>180975</xdr:rowOff>
    </xdr:to>
    <xdr:pic>
      <xdr:nvPicPr>
        <xdr:cNvPr id="1607" name="Picture 1606" descr="369.jpg"/>
        <xdr:cNvPicPr>
          <a:picLocks noChangeAspect="1"/>
        </xdr:cNvPicPr>
      </xdr:nvPicPr>
      <xdr:blipFill>
        <a:blip xmlns:r="http://schemas.openxmlformats.org/officeDocument/2006/relationships" r:embed="rId1263"/>
        <a:stretch>
          <a:fillRect/>
        </a:stretch>
      </xdr:blipFill>
      <xdr:spPr>
        <a:xfrm>
          <a:off x="5819775" y="1237611825"/>
          <a:ext cx="2095500" cy="2095500"/>
        </a:xfrm>
        <a:prstGeom prst="rect">
          <a:avLst/>
        </a:prstGeom>
        <a:ln w="19050">
          <a:solidFill>
            <a:schemeClr val="tx1"/>
          </a:solidFill>
        </a:ln>
      </xdr:spPr>
    </xdr:pic>
    <xdr:clientData/>
  </xdr:twoCellAnchor>
  <xdr:twoCellAnchor editAs="oneCell">
    <xdr:from>
      <xdr:col>7</xdr:col>
      <xdr:colOff>0</xdr:colOff>
      <xdr:row>6460</xdr:row>
      <xdr:rowOff>0</xdr:rowOff>
    </xdr:from>
    <xdr:to>
      <xdr:col>8</xdr:col>
      <xdr:colOff>152400</xdr:colOff>
      <xdr:row>6464</xdr:row>
      <xdr:rowOff>0</xdr:rowOff>
    </xdr:to>
    <xdr:pic>
      <xdr:nvPicPr>
        <xdr:cNvPr id="1608" name="Picture 1607" descr="369.png"/>
        <xdr:cNvPicPr>
          <a:picLocks noChangeAspect="1"/>
        </xdr:cNvPicPr>
      </xdr:nvPicPr>
      <xdr:blipFill>
        <a:blip xmlns:r="http://schemas.openxmlformats.org/officeDocument/2006/relationships" r:embed="rId1264"/>
        <a:stretch>
          <a:fillRect/>
        </a:stretch>
      </xdr:blipFill>
      <xdr:spPr>
        <a:xfrm>
          <a:off x="4267200" y="1241812350"/>
          <a:ext cx="762000" cy="762000"/>
        </a:xfrm>
        <a:prstGeom prst="rect">
          <a:avLst/>
        </a:prstGeom>
      </xdr:spPr>
    </xdr:pic>
    <xdr:clientData/>
  </xdr:twoCellAnchor>
  <xdr:twoCellAnchor editAs="oneCell">
    <xdr:from>
      <xdr:col>9</xdr:col>
      <xdr:colOff>0</xdr:colOff>
      <xdr:row>6460</xdr:row>
      <xdr:rowOff>0</xdr:rowOff>
    </xdr:from>
    <xdr:to>
      <xdr:col>10</xdr:col>
      <xdr:colOff>152400</xdr:colOff>
      <xdr:row>6464</xdr:row>
      <xdr:rowOff>0</xdr:rowOff>
    </xdr:to>
    <xdr:pic>
      <xdr:nvPicPr>
        <xdr:cNvPr id="1609" name="Picture 1608" descr="369fem.png"/>
        <xdr:cNvPicPr>
          <a:picLocks noChangeAspect="1"/>
        </xdr:cNvPicPr>
      </xdr:nvPicPr>
      <xdr:blipFill>
        <a:blip xmlns:r="http://schemas.openxmlformats.org/officeDocument/2006/relationships" r:embed="rId1265"/>
        <a:stretch>
          <a:fillRect/>
        </a:stretch>
      </xdr:blipFill>
      <xdr:spPr>
        <a:xfrm>
          <a:off x="5486400" y="1241812350"/>
          <a:ext cx="762000" cy="762000"/>
        </a:xfrm>
        <a:prstGeom prst="rect">
          <a:avLst/>
        </a:prstGeom>
      </xdr:spPr>
    </xdr:pic>
    <xdr:clientData/>
  </xdr:twoCellAnchor>
  <xdr:twoCellAnchor editAs="oneCell">
    <xdr:from>
      <xdr:col>7</xdr:col>
      <xdr:colOff>0</xdr:colOff>
      <xdr:row>6465</xdr:row>
      <xdr:rowOff>0</xdr:rowOff>
    </xdr:from>
    <xdr:to>
      <xdr:col>8</xdr:col>
      <xdr:colOff>152400</xdr:colOff>
      <xdr:row>6468</xdr:row>
      <xdr:rowOff>190500</xdr:rowOff>
    </xdr:to>
    <xdr:pic>
      <xdr:nvPicPr>
        <xdr:cNvPr id="1610" name="Picture 1609" descr="369back.png"/>
        <xdr:cNvPicPr>
          <a:picLocks noChangeAspect="1"/>
        </xdr:cNvPicPr>
      </xdr:nvPicPr>
      <xdr:blipFill>
        <a:blip xmlns:r="http://schemas.openxmlformats.org/officeDocument/2006/relationships" r:embed="rId1266"/>
        <a:stretch>
          <a:fillRect/>
        </a:stretch>
      </xdr:blipFill>
      <xdr:spPr>
        <a:xfrm>
          <a:off x="4267200" y="1242764850"/>
          <a:ext cx="762000" cy="762000"/>
        </a:xfrm>
        <a:prstGeom prst="rect">
          <a:avLst/>
        </a:prstGeom>
      </xdr:spPr>
    </xdr:pic>
    <xdr:clientData/>
  </xdr:twoCellAnchor>
  <xdr:twoCellAnchor editAs="oneCell">
    <xdr:from>
      <xdr:col>9</xdr:col>
      <xdr:colOff>0</xdr:colOff>
      <xdr:row>6465</xdr:row>
      <xdr:rowOff>0</xdr:rowOff>
    </xdr:from>
    <xdr:to>
      <xdr:col>10</xdr:col>
      <xdr:colOff>152400</xdr:colOff>
      <xdr:row>6468</xdr:row>
      <xdr:rowOff>190500</xdr:rowOff>
    </xdr:to>
    <xdr:pic>
      <xdr:nvPicPr>
        <xdr:cNvPr id="1611" name="Picture 1610" descr="369backfem.png"/>
        <xdr:cNvPicPr>
          <a:picLocks noChangeAspect="1"/>
        </xdr:cNvPicPr>
      </xdr:nvPicPr>
      <xdr:blipFill>
        <a:blip xmlns:r="http://schemas.openxmlformats.org/officeDocument/2006/relationships" r:embed="rId1267"/>
        <a:stretch>
          <a:fillRect/>
        </a:stretch>
      </xdr:blipFill>
      <xdr:spPr>
        <a:xfrm>
          <a:off x="5486400" y="1242764850"/>
          <a:ext cx="762000" cy="762000"/>
        </a:xfrm>
        <a:prstGeom prst="rect">
          <a:avLst/>
        </a:prstGeom>
      </xdr:spPr>
    </xdr:pic>
    <xdr:clientData/>
  </xdr:twoCellAnchor>
  <xdr:twoCellAnchor editAs="oneCell">
    <xdr:from>
      <xdr:col>11</xdr:col>
      <xdr:colOff>0</xdr:colOff>
      <xdr:row>6460</xdr:row>
      <xdr:rowOff>0</xdr:rowOff>
    </xdr:from>
    <xdr:to>
      <xdr:col>12</xdr:col>
      <xdr:colOff>152400</xdr:colOff>
      <xdr:row>6464</xdr:row>
      <xdr:rowOff>0</xdr:rowOff>
    </xdr:to>
    <xdr:pic>
      <xdr:nvPicPr>
        <xdr:cNvPr id="1612" name="Picture 1611" descr="369shiny.png"/>
        <xdr:cNvPicPr>
          <a:picLocks noChangeAspect="1"/>
        </xdr:cNvPicPr>
      </xdr:nvPicPr>
      <xdr:blipFill>
        <a:blip xmlns:r="http://schemas.openxmlformats.org/officeDocument/2006/relationships" r:embed="rId1268"/>
        <a:stretch>
          <a:fillRect/>
        </a:stretch>
      </xdr:blipFill>
      <xdr:spPr>
        <a:xfrm>
          <a:off x="6705600" y="1241812350"/>
          <a:ext cx="762000" cy="762000"/>
        </a:xfrm>
        <a:prstGeom prst="rect">
          <a:avLst/>
        </a:prstGeom>
      </xdr:spPr>
    </xdr:pic>
    <xdr:clientData/>
  </xdr:twoCellAnchor>
  <xdr:twoCellAnchor editAs="oneCell">
    <xdr:from>
      <xdr:col>11</xdr:col>
      <xdr:colOff>0</xdr:colOff>
      <xdr:row>6465</xdr:row>
      <xdr:rowOff>0</xdr:rowOff>
    </xdr:from>
    <xdr:to>
      <xdr:col>12</xdr:col>
      <xdr:colOff>152400</xdr:colOff>
      <xdr:row>6468</xdr:row>
      <xdr:rowOff>190500</xdr:rowOff>
    </xdr:to>
    <xdr:pic>
      <xdr:nvPicPr>
        <xdr:cNvPr id="1613" name="Picture 1612" descr="369backshiny.png"/>
        <xdr:cNvPicPr>
          <a:picLocks noChangeAspect="1"/>
        </xdr:cNvPicPr>
      </xdr:nvPicPr>
      <xdr:blipFill>
        <a:blip xmlns:r="http://schemas.openxmlformats.org/officeDocument/2006/relationships" r:embed="rId1269"/>
        <a:stretch>
          <a:fillRect/>
        </a:stretch>
      </xdr:blipFill>
      <xdr:spPr>
        <a:xfrm>
          <a:off x="6705600" y="1242764850"/>
          <a:ext cx="762000" cy="762000"/>
        </a:xfrm>
        <a:prstGeom prst="rect">
          <a:avLst/>
        </a:prstGeom>
      </xdr:spPr>
    </xdr:pic>
    <xdr:clientData/>
  </xdr:twoCellAnchor>
  <xdr:twoCellAnchor editAs="oneCell">
    <xdr:from>
      <xdr:col>9</xdr:col>
      <xdr:colOff>333375</xdr:colOff>
      <xdr:row>6730</xdr:row>
      <xdr:rowOff>9525</xdr:rowOff>
    </xdr:from>
    <xdr:to>
      <xdr:col>12</xdr:col>
      <xdr:colOff>600075</xdr:colOff>
      <xdr:row>6740</xdr:row>
      <xdr:rowOff>171450</xdr:rowOff>
    </xdr:to>
    <xdr:pic>
      <xdr:nvPicPr>
        <xdr:cNvPr id="1614" name="Picture 1613" descr="302.jpg"/>
        <xdr:cNvPicPr>
          <a:picLocks noChangeAspect="1"/>
        </xdr:cNvPicPr>
      </xdr:nvPicPr>
      <xdr:blipFill>
        <a:blip xmlns:r="http://schemas.openxmlformats.org/officeDocument/2006/relationships" r:embed="rId1270"/>
        <a:stretch>
          <a:fillRect/>
        </a:stretch>
      </xdr:blipFill>
      <xdr:spPr>
        <a:xfrm>
          <a:off x="5819775" y="1293742650"/>
          <a:ext cx="2095500" cy="2095500"/>
        </a:xfrm>
        <a:prstGeom prst="rect">
          <a:avLst/>
        </a:prstGeom>
        <a:ln w="19050">
          <a:solidFill>
            <a:schemeClr val="tx1"/>
          </a:solidFill>
        </a:ln>
      </xdr:spPr>
    </xdr:pic>
    <xdr:clientData/>
  </xdr:twoCellAnchor>
  <xdr:twoCellAnchor editAs="oneCell">
    <xdr:from>
      <xdr:col>7</xdr:col>
      <xdr:colOff>0</xdr:colOff>
      <xdr:row>6752</xdr:row>
      <xdr:rowOff>0</xdr:rowOff>
    </xdr:from>
    <xdr:to>
      <xdr:col>8</xdr:col>
      <xdr:colOff>152400</xdr:colOff>
      <xdr:row>6756</xdr:row>
      <xdr:rowOff>0</xdr:rowOff>
    </xdr:to>
    <xdr:pic>
      <xdr:nvPicPr>
        <xdr:cNvPr id="1615" name="Picture 1614" descr="302.png"/>
        <xdr:cNvPicPr>
          <a:picLocks noChangeAspect="1"/>
        </xdr:cNvPicPr>
      </xdr:nvPicPr>
      <xdr:blipFill>
        <a:blip xmlns:r="http://schemas.openxmlformats.org/officeDocument/2006/relationships" r:embed="rId1271"/>
        <a:stretch>
          <a:fillRect/>
        </a:stretch>
      </xdr:blipFill>
      <xdr:spPr>
        <a:xfrm>
          <a:off x="4267200" y="1297952700"/>
          <a:ext cx="762000" cy="762000"/>
        </a:xfrm>
        <a:prstGeom prst="rect">
          <a:avLst/>
        </a:prstGeom>
      </xdr:spPr>
    </xdr:pic>
    <xdr:clientData/>
  </xdr:twoCellAnchor>
  <xdr:twoCellAnchor editAs="oneCell">
    <xdr:from>
      <xdr:col>9</xdr:col>
      <xdr:colOff>0</xdr:colOff>
      <xdr:row>6752</xdr:row>
      <xdr:rowOff>0</xdr:rowOff>
    </xdr:from>
    <xdr:to>
      <xdr:col>10</xdr:col>
      <xdr:colOff>152400</xdr:colOff>
      <xdr:row>6756</xdr:row>
      <xdr:rowOff>0</xdr:rowOff>
    </xdr:to>
    <xdr:pic>
      <xdr:nvPicPr>
        <xdr:cNvPr id="1616" name="Picture 1615" descr="302.png"/>
        <xdr:cNvPicPr>
          <a:picLocks noChangeAspect="1"/>
        </xdr:cNvPicPr>
      </xdr:nvPicPr>
      <xdr:blipFill>
        <a:blip xmlns:r="http://schemas.openxmlformats.org/officeDocument/2006/relationships" r:embed="rId1271"/>
        <a:stretch>
          <a:fillRect/>
        </a:stretch>
      </xdr:blipFill>
      <xdr:spPr>
        <a:xfrm>
          <a:off x="5486400" y="1297952700"/>
          <a:ext cx="762000" cy="762000"/>
        </a:xfrm>
        <a:prstGeom prst="rect">
          <a:avLst/>
        </a:prstGeom>
      </xdr:spPr>
    </xdr:pic>
    <xdr:clientData/>
  </xdr:twoCellAnchor>
  <xdr:twoCellAnchor editAs="oneCell">
    <xdr:from>
      <xdr:col>7</xdr:col>
      <xdr:colOff>0</xdr:colOff>
      <xdr:row>6757</xdr:row>
      <xdr:rowOff>0</xdr:rowOff>
    </xdr:from>
    <xdr:to>
      <xdr:col>8</xdr:col>
      <xdr:colOff>152400</xdr:colOff>
      <xdr:row>6760</xdr:row>
      <xdr:rowOff>190500</xdr:rowOff>
    </xdr:to>
    <xdr:pic>
      <xdr:nvPicPr>
        <xdr:cNvPr id="1617" name="Picture 1616" descr="302back.png"/>
        <xdr:cNvPicPr>
          <a:picLocks noChangeAspect="1"/>
        </xdr:cNvPicPr>
      </xdr:nvPicPr>
      <xdr:blipFill>
        <a:blip xmlns:r="http://schemas.openxmlformats.org/officeDocument/2006/relationships" r:embed="rId1272"/>
        <a:stretch>
          <a:fillRect/>
        </a:stretch>
      </xdr:blipFill>
      <xdr:spPr>
        <a:xfrm>
          <a:off x="4267200" y="1298905200"/>
          <a:ext cx="762000" cy="762000"/>
        </a:xfrm>
        <a:prstGeom prst="rect">
          <a:avLst/>
        </a:prstGeom>
      </xdr:spPr>
    </xdr:pic>
    <xdr:clientData/>
  </xdr:twoCellAnchor>
  <xdr:twoCellAnchor editAs="oneCell">
    <xdr:from>
      <xdr:col>9</xdr:col>
      <xdr:colOff>0</xdr:colOff>
      <xdr:row>6757</xdr:row>
      <xdr:rowOff>0</xdr:rowOff>
    </xdr:from>
    <xdr:to>
      <xdr:col>10</xdr:col>
      <xdr:colOff>152400</xdr:colOff>
      <xdr:row>6760</xdr:row>
      <xdr:rowOff>190500</xdr:rowOff>
    </xdr:to>
    <xdr:pic>
      <xdr:nvPicPr>
        <xdr:cNvPr id="1618" name="Picture 1617" descr="302back.png"/>
        <xdr:cNvPicPr>
          <a:picLocks noChangeAspect="1"/>
        </xdr:cNvPicPr>
      </xdr:nvPicPr>
      <xdr:blipFill>
        <a:blip xmlns:r="http://schemas.openxmlformats.org/officeDocument/2006/relationships" r:embed="rId1272"/>
        <a:stretch>
          <a:fillRect/>
        </a:stretch>
      </xdr:blipFill>
      <xdr:spPr>
        <a:xfrm>
          <a:off x="5486400" y="1298905200"/>
          <a:ext cx="762000" cy="762000"/>
        </a:xfrm>
        <a:prstGeom prst="rect">
          <a:avLst/>
        </a:prstGeom>
      </xdr:spPr>
    </xdr:pic>
    <xdr:clientData/>
  </xdr:twoCellAnchor>
  <xdr:twoCellAnchor editAs="oneCell">
    <xdr:from>
      <xdr:col>11</xdr:col>
      <xdr:colOff>0</xdr:colOff>
      <xdr:row>6752</xdr:row>
      <xdr:rowOff>0</xdr:rowOff>
    </xdr:from>
    <xdr:to>
      <xdr:col>12</xdr:col>
      <xdr:colOff>152400</xdr:colOff>
      <xdr:row>6756</xdr:row>
      <xdr:rowOff>0</xdr:rowOff>
    </xdr:to>
    <xdr:pic>
      <xdr:nvPicPr>
        <xdr:cNvPr id="1619" name="Picture 1618" descr="302shiny.png"/>
        <xdr:cNvPicPr>
          <a:picLocks noChangeAspect="1"/>
        </xdr:cNvPicPr>
      </xdr:nvPicPr>
      <xdr:blipFill>
        <a:blip xmlns:r="http://schemas.openxmlformats.org/officeDocument/2006/relationships" r:embed="rId1273"/>
        <a:stretch>
          <a:fillRect/>
        </a:stretch>
      </xdr:blipFill>
      <xdr:spPr>
        <a:xfrm>
          <a:off x="6705600" y="1297952700"/>
          <a:ext cx="762000" cy="762000"/>
        </a:xfrm>
        <a:prstGeom prst="rect">
          <a:avLst/>
        </a:prstGeom>
      </xdr:spPr>
    </xdr:pic>
    <xdr:clientData/>
  </xdr:twoCellAnchor>
  <xdr:twoCellAnchor editAs="oneCell">
    <xdr:from>
      <xdr:col>11</xdr:col>
      <xdr:colOff>0</xdr:colOff>
      <xdr:row>6757</xdr:row>
      <xdr:rowOff>0</xdr:rowOff>
    </xdr:from>
    <xdr:to>
      <xdr:col>12</xdr:col>
      <xdr:colOff>152400</xdr:colOff>
      <xdr:row>6760</xdr:row>
      <xdr:rowOff>190500</xdr:rowOff>
    </xdr:to>
    <xdr:pic>
      <xdr:nvPicPr>
        <xdr:cNvPr id="1620" name="Picture 1619" descr="302backshiny.png"/>
        <xdr:cNvPicPr>
          <a:picLocks noChangeAspect="1"/>
        </xdr:cNvPicPr>
      </xdr:nvPicPr>
      <xdr:blipFill>
        <a:blip xmlns:r="http://schemas.openxmlformats.org/officeDocument/2006/relationships" r:embed="rId1274"/>
        <a:stretch>
          <a:fillRect/>
        </a:stretch>
      </xdr:blipFill>
      <xdr:spPr>
        <a:xfrm>
          <a:off x="6705600" y="1298905200"/>
          <a:ext cx="762000" cy="762000"/>
        </a:xfrm>
        <a:prstGeom prst="rect">
          <a:avLst/>
        </a:prstGeom>
      </xdr:spPr>
    </xdr:pic>
    <xdr:clientData/>
  </xdr:twoCellAnchor>
  <xdr:twoCellAnchor editAs="oneCell">
    <xdr:from>
      <xdr:col>9</xdr:col>
      <xdr:colOff>333375</xdr:colOff>
      <xdr:row>6796</xdr:row>
      <xdr:rowOff>19050</xdr:rowOff>
    </xdr:from>
    <xdr:to>
      <xdr:col>12</xdr:col>
      <xdr:colOff>600075</xdr:colOff>
      <xdr:row>6806</xdr:row>
      <xdr:rowOff>180975</xdr:rowOff>
    </xdr:to>
    <xdr:pic>
      <xdr:nvPicPr>
        <xdr:cNvPr id="1621" name="Picture 1620" descr="028.jpg"/>
        <xdr:cNvPicPr>
          <a:picLocks noChangeAspect="1"/>
        </xdr:cNvPicPr>
      </xdr:nvPicPr>
      <xdr:blipFill>
        <a:blip xmlns:r="http://schemas.openxmlformats.org/officeDocument/2006/relationships" r:embed="rId1275"/>
        <a:stretch>
          <a:fillRect/>
        </a:stretch>
      </xdr:blipFill>
      <xdr:spPr>
        <a:xfrm>
          <a:off x="5819775" y="1306439475"/>
          <a:ext cx="2095500" cy="2095500"/>
        </a:xfrm>
        <a:prstGeom prst="rect">
          <a:avLst/>
        </a:prstGeom>
        <a:ln w="19050">
          <a:solidFill>
            <a:schemeClr val="tx1"/>
          </a:solidFill>
        </a:ln>
      </xdr:spPr>
    </xdr:pic>
    <xdr:clientData/>
  </xdr:twoCellAnchor>
  <xdr:twoCellAnchor editAs="oneCell">
    <xdr:from>
      <xdr:col>7</xdr:col>
      <xdr:colOff>0</xdr:colOff>
      <xdr:row>6818</xdr:row>
      <xdr:rowOff>0</xdr:rowOff>
    </xdr:from>
    <xdr:to>
      <xdr:col>8</xdr:col>
      <xdr:colOff>152400</xdr:colOff>
      <xdr:row>6822</xdr:row>
      <xdr:rowOff>0</xdr:rowOff>
    </xdr:to>
    <xdr:pic>
      <xdr:nvPicPr>
        <xdr:cNvPr id="1622" name="Picture 1621" descr="28.png"/>
        <xdr:cNvPicPr>
          <a:picLocks noChangeAspect="1"/>
        </xdr:cNvPicPr>
      </xdr:nvPicPr>
      <xdr:blipFill>
        <a:blip xmlns:r="http://schemas.openxmlformats.org/officeDocument/2006/relationships" r:embed="rId1276"/>
        <a:stretch>
          <a:fillRect/>
        </a:stretch>
      </xdr:blipFill>
      <xdr:spPr>
        <a:xfrm>
          <a:off x="4267200" y="1310640000"/>
          <a:ext cx="762000" cy="762000"/>
        </a:xfrm>
        <a:prstGeom prst="rect">
          <a:avLst/>
        </a:prstGeom>
      </xdr:spPr>
    </xdr:pic>
    <xdr:clientData/>
  </xdr:twoCellAnchor>
  <xdr:twoCellAnchor editAs="oneCell">
    <xdr:from>
      <xdr:col>9</xdr:col>
      <xdr:colOff>0</xdr:colOff>
      <xdr:row>6818</xdr:row>
      <xdr:rowOff>0</xdr:rowOff>
    </xdr:from>
    <xdr:to>
      <xdr:col>10</xdr:col>
      <xdr:colOff>152400</xdr:colOff>
      <xdr:row>6822</xdr:row>
      <xdr:rowOff>0</xdr:rowOff>
    </xdr:to>
    <xdr:pic>
      <xdr:nvPicPr>
        <xdr:cNvPr id="1623" name="Picture 1622" descr="28.png"/>
        <xdr:cNvPicPr>
          <a:picLocks noChangeAspect="1"/>
        </xdr:cNvPicPr>
      </xdr:nvPicPr>
      <xdr:blipFill>
        <a:blip xmlns:r="http://schemas.openxmlformats.org/officeDocument/2006/relationships" r:embed="rId1276"/>
        <a:stretch>
          <a:fillRect/>
        </a:stretch>
      </xdr:blipFill>
      <xdr:spPr>
        <a:xfrm>
          <a:off x="5486400" y="1310640000"/>
          <a:ext cx="762000" cy="762000"/>
        </a:xfrm>
        <a:prstGeom prst="rect">
          <a:avLst/>
        </a:prstGeom>
      </xdr:spPr>
    </xdr:pic>
    <xdr:clientData/>
  </xdr:twoCellAnchor>
  <xdr:twoCellAnchor editAs="oneCell">
    <xdr:from>
      <xdr:col>7</xdr:col>
      <xdr:colOff>0</xdr:colOff>
      <xdr:row>6823</xdr:row>
      <xdr:rowOff>0</xdr:rowOff>
    </xdr:from>
    <xdr:to>
      <xdr:col>8</xdr:col>
      <xdr:colOff>152400</xdr:colOff>
      <xdr:row>6826</xdr:row>
      <xdr:rowOff>190500</xdr:rowOff>
    </xdr:to>
    <xdr:pic>
      <xdr:nvPicPr>
        <xdr:cNvPr id="1624" name="Picture 1623" descr="28back.png"/>
        <xdr:cNvPicPr>
          <a:picLocks noChangeAspect="1"/>
        </xdr:cNvPicPr>
      </xdr:nvPicPr>
      <xdr:blipFill>
        <a:blip xmlns:r="http://schemas.openxmlformats.org/officeDocument/2006/relationships" r:embed="rId1277"/>
        <a:stretch>
          <a:fillRect/>
        </a:stretch>
      </xdr:blipFill>
      <xdr:spPr>
        <a:xfrm>
          <a:off x="4267200" y="1311592500"/>
          <a:ext cx="762000" cy="762000"/>
        </a:xfrm>
        <a:prstGeom prst="rect">
          <a:avLst/>
        </a:prstGeom>
      </xdr:spPr>
    </xdr:pic>
    <xdr:clientData/>
  </xdr:twoCellAnchor>
  <xdr:twoCellAnchor editAs="oneCell">
    <xdr:from>
      <xdr:col>9</xdr:col>
      <xdr:colOff>0</xdr:colOff>
      <xdr:row>6823</xdr:row>
      <xdr:rowOff>0</xdr:rowOff>
    </xdr:from>
    <xdr:to>
      <xdr:col>10</xdr:col>
      <xdr:colOff>152400</xdr:colOff>
      <xdr:row>6826</xdr:row>
      <xdr:rowOff>190500</xdr:rowOff>
    </xdr:to>
    <xdr:pic>
      <xdr:nvPicPr>
        <xdr:cNvPr id="1625" name="Picture 1624" descr="28back.png"/>
        <xdr:cNvPicPr>
          <a:picLocks noChangeAspect="1"/>
        </xdr:cNvPicPr>
      </xdr:nvPicPr>
      <xdr:blipFill>
        <a:blip xmlns:r="http://schemas.openxmlformats.org/officeDocument/2006/relationships" r:embed="rId1277"/>
        <a:stretch>
          <a:fillRect/>
        </a:stretch>
      </xdr:blipFill>
      <xdr:spPr>
        <a:xfrm>
          <a:off x="5486400" y="1311592500"/>
          <a:ext cx="762000" cy="762000"/>
        </a:xfrm>
        <a:prstGeom prst="rect">
          <a:avLst/>
        </a:prstGeom>
      </xdr:spPr>
    </xdr:pic>
    <xdr:clientData/>
  </xdr:twoCellAnchor>
  <xdr:twoCellAnchor editAs="oneCell">
    <xdr:from>
      <xdr:col>11</xdr:col>
      <xdr:colOff>0</xdr:colOff>
      <xdr:row>6818</xdr:row>
      <xdr:rowOff>0</xdr:rowOff>
    </xdr:from>
    <xdr:to>
      <xdr:col>12</xdr:col>
      <xdr:colOff>152400</xdr:colOff>
      <xdr:row>6822</xdr:row>
      <xdr:rowOff>0</xdr:rowOff>
    </xdr:to>
    <xdr:pic>
      <xdr:nvPicPr>
        <xdr:cNvPr id="1626" name="Picture 1625" descr="28shiny.png"/>
        <xdr:cNvPicPr>
          <a:picLocks noChangeAspect="1"/>
        </xdr:cNvPicPr>
      </xdr:nvPicPr>
      <xdr:blipFill>
        <a:blip xmlns:r="http://schemas.openxmlformats.org/officeDocument/2006/relationships" r:embed="rId1278"/>
        <a:stretch>
          <a:fillRect/>
        </a:stretch>
      </xdr:blipFill>
      <xdr:spPr>
        <a:xfrm>
          <a:off x="6705600" y="1310640000"/>
          <a:ext cx="762000" cy="762000"/>
        </a:xfrm>
        <a:prstGeom prst="rect">
          <a:avLst/>
        </a:prstGeom>
      </xdr:spPr>
    </xdr:pic>
    <xdr:clientData/>
  </xdr:twoCellAnchor>
  <xdr:twoCellAnchor editAs="oneCell">
    <xdr:from>
      <xdr:col>11</xdr:col>
      <xdr:colOff>0</xdr:colOff>
      <xdr:row>6823</xdr:row>
      <xdr:rowOff>0</xdr:rowOff>
    </xdr:from>
    <xdr:to>
      <xdr:col>12</xdr:col>
      <xdr:colOff>152400</xdr:colOff>
      <xdr:row>6826</xdr:row>
      <xdr:rowOff>190500</xdr:rowOff>
    </xdr:to>
    <xdr:pic>
      <xdr:nvPicPr>
        <xdr:cNvPr id="1627" name="Picture 1626" descr="28backshiny.png"/>
        <xdr:cNvPicPr>
          <a:picLocks noChangeAspect="1"/>
        </xdr:cNvPicPr>
      </xdr:nvPicPr>
      <xdr:blipFill>
        <a:blip xmlns:r="http://schemas.openxmlformats.org/officeDocument/2006/relationships" r:embed="rId1279"/>
        <a:stretch>
          <a:fillRect/>
        </a:stretch>
      </xdr:blipFill>
      <xdr:spPr>
        <a:xfrm>
          <a:off x="6705600" y="1311592500"/>
          <a:ext cx="762000" cy="762000"/>
        </a:xfrm>
        <a:prstGeom prst="rect">
          <a:avLst/>
        </a:prstGeom>
      </xdr:spPr>
    </xdr:pic>
    <xdr:clientData/>
  </xdr:twoCellAnchor>
  <xdr:twoCellAnchor editAs="oneCell">
    <xdr:from>
      <xdr:col>9</xdr:col>
      <xdr:colOff>323850</xdr:colOff>
      <xdr:row>6926</xdr:row>
      <xdr:rowOff>19050</xdr:rowOff>
    </xdr:from>
    <xdr:to>
      <xdr:col>12</xdr:col>
      <xdr:colOff>590550</xdr:colOff>
      <xdr:row>6936</xdr:row>
      <xdr:rowOff>180975</xdr:rowOff>
    </xdr:to>
    <xdr:pic>
      <xdr:nvPicPr>
        <xdr:cNvPr id="1628" name="Picture 1627" descr="119.jpg"/>
        <xdr:cNvPicPr>
          <a:picLocks noChangeAspect="1"/>
        </xdr:cNvPicPr>
      </xdr:nvPicPr>
      <xdr:blipFill>
        <a:blip xmlns:r="http://schemas.openxmlformats.org/officeDocument/2006/relationships" r:embed="rId1280"/>
        <a:stretch>
          <a:fillRect/>
        </a:stretch>
      </xdr:blipFill>
      <xdr:spPr>
        <a:xfrm>
          <a:off x="5810250" y="1331433075"/>
          <a:ext cx="2095500" cy="2095500"/>
        </a:xfrm>
        <a:prstGeom prst="rect">
          <a:avLst/>
        </a:prstGeom>
        <a:ln w="19050">
          <a:solidFill>
            <a:schemeClr val="tx1"/>
          </a:solidFill>
        </a:ln>
      </xdr:spPr>
    </xdr:pic>
    <xdr:clientData/>
  </xdr:twoCellAnchor>
  <xdr:twoCellAnchor editAs="oneCell">
    <xdr:from>
      <xdr:col>7</xdr:col>
      <xdr:colOff>0</xdr:colOff>
      <xdr:row>6948</xdr:row>
      <xdr:rowOff>0</xdr:rowOff>
    </xdr:from>
    <xdr:to>
      <xdr:col>8</xdr:col>
      <xdr:colOff>152400</xdr:colOff>
      <xdr:row>6952</xdr:row>
      <xdr:rowOff>0</xdr:rowOff>
    </xdr:to>
    <xdr:pic>
      <xdr:nvPicPr>
        <xdr:cNvPr id="1629" name="Picture 1628" descr="119.png"/>
        <xdr:cNvPicPr>
          <a:picLocks noChangeAspect="1"/>
        </xdr:cNvPicPr>
      </xdr:nvPicPr>
      <xdr:blipFill>
        <a:blip xmlns:r="http://schemas.openxmlformats.org/officeDocument/2006/relationships" r:embed="rId1281"/>
        <a:stretch>
          <a:fillRect/>
        </a:stretch>
      </xdr:blipFill>
      <xdr:spPr>
        <a:xfrm>
          <a:off x="4267200" y="1335633600"/>
          <a:ext cx="762000" cy="762000"/>
        </a:xfrm>
        <a:prstGeom prst="rect">
          <a:avLst/>
        </a:prstGeom>
      </xdr:spPr>
    </xdr:pic>
    <xdr:clientData/>
  </xdr:twoCellAnchor>
  <xdr:twoCellAnchor editAs="oneCell">
    <xdr:from>
      <xdr:col>9</xdr:col>
      <xdr:colOff>0</xdr:colOff>
      <xdr:row>6948</xdr:row>
      <xdr:rowOff>0</xdr:rowOff>
    </xdr:from>
    <xdr:to>
      <xdr:col>10</xdr:col>
      <xdr:colOff>152400</xdr:colOff>
      <xdr:row>6952</xdr:row>
      <xdr:rowOff>0</xdr:rowOff>
    </xdr:to>
    <xdr:pic>
      <xdr:nvPicPr>
        <xdr:cNvPr id="1630" name="Picture 1629" descr="119fem.png"/>
        <xdr:cNvPicPr>
          <a:picLocks noChangeAspect="1"/>
        </xdr:cNvPicPr>
      </xdr:nvPicPr>
      <xdr:blipFill>
        <a:blip xmlns:r="http://schemas.openxmlformats.org/officeDocument/2006/relationships" r:embed="rId1282"/>
        <a:stretch>
          <a:fillRect/>
        </a:stretch>
      </xdr:blipFill>
      <xdr:spPr>
        <a:xfrm>
          <a:off x="5486400" y="1335633600"/>
          <a:ext cx="762000" cy="762000"/>
        </a:xfrm>
        <a:prstGeom prst="rect">
          <a:avLst/>
        </a:prstGeom>
      </xdr:spPr>
    </xdr:pic>
    <xdr:clientData/>
  </xdr:twoCellAnchor>
  <xdr:twoCellAnchor editAs="oneCell">
    <xdr:from>
      <xdr:col>7</xdr:col>
      <xdr:colOff>0</xdr:colOff>
      <xdr:row>6953</xdr:row>
      <xdr:rowOff>0</xdr:rowOff>
    </xdr:from>
    <xdr:to>
      <xdr:col>8</xdr:col>
      <xdr:colOff>152400</xdr:colOff>
      <xdr:row>6956</xdr:row>
      <xdr:rowOff>190500</xdr:rowOff>
    </xdr:to>
    <xdr:pic>
      <xdr:nvPicPr>
        <xdr:cNvPr id="1631" name="Picture 1630" descr="119back.png"/>
        <xdr:cNvPicPr>
          <a:picLocks noChangeAspect="1"/>
        </xdr:cNvPicPr>
      </xdr:nvPicPr>
      <xdr:blipFill>
        <a:blip xmlns:r="http://schemas.openxmlformats.org/officeDocument/2006/relationships" r:embed="rId1283"/>
        <a:stretch>
          <a:fillRect/>
        </a:stretch>
      </xdr:blipFill>
      <xdr:spPr>
        <a:xfrm>
          <a:off x="4267200" y="1336586100"/>
          <a:ext cx="762000" cy="762000"/>
        </a:xfrm>
        <a:prstGeom prst="rect">
          <a:avLst/>
        </a:prstGeom>
      </xdr:spPr>
    </xdr:pic>
    <xdr:clientData/>
  </xdr:twoCellAnchor>
  <xdr:twoCellAnchor editAs="oneCell">
    <xdr:from>
      <xdr:col>9</xdr:col>
      <xdr:colOff>0</xdr:colOff>
      <xdr:row>6953</xdr:row>
      <xdr:rowOff>0</xdr:rowOff>
    </xdr:from>
    <xdr:to>
      <xdr:col>10</xdr:col>
      <xdr:colOff>152400</xdr:colOff>
      <xdr:row>6956</xdr:row>
      <xdr:rowOff>190500</xdr:rowOff>
    </xdr:to>
    <xdr:pic>
      <xdr:nvPicPr>
        <xdr:cNvPr id="1632" name="Picture 1631" descr="119backfem.png"/>
        <xdr:cNvPicPr>
          <a:picLocks noChangeAspect="1"/>
        </xdr:cNvPicPr>
      </xdr:nvPicPr>
      <xdr:blipFill>
        <a:blip xmlns:r="http://schemas.openxmlformats.org/officeDocument/2006/relationships" r:embed="rId1284"/>
        <a:stretch>
          <a:fillRect/>
        </a:stretch>
      </xdr:blipFill>
      <xdr:spPr>
        <a:xfrm>
          <a:off x="5486400" y="1336586100"/>
          <a:ext cx="762000" cy="762000"/>
        </a:xfrm>
        <a:prstGeom prst="rect">
          <a:avLst/>
        </a:prstGeom>
      </xdr:spPr>
    </xdr:pic>
    <xdr:clientData/>
  </xdr:twoCellAnchor>
  <xdr:twoCellAnchor editAs="oneCell">
    <xdr:from>
      <xdr:col>11</xdr:col>
      <xdr:colOff>0</xdr:colOff>
      <xdr:row>6948</xdr:row>
      <xdr:rowOff>0</xdr:rowOff>
    </xdr:from>
    <xdr:to>
      <xdr:col>12</xdr:col>
      <xdr:colOff>152400</xdr:colOff>
      <xdr:row>6952</xdr:row>
      <xdr:rowOff>0</xdr:rowOff>
    </xdr:to>
    <xdr:pic>
      <xdr:nvPicPr>
        <xdr:cNvPr id="1633" name="Picture 1632" descr="119shiny.png"/>
        <xdr:cNvPicPr>
          <a:picLocks noChangeAspect="1"/>
        </xdr:cNvPicPr>
      </xdr:nvPicPr>
      <xdr:blipFill>
        <a:blip xmlns:r="http://schemas.openxmlformats.org/officeDocument/2006/relationships" r:embed="rId1285"/>
        <a:stretch>
          <a:fillRect/>
        </a:stretch>
      </xdr:blipFill>
      <xdr:spPr>
        <a:xfrm>
          <a:off x="6705600" y="1335633600"/>
          <a:ext cx="762000" cy="762000"/>
        </a:xfrm>
        <a:prstGeom prst="rect">
          <a:avLst/>
        </a:prstGeom>
      </xdr:spPr>
    </xdr:pic>
    <xdr:clientData/>
  </xdr:twoCellAnchor>
  <xdr:twoCellAnchor editAs="oneCell">
    <xdr:from>
      <xdr:col>11</xdr:col>
      <xdr:colOff>0</xdr:colOff>
      <xdr:row>6953</xdr:row>
      <xdr:rowOff>0</xdr:rowOff>
    </xdr:from>
    <xdr:to>
      <xdr:col>12</xdr:col>
      <xdr:colOff>152400</xdr:colOff>
      <xdr:row>6956</xdr:row>
      <xdr:rowOff>190500</xdr:rowOff>
    </xdr:to>
    <xdr:pic>
      <xdr:nvPicPr>
        <xdr:cNvPr id="1634" name="Picture 1633" descr="119backshiny.png"/>
        <xdr:cNvPicPr>
          <a:picLocks noChangeAspect="1"/>
        </xdr:cNvPicPr>
      </xdr:nvPicPr>
      <xdr:blipFill>
        <a:blip xmlns:r="http://schemas.openxmlformats.org/officeDocument/2006/relationships" r:embed="rId1286"/>
        <a:stretch>
          <a:fillRect/>
        </a:stretch>
      </xdr:blipFill>
      <xdr:spPr>
        <a:xfrm>
          <a:off x="6705600" y="1336586100"/>
          <a:ext cx="762000" cy="762000"/>
        </a:xfrm>
        <a:prstGeom prst="rect">
          <a:avLst/>
        </a:prstGeom>
      </xdr:spPr>
    </xdr:pic>
    <xdr:clientData/>
  </xdr:twoCellAnchor>
  <xdr:twoCellAnchor editAs="oneCell">
    <xdr:from>
      <xdr:col>9</xdr:col>
      <xdr:colOff>333375</xdr:colOff>
      <xdr:row>6960</xdr:row>
      <xdr:rowOff>19050</xdr:rowOff>
    </xdr:from>
    <xdr:to>
      <xdr:col>12</xdr:col>
      <xdr:colOff>600075</xdr:colOff>
      <xdr:row>6970</xdr:row>
      <xdr:rowOff>180975</xdr:rowOff>
    </xdr:to>
    <xdr:pic>
      <xdr:nvPicPr>
        <xdr:cNvPr id="1635" name="Picture 1634" descr="336.jpg"/>
        <xdr:cNvPicPr>
          <a:picLocks noChangeAspect="1"/>
        </xdr:cNvPicPr>
      </xdr:nvPicPr>
      <xdr:blipFill>
        <a:blip xmlns:r="http://schemas.openxmlformats.org/officeDocument/2006/relationships" r:embed="rId1287"/>
        <a:stretch>
          <a:fillRect/>
        </a:stretch>
      </xdr:blipFill>
      <xdr:spPr>
        <a:xfrm>
          <a:off x="5819775" y="1337967225"/>
          <a:ext cx="2095500" cy="2095500"/>
        </a:xfrm>
        <a:prstGeom prst="rect">
          <a:avLst/>
        </a:prstGeom>
        <a:ln w="19050">
          <a:solidFill>
            <a:schemeClr val="tx1"/>
          </a:solidFill>
        </a:ln>
      </xdr:spPr>
    </xdr:pic>
    <xdr:clientData/>
  </xdr:twoCellAnchor>
  <xdr:twoCellAnchor editAs="oneCell">
    <xdr:from>
      <xdr:col>7</xdr:col>
      <xdr:colOff>0</xdr:colOff>
      <xdr:row>6982</xdr:row>
      <xdr:rowOff>0</xdr:rowOff>
    </xdr:from>
    <xdr:to>
      <xdr:col>8</xdr:col>
      <xdr:colOff>152400</xdr:colOff>
      <xdr:row>6986</xdr:row>
      <xdr:rowOff>0</xdr:rowOff>
    </xdr:to>
    <xdr:pic>
      <xdr:nvPicPr>
        <xdr:cNvPr id="1636" name="Picture 1635" descr="336.png"/>
        <xdr:cNvPicPr>
          <a:picLocks noChangeAspect="1"/>
        </xdr:cNvPicPr>
      </xdr:nvPicPr>
      <xdr:blipFill>
        <a:blip xmlns:r="http://schemas.openxmlformats.org/officeDocument/2006/relationships" r:embed="rId1288"/>
        <a:stretch>
          <a:fillRect/>
        </a:stretch>
      </xdr:blipFill>
      <xdr:spPr>
        <a:xfrm>
          <a:off x="4267200" y="1342167750"/>
          <a:ext cx="762000" cy="762000"/>
        </a:xfrm>
        <a:prstGeom prst="rect">
          <a:avLst/>
        </a:prstGeom>
      </xdr:spPr>
    </xdr:pic>
    <xdr:clientData/>
  </xdr:twoCellAnchor>
  <xdr:twoCellAnchor editAs="oneCell">
    <xdr:from>
      <xdr:col>9</xdr:col>
      <xdr:colOff>0</xdr:colOff>
      <xdr:row>6982</xdr:row>
      <xdr:rowOff>0</xdr:rowOff>
    </xdr:from>
    <xdr:to>
      <xdr:col>10</xdr:col>
      <xdr:colOff>152400</xdr:colOff>
      <xdr:row>6986</xdr:row>
      <xdr:rowOff>0</xdr:rowOff>
    </xdr:to>
    <xdr:pic>
      <xdr:nvPicPr>
        <xdr:cNvPr id="1637" name="Picture 1636" descr="336.png"/>
        <xdr:cNvPicPr>
          <a:picLocks noChangeAspect="1"/>
        </xdr:cNvPicPr>
      </xdr:nvPicPr>
      <xdr:blipFill>
        <a:blip xmlns:r="http://schemas.openxmlformats.org/officeDocument/2006/relationships" r:embed="rId1288"/>
        <a:stretch>
          <a:fillRect/>
        </a:stretch>
      </xdr:blipFill>
      <xdr:spPr>
        <a:xfrm>
          <a:off x="5486400" y="1342167750"/>
          <a:ext cx="762000" cy="762000"/>
        </a:xfrm>
        <a:prstGeom prst="rect">
          <a:avLst/>
        </a:prstGeom>
      </xdr:spPr>
    </xdr:pic>
    <xdr:clientData/>
  </xdr:twoCellAnchor>
  <xdr:twoCellAnchor editAs="oneCell">
    <xdr:from>
      <xdr:col>7</xdr:col>
      <xdr:colOff>0</xdr:colOff>
      <xdr:row>6987</xdr:row>
      <xdr:rowOff>0</xdr:rowOff>
    </xdr:from>
    <xdr:to>
      <xdr:col>8</xdr:col>
      <xdr:colOff>152400</xdr:colOff>
      <xdr:row>6990</xdr:row>
      <xdr:rowOff>190500</xdr:rowOff>
    </xdr:to>
    <xdr:pic>
      <xdr:nvPicPr>
        <xdr:cNvPr id="1638" name="Picture 1637" descr="336back.png"/>
        <xdr:cNvPicPr>
          <a:picLocks noChangeAspect="1"/>
        </xdr:cNvPicPr>
      </xdr:nvPicPr>
      <xdr:blipFill>
        <a:blip xmlns:r="http://schemas.openxmlformats.org/officeDocument/2006/relationships" r:embed="rId1289"/>
        <a:stretch>
          <a:fillRect/>
        </a:stretch>
      </xdr:blipFill>
      <xdr:spPr>
        <a:xfrm>
          <a:off x="4267200" y="1343120250"/>
          <a:ext cx="762000" cy="762000"/>
        </a:xfrm>
        <a:prstGeom prst="rect">
          <a:avLst/>
        </a:prstGeom>
      </xdr:spPr>
    </xdr:pic>
    <xdr:clientData/>
  </xdr:twoCellAnchor>
  <xdr:twoCellAnchor editAs="oneCell">
    <xdr:from>
      <xdr:col>9</xdr:col>
      <xdr:colOff>0</xdr:colOff>
      <xdr:row>6987</xdr:row>
      <xdr:rowOff>0</xdr:rowOff>
    </xdr:from>
    <xdr:to>
      <xdr:col>10</xdr:col>
      <xdr:colOff>152400</xdr:colOff>
      <xdr:row>6990</xdr:row>
      <xdr:rowOff>190500</xdr:rowOff>
    </xdr:to>
    <xdr:pic>
      <xdr:nvPicPr>
        <xdr:cNvPr id="1639" name="Picture 1638" descr="336back.png"/>
        <xdr:cNvPicPr>
          <a:picLocks noChangeAspect="1"/>
        </xdr:cNvPicPr>
      </xdr:nvPicPr>
      <xdr:blipFill>
        <a:blip xmlns:r="http://schemas.openxmlformats.org/officeDocument/2006/relationships" r:embed="rId1289"/>
        <a:stretch>
          <a:fillRect/>
        </a:stretch>
      </xdr:blipFill>
      <xdr:spPr>
        <a:xfrm>
          <a:off x="5486400" y="1343120250"/>
          <a:ext cx="762000" cy="762000"/>
        </a:xfrm>
        <a:prstGeom prst="rect">
          <a:avLst/>
        </a:prstGeom>
      </xdr:spPr>
    </xdr:pic>
    <xdr:clientData/>
  </xdr:twoCellAnchor>
  <xdr:twoCellAnchor editAs="oneCell">
    <xdr:from>
      <xdr:col>11</xdr:col>
      <xdr:colOff>0</xdr:colOff>
      <xdr:row>6982</xdr:row>
      <xdr:rowOff>0</xdr:rowOff>
    </xdr:from>
    <xdr:to>
      <xdr:col>12</xdr:col>
      <xdr:colOff>152400</xdr:colOff>
      <xdr:row>6986</xdr:row>
      <xdr:rowOff>0</xdr:rowOff>
    </xdr:to>
    <xdr:pic>
      <xdr:nvPicPr>
        <xdr:cNvPr id="1640" name="Picture 1639" descr="336shiny.png"/>
        <xdr:cNvPicPr>
          <a:picLocks noChangeAspect="1"/>
        </xdr:cNvPicPr>
      </xdr:nvPicPr>
      <xdr:blipFill>
        <a:blip xmlns:r="http://schemas.openxmlformats.org/officeDocument/2006/relationships" r:embed="rId1290"/>
        <a:stretch>
          <a:fillRect/>
        </a:stretch>
      </xdr:blipFill>
      <xdr:spPr>
        <a:xfrm>
          <a:off x="6705600" y="1342167750"/>
          <a:ext cx="762000" cy="762000"/>
        </a:xfrm>
        <a:prstGeom prst="rect">
          <a:avLst/>
        </a:prstGeom>
      </xdr:spPr>
    </xdr:pic>
    <xdr:clientData/>
  </xdr:twoCellAnchor>
  <xdr:twoCellAnchor editAs="oneCell">
    <xdr:from>
      <xdr:col>11</xdr:col>
      <xdr:colOff>0</xdr:colOff>
      <xdr:row>6987</xdr:row>
      <xdr:rowOff>0</xdr:rowOff>
    </xdr:from>
    <xdr:to>
      <xdr:col>12</xdr:col>
      <xdr:colOff>152400</xdr:colOff>
      <xdr:row>6990</xdr:row>
      <xdr:rowOff>190500</xdr:rowOff>
    </xdr:to>
    <xdr:pic>
      <xdr:nvPicPr>
        <xdr:cNvPr id="1641" name="Picture 1640" descr="336backshiny.png"/>
        <xdr:cNvPicPr>
          <a:picLocks noChangeAspect="1"/>
        </xdr:cNvPicPr>
      </xdr:nvPicPr>
      <xdr:blipFill>
        <a:blip xmlns:r="http://schemas.openxmlformats.org/officeDocument/2006/relationships" r:embed="rId1291"/>
        <a:stretch>
          <a:fillRect/>
        </a:stretch>
      </xdr:blipFill>
      <xdr:spPr>
        <a:xfrm>
          <a:off x="6705600" y="1343120250"/>
          <a:ext cx="762000" cy="762000"/>
        </a:xfrm>
        <a:prstGeom prst="rect">
          <a:avLst/>
        </a:prstGeom>
      </xdr:spPr>
    </xdr:pic>
    <xdr:clientData/>
  </xdr:twoCellAnchor>
  <xdr:twoCellAnchor editAs="oneCell">
    <xdr:from>
      <xdr:col>9</xdr:col>
      <xdr:colOff>333375</xdr:colOff>
      <xdr:row>6992</xdr:row>
      <xdr:rowOff>19050</xdr:rowOff>
    </xdr:from>
    <xdr:to>
      <xdr:col>12</xdr:col>
      <xdr:colOff>600075</xdr:colOff>
      <xdr:row>7002</xdr:row>
      <xdr:rowOff>180975</xdr:rowOff>
    </xdr:to>
    <xdr:pic>
      <xdr:nvPicPr>
        <xdr:cNvPr id="1642" name="Picture 1641" descr="319.jpg"/>
        <xdr:cNvPicPr>
          <a:picLocks noChangeAspect="1"/>
        </xdr:cNvPicPr>
      </xdr:nvPicPr>
      <xdr:blipFill>
        <a:blip xmlns:r="http://schemas.openxmlformats.org/officeDocument/2006/relationships" r:embed="rId1292"/>
        <a:stretch>
          <a:fillRect/>
        </a:stretch>
      </xdr:blipFill>
      <xdr:spPr>
        <a:xfrm>
          <a:off x="5819775" y="1344120375"/>
          <a:ext cx="2095500" cy="2095500"/>
        </a:xfrm>
        <a:prstGeom prst="rect">
          <a:avLst/>
        </a:prstGeom>
        <a:ln w="19050">
          <a:solidFill>
            <a:schemeClr val="tx1"/>
          </a:solidFill>
        </a:ln>
      </xdr:spPr>
    </xdr:pic>
    <xdr:clientData/>
  </xdr:twoCellAnchor>
  <xdr:twoCellAnchor editAs="oneCell">
    <xdr:from>
      <xdr:col>7</xdr:col>
      <xdr:colOff>0</xdr:colOff>
      <xdr:row>7014</xdr:row>
      <xdr:rowOff>0</xdr:rowOff>
    </xdr:from>
    <xdr:to>
      <xdr:col>8</xdr:col>
      <xdr:colOff>152400</xdr:colOff>
      <xdr:row>7018</xdr:row>
      <xdr:rowOff>0</xdr:rowOff>
    </xdr:to>
    <xdr:pic>
      <xdr:nvPicPr>
        <xdr:cNvPr id="1643" name="Picture 1642" descr="319.png"/>
        <xdr:cNvPicPr>
          <a:picLocks noChangeAspect="1"/>
        </xdr:cNvPicPr>
      </xdr:nvPicPr>
      <xdr:blipFill>
        <a:blip xmlns:r="http://schemas.openxmlformats.org/officeDocument/2006/relationships" r:embed="rId1293"/>
        <a:stretch>
          <a:fillRect/>
        </a:stretch>
      </xdr:blipFill>
      <xdr:spPr>
        <a:xfrm>
          <a:off x="4267200" y="1348320900"/>
          <a:ext cx="762000" cy="762000"/>
        </a:xfrm>
        <a:prstGeom prst="rect">
          <a:avLst/>
        </a:prstGeom>
      </xdr:spPr>
    </xdr:pic>
    <xdr:clientData/>
  </xdr:twoCellAnchor>
  <xdr:twoCellAnchor editAs="oneCell">
    <xdr:from>
      <xdr:col>9</xdr:col>
      <xdr:colOff>0</xdr:colOff>
      <xdr:row>7014</xdr:row>
      <xdr:rowOff>0</xdr:rowOff>
    </xdr:from>
    <xdr:to>
      <xdr:col>10</xdr:col>
      <xdr:colOff>152400</xdr:colOff>
      <xdr:row>7018</xdr:row>
      <xdr:rowOff>0</xdr:rowOff>
    </xdr:to>
    <xdr:pic>
      <xdr:nvPicPr>
        <xdr:cNvPr id="1644" name="Picture 1643" descr="319.png"/>
        <xdr:cNvPicPr>
          <a:picLocks noChangeAspect="1"/>
        </xdr:cNvPicPr>
      </xdr:nvPicPr>
      <xdr:blipFill>
        <a:blip xmlns:r="http://schemas.openxmlformats.org/officeDocument/2006/relationships" r:embed="rId1293"/>
        <a:stretch>
          <a:fillRect/>
        </a:stretch>
      </xdr:blipFill>
      <xdr:spPr>
        <a:xfrm>
          <a:off x="5486400" y="1348320900"/>
          <a:ext cx="762000" cy="762000"/>
        </a:xfrm>
        <a:prstGeom prst="rect">
          <a:avLst/>
        </a:prstGeom>
      </xdr:spPr>
    </xdr:pic>
    <xdr:clientData/>
  </xdr:twoCellAnchor>
  <xdr:twoCellAnchor editAs="oneCell">
    <xdr:from>
      <xdr:col>7</xdr:col>
      <xdr:colOff>0</xdr:colOff>
      <xdr:row>7019</xdr:row>
      <xdr:rowOff>0</xdr:rowOff>
    </xdr:from>
    <xdr:to>
      <xdr:col>8</xdr:col>
      <xdr:colOff>152400</xdr:colOff>
      <xdr:row>7022</xdr:row>
      <xdr:rowOff>190500</xdr:rowOff>
    </xdr:to>
    <xdr:pic>
      <xdr:nvPicPr>
        <xdr:cNvPr id="1645" name="Picture 1644" descr="319back.png"/>
        <xdr:cNvPicPr>
          <a:picLocks noChangeAspect="1"/>
        </xdr:cNvPicPr>
      </xdr:nvPicPr>
      <xdr:blipFill>
        <a:blip xmlns:r="http://schemas.openxmlformats.org/officeDocument/2006/relationships" r:embed="rId1294"/>
        <a:stretch>
          <a:fillRect/>
        </a:stretch>
      </xdr:blipFill>
      <xdr:spPr>
        <a:xfrm>
          <a:off x="4267200" y="1349273400"/>
          <a:ext cx="762000" cy="762000"/>
        </a:xfrm>
        <a:prstGeom prst="rect">
          <a:avLst/>
        </a:prstGeom>
      </xdr:spPr>
    </xdr:pic>
    <xdr:clientData/>
  </xdr:twoCellAnchor>
  <xdr:twoCellAnchor editAs="oneCell">
    <xdr:from>
      <xdr:col>9</xdr:col>
      <xdr:colOff>0</xdr:colOff>
      <xdr:row>7019</xdr:row>
      <xdr:rowOff>0</xdr:rowOff>
    </xdr:from>
    <xdr:to>
      <xdr:col>10</xdr:col>
      <xdr:colOff>152400</xdr:colOff>
      <xdr:row>7022</xdr:row>
      <xdr:rowOff>190500</xdr:rowOff>
    </xdr:to>
    <xdr:pic>
      <xdr:nvPicPr>
        <xdr:cNvPr id="1646" name="Picture 1645" descr="319back.png"/>
        <xdr:cNvPicPr>
          <a:picLocks noChangeAspect="1"/>
        </xdr:cNvPicPr>
      </xdr:nvPicPr>
      <xdr:blipFill>
        <a:blip xmlns:r="http://schemas.openxmlformats.org/officeDocument/2006/relationships" r:embed="rId1294"/>
        <a:stretch>
          <a:fillRect/>
        </a:stretch>
      </xdr:blipFill>
      <xdr:spPr>
        <a:xfrm>
          <a:off x="5486400" y="1349273400"/>
          <a:ext cx="762000" cy="762000"/>
        </a:xfrm>
        <a:prstGeom prst="rect">
          <a:avLst/>
        </a:prstGeom>
      </xdr:spPr>
    </xdr:pic>
    <xdr:clientData/>
  </xdr:twoCellAnchor>
  <xdr:twoCellAnchor editAs="oneCell">
    <xdr:from>
      <xdr:col>11</xdr:col>
      <xdr:colOff>0</xdr:colOff>
      <xdr:row>7014</xdr:row>
      <xdr:rowOff>0</xdr:rowOff>
    </xdr:from>
    <xdr:to>
      <xdr:col>12</xdr:col>
      <xdr:colOff>152400</xdr:colOff>
      <xdr:row>7018</xdr:row>
      <xdr:rowOff>0</xdr:rowOff>
    </xdr:to>
    <xdr:pic>
      <xdr:nvPicPr>
        <xdr:cNvPr id="1647" name="Picture 1646" descr="319shiny.png"/>
        <xdr:cNvPicPr>
          <a:picLocks noChangeAspect="1"/>
        </xdr:cNvPicPr>
      </xdr:nvPicPr>
      <xdr:blipFill>
        <a:blip xmlns:r="http://schemas.openxmlformats.org/officeDocument/2006/relationships" r:embed="rId1295"/>
        <a:stretch>
          <a:fillRect/>
        </a:stretch>
      </xdr:blipFill>
      <xdr:spPr>
        <a:xfrm>
          <a:off x="6705600" y="1348320900"/>
          <a:ext cx="762000" cy="762000"/>
        </a:xfrm>
        <a:prstGeom prst="rect">
          <a:avLst/>
        </a:prstGeom>
      </xdr:spPr>
    </xdr:pic>
    <xdr:clientData/>
  </xdr:twoCellAnchor>
  <xdr:twoCellAnchor editAs="oneCell">
    <xdr:from>
      <xdr:col>11</xdr:col>
      <xdr:colOff>0</xdr:colOff>
      <xdr:row>7019</xdr:row>
      <xdr:rowOff>0</xdr:rowOff>
    </xdr:from>
    <xdr:to>
      <xdr:col>12</xdr:col>
      <xdr:colOff>152400</xdr:colOff>
      <xdr:row>7022</xdr:row>
      <xdr:rowOff>190500</xdr:rowOff>
    </xdr:to>
    <xdr:pic>
      <xdr:nvPicPr>
        <xdr:cNvPr id="1648" name="Picture 1647" descr="319backshiny.png"/>
        <xdr:cNvPicPr>
          <a:picLocks noChangeAspect="1"/>
        </xdr:cNvPicPr>
      </xdr:nvPicPr>
      <xdr:blipFill>
        <a:blip xmlns:r="http://schemas.openxmlformats.org/officeDocument/2006/relationships" r:embed="rId1296"/>
        <a:stretch>
          <a:fillRect/>
        </a:stretch>
      </xdr:blipFill>
      <xdr:spPr>
        <a:xfrm>
          <a:off x="6705600" y="1349273400"/>
          <a:ext cx="762000" cy="762000"/>
        </a:xfrm>
        <a:prstGeom prst="rect">
          <a:avLst/>
        </a:prstGeom>
      </xdr:spPr>
    </xdr:pic>
    <xdr:clientData/>
  </xdr:twoCellAnchor>
  <xdr:twoCellAnchor editAs="oneCell">
    <xdr:from>
      <xdr:col>9</xdr:col>
      <xdr:colOff>333375</xdr:colOff>
      <xdr:row>7058</xdr:row>
      <xdr:rowOff>19050</xdr:rowOff>
    </xdr:from>
    <xdr:to>
      <xdr:col>12</xdr:col>
      <xdr:colOff>600075</xdr:colOff>
      <xdr:row>7068</xdr:row>
      <xdr:rowOff>180975</xdr:rowOff>
    </xdr:to>
    <xdr:pic>
      <xdr:nvPicPr>
        <xdr:cNvPr id="1649" name="Picture 1648" descr="292.jpg"/>
        <xdr:cNvPicPr>
          <a:picLocks noChangeAspect="1"/>
        </xdr:cNvPicPr>
      </xdr:nvPicPr>
      <xdr:blipFill>
        <a:blip xmlns:r="http://schemas.openxmlformats.org/officeDocument/2006/relationships" r:embed="rId1297"/>
        <a:stretch>
          <a:fillRect/>
        </a:stretch>
      </xdr:blipFill>
      <xdr:spPr>
        <a:xfrm>
          <a:off x="5819775" y="1356807675"/>
          <a:ext cx="2095500" cy="2095500"/>
        </a:xfrm>
        <a:prstGeom prst="rect">
          <a:avLst/>
        </a:prstGeom>
        <a:ln w="19050">
          <a:solidFill>
            <a:schemeClr val="tx1"/>
          </a:solidFill>
        </a:ln>
      </xdr:spPr>
    </xdr:pic>
    <xdr:clientData/>
  </xdr:twoCellAnchor>
  <xdr:twoCellAnchor editAs="oneCell">
    <xdr:from>
      <xdr:col>8</xdr:col>
      <xdr:colOff>0</xdr:colOff>
      <xdr:row>7080</xdr:row>
      <xdr:rowOff>0</xdr:rowOff>
    </xdr:from>
    <xdr:to>
      <xdr:col>9</xdr:col>
      <xdr:colOff>152400</xdr:colOff>
      <xdr:row>7084</xdr:row>
      <xdr:rowOff>0</xdr:rowOff>
    </xdr:to>
    <xdr:pic>
      <xdr:nvPicPr>
        <xdr:cNvPr id="1650" name="Picture 1649" descr="292.png"/>
        <xdr:cNvPicPr>
          <a:picLocks noChangeAspect="1"/>
        </xdr:cNvPicPr>
      </xdr:nvPicPr>
      <xdr:blipFill>
        <a:blip xmlns:r="http://schemas.openxmlformats.org/officeDocument/2006/relationships" r:embed="rId1298"/>
        <a:stretch>
          <a:fillRect/>
        </a:stretch>
      </xdr:blipFill>
      <xdr:spPr>
        <a:xfrm>
          <a:off x="4876800" y="1361008200"/>
          <a:ext cx="762000" cy="762000"/>
        </a:xfrm>
        <a:prstGeom prst="rect">
          <a:avLst/>
        </a:prstGeom>
      </xdr:spPr>
    </xdr:pic>
    <xdr:clientData/>
  </xdr:twoCellAnchor>
  <xdr:twoCellAnchor editAs="oneCell">
    <xdr:from>
      <xdr:col>8</xdr:col>
      <xdr:colOff>0</xdr:colOff>
      <xdr:row>7085</xdr:row>
      <xdr:rowOff>0</xdr:rowOff>
    </xdr:from>
    <xdr:to>
      <xdr:col>9</xdr:col>
      <xdr:colOff>152400</xdr:colOff>
      <xdr:row>7088</xdr:row>
      <xdr:rowOff>190500</xdr:rowOff>
    </xdr:to>
    <xdr:pic>
      <xdr:nvPicPr>
        <xdr:cNvPr id="1651" name="Picture 1650" descr="292back.png"/>
        <xdr:cNvPicPr>
          <a:picLocks noChangeAspect="1"/>
        </xdr:cNvPicPr>
      </xdr:nvPicPr>
      <xdr:blipFill>
        <a:blip xmlns:r="http://schemas.openxmlformats.org/officeDocument/2006/relationships" r:embed="rId1299"/>
        <a:stretch>
          <a:fillRect/>
        </a:stretch>
      </xdr:blipFill>
      <xdr:spPr>
        <a:xfrm>
          <a:off x="4876800" y="1361960700"/>
          <a:ext cx="762000" cy="762000"/>
        </a:xfrm>
        <a:prstGeom prst="rect">
          <a:avLst/>
        </a:prstGeom>
      </xdr:spPr>
    </xdr:pic>
    <xdr:clientData/>
  </xdr:twoCellAnchor>
  <xdr:twoCellAnchor editAs="oneCell">
    <xdr:from>
      <xdr:col>11</xdr:col>
      <xdr:colOff>0</xdr:colOff>
      <xdr:row>7080</xdr:row>
      <xdr:rowOff>0</xdr:rowOff>
    </xdr:from>
    <xdr:to>
      <xdr:col>12</xdr:col>
      <xdr:colOff>152400</xdr:colOff>
      <xdr:row>7084</xdr:row>
      <xdr:rowOff>0</xdr:rowOff>
    </xdr:to>
    <xdr:pic>
      <xdr:nvPicPr>
        <xdr:cNvPr id="1652" name="Picture 1651" descr="292shiny.png"/>
        <xdr:cNvPicPr>
          <a:picLocks noChangeAspect="1"/>
        </xdr:cNvPicPr>
      </xdr:nvPicPr>
      <xdr:blipFill>
        <a:blip xmlns:r="http://schemas.openxmlformats.org/officeDocument/2006/relationships" r:embed="rId1300"/>
        <a:stretch>
          <a:fillRect/>
        </a:stretch>
      </xdr:blipFill>
      <xdr:spPr>
        <a:xfrm>
          <a:off x="6705600" y="1361008200"/>
          <a:ext cx="762000" cy="762000"/>
        </a:xfrm>
        <a:prstGeom prst="rect">
          <a:avLst/>
        </a:prstGeom>
      </xdr:spPr>
    </xdr:pic>
    <xdr:clientData/>
  </xdr:twoCellAnchor>
  <xdr:twoCellAnchor editAs="oneCell">
    <xdr:from>
      <xdr:col>11</xdr:col>
      <xdr:colOff>0</xdr:colOff>
      <xdr:row>7085</xdr:row>
      <xdr:rowOff>0</xdr:rowOff>
    </xdr:from>
    <xdr:to>
      <xdr:col>12</xdr:col>
      <xdr:colOff>152400</xdr:colOff>
      <xdr:row>7088</xdr:row>
      <xdr:rowOff>190500</xdr:rowOff>
    </xdr:to>
    <xdr:pic>
      <xdr:nvPicPr>
        <xdr:cNvPr id="1653" name="Picture 1652" descr="292backshiny.png"/>
        <xdr:cNvPicPr>
          <a:picLocks noChangeAspect="1"/>
        </xdr:cNvPicPr>
      </xdr:nvPicPr>
      <xdr:blipFill>
        <a:blip xmlns:r="http://schemas.openxmlformats.org/officeDocument/2006/relationships" r:embed="rId1301"/>
        <a:stretch>
          <a:fillRect/>
        </a:stretch>
      </xdr:blipFill>
      <xdr:spPr>
        <a:xfrm>
          <a:off x="6705600" y="1361960700"/>
          <a:ext cx="762000" cy="762000"/>
        </a:xfrm>
        <a:prstGeom prst="rect">
          <a:avLst/>
        </a:prstGeom>
      </xdr:spPr>
    </xdr:pic>
    <xdr:clientData/>
  </xdr:twoCellAnchor>
  <xdr:twoCellAnchor editAs="oneCell">
    <xdr:from>
      <xdr:col>9</xdr:col>
      <xdr:colOff>333375</xdr:colOff>
      <xdr:row>7092</xdr:row>
      <xdr:rowOff>19050</xdr:rowOff>
    </xdr:from>
    <xdr:to>
      <xdr:col>12</xdr:col>
      <xdr:colOff>600075</xdr:colOff>
      <xdr:row>7102</xdr:row>
      <xdr:rowOff>180975</xdr:rowOff>
    </xdr:to>
    <xdr:pic>
      <xdr:nvPicPr>
        <xdr:cNvPr id="1654" name="Picture 1653" descr="275.jpg"/>
        <xdr:cNvPicPr>
          <a:picLocks noChangeAspect="1"/>
        </xdr:cNvPicPr>
      </xdr:nvPicPr>
      <xdr:blipFill>
        <a:blip xmlns:r="http://schemas.openxmlformats.org/officeDocument/2006/relationships" r:embed="rId1302"/>
        <a:stretch>
          <a:fillRect/>
        </a:stretch>
      </xdr:blipFill>
      <xdr:spPr>
        <a:xfrm>
          <a:off x="5819775" y="1363341825"/>
          <a:ext cx="2095500" cy="2095500"/>
        </a:xfrm>
        <a:prstGeom prst="rect">
          <a:avLst/>
        </a:prstGeom>
        <a:ln w="19050">
          <a:solidFill>
            <a:schemeClr val="tx1"/>
          </a:solidFill>
        </a:ln>
      </xdr:spPr>
    </xdr:pic>
    <xdr:clientData/>
  </xdr:twoCellAnchor>
  <xdr:twoCellAnchor editAs="oneCell">
    <xdr:from>
      <xdr:col>7</xdr:col>
      <xdr:colOff>0</xdr:colOff>
      <xdr:row>7114</xdr:row>
      <xdr:rowOff>0</xdr:rowOff>
    </xdr:from>
    <xdr:to>
      <xdr:col>8</xdr:col>
      <xdr:colOff>152400</xdr:colOff>
      <xdr:row>7118</xdr:row>
      <xdr:rowOff>0</xdr:rowOff>
    </xdr:to>
    <xdr:pic>
      <xdr:nvPicPr>
        <xdr:cNvPr id="1655" name="Picture 1654" descr="275.png"/>
        <xdr:cNvPicPr>
          <a:picLocks noChangeAspect="1"/>
        </xdr:cNvPicPr>
      </xdr:nvPicPr>
      <xdr:blipFill>
        <a:blip xmlns:r="http://schemas.openxmlformats.org/officeDocument/2006/relationships" r:embed="rId1303"/>
        <a:stretch>
          <a:fillRect/>
        </a:stretch>
      </xdr:blipFill>
      <xdr:spPr>
        <a:xfrm>
          <a:off x="4267200" y="1367542350"/>
          <a:ext cx="762000" cy="762000"/>
        </a:xfrm>
        <a:prstGeom prst="rect">
          <a:avLst/>
        </a:prstGeom>
      </xdr:spPr>
    </xdr:pic>
    <xdr:clientData/>
  </xdr:twoCellAnchor>
  <xdr:twoCellAnchor editAs="oneCell">
    <xdr:from>
      <xdr:col>9</xdr:col>
      <xdr:colOff>0</xdr:colOff>
      <xdr:row>7114</xdr:row>
      <xdr:rowOff>0</xdr:rowOff>
    </xdr:from>
    <xdr:to>
      <xdr:col>10</xdr:col>
      <xdr:colOff>152400</xdr:colOff>
      <xdr:row>7118</xdr:row>
      <xdr:rowOff>0</xdr:rowOff>
    </xdr:to>
    <xdr:pic>
      <xdr:nvPicPr>
        <xdr:cNvPr id="1656" name="Picture 1655" descr="275fem.png"/>
        <xdr:cNvPicPr>
          <a:picLocks noChangeAspect="1"/>
        </xdr:cNvPicPr>
      </xdr:nvPicPr>
      <xdr:blipFill>
        <a:blip xmlns:r="http://schemas.openxmlformats.org/officeDocument/2006/relationships" r:embed="rId1304"/>
        <a:stretch>
          <a:fillRect/>
        </a:stretch>
      </xdr:blipFill>
      <xdr:spPr>
        <a:xfrm>
          <a:off x="5486400" y="1367542350"/>
          <a:ext cx="762000" cy="762000"/>
        </a:xfrm>
        <a:prstGeom prst="rect">
          <a:avLst/>
        </a:prstGeom>
      </xdr:spPr>
    </xdr:pic>
    <xdr:clientData/>
  </xdr:twoCellAnchor>
  <xdr:twoCellAnchor editAs="oneCell">
    <xdr:from>
      <xdr:col>11</xdr:col>
      <xdr:colOff>0</xdr:colOff>
      <xdr:row>7114</xdr:row>
      <xdr:rowOff>0</xdr:rowOff>
    </xdr:from>
    <xdr:to>
      <xdr:col>12</xdr:col>
      <xdr:colOff>152400</xdr:colOff>
      <xdr:row>7118</xdr:row>
      <xdr:rowOff>0</xdr:rowOff>
    </xdr:to>
    <xdr:pic>
      <xdr:nvPicPr>
        <xdr:cNvPr id="1657" name="Picture 1656" descr="275shiny.png"/>
        <xdr:cNvPicPr>
          <a:picLocks noChangeAspect="1"/>
        </xdr:cNvPicPr>
      </xdr:nvPicPr>
      <xdr:blipFill>
        <a:blip xmlns:r="http://schemas.openxmlformats.org/officeDocument/2006/relationships" r:embed="rId1305"/>
        <a:stretch>
          <a:fillRect/>
        </a:stretch>
      </xdr:blipFill>
      <xdr:spPr>
        <a:xfrm>
          <a:off x="6705600" y="1367542350"/>
          <a:ext cx="762000" cy="762000"/>
        </a:xfrm>
        <a:prstGeom prst="rect">
          <a:avLst/>
        </a:prstGeom>
      </xdr:spPr>
    </xdr:pic>
    <xdr:clientData/>
  </xdr:twoCellAnchor>
  <xdr:twoCellAnchor editAs="oneCell">
    <xdr:from>
      <xdr:col>7</xdr:col>
      <xdr:colOff>0</xdr:colOff>
      <xdr:row>7119</xdr:row>
      <xdr:rowOff>0</xdr:rowOff>
    </xdr:from>
    <xdr:to>
      <xdr:col>8</xdr:col>
      <xdr:colOff>152400</xdr:colOff>
      <xdr:row>7122</xdr:row>
      <xdr:rowOff>190500</xdr:rowOff>
    </xdr:to>
    <xdr:pic>
      <xdr:nvPicPr>
        <xdr:cNvPr id="1658" name="Picture 1657" descr="275back.png"/>
        <xdr:cNvPicPr>
          <a:picLocks noChangeAspect="1"/>
        </xdr:cNvPicPr>
      </xdr:nvPicPr>
      <xdr:blipFill>
        <a:blip xmlns:r="http://schemas.openxmlformats.org/officeDocument/2006/relationships" r:embed="rId1306"/>
        <a:stretch>
          <a:fillRect/>
        </a:stretch>
      </xdr:blipFill>
      <xdr:spPr>
        <a:xfrm>
          <a:off x="4267200" y="1368494850"/>
          <a:ext cx="762000" cy="762000"/>
        </a:xfrm>
        <a:prstGeom prst="rect">
          <a:avLst/>
        </a:prstGeom>
      </xdr:spPr>
    </xdr:pic>
    <xdr:clientData/>
  </xdr:twoCellAnchor>
  <xdr:twoCellAnchor editAs="oneCell">
    <xdr:from>
      <xdr:col>9</xdr:col>
      <xdr:colOff>0</xdr:colOff>
      <xdr:row>7119</xdr:row>
      <xdr:rowOff>0</xdr:rowOff>
    </xdr:from>
    <xdr:to>
      <xdr:col>10</xdr:col>
      <xdr:colOff>152400</xdr:colOff>
      <xdr:row>7122</xdr:row>
      <xdr:rowOff>190500</xdr:rowOff>
    </xdr:to>
    <xdr:pic>
      <xdr:nvPicPr>
        <xdr:cNvPr id="1659" name="Picture 1658" descr="275backfem.png"/>
        <xdr:cNvPicPr>
          <a:picLocks noChangeAspect="1"/>
        </xdr:cNvPicPr>
      </xdr:nvPicPr>
      <xdr:blipFill>
        <a:blip xmlns:r="http://schemas.openxmlformats.org/officeDocument/2006/relationships" r:embed="rId1307"/>
        <a:stretch>
          <a:fillRect/>
        </a:stretch>
      </xdr:blipFill>
      <xdr:spPr>
        <a:xfrm>
          <a:off x="5486400" y="1368494850"/>
          <a:ext cx="762000" cy="762000"/>
        </a:xfrm>
        <a:prstGeom prst="rect">
          <a:avLst/>
        </a:prstGeom>
      </xdr:spPr>
    </xdr:pic>
    <xdr:clientData/>
  </xdr:twoCellAnchor>
  <xdr:twoCellAnchor editAs="oneCell">
    <xdr:from>
      <xdr:col>11</xdr:col>
      <xdr:colOff>0</xdr:colOff>
      <xdr:row>7119</xdr:row>
      <xdr:rowOff>0</xdr:rowOff>
    </xdr:from>
    <xdr:to>
      <xdr:col>12</xdr:col>
      <xdr:colOff>152400</xdr:colOff>
      <xdr:row>7122</xdr:row>
      <xdr:rowOff>190500</xdr:rowOff>
    </xdr:to>
    <xdr:pic>
      <xdr:nvPicPr>
        <xdr:cNvPr id="1660" name="Picture 1659" descr="275backshiny.png"/>
        <xdr:cNvPicPr>
          <a:picLocks noChangeAspect="1"/>
        </xdr:cNvPicPr>
      </xdr:nvPicPr>
      <xdr:blipFill>
        <a:blip xmlns:r="http://schemas.openxmlformats.org/officeDocument/2006/relationships" r:embed="rId1308"/>
        <a:stretch>
          <a:fillRect/>
        </a:stretch>
      </xdr:blipFill>
      <xdr:spPr>
        <a:xfrm>
          <a:off x="6705600" y="1368494850"/>
          <a:ext cx="762000" cy="762000"/>
        </a:xfrm>
        <a:prstGeom prst="rect">
          <a:avLst/>
        </a:prstGeom>
      </xdr:spPr>
    </xdr:pic>
    <xdr:clientData/>
  </xdr:twoCellAnchor>
  <xdr:twoCellAnchor editAs="oneCell">
    <xdr:from>
      <xdr:col>9</xdr:col>
      <xdr:colOff>333375</xdr:colOff>
      <xdr:row>7126</xdr:row>
      <xdr:rowOff>19050</xdr:rowOff>
    </xdr:from>
    <xdr:to>
      <xdr:col>12</xdr:col>
      <xdr:colOff>600075</xdr:colOff>
      <xdr:row>7136</xdr:row>
      <xdr:rowOff>180975</xdr:rowOff>
    </xdr:to>
    <xdr:pic>
      <xdr:nvPicPr>
        <xdr:cNvPr id="1661" name="Picture 1660" descr="213.jpg"/>
        <xdr:cNvPicPr>
          <a:picLocks noChangeAspect="1"/>
        </xdr:cNvPicPr>
      </xdr:nvPicPr>
      <xdr:blipFill>
        <a:blip xmlns:r="http://schemas.openxmlformats.org/officeDocument/2006/relationships" r:embed="rId1309"/>
        <a:stretch>
          <a:fillRect/>
        </a:stretch>
      </xdr:blipFill>
      <xdr:spPr>
        <a:xfrm>
          <a:off x="5819775" y="1369875975"/>
          <a:ext cx="2095500" cy="2095500"/>
        </a:xfrm>
        <a:prstGeom prst="rect">
          <a:avLst/>
        </a:prstGeom>
        <a:ln w="19050">
          <a:solidFill>
            <a:schemeClr val="tx1"/>
          </a:solidFill>
        </a:ln>
      </xdr:spPr>
    </xdr:pic>
    <xdr:clientData/>
  </xdr:twoCellAnchor>
  <xdr:twoCellAnchor editAs="oneCell">
    <xdr:from>
      <xdr:col>7</xdr:col>
      <xdr:colOff>0</xdr:colOff>
      <xdr:row>7148</xdr:row>
      <xdr:rowOff>0</xdr:rowOff>
    </xdr:from>
    <xdr:to>
      <xdr:col>8</xdr:col>
      <xdr:colOff>152400</xdr:colOff>
      <xdr:row>7152</xdr:row>
      <xdr:rowOff>0</xdr:rowOff>
    </xdr:to>
    <xdr:pic>
      <xdr:nvPicPr>
        <xdr:cNvPr id="1662" name="Picture 1661" descr="213.png"/>
        <xdr:cNvPicPr>
          <a:picLocks noChangeAspect="1"/>
        </xdr:cNvPicPr>
      </xdr:nvPicPr>
      <xdr:blipFill>
        <a:blip xmlns:r="http://schemas.openxmlformats.org/officeDocument/2006/relationships" r:embed="rId1310"/>
        <a:stretch>
          <a:fillRect/>
        </a:stretch>
      </xdr:blipFill>
      <xdr:spPr>
        <a:xfrm>
          <a:off x="4267200" y="1374076500"/>
          <a:ext cx="762000" cy="762000"/>
        </a:xfrm>
        <a:prstGeom prst="rect">
          <a:avLst/>
        </a:prstGeom>
      </xdr:spPr>
    </xdr:pic>
    <xdr:clientData/>
  </xdr:twoCellAnchor>
  <xdr:twoCellAnchor editAs="oneCell">
    <xdr:from>
      <xdr:col>9</xdr:col>
      <xdr:colOff>0</xdr:colOff>
      <xdr:row>7148</xdr:row>
      <xdr:rowOff>0</xdr:rowOff>
    </xdr:from>
    <xdr:to>
      <xdr:col>10</xdr:col>
      <xdr:colOff>152400</xdr:colOff>
      <xdr:row>7152</xdr:row>
      <xdr:rowOff>0</xdr:rowOff>
    </xdr:to>
    <xdr:pic>
      <xdr:nvPicPr>
        <xdr:cNvPr id="1663" name="Picture 1662" descr="213.png"/>
        <xdr:cNvPicPr>
          <a:picLocks noChangeAspect="1"/>
        </xdr:cNvPicPr>
      </xdr:nvPicPr>
      <xdr:blipFill>
        <a:blip xmlns:r="http://schemas.openxmlformats.org/officeDocument/2006/relationships" r:embed="rId1310"/>
        <a:stretch>
          <a:fillRect/>
        </a:stretch>
      </xdr:blipFill>
      <xdr:spPr>
        <a:xfrm>
          <a:off x="5486400" y="1374076500"/>
          <a:ext cx="762000" cy="762000"/>
        </a:xfrm>
        <a:prstGeom prst="rect">
          <a:avLst/>
        </a:prstGeom>
      </xdr:spPr>
    </xdr:pic>
    <xdr:clientData/>
  </xdr:twoCellAnchor>
  <xdr:twoCellAnchor editAs="oneCell">
    <xdr:from>
      <xdr:col>7</xdr:col>
      <xdr:colOff>0</xdr:colOff>
      <xdr:row>7153</xdr:row>
      <xdr:rowOff>0</xdr:rowOff>
    </xdr:from>
    <xdr:to>
      <xdr:col>8</xdr:col>
      <xdr:colOff>152400</xdr:colOff>
      <xdr:row>7156</xdr:row>
      <xdr:rowOff>190500</xdr:rowOff>
    </xdr:to>
    <xdr:pic>
      <xdr:nvPicPr>
        <xdr:cNvPr id="1664" name="Picture 1663" descr="213back.png"/>
        <xdr:cNvPicPr>
          <a:picLocks noChangeAspect="1"/>
        </xdr:cNvPicPr>
      </xdr:nvPicPr>
      <xdr:blipFill>
        <a:blip xmlns:r="http://schemas.openxmlformats.org/officeDocument/2006/relationships" r:embed="rId1311"/>
        <a:stretch>
          <a:fillRect/>
        </a:stretch>
      </xdr:blipFill>
      <xdr:spPr>
        <a:xfrm>
          <a:off x="4267200" y="1375029000"/>
          <a:ext cx="762000" cy="762000"/>
        </a:xfrm>
        <a:prstGeom prst="rect">
          <a:avLst/>
        </a:prstGeom>
      </xdr:spPr>
    </xdr:pic>
    <xdr:clientData/>
  </xdr:twoCellAnchor>
  <xdr:twoCellAnchor editAs="oneCell">
    <xdr:from>
      <xdr:col>9</xdr:col>
      <xdr:colOff>0</xdr:colOff>
      <xdr:row>7153</xdr:row>
      <xdr:rowOff>0</xdr:rowOff>
    </xdr:from>
    <xdr:to>
      <xdr:col>10</xdr:col>
      <xdr:colOff>152400</xdr:colOff>
      <xdr:row>7156</xdr:row>
      <xdr:rowOff>190500</xdr:rowOff>
    </xdr:to>
    <xdr:pic>
      <xdr:nvPicPr>
        <xdr:cNvPr id="1665" name="Picture 1664" descr="213back.png"/>
        <xdr:cNvPicPr>
          <a:picLocks noChangeAspect="1"/>
        </xdr:cNvPicPr>
      </xdr:nvPicPr>
      <xdr:blipFill>
        <a:blip xmlns:r="http://schemas.openxmlformats.org/officeDocument/2006/relationships" r:embed="rId1311"/>
        <a:stretch>
          <a:fillRect/>
        </a:stretch>
      </xdr:blipFill>
      <xdr:spPr>
        <a:xfrm>
          <a:off x="5486400" y="1375029000"/>
          <a:ext cx="762000" cy="762000"/>
        </a:xfrm>
        <a:prstGeom prst="rect">
          <a:avLst/>
        </a:prstGeom>
      </xdr:spPr>
    </xdr:pic>
    <xdr:clientData/>
  </xdr:twoCellAnchor>
  <xdr:twoCellAnchor editAs="oneCell">
    <xdr:from>
      <xdr:col>11</xdr:col>
      <xdr:colOff>0</xdr:colOff>
      <xdr:row>7148</xdr:row>
      <xdr:rowOff>0</xdr:rowOff>
    </xdr:from>
    <xdr:to>
      <xdr:col>12</xdr:col>
      <xdr:colOff>152400</xdr:colOff>
      <xdr:row>7152</xdr:row>
      <xdr:rowOff>0</xdr:rowOff>
    </xdr:to>
    <xdr:pic>
      <xdr:nvPicPr>
        <xdr:cNvPr id="1666" name="Picture 1665" descr="213shiny.png"/>
        <xdr:cNvPicPr>
          <a:picLocks noChangeAspect="1"/>
        </xdr:cNvPicPr>
      </xdr:nvPicPr>
      <xdr:blipFill>
        <a:blip xmlns:r="http://schemas.openxmlformats.org/officeDocument/2006/relationships" r:embed="rId1312"/>
        <a:stretch>
          <a:fillRect/>
        </a:stretch>
      </xdr:blipFill>
      <xdr:spPr>
        <a:xfrm>
          <a:off x="6705600" y="1374076500"/>
          <a:ext cx="762000" cy="762000"/>
        </a:xfrm>
        <a:prstGeom prst="rect">
          <a:avLst/>
        </a:prstGeom>
      </xdr:spPr>
    </xdr:pic>
    <xdr:clientData/>
  </xdr:twoCellAnchor>
  <xdr:twoCellAnchor editAs="oneCell">
    <xdr:from>
      <xdr:col>11</xdr:col>
      <xdr:colOff>0</xdr:colOff>
      <xdr:row>7153</xdr:row>
      <xdr:rowOff>0</xdr:rowOff>
    </xdr:from>
    <xdr:to>
      <xdr:col>12</xdr:col>
      <xdr:colOff>152400</xdr:colOff>
      <xdr:row>7156</xdr:row>
      <xdr:rowOff>190500</xdr:rowOff>
    </xdr:to>
    <xdr:pic>
      <xdr:nvPicPr>
        <xdr:cNvPr id="1667" name="Picture 1666" descr="213backshiny.png"/>
        <xdr:cNvPicPr>
          <a:picLocks noChangeAspect="1"/>
        </xdr:cNvPicPr>
      </xdr:nvPicPr>
      <xdr:blipFill>
        <a:blip xmlns:r="http://schemas.openxmlformats.org/officeDocument/2006/relationships" r:embed="rId1313"/>
        <a:stretch>
          <a:fillRect/>
        </a:stretch>
      </xdr:blipFill>
      <xdr:spPr>
        <a:xfrm>
          <a:off x="6705600" y="1375029000"/>
          <a:ext cx="762000" cy="762000"/>
        </a:xfrm>
        <a:prstGeom prst="rect">
          <a:avLst/>
        </a:prstGeom>
      </xdr:spPr>
    </xdr:pic>
    <xdr:clientData/>
  </xdr:twoCellAnchor>
  <xdr:twoCellAnchor editAs="oneCell">
    <xdr:from>
      <xdr:col>9</xdr:col>
      <xdr:colOff>333375</xdr:colOff>
      <xdr:row>7194</xdr:row>
      <xdr:rowOff>19050</xdr:rowOff>
    </xdr:from>
    <xdr:to>
      <xdr:col>12</xdr:col>
      <xdr:colOff>600075</xdr:colOff>
      <xdr:row>7204</xdr:row>
      <xdr:rowOff>180975</xdr:rowOff>
    </xdr:to>
    <xdr:pic>
      <xdr:nvPicPr>
        <xdr:cNvPr id="1668" name="Picture 1667" descr="435.jpg"/>
        <xdr:cNvPicPr>
          <a:picLocks noChangeAspect="1"/>
        </xdr:cNvPicPr>
      </xdr:nvPicPr>
      <xdr:blipFill>
        <a:blip xmlns:r="http://schemas.openxmlformats.org/officeDocument/2006/relationships" r:embed="rId1314"/>
        <a:stretch>
          <a:fillRect/>
        </a:stretch>
      </xdr:blipFill>
      <xdr:spPr>
        <a:xfrm>
          <a:off x="5819775" y="1382944275"/>
          <a:ext cx="2095500" cy="2095500"/>
        </a:xfrm>
        <a:prstGeom prst="rect">
          <a:avLst/>
        </a:prstGeom>
        <a:ln w="19050">
          <a:solidFill>
            <a:schemeClr val="tx1"/>
          </a:solidFill>
        </a:ln>
      </xdr:spPr>
    </xdr:pic>
    <xdr:clientData/>
  </xdr:twoCellAnchor>
  <xdr:twoCellAnchor editAs="oneCell">
    <xdr:from>
      <xdr:col>7</xdr:col>
      <xdr:colOff>0</xdr:colOff>
      <xdr:row>7216</xdr:row>
      <xdr:rowOff>0</xdr:rowOff>
    </xdr:from>
    <xdr:to>
      <xdr:col>8</xdr:col>
      <xdr:colOff>152400</xdr:colOff>
      <xdr:row>7220</xdr:row>
      <xdr:rowOff>0</xdr:rowOff>
    </xdr:to>
    <xdr:pic>
      <xdr:nvPicPr>
        <xdr:cNvPr id="1669" name="Picture 1668" descr="435.png"/>
        <xdr:cNvPicPr>
          <a:picLocks noChangeAspect="1"/>
        </xdr:cNvPicPr>
      </xdr:nvPicPr>
      <xdr:blipFill>
        <a:blip xmlns:r="http://schemas.openxmlformats.org/officeDocument/2006/relationships" r:embed="rId1315"/>
        <a:stretch>
          <a:fillRect/>
        </a:stretch>
      </xdr:blipFill>
      <xdr:spPr>
        <a:xfrm>
          <a:off x="4267200" y="1387144800"/>
          <a:ext cx="762000" cy="762000"/>
        </a:xfrm>
        <a:prstGeom prst="rect">
          <a:avLst/>
        </a:prstGeom>
      </xdr:spPr>
    </xdr:pic>
    <xdr:clientData/>
  </xdr:twoCellAnchor>
  <xdr:twoCellAnchor editAs="oneCell">
    <xdr:from>
      <xdr:col>9</xdr:col>
      <xdr:colOff>0</xdr:colOff>
      <xdr:row>7216</xdr:row>
      <xdr:rowOff>0</xdr:rowOff>
    </xdr:from>
    <xdr:to>
      <xdr:col>10</xdr:col>
      <xdr:colOff>152400</xdr:colOff>
      <xdr:row>7220</xdr:row>
      <xdr:rowOff>0</xdr:rowOff>
    </xdr:to>
    <xdr:pic>
      <xdr:nvPicPr>
        <xdr:cNvPr id="1670" name="Picture 1669" descr="435.png"/>
        <xdr:cNvPicPr>
          <a:picLocks noChangeAspect="1"/>
        </xdr:cNvPicPr>
      </xdr:nvPicPr>
      <xdr:blipFill>
        <a:blip xmlns:r="http://schemas.openxmlformats.org/officeDocument/2006/relationships" r:embed="rId1315"/>
        <a:stretch>
          <a:fillRect/>
        </a:stretch>
      </xdr:blipFill>
      <xdr:spPr>
        <a:xfrm>
          <a:off x="5486400" y="1387144800"/>
          <a:ext cx="762000" cy="762000"/>
        </a:xfrm>
        <a:prstGeom prst="rect">
          <a:avLst/>
        </a:prstGeom>
      </xdr:spPr>
    </xdr:pic>
    <xdr:clientData/>
  </xdr:twoCellAnchor>
  <xdr:twoCellAnchor editAs="oneCell">
    <xdr:from>
      <xdr:col>7</xdr:col>
      <xdr:colOff>0</xdr:colOff>
      <xdr:row>7221</xdr:row>
      <xdr:rowOff>0</xdr:rowOff>
    </xdr:from>
    <xdr:to>
      <xdr:col>8</xdr:col>
      <xdr:colOff>152400</xdr:colOff>
      <xdr:row>7224</xdr:row>
      <xdr:rowOff>190500</xdr:rowOff>
    </xdr:to>
    <xdr:pic>
      <xdr:nvPicPr>
        <xdr:cNvPr id="1671" name="Picture 1670" descr="435back.png"/>
        <xdr:cNvPicPr>
          <a:picLocks noChangeAspect="1"/>
        </xdr:cNvPicPr>
      </xdr:nvPicPr>
      <xdr:blipFill>
        <a:blip xmlns:r="http://schemas.openxmlformats.org/officeDocument/2006/relationships" r:embed="rId1316"/>
        <a:stretch>
          <a:fillRect/>
        </a:stretch>
      </xdr:blipFill>
      <xdr:spPr>
        <a:xfrm>
          <a:off x="4267200" y="1388097300"/>
          <a:ext cx="762000" cy="762000"/>
        </a:xfrm>
        <a:prstGeom prst="rect">
          <a:avLst/>
        </a:prstGeom>
      </xdr:spPr>
    </xdr:pic>
    <xdr:clientData/>
  </xdr:twoCellAnchor>
  <xdr:twoCellAnchor editAs="oneCell">
    <xdr:from>
      <xdr:col>9</xdr:col>
      <xdr:colOff>0</xdr:colOff>
      <xdr:row>7221</xdr:row>
      <xdr:rowOff>0</xdr:rowOff>
    </xdr:from>
    <xdr:to>
      <xdr:col>10</xdr:col>
      <xdr:colOff>152400</xdr:colOff>
      <xdr:row>7224</xdr:row>
      <xdr:rowOff>190500</xdr:rowOff>
    </xdr:to>
    <xdr:pic>
      <xdr:nvPicPr>
        <xdr:cNvPr id="1672" name="Picture 1671" descr="435back.png"/>
        <xdr:cNvPicPr>
          <a:picLocks noChangeAspect="1"/>
        </xdr:cNvPicPr>
      </xdr:nvPicPr>
      <xdr:blipFill>
        <a:blip xmlns:r="http://schemas.openxmlformats.org/officeDocument/2006/relationships" r:embed="rId1316"/>
        <a:stretch>
          <a:fillRect/>
        </a:stretch>
      </xdr:blipFill>
      <xdr:spPr>
        <a:xfrm>
          <a:off x="5486400" y="1388097300"/>
          <a:ext cx="762000" cy="762000"/>
        </a:xfrm>
        <a:prstGeom prst="rect">
          <a:avLst/>
        </a:prstGeom>
      </xdr:spPr>
    </xdr:pic>
    <xdr:clientData/>
  </xdr:twoCellAnchor>
  <xdr:twoCellAnchor editAs="oneCell">
    <xdr:from>
      <xdr:col>11</xdr:col>
      <xdr:colOff>0</xdr:colOff>
      <xdr:row>7216</xdr:row>
      <xdr:rowOff>0</xdr:rowOff>
    </xdr:from>
    <xdr:to>
      <xdr:col>12</xdr:col>
      <xdr:colOff>152400</xdr:colOff>
      <xdr:row>7220</xdr:row>
      <xdr:rowOff>0</xdr:rowOff>
    </xdr:to>
    <xdr:pic>
      <xdr:nvPicPr>
        <xdr:cNvPr id="1673" name="Picture 1672" descr="435shiny.png"/>
        <xdr:cNvPicPr>
          <a:picLocks noChangeAspect="1"/>
        </xdr:cNvPicPr>
      </xdr:nvPicPr>
      <xdr:blipFill>
        <a:blip xmlns:r="http://schemas.openxmlformats.org/officeDocument/2006/relationships" r:embed="rId1317"/>
        <a:stretch>
          <a:fillRect/>
        </a:stretch>
      </xdr:blipFill>
      <xdr:spPr>
        <a:xfrm>
          <a:off x="6705600" y="1387144800"/>
          <a:ext cx="762000" cy="762000"/>
        </a:xfrm>
        <a:prstGeom prst="rect">
          <a:avLst/>
        </a:prstGeom>
      </xdr:spPr>
    </xdr:pic>
    <xdr:clientData/>
  </xdr:twoCellAnchor>
  <xdr:twoCellAnchor editAs="oneCell">
    <xdr:from>
      <xdr:col>11</xdr:col>
      <xdr:colOff>0</xdr:colOff>
      <xdr:row>7221</xdr:row>
      <xdr:rowOff>0</xdr:rowOff>
    </xdr:from>
    <xdr:to>
      <xdr:col>12</xdr:col>
      <xdr:colOff>152400</xdr:colOff>
      <xdr:row>7224</xdr:row>
      <xdr:rowOff>190500</xdr:rowOff>
    </xdr:to>
    <xdr:pic>
      <xdr:nvPicPr>
        <xdr:cNvPr id="1674" name="Picture 1673" descr="435backshiny.png"/>
        <xdr:cNvPicPr>
          <a:picLocks noChangeAspect="1"/>
        </xdr:cNvPicPr>
      </xdr:nvPicPr>
      <xdr:blipFill>
        <a:blip xmlns:r="http://schemas.openxmlformats.org/officeDocument/2006/relationships" r:embed="rId1318"/>
        <a:stretch>
          <a:fillRect/>
        </a:stretch>
      </xdr:blipFill>
      <xdr:spPr>
        <a:xfrm>
          <a:off x="6705600" y="1388097300"/>
          <a:ext cx="762000" cy="762000"/>
        </a:xfrm>
        <a:prstGeom prst="rect">
          <a:avLst/>
        </a:prstGeom>
      </xdr:spPr>
    </xdr:pic>
    <xdr:clientData/>
  </xdr:twoCellAnchor>
  <xdr:twoCellAnchor editAs="oneCell">
    <xdr:from>
      <xdr:col>9</xdr:col>
      <xdr:colOff>333375</xdr:colOff>
      <xdr:row>7226</xdr:row>
      <xdr:rowOff>19050</xdr:rowOff>
    </xdr:from>
    <xdr:to>
      <xdr:col>12</xdr:col>
      <xdr:colOff>600075</xdr:colOff>
      <xdr:row>7236</xdr:row>
      <xdr:rowOff>180975</xdr:rowOff>
    </xdr:to>
    <xdr:pic>
      <xdr:nvPicPr>
        <xdr:cNvPr id="1675" name="Picture 1674" descr="289.jpg"/>
        <xdr:cNvPicPr>
          <a:picLocks noChangeAspect="1"/>
        </xdr:cNvPicPr>
      </xdr:nvPicPr>
      <xdr:blipFill>
        <a:blip xmlns:r="http://schemas.openxmlformats.org/officeDocument/2006/relationships" r:embed="rId1319"/>
        <a:stretch>
          <a:fillRect/>
        </a:stretch>
      </xdr:blipFill>
      <xdr:spPr>
        <a:xfrm>
          <a:off x="5819775" y="1389097425"/>
          <a:ext cx="2095500" cy="2095500"/>
        </a:xfrm>
        <a:prstGeom prst="rect">
          <a:avLst/>
        </a:prstGeom>
        <a:ln w="19050">
          <a:solidFill>
            <a:schemeClr val="tx1"/>
          </a:solidFill>
        </a:ln>
      </xdr:spPr>
    </xdr:pic>
    <xdr:clientData/>
  </xdr:twoCellAnchor>
  <xdr:twoCellAnchor editAs="oneCell">
    <xdr:from>
      <xdr:col>7</xdr:col>
      <xdr:colOff>0</xdr:colOff>
      <xdr:row>7248</xdr:row>
      <xdr:rowOff>0</xdr:rowOff>
    </xdr:from>
    <xdr:to>
      <xdr:col>8</xdr:col>
      <xdr:colOff>152400</xdr:colOff>
      <xdr:row>7252</xdr:row>
      <xdr:rowOff>0</xdr:rowOff>
    </xdr:to>
    <xdr:pic>
      <xdr:nvPicPr>
        <xdr:cNvPr id="1676" name="Picture 1675" descr="289.png"/>
        <xdr:cNvPicPr>
          <a:picLocks noChangeAspect="1"/>
        </xdr:cNvPicPr>
      </xdr:nvPicPr>
      <xdr:blipFill>
        <a:blip xmlns:r="http://schemas.openxmlformats.org/officeDocument/2006/relationships" r:embed="rId1320"/>
        <a:stretch>
          <a:fillRect/>
        </a:stretch>
      </xdr:blipFill>
      <xdr:spPr>
        <a:xfrm>
          <a:off x="4267200" y="1393297950"/>
          <a:ext cx="762000" cy="762000"/>
        </a:xfrm>
        <a:prstGeom prst="rect">
          <a:avLst/>
        </a:prstGeom>
      </xdr:spPr>
    </xdr:pic>
    <xdr:clientData/>
  </xdr:twoCellAnchor>
  <xdr:twoCellAnchor editAs="oneCell">
    <xdr:from>
      <xdr:col>9</xdr:col>
      <xdr:colOff>0</xdr:colOff>
      <xdr:row>7248</xdr:row>
      <xdr:rowOff>0</xdr:rowOff>
    </xdr:from>
    <xdr:to>
      <xdr:col>10</xdr:col>
      <xdr:colOff>152400</xdr:colOff>
      <xdr:row>7252</xdr:row>
      <xdr:rowOff>0</xdr:rowOff>
    </xdr:to>
    <xdr:pic>
      <xdr:nvPicPr>
        <xdr:cNvPr id="1677" name="Picture 1676" descr="289.png"/>
        <xdr:cNvPicPr>
          <a:picLocks noChangeAspect="1"/>
        </xdr:cNvPicPr>
      </xdr:nvPicPr>
      <xdr:blipFill>
        <a:blip xmlns:r="http://schemas.openxmlformats.org/officeDocument/2006/relationships" r:embed="rId1320"/>
        <a:stretch>
          <a:fillRect/>
        </a:stretch>
      </xdr:blipFill>
      <xdr:spPr>
        <a:xfrm>
          <a:off x="5486400" y="1393297950"/>
          <a:ext cx="762000" cy="762000"/>
        </a:xfrm>
        <a:prstGeom prst="rect">
          <a:avLst/>
        </a:prstGeom>
      </xdr:spPr>
    </xdr:pic>
    <xdr:clientData/>
  </xdr:twoCellAnchor>
  <xdr:twoCellAnchor editAs="oneCell">
    <xdr:from>
      <xdr:col>7</xdr:col>
      <xdr:colOff>0</xdr:colOff>
      <xdr:row>7253</xdr:row>
      <xdr:rowOff>0</xdr:rowOff>
    </xdr:from>
    <xdr:to>
      <xdr:col>8</xdr:col>
      <xdr:colOff>152400</xdr:colOff>
      <xdr:row>7256</xdr:row>
      <xdr:rowOff>190500</xdr:rowOff>
    </xdr:to>
    <xdr:pic>
      <xdr:nvPicPr>
        <xdr:cNvPr id="1678" name="Picture 1677" descr="289back.png"/>
        <xdr:cNvPicPr>
          <a:picLocks noChangeAspect="1"/>
        </xdr:cNvPicPr>
      </xdr:nvPicPr>
      <xdr:blipFill>
        <a:blip xmlns:r="http://schemas.openxmlformats.org/officeDocument/2006/relationships" r:embed="rId1321"/>
        <a:stretch>
          <a:fillRect/>
        </a:stretch>
      </xdr:blipFill>
      <xdr:spPr>
        <a:xfrm>
          <a:off x="4267200" y="1394250450"/>
          <a:ext cx="762000" cy="762000"/>
        </a:xfrm>
        <a:prstGeom prst="rect">
          <a:avLst/>
        </a:prstGeom>
      </xdr:spPr>
    </xdr:pic>
    <xdr:clientData/>
  </xdr:twoCellAnchor>
  <xdr:twoCellAnchor editAs="oneCell">
    <xdr:from>
      <xdr:col>9</xdr:col>
      <xdr:colOff>0</xdr:colOff>
      <xdr:row>7253</xdr:row>
      <xdr:rowOff>0</xdr:rowOff>
    </xdr:from>
    <xdr:to>
      <xdr:col>10</xdr:col>
      <xdr:colOff>152400</xdr:colOff>
      <xdr:row>7256</xdr:row>
      <xdr:rowOff>190500</xdr:rowOff>
    </xdr:to>
    <xdr:pic>
      <xdr:nvPicPr>
        <xdr:cNvPr id="1679" name="Picture 1678" descr="289back.png"/>
        <xdr:cNvPicPr>
          <a:picLocks noChangeAspect="1"/>
        </xdr:cNvPicPr>
      </xdr:nvPicPr>
      <xdr:blipFill>
        <a:blip xmlns:r="http://schemas.openxmlformats.org/officeDocument/2006/relationships" r:embed="rId1321"/>
        <a:stretch>
          <a:fillRect/>
        </a:stretch>
      </xdr:blipFill>
      <xdr:spPr>
        <a:xfrm>
          <a:off x="5486400" y="1394250450"/>
          <a:ext cx="762000" cy="762000"/>
        </a:xfrm>
        <a:prstGeom prst="rect">
          <a:avLst/>
        </a:prstGeom>
      </xdr:spPr>
    </xdr:pic>
    <xdr:clientData/>
  </xdr:twoCellAnchor>
  <xdr:twoCellAnchor editAs="oneCell">
    <xdr:from>
      <xdr:col>11</xdr:col>
      <xdr:colOff>0</xdr:colOff>
      <xdr:row>7248</xdr:row>
      <xdr:rowOff>0</xdr:rowOff>
    </xdr:from>
    <xdr:to>
      <xdr:col>12</xdr:col>
      <xdr:colOff>152400</xdr:colOff>
      <xdr:row>7252</xdr:row>
      <xdr:rowOff>0</xdr:rowOff>
    </xdr:to>
    <xdr:pic>
      <xdr:nvPicPr>
        <xdr:cNvPr id="1680" name="Picture 1679" descr="289shiny.png"/>
        <xdr:cNvPicPr>
          <a:picLocks noChangeAspect="1"/>
        </xdr:cNvPicPr>
      </xdr:nvPicPr>
      <xdr:blipFill>
        <a:blip xmlns:r="http://schemas.openxmlformats.org/officeDocument/2006/relationships" r:embed="rId1322"/>
        <a:stretch>
          <a:fillRect/>
        </a:stretch>
      </xdr:blipFill>
      <xdr:spPr>
        <a:xfrm>
          <a:off x="6705600" y="1393297950"/>
          <a:ext cx="762000" cy="762000"/>
        </a:xfrm>
        <a:prstGeom prst="rect">
          <a:avLst/>
        </a:prstGeom>
      </xdr:spPr>
    </xdr:pic>
    <xdr:clientData/>
  </xdr:twoCellAnchor>
  <xdr:twoCellAnchor editAs="oneCell">
    <xdr:from>
      <xdr:col>11</xdr:col>
      <xdr:colOff>0</xdr:colOff>
      <xdr:row>7253</xdr:row>
      <xdr:rowOff>0</xdr:rowOff>
    </xdr:from>
    <xdr:to>
      <xdr:col>12</xdr:col>
      <xdr:colOff>152400</xdr:colOff>
      <xdr:row>7256</xdr:row>
      <xdr:rowOff>190500</xdr:rowOff>
    </xdr:to>
    <xdr:pic>
      <xdr:nvPicPr>
        <xdr:cNvPr id="1681" name="Picture 1680" descr="289backshiny.png"/>
        <xdr:cNvPicPr>
          <a:picLocks noChangeAspect="1"/>
        </xdr:cNvPicPr>
      </xdr:nvPicPr>
      <xdr:blipFill>
        <a:blip xmlns:r="http://schemas.openxmlformats.org/officeDocument/2006/relationships" r:embed="rId1323"/>
        <a:stretch>
          <a:fillRect/>
        </a:stretch>
      </xdr:blipFill>
      <xdr:spPr>
        <a:xfrm>
          <a:off x="6705600" y="1394250450"/>
          <a:ext cx="762000" cy="762000"/>
        </a:xfrm>
        <a:prstGeom prst="rect">
          <a:avLst/>
        </a:prstGeom>
      </xdr:spPr>
    </xdr:pic>
    <xdr:clientData/>
  </xdr:twoCellAnchor>
  <xdr:twoCellAnchor editAs="oneCell">
    <xdr:from>
      <xdr:col>9</xdr:col>
      <xdr:colOff>333375</xdr:colOff>
      <xdr:row>7394</xdr:row>
      <xdr:rowOff>19050</xdr:rowOff>
    </xdr:from>
    <xdr:to>
      <xdr:col>12</xdr:col>
      <xdr:colOff>600075</xdr:colOff>
      <xdr:row>7404</xdr:row>
      <xdr:rowOff>180975</xdr:rowOff>
    </xdr:to>
    <xdr:pic>
      <xdr:nvPicPr>
        <xdr:cNvPr id="1682" name="Picture 1681" descr="338.jpg"/>
        <xdr:cNvPicPr>
          <a:picLocks noChangeAspect="1"/>
        </xdr:cNvPicPr>
      </xdr:nvPicPr>
      <xdr:blipFill>
        <a:blip xmlns:r="http://schemas.openxmlformats.org/officeDocument/2006/relationships" r:embed="rId1324"/>
        <a:stretch>
          <a:fillRect/>
        </a:stretch>
      </xdr:blipFill>
      <xdr:spPr>
        <a:xfrm>
          <a:off x="5819775" y="1415234025"/>
          <a:ext cx="2095500" cy="2095500"/>
        </a:xfrm>
        <a:prstGeom prst="rect">
          <a:avLst/>
        </a:prstGeom>
        <a:ln w="19050">
          <a:solidFill>
            <a:schemeClr val="tx1"/>
          </a:solidFill>
        </a:ln>
      </xdr:spPr>
    </xdr:pic>
    <xdr:clientData/>
  </xdr:twoCellAnchor>
  <xdr:twoCellAnchor editAs="oneCell">
    <xdr:from>
      <xdr:col>8</xdr:col>
      <xdr:colOff>0</xdr:colOff>
      <xdr:row>7416</xdr:row>
      <xdr:rowOff>0</xdr:rowOff>
    </xdr:from>
    <xdr:to>
      <xdr:col>9</xdr:col>
      <xdr:colOff>152400</xdr:colOff>
      <xdr:row>7420</xdr:row>
      <xdr:rowOff>0</xdr:rowOff>
    </xdr:to>
    <xdr:pic>
      <xdr:nvPicPr>
        <xdr:cNvPr id="1683" name="Picture 1682" descr="338.png"/>
        <xdr:cNvPicPr>
          <a:picLocks noChangeAspect="1"/>
        </xdr:cNvPicPr>
      </xdr:nvPicPr>
      <xdr:blipFill>
        <a:blip xmlns:r="http://schemas.openxmlformats.org/officeDocument/2006/relationships" r:embed="rId1325"/>
        <a:stretch>
          <a:fillRect/>
        </a:stretch>
      </xdr:blipFill>
      <xdr:spPr>
        <a:xfrm>
          <a:off x="4876800" y="1419434550"/>
          <a:ext cx="762000" cy="762000"/>
        </a:xfrm>
        <a:prstGeom prst="rect">
          <a:avLst/>
        </a:prstGeom>
      </xdr:spPr>
    </xdr:pic>
    <xdr:clientData/>
  </xdr:twoCellAnchor>
  <xdr:twoCellAnchor editAs="oneCell">
    <xdr:from>
      <xdr:col>8</xdr:col>
      <xdr:colOff>0</xdr:colOff>
      <xdr:row>7421</xdr:row>
      <xdr:rowOff>0</xdr:rowOff>
    </xdr:from>
    <xdr:to>
      <xdr:col>9</xdr:col>
      <xdr:colOff>152400</xdr:colOff>
      <xdr:row>7424</xdr:row>
      <xdr:rowOff>190500</xdr:rowOff>
    </xdr:to>
    <xdr:pic>
      <xdr:nvPicPr>
        <xdr:cNvPr id="1684" name="Picture 1683" descr="338back.png"/>
        <xdr:cNvPicPr>
          <a:picLocks noChangeAspect="1"/>
        </xdr:cNvPicPr>
      </xdr:nvPicPr>
      <xdr:blipFill>
        <a:blip xmlns:r="http://schemas.openxmlformats.org/officeDocument/2006/relationships" r:embed="rId1326"/>
        <a:stretch>
          <a:fillRect/>
        </a:stretch>
      </xdr:blipFill>
      <xdr:spPr>
        <a:xfrm>
          <a:off x="4876800" y="1420387050"/>
          <a:ext cx="762000" cy="762000"/>
        </a:xfrm>
        <a:prstGeom prst="rect">
          <a:avLst/>
        </a:prstGeom>
      </xdr:spPr>
    </xdr:pic>
    <xdr:clientData/>
  </xdr:twoCellAnchor>
  <xdr:twoCellAnchor editAs="oneCell">
    <xdr:from>
      <xdr:col>11</xdr:col>
      <xdr:colOff>0</xdr:colOff>
      <xdr:row>7416</xdr:row>
      <xdr:rowOff>0</xdr:rowOff>
    </xdr:from>
    <xdr:to>
      <xdr:col>12</xdr:col>
      <xdr:colOff>152400</xdr:colOff>
      <xdr:row>7420</xdr:row>
      <xdr:rowOff>0</xdr:rowOff>
    </xdr:to>
    <xdr:pic>
      <xdr:nvPicPr>
        <xdr:cNvPr id="1685" name="Picture 1684" descr="338shiny.png"/>
        <xdr:cNvPicPr>
          <a:picLocks noChangeAspect="1"/>
        </xdr:cNvPicPr>
      </xdr:nvPicPr>
      <xdr:blipFill>
        <a:blip xmlns:r="http://schemas.openxmlformats.org/officeDocument/2006/relationships" r:embed="rId1327"/>
        <a:stretch>
          <a:fillRect/>
        </a:stretch>
      </xdr:blipFill>
      <xdr:spPr>
        <a:xfrm>
          <a:off x="6705600" y="1419434550"/>
          <a:ext cx="762000" cy="762000"/>
        </a:xfrm>
        <a:prstGeom prst="rect">
          <a:avLst/>
        </a:prstGeom>
      </xdr:spPr>
    </xdr:pic>
    <xdr:clientData/>
  </xdr:twoCellAnchor>
  <xdr:twoCellAnchor editAs="oneCell">
    <xdr:from>
      <xdr:col>11</xdr:col>
      <xdr:colOff>0</xdr:colOff>
      <xdr:row>7421</xdr:row>
      <xdr:rowOff>0</xdr:rowOff>
    </xdr:from>
    <xdr:to>
      <xdr:col>12</xdr:col>
      <xdr:colOff>152400</xdr:colOff>
      <xdr:row>7424</xdr:row>
      <xdr:rowOff>190500</xdr:rowOff>
    </xdr:to>
    <xdr:pic>
      <xdr:nvPicPr>
        <xdr:cNvPr id="1686" name="Picture 1685" descr="338backshiny.png"/>
        <xdr:cNvPicPr>
          <a:picLocks noChangeAspect="1"/>
        </xdr:cNvPicPr>
      </xdr:nvPicPr>
      <xdr:blipFill>
        <a:blip xmlns:r="http://schemas.openxmlformats.org/officeDocument/2006/relationships" r:embed="rId1328"/>
        <a:stretch>
          <a:fillRect/>
        </a:stretch>
      </xdr:blipFill>
      <xdr:spPr>
        <a:xfrm>
          <a:off x="6705600" y="1420387050"/>
          <a:ext cx="762000" cy="762000"/>
        </a:xfrm>
        <a:prstGeom prst="rect">
          <a:avLst/>
        </a:prstGeom>
      </xdr:spPr>
    </xdr:pic>
    <xdr:clientData/>
  </xdr:twoCellAnchor>
  <xdr:twoCellAnchor editAs="oneCell">
    <xdr:from>
      <xdr:col>9</xdr:col>
      <xdr:colOff>333375</xdr:colOff>
      <xdr:row>7428</xdr:row>
      <xdr:rowOff>19050</xdr:rowOff>
    </xdr:from>
    <xdr:to>
      <xdr:col>12</xdr:col>
      <xdr:colOff>600075</xdr:colOff>
      <xdr:row>7438</xdr:row>
      <xdr:rowOff>180975</xdr:rowOff>
    </xdr:to>
    <xdr:pic>
      <xdr:nvPicPr>
        <xdr:cNvPr id="1687" name="Picture 1686" descr="327.jpg"/>
        <xdr:cNvPicPr>
          <a:picLocks noChangeAspect="1"/>
        </xdr:cNvPicPr>
      </xdr:nvPicPr>
      <xdr:blipFill>
        <a:blip xmlns:r="http://schemas.openxmlformats.org/officeDocument/2006/relationships" r:embed="rId1329"/>
        <a:stretch>
          <a:fillRect/>
        </a:stretch>
      </xdr:blipFill>
      <xdr:spPr>
        <a:xfrm>
          <a:off x="5819775" y="1421768175"/>
          <a:ext cx="2095500" cy="2095500"/>
        </a:xfrm>
        <a:prstGeom prst="rect">
          <a:avLst/>
        </a:prstGeom>
        <a:ln w="19050">
          <a:solidFill>
            <a:schemeClr val="tx1"/>
          </a:solidFill>
        </a:ln>
      </xdr:spPr>
    </xdr:pic>
    <xdr:clientData/>
  </xdr:twoCellAnchor>
  <xdr:twoCellAnchor editAs="oneCell">
    <xdr:from>
      <xdr:col>7</xdr:col>
      <xdr:colOff>0</xdr:colOff>
      <xdr:row>7450</xdr:row>
      <xdr:rowOff>0</xdr:rowOff>
    </xdr:from>
    <xdr:to>
      <xdr:col>8</xdr:col>
      <xdr:colOff>152400</xdr:colOff>
      <xdr:row>7454</xdr:row>
      <xdr:rowOff>0</xdr:rowOff>
    </xdr:to>
    <xdr:pic>
      <xdr:nvPicPr>
        <xdr:cNvPr id="1688" name="Picture 1687" descr="327.png"/>
        <xdr:cNvPicPr>
          <a:picLocks noChangeAspect="1"/>
        </xdr:cNvPicPr>
      </xdr:nvPicPr>
      <xdr:blipFill>
        <a:blip xmlns:r="http://schemas.openxmlformats.org/officeDocument/2006/relationships" r:embed="rId1330"/>
        <a:stretch>
          <a:fillRect/>
        </a:stretch>
      </xdr:blipFill>
      <xdr:spPr>
        <a:xfrm>
          <a:off x="4267200" y="1425968700"/>
          <a:ext cx="762000" cy="762000"/>
        </a:xfrm>
        <a:prstGeom prst="rect">
          <a:avLst/>
        </a:prstGeom>
      </xdr:spPr>
    </xdr:pic>
    <xdr:clientData/>
  </xdr:twoCellAnchor>
  <xdr:twoCellAnchor editAs="oneCell">
    <xdr:from>
      <xdr:col>9</xdr:col>
      <xdr:colOff>0</xdr:colOff>
      <xdr:row>7450</xdr:row>
      <xdr:rowOff>0</xdr:rowOff>
    </xdr:from>
    <xdr:to>
      <xdr:col>10</xdr:col>
      <xdr:colOff>152400</xdr:colOff>
      <xdr:row>7454</xdr:row>
      <xdr:rowOff>0</xdr:rowOff>
    </xdr:to>
    <xdr:pic>
      <xdr:nvPicPr>
        <xdr:cNvPr id="1689" name="Picture 1688" descr="327.png"/>
        <xdr:cNvPicPr>
          <a:picLocks noChangeAspect="1"/>
        </xdr:cNvPicPr>
      </xdr:nvPicPr>
      <xdr:blipFill>
        <a:blip xmlns:r="http://schemas.openxmlformats.org/officeDocument/2006/relationships" r:embed="rId1330"/>
        <a:stretch>
          <a:fillRect/>
        </a:stretch>
      </xdr:blipFill>
      <xdr:spPr>
        <a:xfrm>
          <a:off x="5486400" y="1425968700"/>
          <a:ext cx="762000" cy="762000"/>
        </a:xfrm>
        <a:prstGeom prst="rect">
          <a:avLst/>
        </a:prstGeom>
      </xdr:spPr>
    </xdr:pic>
    <xdr:clientData/>
  </xdr:twoCellAnchor>
  <xdr:twoCellAnchor editAs="oneCell">
    <xdr:from>
      <xdr:col>7</xdr:col>
      <xdr:colOff>0</xdr:colOff>
      <xdr:row>7455</xdr:row>
      <xdr:rowOff>0</xdr:rowOff>
    </xdr:from>
    <xdr:to>
      <xdr:col>8</xdr:col>
      <xdr:colOff>152400</xdr:colOff>
      <xdr:row>7458</xdr:row>
      <xdr:rowOff>190500</xdr:rowOff>
    </xdr:to>
    <xdr:pic>
      <xdr:nvPicPr>
        <xdr:cNvPr id="1690" name="Picture 1689" descr="327back.png"/>
        <xdr:cNvPicPr>
          <a:picLocks noChangeAspect="1"/>
        </xdr:cNvPicPr>
      </xdr:nvPicPr>
      <xdr:blipFill>
        <a:blip xmlns:r="http://schemas.openxmlformats.org/officeDocument/2006/relationships" r:embed="rId1331"/>
        <a:stretch>
          <a:fillRect/>
        </a:stretch>
      </xdr:blipFill>
      <xdr:spPr>
        <a:xfrm>
          <a:off x="4267200" y="1426921200"/>
          <a:ext cx="762000" cy="762000"/>
        </a:xfrm>
        <a:prstGeom prst="rect">
          <a:avLst/>
        </a:prstGeom>
      </xdr:spPr>
    </xdr:pic>
    <xdr:clientData/>
  </xdr:twoCellAnchor>
  <xdr:twoCellAnchor editAs="oneCell">
    <xdr:from>
      <xdr:col>9</xdr:col>
      <xdr:colOff>0</xdr:colOff>
      <xdr:row>7455</xdr:row>
      <xdr:rowOff>0</xdr:rowOff>
    </xdr:from>
    <xdr:to>
      <xdr:col>10</xdr:col>
      <xdr:colOff>152400</xdr:colOff>
      <xdr:row>7458</xdr:row>
      <xdr:rowOff>190500</xdr:rowOff>
    </xdr:to>
    <xdr:pic>
      <xdr:nvPicPr>
        <xdr:cNvPr id="1691" name="Picture 1690" descr="327back.png"/>
        <xdr:cNvPicPr>
          <a:picLocks noChangeAspect="1"/>
        </xdr:cNvPicPr>
      </xdr:nvPicPr>
      <xdr:blipFill>
        <a:blip xmlns:r="http://schemas.openxmlformats.org/officeDocument/2006/relationships" r:embed="rId1331"/>
        <a:stretch>
          <a:fillRect/>
        </a:stretch>
      </xdr:blipFill>
      <xdr:spPr>
        <a:xfrm>
          <a:off x="5486400" y="1426921200"/>
          <a:ext cx="762000" cy="762000"/>
        </a:xfrm>
        <a:prstGeom prst="rect">
          <a:avLst/>
        </a:prstGeom>
      </xdr:spPr>
    </xdr:pic>
    <xdr:clientData/>
  </xdr:twoCellAnchor>
  <xdr:twoCellAnchor editAs="oneCell">
    <xdr:from>
      <xdr:col>11</xdr:col>
      <xdr:colOff>0</xdr:colOff>
      <xdr:row>7450</xdr:row>
      <xdr:rowOff>0</xdr:rowOff>
    </xdr:from>
    <xdr:to>
      <xdr:col>12</xdr:col>
      <xdr:colOff>152400</xdr:colOff>
      <xdr:row>7454</xdr:row>
      <xdr:rowOff>0</xdr:rowOff>
    </xdr:to>
    <xdr:pic>
      <xdr:nvPicPr>
        <xdr:cNvPr id="1692" name="Picture 1691" descr="327shiny.png"/>
        <xdr:cNvPicPr>
          <a:picLocks noChangeAspect="1"/>
        </xdr:cNvPicPr>
      </xdr:nvPicPr>
      <xdr:blipFill>
        <a:blip xmlns:r="http://schemas.openxmlformats.org/officeDocument/2006/relationships" r:embed="rId1332"/>
        <a:stretch>
          <a:fillRect/>
        </a:stretch>
      </xdr:blipFill>
      <xdr:spPr>
        <a:xfrm>
          <a:off x="6705600" y="1425968700"/>
          <a:ext cx="762000" cy="762000"/>
        </a:xfrm>
        <a:prstGeom prst="rect">
          <a:avLst/>
        </a:prstGeom>
      </xdr:spPr>
    </xdr:pic>
    <xdr:clientData/>
  </xdr:twoCellAnchor>
  <xdr:twoCellAnchor editAs="oneCell">
    <xdr:from>
      <xdr:col>11</xdr:col>
      <xdr:colOff>0</xdr:colOff>
      <xdr:row>7455</xdr:row>
      <xdr:rowOff>0</xdr:rowOff>
    </xdr:from>
    <xdr:to>
      <xdr:col>12</xdr:col>
      <xdr:colOff>152400</xdr:colOff>
      <xdr:row>7458</xdr:row>
      <xdr:rowOff>190500</xdr:rowOff>
    </xdr:to>
    <xdr:pic>
      <xdr:nvPicPr>
        <xdr:cNvPr id="1693" name="Picture 1692" descr="327backshiny.png"/>
        <xdr:cNvPicPr>
          <a:picLocks noChangeAspect="1"/>
        </xdr:cNvPicPr>
      </xdr:nvPicPr>
      <xdr:blipFill>
        <a:blip xmlns:r="http://schemas.openxmlformats.org/officeDocument/2006/relationships" r:embed="rId1333"/>
        <a:stretch>
          <a:fillRect/>
        </a:stretch>
      </xdr:blipFill>
      <xdr:spPr>
        <a:xfrm>
          <a:off x="6705600" y="1426921200"/>
          <a:ext cx="762000" cy="762000"/>
        </a:xfrm>
        <a:prstGeom prst="rect">
          <a:avLst/>
        </a:prstGeom>
      </xdr:spPr>
    </xdr:pic>
    <xdr:clientData/>
  </xdr:twoCellAnchor>
  <xdr:twoCellAnchor editAs="oneCell">
    <xdr:from>
      <xdr:col>9</xdr:col>
      <xdr:colOff>333375</xdr:colOff>
      <xdr:row>7628</xdr:row>
      <xdr:rowOff>19050</xdr:rowOff>
    </xdr:from>
    <xdr:to>
      <xdr:col>12</xdr:col>
      <xdr:colOff>600075</xdr:colOff>
      <xdr:row>7638</xdr:row>
      <xdr:rowOff>180975</xdr:rowOff>
    </xdr:to>
    <xdr:pic>
      <xdr:nvPicPr>
        <xdr:cNvPr id="1694" name="Picture 1693" descr="185.jpg"/>
        <xdr:cNvPicPr>
          <a:picLocks noChangeAspect="1"/>
        </xdr:cNvPicPr>
      </xdr:nvPicPr>
      <xdr:blipFill>
        <a:blip xmlns:r="http://schemas.openxmlformats.org/officeDocument/2006/relationships" r:embed="rId1334"/>
        <a:stretch>
          <a:fillRect/>
        </a:stretch>
      </xdr:blipFill>
      <xdr:spPr>
        <a:xfrm>
          <a:off x="5819775" y="1460211075"/>
          <a:ext cx="2095500" cy="2095500"/>
        </a:xfrm>
        <a:prstGeom prst="rect">
          <a:avLst/>
        </a:prstGeom>
        <a:ln w="19050">
          <a:solidFill>
            <a:schemeClr val="tx1"/>
          </a:solidFill>
        </a:ln>
      </xdr:spPr>
    </xdr:pic>
    <xdr:clientData/>
  </xdr:twoCellAnchor>
  <xdr:twoCellAnchor editAs="oneCell">
    <xdr:from>
      <xdr:col>7</xdr:col>
      <xdr:colOff>0</xdr:colOff>
      <xdr:row>7650</xdr:row>
      <xdr:rowOff>0</xdr:rowOff>
    </xdr:from>
    <xdr:to>
      <xdr:col>8</xdr:col>
      <xdr:colOff>152400</xdr:colOff>
      <xdr:row>7654</xdr:row>
      <xdr:rowOff>0</xdr:rowOff>
    </xdr:to>
    <xdr:pic>
      <xdr:nvPicPr>
        <xdr:cNvPr id="1695" name="Picture 1694" descr="185.png"/>
        <xdr:cNvPicPr>
          <a:picLocks noChangeAspect="1"/>
        </xdr:cNvPicPr>
      </xdr:nvPicPr>
      <xdr:blipFill>
        <a:blip xmlns:r="http://schemas.openxmlformats.org/officeDocument/2006/relationships" r:embed="rId1335"/>
        <a:stretch>
          <a:fillRect/>
        </a:stretch>
      </xdr:blipFill>
      <xdr:spPr>
        <a:xfrm>
          <a:off x="4267200" y="1464411600"/>
          <a:ext cx="762000" cy="762000"/>
        </a:xfrm>
        <a:prstGeom prst="rect">
          <a:avLst/>
        </a:prstGeom>
      </xdr:spPr>
    </xdr:pic>
    <xdr:clientData/>
  </xdr:twoCellAnchor>
  <xdr:twoCellAnchor editAs="oneCell">
    <xdr:from>
      <xdr:col>9</xdr:col>
      <xdr:colOff>0</xdr:colOff>
      <xdr:row>7650</xdr:row>
      <xdr:rowOff>0</xdr:rowOff>
    </xdr:from>
    <xdr:to>
      <xdr:col>10</xdr:col>
      <xdr:colOff>152400</xdr:colOff>
      <xdr:row>7654</xdr:row>
      <xdr:rowOff>0</xdr:rowOff>
    </xdr:to>
    <xdr:pic>
      <xdr:nvPicPr>
        <xdr:cNvPr id="1696" name="Picture 1695" descr="185fem.png"/>
        <xdr:cNvPicPr>
          <a:picLocks noChangeAspect="1"/>
        </xdr:cNvPicPr>
      </xdr:nvPicPr>
      <xdr:blipFill>
        <a:blip xmlns:r="http://schemas.openxmlformats.org/officeDocument/2006/relationships" r:embed="rId1336"/>
        <a:stretch>
          <a:fillRect/>
        </a:stretch>
      </xdr:blipFill>
      <xdr:spPr>
        <a:xfrm>
          <a:off x="5486400" y="1464411600"/>
          <a:ext cx="762000" cy="762000"/>
        </a:xfrm>
        <a:prstGeom prst="rect">
          <a:avLst/>
        </a:prstGeom>
      </xdr:spPr>
    </xdr:pic>
    <xdr:clientData/>
  </xdr:twoCellAnchor>
  <xdr:twoCellAnchor editAs="oneCell">
    <xdr:from>
      <xdr:col>7</xdr:col>
      <xdr:colOff>0</xdr:colOff>
      <xdr:row>7655</xdr:row>
      <xdr:rowOff>0</xdr:rowOff>
    </xdr:from>
    <xdr:to>
      <xdr:col>8</xdr:col>
      <xdr:colOff>152400</xdr:colOff>
      <xdr:row>7658</xdr:row>
      <xdr:rowOff>190500</xdr:rowOff>
    </xdr:to>
    <xdr:pic>
      <xdr:nvPicPr>
        <xdr:cNvPr id="1697" name="Picture 1696" descr="185back.png"/>
        <xdr:cNvPicPr>
          <a:picLocks noChangeAspect="1"/>
        </xdr:cNvPicPr>
      </xdr:nvPicPr>
      <xdr:blipFill>
        <a:blip xmlns:r="http://schemas.openxmlformats.org/officeDocument/2006/relationships" r:embed="rId1337"/>
        <a:stretch>
          <a:fillRect/>
        </a:stretch>
      </xdr:blipFill>
      <xdr:spPr>
        <a:xfrm>
          <a:off x="4267200" y="1465364100"/>
          <a:ext cx="762000" cy="762000"/>
        </a:xfrm>
        <a:prstGeom prst="rect">
          <a:avLst/>
        </a:prstGeom>
      </xdr:spPr>
    </xdr:pic>
    <xdr:clientData/>
  </xdr:twoCellAnchor>
  <xdr:twoCellAnchor editAs="oneCell">
    <xdr:from>
      <xdr:col>9</xdr:col>
      <xdr:colOff>0</xdr:colOff>
      <xdr:row>7655</xdr:row>
      <xdr:rowOff>0</xdr:rowOff>
    </xdr:from>
    <xdr:to>
      <xdr:col>10</xdr:col>
      <xdr:colOff>152400</xdr:colOff>
      <xdr:row>7658</xdr:row>
      <xdr:rowOff>190500</xdr:rowOff>
    </xdr:to>
    <xdr:pic>
      <xdr:nvPicPr>
        <xdr:cNvPr id="1698" name="Picture 1697" descr="185backfem.png"/>
        <xdr:cNvPicPr>
          <a:picLocks noChangeAspect="1"/>
        </xdr:cNvPicPr>
      </xdr:nvPicPr>
      <xdr:blipFill>
        <a:blip xmlns:r="http://schemas.openxmlformats.org/officeDocument/2006/relationships" r:embed="rId1338"/>
        <a:stretch>
          <a:fillRect/>
        </a:stretch>
      </xdr:blipFill>
      <xdr:spPr>
        <a:xfrm>
          <a:off x="5486400" y="1465364100"/>
          <a:ext cx="762000" cy="762000"/>
        </a:xfrm>
        <a:prstGeom prst="rect">
          <a:avLst/>
        </a:prstGeom>
      </xdr:spPr>
    </xdr:pic>
    <xdr:clientData/>
  </xdr:twoCellAnchor>
  <xdr:twoCellAnchor editAs="oneCell">
    <xdr:from>
      <xdr:col>11</xdr:col>
      <xdr:colOff>0</xdr:colOff>
      <xdr:row>7650</xdr:row>
      <xdr:rowOff>0</xdr:rowOff>
    </xdr:from>
    <xdr:to>
      <xdr:col>12</xdr:col>
      <xdr:colOff>152400</xdr:colOff>
      <xdr:row>7654</xdr:row>
      <xdr:rowOff>0</xdr:rowOff>
    </xdr:to>
    <xdr:pic>
      <xdr:nvPicPr>
        <xdr:cNvPr id="1699" name="Picture 1698" descr="185shiny.png"/>
        <xdr:cNvPicPr>
          <a:picLocks noChangeAspect="1"/>
        </xdr:cNvPicPr>
      </xdr:nvPicPr>
      <xdr:blipFill>
        <a:blip xmlns:r="http://schemas.openxmlformats.org/officeDocument/2006/relationships" r:embed="rId1339"/>
        <a:stretch>
          <a:fillRect/>
        </a:stretch>
      </xdr:blipFill>
      <xdr:spPr>
        <a:xfrm>
          <a:off x="6705600" y="1464411600"/>
          <a:ext cx="762000" cy="762000"/>
        </a:xfrm>
        <a:prstGeom prst="rect">
          <a:avLst/>
        </a:prstGeom>
      </xdr:spPr>
    </xdr:pic>
    <xdr:clientData/>
  </xdr:twoCellAnchor>
  <xdr:twoCellAnchor editAs="oneCell">
    <xdr:from>
      <xdr:col>11</xdr:col>
      <xdr:colOff>0</xdr:colOff>
      <xdr:row>7655</xdr:row>
      <xdr:rowOff>0</xdr:rowOff>
    </xdr:from>
    <xdr:to>
      <xdr:col>12</xdr:col>
      <xdr:colOff>152400</xdr:colOff>
      <xdr:row>7658</xdr:row>
      <xdr:rowOff>190500</xdr:rowOff>
    </xdr:to>
    <xdr:pic>
      <xdr:nvPicPr>
        <xdr:cNvPr id="1700" name="Picture 1699" descr="185backshiny.png"/>
        <xdr:cNvPicPr>
          <a:picLocks noChangeAspect="1"/>
        </xdr:cNvPicPr>
      </xdr:nvPicPr>
      <xdr:blipFill>
        <a:blip xmlns:r="http://schemas.openxmlformats.org/officeDocument/2006/relationships" r:embed="rId1340"/>
        <a:stretch>
          <a:fillRect/>
        </a:stretch>
      </xdr:blipFill>
      <xdr:spPr>
        <a:xfrm>
          <a:off x="6705600" y="1465364100"/>
          <a:ext cx="762000" cy="762000"/>
        </a:xfrm>
        <a:prstGeom prst="rect">
          <a:avLst/>
        </a:prstGeom>
      </xdr:spPr>
    </xdr:pic>
    <xdr:clientData/>
  </xdr:twoCellAnchor>
  <xdr:twoCellAnchor editAs="oneCell">
    <xdr:from>
      <xdr:col>9</xdr:col>
      <xdr:colOff>333375</xdr:colOff>
      <xdr:row>7692</xdr:row>
      <xdr:rowOff>19050</xdr:rowOff>
    </xdr:from>
    <xdr:to>
      <xdr:col>12</xdr:col>
      <xdr:colOff>600075</xdr:colOff>
      <xdr:row>7702</xdr:row>
      <xdr:rowOff>180975</xdr:rowOff>
    </xdr:to>
    <xdr:pic>
      <xdr:nvPicPr>
        <xdr:cNvPr id="1701" name="Picture 1700" descr="192.jpg"/>
        <xdr:cNvPicPr>
          <a:picLocks noChangeAspect="1"/>
        </xdr:cNvPicPr>
      </xdr:nvPicPr>
      <xdr:blipFill>
        <a:blip xmlns:r="http://schemas.openxmlformats.org/officeDocument/2006/relationships" r:embed="rId1341"/>
        <a:stretch>
          <a:fillRect/>
        </a:stretch>
      </xdr:blipFill>
      <xdr:spPr>
        <a:xfrm>
          <a:off x="5819775" y="1472517375"/>
          <a:ext cx="2095500" cy="2095500"/>
        </a:xfrm>
        <a:prstGeom prst="rect">
          <a:avLst/>
        </a:prstGeom>
        <a:ln w="19050">
          <a:solidFill>
            <a:schemeClr val="tx1"/>
          </a:solidFill>
        </a:ln>
      </xdr:spPr>
    </xdr:pic>
    <xdr:clientData/>
  </xdr:twoCellAnchor>
  <xdr:twoCellAnchor editAs="oneCell">
    <xdr:from>
      <xdr:col>7</xdr:col>
      <xdr:colOff>0</xdr:colOff>
      <xdr:row>7714</xdr:row>
      <xdr:rowOff>0</xdr:rowOff>
    </xdr:from>
    <xdr:to>
      <xdr:col>8</xdr:col>
      <xdr:colOff>152400</xdr:colOff>
      <xdr:row>7718</xdr:row>
      <xdr:rowOff>0</xdr:rowOff>
    </xdr:to>
    <xdr:pic>
      <xdr:nvPicPr>
        <xdr:cNvPr id="1702" name="Picture 1701" descr="192.png"/>
        <xdr:cNvPicPr>
          <a:picLocks noChangeAspect="1"/>
        </xdr:cNvPicPr>
      </xdr:nvPicPr>
      <xdr:blipFill>
        <a:blip xmlns:r="http://schemas.openxmlformats.org/officeDocument/2006/relationships" r:embed="rId1342"/>
        <a:stretch>
          <a:fillRect/>
        </a:stretch>
      </xdr:blipFill>
      <xdr:spPr>
        <a:xfrm>
          <a:off x="4267200" y="1476717900"/>
          <a:ext cx="762000" cy="762000"/>
        </a:xfrm>
        <a:prstGeom prst="rect">
          <a:avLst/>
        </a:prstGeom>
      </xdr:spPr>
    </xdr:pic>
    <xdr:clientData/>
  </xdr:twoCellAnchor>
  <xdr:twoCellAnchor editAs="oneCell">
    <xdr:from>
      <xdr:col>9</xdr:col>
      <xdr:colOff>0</xdr:colOff>
      <xdr:row>7714</xdr:row>
      <xdr:rowOff>0</xdr:rowOff>
    </xdr:from>
    <xdr:to>
      <xdr:col>10</xdr:col>
      <xdr:colOff>152400</xdr:colOff>
      <xdr:row>7718</xdr:row>
      <xdr:rowOff>0</xdr:rowOff>
    </xdr:to>
    <xdr:pic>
      <xdr:nvPicPr>
        <xdr:cNvPr id="1703" name="Picture 1702" descr="192.png"/>
        <xdr:cNvPicPr>
          <a:picLocks noChangeAspect="1"/>
        </xdr:cNvPicPr>
      </xdr:nvPicPr>
      <xdr:blipFill>
        <a:blip xmlns:r="http://schemas.openxmlformats.org/officeDocument/2006/relationships" r:embed="rId1342"/>
        <a:stretch>
          <a:fillRect/>
        </a:stretch>
      </xdr:blipFill>
      <xdr:spPr>
        <a:xfrm>
          <a:off x="5486400" y="1476717900"/>
          <a:ext cx="762000" cy="762000"/>
        </a:xfrm>
        <a:prstGeom prst="rect">
          <a:avLst/>
        </a:prstGeom>
      </xdr:spPr>
    </xdr:pic>
    <xdr:clientData/>
  </xdr:twoCellAnchor>
  <xdr:twoCellAnchor editAs="oneCell">
    <xdr:from>
      <xdr:col>7</xdr:col>
      <xdr:colOff>0</xdr:colOff>
      <xdr:row>7719</xdr:row>
      <xdr:rowOff>0</xdr:rowOff>
    </xdr:from>
    <xdr:to>
      <xdr:col>8</xdr:col>
      <xdr:colOff>152400</xdr:colOff>
      <xdr:row>7722</xdr:row>
      <xdr:rowOff>190500</xdr:rowOff>
    </xdr:to>
    <xdr:pic>
      <xdr:nvPicPr>
        <xdr:cNvPr id="1704" name="Picture 1703" descr="192back.png"/>
        <xdr:cNvPicPr>
          <a:picLocks noChangeAspect="1"/>
        </xdr:cNvPicPr>
      </xdr:nvPicPr>
      <xdr:blipFill>
        <a:blip xmlns:r="http://schemas.openxmlformats.org/officeDocument/2006/relationships" r:embed="rId1343"/>
        <a:stretch>
          <a:fillRect/>
        </a:stretch>
      </xdr:blipFill>
      <xdr:spPr>
        <a:xfrm>
          <a:off x="4267200" y="1477670400"/>
          <a:ext cx="762000" cy="762000"/>
        </a:xfrm>
        <a:prstGeom prst="rect">
          <a:avLst/>
        </a:prstGeom>
      </xdr:spPr>
    </xdr:pic>
    <xdr:clientData/>
  </xdr:twoCellAnchor>
  <xdr:twoCellAnchor editAs="oneCell">
    <xdr:from>
      <xdr:col>9</xdr:col>
      <xdr:colOff>0</xdr:colOff>
      <xdr:row>7719</xdr:row>
      <xdr:rowOff>0</xdr:rowOff>
    </xdr:from>
    <xdr:to>
      <xdr:col>10</xdr:col>
      <xdr:colOff>152400</xdr:colOff>
      <xdr:row>7722</xdr:row>
      <xdr:rowOff>190500</xdr:rowOff>
    </xdr:to>
    <xdr:pic>
      <xdr:nvPicPr>
        <xdr:cNvPr id="1705" name="Picture 1704" descr="192back.png"/>
        <xdr:cNvPicPr>
          <a:picLocks noChangeAspect="1"/>
        </xdr:cNvPicPr>
      </xdr:nvPicPr>
      <xdr:blipFill>
        <a:blip xmlns:r="http://schemas.openxmlformats.org/officeDocument/2006/relationships" r:embed="rId1343"/>
        <a:stretch>
          <a:fillRect/>
        </a:stretch>
      </xdr:blipFill>
      <xdr:spPr>
        <a:xfrm>
          <a:off x="5486400" y="1477670400"/>
          <a:ext cx="762000" cy="762000"/>
        </a:xfrm>
        <a:prstGeom prst="rect">
          <a:avLst/>
        </a:prstGeom>
      </xdr:spPr>
    </xdr:pic>
    <xdr:clientData/>
  </xdr:twoCellAnchor>
  <xdr:twoCellAnchor editAs="oneCell">
    <xdr:from>
      <xdr:col>11</xdr:col>
      <xdr:colOff>0</xdr:colOff>
      <xdr:row>7714</xdr:row>
      <xdr:rowOff>0</xdr:rowOff>
    </xdr:from>
    <xdr:to>
      <xdr:col>12</xdr:col>
      <xdr:colOff>152400</xdr:colOff>
      <xdr:row>7718</xdr:row>
      <xdr:rowOff>0</xdr:rowOff>
    </xdr:to>
    <xdr:pic>
      <xdr:nvPicPr>
        <xdr:cNvPr id="1706" name="Picture 1705" descr="192shiny.png"/>
        <xdr:cNvPicPr>
          <a:picLocks noChangeAspect="1"/>
        </xdr:cNvPicPr>
      </xdr:nvPicPr>
      <xdr:blipFill>
        <a:blip xmlns:r="http://schemas.openxmlformats.org/officeDocument/2006/relationships" r:embed="rId1344"/>
        <a:stretch>
          <a:fillRect/>
        </a:stretch>
      </xdr:blipFill>
      <xdr:spPr>
        <a:xfrm>
          <a:off x="6705600" y="1476717900"/>
          <a:ext cx="762000" cy="762000"/>
        </a:xfrm>
        <a:prstGeom prst="rect">
          <a:avLst/>
        </a:prstGeom>
      </xdr:spPr>
    </xdr:pic>
    <xdr:clientData/>
  </xdr:twoCellAnchor>
  <xdr:twoCellAnchor editAs="oneCell">
    <xdr:from>
      <xdr:col>11</xdr:col>
      <xdr:colOff>0</xdr:colOff>
      <xdr:row>7719</xdr:row>
      <xdr:rowOff>0</xdr:rowOff>
    </xdr:from>
    <xdr:to>
      <xdr:col>12</xdr:col>
      <xdr:colOff>152400</xdr:colOff>
      <xdr:row>7722</xdr:row>
      <xdr:rowOff>190500</xdr:rowOff>
    </xdr:to>
    <xdr:pic>
      <xdr:nvPicPr>
        <xdr:cNvPr id="1707" name="Picture 1706" descr="192backshiny.png"/>
        <xdr:cNvPicPr>
          <a:picLocks noChangeAspect="1"/>
        </xdr:cNvPicPr>
      </xdr:nvPicPr>
      <xdr:blipFill>
        <a:blip xmlns:r="http://schemas.openxmlformats.org/officeDocument/2006/relationships" r:embed="rId1345"/>
        <a:stretch>
          <a:fillRect/>
        </a:stretch>
      </xdr:blipFill>
      <xdr:spPr>
        <a:xfrm>
          <a:off x="6705600" y="1477670400"/>
          <a:ext cx="762000" cy="762000"/>
        </a:xfrm>
        <a:prstGeom prst="rect">
          <a:avLst/>
        </a:prstGeom>
      </xdr:spPr>
    </xdr:pic>
    <xdr:clientData/>
  </xdr:twoCellAnchor>
  <xdr:twoCellAnchor editAs="oneCell">
    <xdr:from>
      <xdr:col>9</xdr:col>
      <xdr:colOff>342900</xdr:colOff>
      <xdr:row>7726</xdr:row>
      <xdr:rowOff>19050</xdr:rowOff>
    </xdr:from>
    <xdr:to>
      <xdr:col>13</xdr:col>
      <xdr:colOff>0</xdr:colOff>
      <xdr:row>7736</xdr:row>
      <xdr:rowOff>180975</xdr:rowOff>
    </xdr:to>
    <xdr:pic>
      <xdr:nvPicPr>
        <xdr:cNvPr id="1708" name="Picture 1707" descr="317.jpg"/>
        <xdr:cNvPicPr>
          <a:picLocks noChangeAspect="1"/>
        </xdr:cNvPicPr>
      </xdr:nvPicPr>
      <xdr:blipFill>
        <a:blip xmlns:r="http://schemas.openxmlformats.org/officeDocument/2006/relationships" r:embed="rId1346"/>
        <a:stretch>
          <a:fillRect/>
        </a:stretch>
      </xdr:blipFill>
      <xdr:spPr>
        <a:xfrm>
          <a:off x="5829300" y="1479051525"/>
          <a:ext cx="2095500" cy="2095500"/>
        </a:xfrm>
        <a:prstGeom prst="rect">
          <a:avLst/>
        </a:prstGeom>
        <a:ln w="19050">
          <a:solidFill>
            <a:schemeClr val="tx1"/>
          </a:solidFill>
        </a:ln>
      </xdr:spPr>
    </xdr:pic>
    <xdr:clientData/>
  </xdr:twoCellAnchor>
  <xdr:twoCellAnchor editAs="oneCell">
    <xdr:from>
      <xdr:col>7</xdr:col>
      <xdr:colOff>0</xdr:colOff>
      <xdr:row>7748</xdr:row>
      <xdr:rowOff>0</xdr:rowOff>
    </xdr:from>
    <xdr:to>
      <xdr:col>8</xdr:col>
      <xdr:colOff>152400</xdr:colOff>
      <xdr:row>7752</xdr:row>
      <xdr:rowOff>0</xdr:rowOff>
    </xdr:to>
    <xdr:pic>
      <xdr:nvPicPr>
        <xdr:cNvPr id="1709" name="Picture 1708" descr="317.png"/>
        <xdr:cNvPicPr>
          <a:picLocks noChangeAspect="1"/>
        </xdr:cNvPicPr>
      </xdr:nvPicPr>
      <xdr:blipFill>
        <a:blip xmlns:r="http://schemas.openxmlformats.org/officeDocument/2006/relationships" r:embed="rId1347"/>
        <a:stretch>
          <a:fillRect/>
        </a:stretch>
      </xdr:blipFill>
      <xdr:spPr>
        <a:xfrm>
          <a:off x="4267200" y="1483252050"/>
          <a:ext cx="762000" cy="762000"/>
        </a:xfrm>
        <a:prstGeom prst="rect">
          <a:avLst/>
        </a:prstGeom>
      </xdr:spPr>
    </xdr:pic>
    <xdr:clientData/>
  </xdr:twoCellAnchor>
  <xdr:twoCellAnchor editAs="oneCell">
    <xdr:from>
      <xdr:col>9</xdr:col>
      <xdr:colOff>0</xdr:colOff>
      <xdr:row>7748</xdr:row>
      <xdr:rowOff>0</xdr:rowOff>
    </xdr:from>
    <xdr:to>
      <xdr:col>10</xdr:col>
      <xdr:colOff>152400</xdr:colOff>
      <xdr:row>7752</xdr:row>
      <xdr:rowOff>0</xdr:rowOff>
    </xdr:to>
    <xdr:pic>
      <xdr:nvPicPr>
        <xdr:cNvPr id="1710" name="Picture 1709" descr="317.png"/>
        <xdr:cNvPicPr>
          <a:picLocks noChangeAspect="1"/>
        </xdr:cNvPicPr>
      </xdr:nvPicPr>
      <xdr:blipFill>
        <a:blip xmlns:r="http://schemas.openxmlformats.org/officeDocument/2006/relationships" r:embed="rId1347"/>
        <a:stretch>
          <a:fillRect/>
        </a:stretch>
      </xdr:blipFill>
      <xdr:spPr>
        <a:xfrm>
          <a:off x="5486400" y="1483252050"/>
          <a:ext cx="762000" cy="762000"/>
        </a:xfrm>
        <a:prstGeom prst="rect">
          <a:avLst/>
        </a:prstGeom>
      </xdr:spPr>
    </xdr:pic>
    <xdr:clientData/>
  </xdr:twoCellAnchor>
  <xdr:twoCellAnchor editAs="oneCell">
    <xdr:from>
      <xdr:col>7</xdr:col>
      <xdr:colOff>0</xdr:colOff>
      <xdr:row>7753</xdr:row>
      <xdr:rowOff>0</xdr:rowOff>
    </xdr:from>
    <xdr:to>
      <xdr:col>8</xdr:col>
      <xdr:colOff>152400</xdr:colOff>
      <xdr:row>7756</xdr:row>
      <xdr:rowOff>190500</xdr:rowOff>
    </xdr:to>
    <xdr:pic>
      <xdr:nvPicPr>
        <xdr:cNvPr id="1711" name="Picture 1710" descr="317back.png"/>
        <xdr:cNvPicPr>
          <a:picLocks noChangeAspect="1"/>
        </xdr:cNvPicPr>
      </xdr:nvPicPr>
      <xdr:blipFill>
        <a:blip xmlns:r="http://schemas.openxmlformats.org/officeDocument/2006/relationships" r:embed="rId1348"/>
        <a:stretch>
          <a:fillRect/>
        </a:stretch>
      </xdr:blipFill>
      <xdr:spPr>
        <a:xfrm>
          <a:off x="4267200" y="1484204550"/>
          <a:ext cx="762000" cy="762000"/>
        </a:xfrm>
        <a:prstGeom prst="rect">
          <a:avLst/>
        </a:prstGeom>
      </xdr:spPr>
    </xdr:pic>
    <xdr:clientData/>
  </xdr:twoCellAnchor>
  <xdr:twoCellAnchor editAs="oneCell">
    <xdr:from>
      <xdr:col>9</xdr:col>
      <xdr:colOff>0</xdr:colOff>
      <xdr:row>7753</xdr:row>
      <xdr:rowOff>0</xdr:rowOff>
    </xdr:from>
    <xdr:to>
      <xdr:col>10</xdr:col>
      <xdr:colOff>152400</xdr:colOff>
      <xdr:row>7756</xdr:row>
      <xdr:rowOff>190500</xdr:rowOff>
    </xdr:to>
    <xdr:pic>
      <xdr:nvPicPr>
        <xdr:cNvPr id="1712" name="Picture 1711" descr="317back.png"/>
        <xdr:cNvPicPr>
          <a:picLocks noChangeAspect="1"/>
        </xdr:cNvPicPr>
      </xdr:nvPicPr>
      <xdr:blipFill>
        <a:blip xmlns:r="http://schemas.openxmlformats.org/officeDocument/2006/relationships" r:embed="rId1348"/>
        <a:stretch>
          <a:fillRect/>
        </a:stretch>
      </xdr:blipFill>
      <xdr:spPr>
        <a:xfrm>
          <a:off x="5486400" y="1484204550"/>
          <a:ext cx="762000" cy="762000"/>
        </a:xfrm>
        <a:prstGeom prst="rect">
          <a:avLst/>
        </a:prstGeom>
      </xdr:spPr>
    </xdr:pic>
    <xdr:clientData/>
  </xdr:twoCellAnchor>
  <xdr:twoCellAnchor editAs="oneCell">
    <xdr:from>
      <xdr:col>11</xdr:col>
      <xdr:colOff>0</xdr:colOff>
      <xdr:row>7748</xdr:row>
      <xdr:rowOff>0</xdr:rowOff>
    </xdr:from>
    <xdr:to>
      <xdr:col>12</xdr:col>
      <xdr:colOff>152400</xdr:colOff>
      <xdr:row>7752</xdr:row>
      <xdr:rowOff>0</xdr:rowOff>
    </xdr:to>
    <xdr:pic>
      <xdr:nvPicPr>
        <xdr:cNvPr id="1713" name="Picture 1712" descr="317shiny.png"/>
        <xdr:cNvPicPr>
          <a:picLocks noChangeAspect="1"/>
        </xdr:cNvPicPr>
      </xdr:nvPicPr>
      <xdr:blipFill>
        <a:blip xmlns:r="http://schemas.openxmlformats.org/officeDocument/2006/relationships" r:embed="rId1349"/>
        <a:stretch>
          <a:fillRect/>
        </a:stretch>
      </xdr:blipFill>
      <xdr:spPr>
        <a:xfrm>
          <a:off x="6705600" y="1483252050"/>
          <a:ext cx="762000" cy="762000"/>
        </a:xfrm>
        <a:prstGeom prst="rect">
          <a:avLst/>
        </a:prstGeom>
      </xdr:spPr>
    </xdr:pic>
    <xdr:clientData/>
  </xdr:twoCellAnchor>
  <xdr:twoCellAnchor editAs="oneCell">
    <xdr:from>
      <xdr:col>11</xdr:col>
      <xdr:colOff>0</xdr:colOff>
      <xdr:row>7753</xdr:row>
      <xdr:rowOff>0</xdr:rowOff>
    </xdr:from>
    <xdr:to>
      <xdr:col>12</xdr:col>
      <xdr:colOff>152400</xdr:colOff>
      <xdr:row>7756</xdr:row>
      <xdr:rowOff>190500</xdr:rowOff>
    </xdr:to>
    <xdr:pic>
      <xdr:nvPicPr>
        <xdr:cNvPr id="1714" name="Picture 1713" descr="317backshiny.png"/>
        <xdr:cNvPicPr>
          <a:picLocks noChangeAspect="1"/>
        </xdr:cNvPicPr>
      </xdr:nvPicPr>
      <xdr:blipFill>
        <a:blip xmlns:r="http://schemas.openxmlformats.org/officeDocument/2006/relationships" r:embed="rId1350"/>
        <a:stretch>
          <a:fillRect/>
        </a:stretch>
      </xdr:blipFill>
      <xdr:spPr>
        <a:xfrm>
          <a:off x="6705600" y="1484204550"/>
          <a:ext cx="762000" cy="762000"/>
        </a:xfrm>
        <a:prstGeom prst="rect">
          <a:avLst/>
        </a:prstGeom>
      </xdr:spPr>
    </xdr:pic>
    <xdr:clientData/>
  </xdr:twoCellAnchor>
  <xdr:twoCellAnchor editAs="oneCell">
    <xdr:from>
      <xdr:col>9</xdr:col>
      <xdr:colOff>342900</xdr:colOff>
      <xdr:row>7856</xdr:row>
      <xdr:rowOff>19050</xdr:rowOff>
    </xdr:from>
    <xdr:to>
      <xdr:col>13</xdr:col>
      <xdr:colOff>0</xdr:colOff>
      <xdr:row>7866</xdr:row>
      <xdr:rowOff>180975</xdr:rowOff>
    </xdr:to>
    <xdr:pic>
      <xdr:nvPicPr>
        <xdr:cNvPr id="1715" name="Picture 1714" descr="128.jpg"/>
        <xdr:cNvPicPr>
          <a:picLocks noChangeAspect="1"/>
        </xdr:cNvPicPr>
      </xdr:nvPicPr>
      <xdr:blipFill>
        <a:blip xmlns:r="http://schemas.openxmlformats.org/officeDocument/2006/relationships" r:embed="rId1351"/>
        <a:stretch>
          <a:fillRect/>
        </a:stretch>
      </xdr:blipFill>
      <xdr:spPr>
        <a:xfrm>
          <a:off x="5829300" y="1504045125"/>
          <a:ext cx="2095500" cy="2095500"/>
        </a:xfrm>
        <a:prstGeom prst="rect">
          <a:avLst/>
        </a:prstGeom>
        <a:ln w="19050">
          <a:solidFill>
            <a:schemeClr val="tx1"/>
          </a:solidFill>
        </a:ln>
      </xdr:spPr>
    </xdr:pic>
    <xdr:clientData/>
  </xdr:twoCellAnchor>
  <xdr:twoCellAnchor editAs="oneCell">
    <xdr:from>
      <xdr:col>7</xdr:col>
      <xdr:colOff>0</xdr:colOff>
      <xdr:row>7878</xdr:row>
      <xdr:rowOff>0</xdr:rowOff>
    </xdr:from>
    <xdr:to>
      <xdr:col>8</xdr:col>
      <xdr:colOff>152400</xdr:colOff>
      <xdr:row>7882</xdr:row>
      <xdr:rowOff>0</xdr:rowOff>
    </xdr:to>
    <xdr:pic>
      <xdr:nvPicPr>
        <xdr:cNvPr id="1716" name="Picture 1715" descr="128.png"/>
        <xdr:cNvPicPr>
          <a:picLocks noChangeAspect="1"/>
        </xdr:cNvPicPr>
      </xdr:nvPicPr>
      <xdr:blipFill>
        <a:blip xmlns:r="http://schemas.openxmlformats.org/officeDocument/2006/relationships" r:embed="rId1352"/>
        <a:stretch>
          <a:fillRect/>
        </a:stretch>
      </xdr:blipFill>
      <xdr:spPr>
        <a:xfrm>
          <a:off x="4267200" y="1508245650"/>
          <a:ext cx="762000" cy="762000"/>
        </a:xfrm>
        <a:prstGeom prst="rect">
          <a:avLst/>
        </a:prstGeom>
      </xdr:spPr>
    </xdr:pic>
    <xdr:clientData/>
  </xdr:twoCellAnchor>
  <xdr:twoCellAnchor editAs="oneCell">
    <xdr:from>
      <xdr:col>7</xdr:col>
      <xdr:colOff>0</xdr:colOff>
      <xdr:row>7883</xdr:row>
      <xdr:rowOff>0</xdr:rowOff>
    </xdr:from>
    <xdr:to>
      <xdr:col>8</xdr:col>
      <xdr:colOff>152400</xdr:colOff>
      <xdr:row>7886</xdr:row>
      <xdr:rowOff>190500</xdr:rowOff>
    </xdr:to>
    <xdr:pic>
      <xdr:nvPicPr>
        <xdr:cNvPr id="1717" name="Picture 1716" descr="128back.png"/>
        <xdr:cNvPicPr>
          <a:picLocks noChangeAspect="1"/>
        </xdr:cNvPicPr>
      </xdr:nvPicPr>
      <xdr:blipFill>
        <a:blip xmlns:r="http://schemas.openxmlformats.org/officeDocument/2006/relationships" r:embed="rId1353"/>
        <a:stretch>
          <a:fillRect/>
        </a:stretch>
      </xdr:blipFill>
      <xdr:spPr>
        <a:xfrm>
          <a:off x="4267200" y="1509198150"/>
          <a:ext cx="762000" cy="762000"/>
        </a:xfrm>
        <a:prstGeom prst="rect">
          <a:avLst/>
        </a:prstGeom>
      </xdr:spPr>
    </xdr:pic>
    <xdr:clientData/>
  </xdr:twoCellAnchor>
  <xdr:twoCellAnchor editAs="oneCell">
    <xdr:from>
      <xdr:col>11</xdr:col>
      <xdr:colOff>0</xdr:colOff>
      <xdr:row>7878</xdr:row>
      <xdr:rowOff>0</xdr:rowOff>
    </xdr:from>
    <xdr:to>
      <xdr:col>12</xdr:col>
      <xdr:colOff>152400</xdr:colOff>
      <xdr:row>7882</xdr:row>
      <xdr:rowOff>0</xdr:rowOff>
    </xdr:to>
    <xdr:pic>
      <xdr:nvPicPr>
        <xdr:cNvPr id="1718" name="Picture 1717" descr="128shiny.png"/>
        <xdr:cNvPicPr>
          <a:picLocks noChangeAspect="1"/>
        </xdr:cNvPicPr>
      </xdr:nvPicPr>
      <xdr:blipFill>
        <a:blip xmlns:r="http://schemas.openxmlformats.org/officeDocument/2006/relationships" r:embed="rId1354"/>
        <a:stretch>
          <a:fillRect/>
        </a:stretch>
      </xdr:blipFill>
      <xdr:spPr>
        <a:xfrm>
          <a:off x="6705600" y="1508245650"/>
          <a:ext cx="762000" cy="762000"/>
        </a:xfrm>
        <a:prstGeom prst="rect">
          <a:avLst/>
        </a:prstGeom>
      </xdr:spPr>
    </xdr:pic>
    <xdr:clientData/>
  </xdr:twoCellAnchor>
  <xdr:twoCellAnchor editAs="oneCell">
    <xdr:from>
      <xdr:col>11</xdr:col>
      <xdr:colOff>0</xdr:colOff>
      <xdr:row>7883</xdr:row>
      <xdr:rowOff>0</xdr:rowOff>
    </xdr:from>
    <xdr:to>
      <xdr:col>12</xdr:col>
      <xdr:colOff>152400</xdr:colOff>
      <xdr:row>7886</xdr:row>
      <xdr:rowOff>190500</xdr:rowOff>
    </xdr:to>
    <xdr:pic>
      <xdr:nvPicPr>
        <xdr:cNvPr id="1719" name="Picture 1718" descr="128backshiny.png"/>
        <xdr:cNvPicPr>
          <a:picLocks noChangeAspect="1"/>
        </xdr:cNvPicPr>
      </xdr:nvPicPr>
      <xdr:blipFill>
        <a:blip xmlns:r="http://schemas.openxmlformats.org/officeDocument/2006/relationships" r:embed="rId1355"/>
        <a:stretch>
          <a:fillRect/>
        </a:stretch>
      </xdr:blipFill>
      <xdr:spPr>
        <a:xfrm>
          <a:off x="6705600" y="1509198150"/>
          <a:ext cx="762000" cy="762000"/>
        </a:xfrm>
        <a:prstGeom prst="rect">
          <a:avLst/>
        </a:prstGeom>
      </xdr:spPr>
    </xdr:pic>
    <xdr:clientData/>
  </xdr:twoCellAnchor>
  <xdr:twoCellAnchor editAs="oneCell">
    <xdr:from>
      <xdr:col>9</xdr:col>
      <xdr:colOff>323850</xdr:colOff>
      <xdr:row>7956</xdr:row>
      <xdr:rowOff>19050</xdr:rowOff>
    </xdr:from>
    <xdr:to>
      <xdr:col>12</xdr:col>
      <xdr:colOff>590550</xdr:colOff>
      <xdr:row>7966</xdr:row>
      <xdr:rowOff>180975</xdr:rowOff>
    </xdr:to>
    <xdr:pic>
      <xdr:nvPicPr>
        <xdr:cNvPr id="1720" name="Picture 1719" descr="324.jpg"/>
        <xdr:cNvPicPr>
          <a:picLocks noChangeAspect="1"/>
        </xdr:cNvPicPr>
      </xdr:nvPicPr>
      <xdr:blipFill>
        <a:blip xmlns:r="http://schemas.openxmlformats.org/officeDocument/2006/relationships" r:embed="rId1356"/>
        <a:stretch>
          <a:fillRect/>
        </a:stretch>
      </xdr:blipFill>
      <xdr:spPr>
        <a:xfrm>
          <a:off x="5810250" y="1523266575"/>
          <a:ext cx="2095500" cy="2095500"/>
        </a:xfrm>
        <a:prstGeom prst="rect">
          <a:avLst/>
        </a:prstGeom>
        <a:ln w="19050">
          <a:solidFill>
            <a:schemeClr val="tx1"/>
          </a:solidFill>
        </a:ln>
      </xdr:spPr>
    </xdr:pic>
    <xdr:clientData/>
  </xdr:twoCellAnchor>
  <xdr:twoCellAnchor editAs="oneCell">
    <xdr:from>
      <xdr:col>7</xdr:col>
      <xdr:colOff>0</xdr:colOff>
      <xdr:row>7978</xdr:row>
      <xdr:rowOff>0</xdr:rowOff>
    </xdr:from>
    <xdr:to>
      <xdr:col>8</xdr:col>
      <xdr:colOff>152400</xdr:colOff>
      <xdr:row>7982</xdr:row>
      <xdr:rowOff>0</xdr:rowOff>
    </xdr:to>
    <xdr:pic>
      <xdr:nvPicPr>
        <xdr:cNvPr id="1721" name="Picture 1720" descr="324.png"/>
        <xdr:cNvPicPr>
          <a:picLocks noChangeAspect="1"/>
        </xdr:cNvPicPr>
      </xdr:nvPicPr>
      <xdr:blipFill>
        <a:blip xmlns:r="http://schemas.openxmlformats.org/officeDocument/2006/relationships" r:embed="rId1357"/>
        <a:stretch>
          <a:fillRect/>
        </a:stretch>
      </xdr:blipFill>
      <xdr:spPr>
        <a:xfrm>
          <a:off x="4267200" y="1527467100"/>
          <a:ext cx="762000" cy="762000"/>
        </a:xfrm>
        <a:prstGeom prst="rect">
          <a:avLst/>
        </a:prstGeom>
      </xdr:spPr>
    </xdr:pic>
    <xdr:clientData/>
  </xdr:twoCellAnchor>
  <xdr:twoCellAnchor editAs="oneCell">
    <xdr:from>
      <xdr:col>9</xdr:col>
      <xdr:colOff>0</xdr:colOff>
      <xdr:row>7978</xdr:row>
      <xdr:rowOff>0</xdr:rowOff>
    </xdr:from>
    <xdr:to>
      <xdr:col>10</xdr:col>
      <xdr:colOff>152400</xdr:colOff>
      <xdr:row>7982</xdr:row>
      <xdr:rowOff>0</xdr:rowOff>
    </xdr:to>
    <xdr:pic>
      <xdr:nvPicPr>
        <xdr:cNvPr id="1722" name="Picture 1721" descr="324.png"/>
        <xdr:cNvPicPr>
          <a:picLocks noChangeAspect="1"/>
        </xdr:cNvPicPr>
      </xdr:nvPicPr>
      <xdr:blipFill>
        <a:blip xmlns:r="http://schemas.openxmlformats.org/officeDocument/2006/relationships" r:embed="rId1357"/>
        <a:stretch>
          <a:fillRect/>
        </a:stretch>
      </xdr:blipFill>
      <xdr:spPr>
        <a:xfrm>
          <a:off x="5486400" y="1527467100"/>
          <a:ext cx="762000" cy="762000"/>
        </a:xfrm>
        <a:prstGeom prst="rect">
          <a:avLst/>
        </a:prstGeom>
      </xdr:spPr>
    </xdr:pic>
    <xdr:clientData/>
  </xdr:twoCellAnchor>
  <xdr:twoCellAnchor editAs="oneCell">
    <xdr:from>
      <xdr:col>7</xdr:col>
      <xdr:colOff>0</xdr:colOff>
      <xdr:row>7983</xdr:row>
      <xdr:rowOff>0</xdr:rowOff>
    </xdr:from>
    <xdr:to>
      <xdr:col>8</xdr:col>
      <xdr:colOff>152400</xdr:colOff>
      <xdr:row>7986</xdr:row>
      <xdr:rowOff>190500</xdr:rowOff>
    </xdr:to>
    <xdr:pic>
      <xdr:nvPicPr>
        <xdr:cNvPr id="1723" name="Picture 1722" descr="324back.png"/>
        <xdr:cNvPicPr>
          <a:picLocks noChangeAspect="1"/>
        </xdr:cNvPicPr>
      </xdr:nvPicPr>
      <xdr:blipFill>
        <a:blip xmlns:r="http://schemas.openxmlformats.org/officeDocument/2006/relationships" r:embed="rId1358"/>
        <a:stretch>
          <a:fillRect/>
        </a:stretch>
      </xdr:blipFill>
      <xdr:spPr>
        <a:xfrm>
          <a:off x="4267200" y="1528419600"/>
          <a:ext cx="762000" cy="762000"/>
        </a:xfrm>
        <a:prstGeom prst="rect">
          <a:avLst/>
        </a:prstGeom>
      </xdr:spPr>
    </xdr:pic>
    <xdr:clientData/>
  </xdr:twoCellAnchor>
  <xdr:twoCellAnchor editAs="oneCell">
    <xdr:from>
      <xdr:col>9</xdr:col>
      <xdr:colOff>0</xdr:colOff>
      <xdr:row>7983</xdr:row>
      <xdr:rowOff>0</xdr:rowOff>
    </xdr:from>
    <xdr:to>
      <xdr:col>10</xdr:col>
      <xdr:colOff>152400</xdr:colOff>
      <xdr:row>7986</xdr:row>
      <xdr:rowOff>190500</xdr:rowOff>
    </xdr:to>
    <xdr:pic>
      <xdr:nvPicPr>
        <xdr:cNvPr id="1724" name="Picture 1723" descr="324back.png"/>
        <xdr:cNvPicPr>
          <a:picLocks noChangeAspect="1"/>
        </xdr:cNvPicPr>
      </xdr:nvPicPr>
      <xdr:blipFill>
        <a:blip xmlns:r="http://schemas.openxmlformats.org/officeDocument/2006/relationships" r:embed="rId1358"/>
        <a:stretch>
          <a:fillRect/>
        </a:stretch>
      </xdr:blipFill>
      <xdr:spPr>
        <a:xfrm>
          <a:off x="5486400" y="1528419600"/>
          <a:ext cx="762000" cy="762000"/>
        </a:xfrm>
        <a:prstGeom prst="rect">
          <a:avLst/>
        </a:prstGeom>
      </xdr:spPr>
    </xdr:pic>
    <xdr:clientData/>
  </xdr:twoCellAnchor>
  <xdr:twoCellAnchor editAs="oneCell">
    <xdr:from>
      <xdr:col>11</xdr:col>
      <xdr:colOff>0</xdr:colOff>
      <xdr:row>7978</xdr:row>
      <xdr:rowOff>0</xdr:rowOff>
    </xdr:from>
    <xdr:to>
      <xdr:col>12</xdr:col>
      <xdr:colOff>152400</xdr:colOff>
      <xdr:row>7982</xdr:row>
      <xdr:rowOff>0</xdr:rowOff>
    </xdr:to>
    <xdr:pic>
      <xdr:nvPicPr>
        <xdr:cNvPr id="1725" name="Picture 1724" descr="324shiny.png"/>
        <xdr:cNvPicPr>
          <a:picLocks noChangeAspect="1"/>
        </xdr:cNvPicPr>
      </xdr:nvPicPr>
      <xdr:blipFill>
        <a:blip xmlns:r="http://schemas.openxmlformats.org/officeDocument/2006/relationships" r:embed="rId1359"/>
        <a:stretch>
          <a:fillRect/>
        </a:stretch>
      </xdr:blipFill>
      <xdr:spPr>
        <a:xfrm>
          <a:off x="6705600" y="1527467100"/>
          <a:ext cx="762000" cy="762000"/>
        </a:xfrm>
        <a:prstGeom prst="rect">
          <a:avLst/>
        </a:prstGeom>
      </xdr:spPr>
    </xdr:pic>
    <xdr:clientData/>
  </xdr:twoCellAnchor>
  <xdr:twoCellAnchor editAs="oneCell">
    <xdr:from>
      <xdr:col>11</xdr:col>
      <xdr:colOff>0</xdr:colOff>
      <xdr:row>7983</xdr:row>
      <xdr:rowOff>0</xdr:rowOff>
    </xdr:from>
    <xdr:to>
      <xdr:col>12</xdr:col>
      <xdr:colOff>152400</xdr:colOff>
      <xdr:row>7986</xdr:row>
      <xdr:rowOff>190500</xdr:rowOff>
    </xdr:to>
    <xdr:pic>
      <xdr:nvPicPr>
        <xdr:cNvPr id="1726" name="Picture 1725" descr="324backshiny.png"/>
        <xdr:cNvPicPr>
          <a:picLocks noChangeAspect="1"/>
        </xdr:cNvPicPr>
      </xdr:nvPicPr>
      <xdr:blipFill>
        <a:blip xmlns:r="http://schemas.openxmlformats.org/officeDocument/2006/relationships" r:embed="rId1360"/>
        <a:stretch>
          <a:fillRect/>
        </a:stretch>
      </xdr:blipFill>
      <xdr:spPr>
        <a:xfrm>
          <a:off x="6705600" y="1528419600"/>
          <a:ext cx="762000" cy="762000"/>
        </a:xfrm>
        <a:prstGeom prst="rect">
          <a:avLst/>
        </a:prstGeom>
      </xdr:spPr>
    </xdr:pic>
    <xdr:clientData/>
  </xdr:twoCellAnchor>
  <xdr:twoCellAnchor editAs="oneCell">
    <xdr:from>
      <xdr:col>9</xdr:col>
      <xdr:colOff>333375</xdr:colOff>
      <xdr:row>8056</xdr:row>
      <xdr:rowOff>19050</xdr:rowOff>
    </xdr:from>
    <xdr:to>
      <xdr:col>12</xdr:col>
      <xdr:colOff>600075</xdr:colOff>
      <xdr:row>8066</xdr:row>
      <xdr:rowOff>180975</xdr:rowOff>
    </xdr:to>
    <xdr:pic>
      <xdr:nvPicPr>
        <xdr:cNvPr id="1727" name="Picture 1726" descr="357.jpg"/>
        <xdr:cNvPicPr>
          <a:picLocks noChangeAspect="1"/>
        </xdr:cNvPicPr>
      </xdr:nvPicPr>
      <xdr:blipFill>
        <a:blip xmlns:r="http://schemas.openxmlformats.org/officeDocument/2006/relationships" r:embed="rId1361"/>
        <a:stretch>
          <a:fillRect/>
        </a:stretch>
      </xdr:blipFill>
      <xdr:spPr>
        <a:xfrm>
          <a:off x="5819775" y="1542488025"/>
          <a:ext cx="2095500" cy="2095500"/>
        </a:xfrm>
        <a:prstGeom prst="rect">
          <a:avLst/>
        </a:prstGeom>
        <a:ln w="19050">
          <a:solidFill>
            <a:schemeClr val="tx1"/>
          </a:solidFill>
        </a:ln>
      </xdr:spPr>
    </xdr:pic>
    <xdr:clientData/>
  </xdr:twoCellAnchor>
  <xdr:twoCellAnchor editAs="oneCell">
    <xdr:from>
      <xdr:col>7</xdr:col>
      <xdr:colOff>0</xdr:colOff>
      <xdr:row>8078</xdr:row>
      <xdr:rowOff>0</xdr:rowOff>
    </xdr:from>
    <xdr:to>
      <xdr:col>8</xdr:col>
      <xdr:colOff>152400</xdr:colOff>
      <xdr:row>8082</xdr:row>
      <xdr:rowOff>0</xdr:rowOff>
    </xdr:to>
    <xdr:pic>
      <xdr:nvPicPr>
        <xdr:cNvPr id="1728" name="Picture 1727" descr="357.png"/>
        <xdr:cNvPicPr>
          <a:picLocks noChangeAspect="1"/>
        </xdr:cNvPicPr>
      </xdr:nvPicPr>
      <xdr:blipFill>
        <a:blip xmlns:r="http://schemas.openxmlformats.org/officeDocument/2006/relationships" r:embed="rId1362"/>
        <a:stretch>
          <a:fillRect/>
        </a:stretch>
      </xdr:blipFill>
      <xdr:spPr>
        <a:xfrm>
          <a:off x="4267200" y="1546688550"/>
          <a:ext cx="762000" cy="762000"/>
        </a:xfrm>
        <a:prstGeom prst="rect">
          <a:avLst/>
        </a:prstGeom>
      </xdr:spPr>
    </xdr:pic>
    <xdr:clientData/>
  </xdr:twoCellAnchor>
  <xdr:twoCellAnchor editAs="oneCell">
    <xdr:from>
      <xdr:col>9</xdr:col>
      <xdr:colOff>0</xdr:colOff>
      <xdr:row>8078</xdr:row>
      <xdr:rowOff>0</xdr:rowOff>
    </xdr:from>
    <xdr:to>
      <xdr:col>10</xdr:col>
      <xdr:colOff>152400</xdr:colOff>
      <xdr:row>8082</xdr:row>
      <xdr:rowOff>0</xdr:rowOff>
    </xdr:to>
    <xdr:pic>
      <xdr:nvPicPr>
        <xdr:cNvPr id="1729" name="Picture 1728" descr="357.png"/>
        <xdr:cNvPicPr>
          <a:picLocks noChangeAspect="1"/>
        </xdr:cNvPicPr>
      </xdr:nvPicPr>
      <xdr:blipFill>
        <a:blip xmlns:r="http://schemas.openxmlformats.org/officeDocument/2006/relationships" r:embed="rId1362"/>
        <a:stretch>
          <a:fillRect/>
        </a:stretch>
      </xdr:blipFill>
      <xdr:spPr>
        <a:xfrm>
          <a:off x="5486400" y="1546688550"/>
          <a:ext cx="762000" cy="762000"/>
        </a:xfrm>
        <a:prstGeom prst="rect">
          <a:avLst/>
        </a:prstGeom>
      </xdr:spPr>
    </xdr:pic>
    <xdr:clientData/>
  </xdr:twoCellAnchor>
  <xdr:twoCellAnchor editAs="oneCell">
    <xdr:from>
      <xdr:col>7</xdr:col>
      <xdr:colOff>0</xdr:colOff>
      <xdr:row>8083</xdr:row>
      <xdr:rowOff>0</xdr:rowOff>
    </xdr:from>
    <xdr:to>
      <xdr:col>8</xdr:col>
      <xdr:colOff>152400</xdr:colOff>
      <xdr:row>8086</xdr:row>
      <xdr:rowOff>190500</xdr:rowOff>
    </xdr:to>
    <xdr:pic>
      <xdr:nvPicPr>
        <xdr:cNvPr id="1730" name="Picture 1729" descr="357back.png"/>
        <xdr:cNvPicPr>
          <a:picLocks noChangeAspect="1"/>
        </xdr:cNvPicPr>
      </xdr:nvPicPr>
      <xdr:blipFill>
        <a:blip xmlns:r="http://schemas.openxmlformats.org/officeDocument/2006/relationships" r:embed="rId1363"/>
        <a:stretch>
          <a:fillRect/>
        </a:stretch>
      </xdr:blipFill>
      <xdr:spPr>
        <a:xfrm>
          <a:off x="4267200" y="1547641050"/>
          <a:ext cx="762000" cy="762000"/>
        </a:xfrm>
        <a:prstGeom prst="rect">
          <a:avLst/>
        </a:prstGeom>
      </xdr:spPr>
    </xdr:pic>
    <xdr:clientData/>
  </xdr:twoCellAnchor>
  <xdr:twoCellAnchor editAs="oneCell">
    <xdr:from>
      <xdr:col>9</xdr:col>
      <xdr:colOff>0</xdr:colOff>
      <xdr:row>8083</xdr:row>
      <xdr:rowOff>0</xdr:rowOff>
    </xdr:from>
    <xdr:to>
      <xdr:col>10</xdr:col>
      <xdr:colOff>152400</xdr:colOff>
      <xdr:row>8086</xdr:row>
      <xdr:rowOff>190500</xdr:rowOff>
    </xdr:to>
    <xdr:pic>
      <xdr:nvPicPr>
        <xdr:cNvPr id="1731" name="Picture 1730" descr="357back.png"/>
        <xdr:cNvPicPr>
          <a:picLocks noChangeAspect="1"/>
        </xdr:cNvPicPr>
      </xdr:nvPicPr>
      <xdr:blipFill>
        <a:blip xmlns:r="http://schemas.openxmlformats.org/officeDocument/2006/relationships" r:embed="rId1363"/>
        <a:stretch>
          <a:fillRect/>
        </a:stretch>
      </xdr:blipFill>
      <xdr:spPr>
        <a:xfrm>
          <a:off x="5486400" y="1547641050"/>
          <a:ext cx="762000" cy="762000"/>
        </a:xfrm>
        <a:prstGeom prst="rect">
          <a:avLst/>
        </a:prstGeom>
      </xdr:spPr>
    </xdr:pic>
    <xdr:clientData/>
  </xdr:twoCellAnchor>
  <xdr:twoCellAnchor editAs="oneCell">
    <xdr:from>
      <xdr:col>11</xdr:col>
      <xdr:colOff>0</xdr:colOff>
      <xdr:row>8078</xdr:row>
      <xdr:rowOff>0</xdr:rowOff>
    </xdr:from>
    <xdr:to>
      <xdr:col>12</xdr:col>
      <xdr:colOff>152400</xdr:colOff>
      <xdr:row>8082</xdr:row>
      <xdr:rowOff>0</xdr:rowOff>
    </xdr:to>
    <xdr:pic>
      <xdr:nvPicPr>
        <xdr:cNvPr id="1732" name="Picture 1731" descr="357shiny.png"/>
        <xdr:cNvPicPr>
          <a:picLocks noChangeAspect="1"/>
        </xdr:cNvPicPr>
      </xdr:nvPicPr>
      <xdr:blipFill>
        <a:blip xmlns:r="http://schemas.openxmlformats.org/officeDocument/2006/relationships" r:embed="rId1364"/>
        <a:stretch>
          <a:fillRect/>
        </a:stretch>
      </xdr:blipFill>
      <xdr:spPr>
        <a:xfrm>
          <a:off x="6705600" y="1546688550"/>
          <a:ext cx="762000" cy="762000"/>
        </a:xfrm>
        <a:prstGeom prst="rect">
          <a:avLst/>
        </a:prstGeom>
      </xdr:spPr>
    </xdr:pic>
    <xdr:clientData/>
  </xdr:twoCellAnchor>
  <xdr:twoCellAnchor editAs="oneCell">
    <xdr:from>
      <xdr:col>11</xdr:col>
      <xdr:colOff>0</xdr:colOff>
      <xdr:row>8083</xdr:row>
      <xdr:rowOff>0</xdr:rowOff>
    </xdr:from>
    <xdr:to>
      <xdr:col>12</xdr:col>
      <xdr:colOff>152400</xdr:colOff>
      <xdr:row>8086</xdr:row>
      <xdr:rowOff>190500</xdr:rowOff>
    </xdr:to>
    <xdr:pic>
      <xdr:nvPicPr>
        <xdr:cNvPr id="1733" name="Picture 1732" descr="357backshiny.png"/>
        <xdr:cNvPicPr>
          <a:picLocks noChangeAspect="1"/>
        </xdr:cNvPicPr>
      </xdr:nvPicPr>
      <xdr:blipFill>
        <a:blip xmlns:r="http://schemas.openxmlformats.org/officeDocument/2006/relationships" r:embed="rId1365"/>
        <a:stretch>
          <a:fillRect/>
        </a:stretch>
      </xdr:blipFill>
      <xdr:spPr>
        <a:xfrm>
          <a:off x="6705600" y="1547641050"/>
          <a:ext cx="762000" cy="762000"/>
        </a:xfrm>
        <a:prstGeom prst="rect">
          <a:avLst/>
        </a:prstGeom>
      </xdr:spPr>
    </xdr:pic>
    <xdr:clientData/>
  </xdr:twoCellAnchor>
  <xdr:twoCellAnchor editAs="oneCell">
    <xdr:from>
      <xdr:col>9</xdr:col>
      <xdr:colOff>323850</xdr:colOff>
      <xdr:row>8090</xdr:row>
      <xdr:rowOff>19050</xdr:rowOff>
    </xdr:from>
    <xdr:to>
      <xdr:col>12</xdr:col>
      <xdr:colOff>590550</xdr:colOff>
      <xdr:row>8100</xdr:row>
      <xdr:rowOff>180975</xdr:rowOff>
    </xdr:to>
    <xdr:pic>
      <xdr:nvPicPr>
        <xdr:cNvPr id="1734" name="Picture 1733" descr="157.jpg"/>
        <xdr:cNvPicPr>
          <a:picLocks noChangeAspect="1"/>
        </xdr:cNvPicPr>
      </xdr:nvPicPr>
      <xdr:blipFill>
        <a:blip xmlns:r="http://schemas.openxmlformats.org/officeDocument/2006/relationships" r:embed="rId1366"/>
        <a:stretch>
          <a:fillRect/>
        </a:stretch>
      </xdr:blipFill>
      <xdr:spPr>
        <a:xfrm>
          <a:off x="5810250" y="1549022175"/>
          <a:ext cx="2095500" cy="2095500"/>
        </a:xfrm>
        <a:prstGeom prst="rect">
          <a:avLst/>
        </a:prstGeom>
        <a:ln w="19050">
          <a:solidFill>
            <a:schemeClr val="tx1"/>
          </a:solidFill>
        </a:ln>
      </xdr:spPr>
    </xdr:pic>
    <xdr:clientData/>
  </xdr:twoCellAnchor>
  <xdr:twoCellAnchor editAs="oneCell">
    <xdr:from>
      <xdr:col>7</xdr:col>
      <xdr:colOff>0</xdr:colOff>
      <xdr:row>8112</xdr:row>
      <xdr:rowOff>0</xdr:rowOff>
    </xdr:from>
    <xdr:to>
      <xdr:col>8</xdr:col>
      <xdr:colOff>152400</xdr:colOff>
      <xdr:row>8116</xdr:row>
      <xdr:rowOff>0</xdr:rowOff>
    </xdr:to>
    <xdr:pic>
      <xdr:nvPicPr>
        <xdr:cNvPr id="1735" name="Picture 1734" descr="157.png"/>
        <xdr:cNvPicPr>
          <a:picLocks noChangeAspect="1"/>
        </xdr:cNvPicPr>
      </xdr:nvPicPr>
      <xdr:blipFill>
        <a:blip xmlns:r="http://schemas.openxmlformats.org/officeDocument/2006/relationships" r:embed="rId1367"/>
        <a:stretch>
          <a:fillRect/>
        </a:stretch>
      </xdr:blipFill>
      <xdr:spPr>
        <a:xfrm>
          <a:off x="4267200" y="1553222700"/>
          <a:ext cx="762000" cy="762000"/>
        </a:xfrm>
        <a:prstGeom prst="rect">
          <a:avLst/>
        </a:prstGeom>
      </xdr:spPr>
    </xdr:pic>
    <xdr:clientData/>
  </xdr:twoCellAnchor>
  <xdr:twoCellAnchor editAs="oneCell">
    <xdr:from>
      <xdr:col>9</xdr:col>
      <xdr:colOff>0</xdr:colOff>
      <xdr:row>8112</xdr:row>
      <xdr:rowOff>0</xdr:rowOff>
    </xdr:from>
    <xdr:to>
      <xdr:col>10</xdr:col>
      <xdr:colOff>152400</xdr:colOff>
      <xdr:row>8116</xdr:row>
      <xdr:rowOff>0</xdr:rowOff>
    </xdr:to>
    <xdr:pic>
      <xdr:nvPicPr>
        <xdr:cNvPr id="1736" name="Picture 1735" descr="157.png"/>
        <xdr:cNvPicPr>
          <a:picLocks noChangeAspect="1"/>
        </xdr:cNvPicPr>
      </xdr:nvPicPr>
      <xdr:blipFill>
        <a:blip xmlns:r="http://schemas.openxmlformats.org/officeDocument/2006/relationships" r:embed="rId1367"/>
        <a:stretch>
          <a:fillRect/>
        </a:stretch>
      </xdr:blipFill>
      <xdr:spPr>
        <a:xfrm>
          <a:off x="5486400" y="1553222700"/>
          <a:ext cx="762000" cy="762000"/>
        </a:xfrm>
        <a:prstGeom prst="rect">
          <a:avLst/>
        </a:prstGeom>
      </xdr:spPr>
    </xdr:pic>
    <xdr:clientData/>
  </xdr:twoCellAnchor>
  <xdr:twoCellAnchor editAs="oneCell">
    <xdr:from>
      <xdr:col>7</xdr:col>
      <xdr:colOff>0</xdr:colOff>
      <xdr:row>8117</xdr:row>
      <xdr:rowOff>0</xdr:rowOff>
    </xdr:from>
    <xdr:to>
      <xdr:col>8</xdr:col>
      <xdr:colOff>152400</xdr:colOff>
      <xdr:row>8120</xdr:row>
      <xdr:rowOff>190500</xdr:rowOff>
    </xdr:to>
    <xdr:pic>
      <xdr:nvPicPr>
        <xdr:cNvPr id="1737" name="Picture 1736" descr="157back.png"/>
        <xdr:cNvPicPr>
          <a:picLocks noChangeAspect="1"/>
        </xdr:cNvPicPr>
      </xdr:nvPicPr>
      <xdr:blipFill>
        <a:blip xmlns:r="http://schemas.openxmlformats.org/officeDocument/2006/relationships" r:embed="rId1368"/>
        <a:stretch>
          <a:fillRect/>
        </a:stretch>
      </xdr:blipFill>
      <xdr:spPr>
        <a:xfrm>
          <a:off x="4267200" y="1554175200"/>
          <a:ext cx="762000" cy="762000"/>
        </a:xfrm>
        <a:prstGeom prst="rect">
          <a:avLst/>
        </a:prstGeom>
      </xdr:spPr>
    </xdr:pic>
    <xdr:clientData/>
  </xdr:twoCellAnchor>
  <xdr:twoCellAnchor editAs="oneCell">
    <xdr:from>
      <xdr:col>9</xdr:col>
      <xdr:colOff>0</xdr:colOff>
      <xdr:row>8117</xdr:row>
      <xdr:rowOff>0</xdr:rowOff>
    </xdr:from>
    <xdr:to>
      <xdr:col>10</xdr:col>
      <xdr:colOff>152400</xdr:colOff>
      <xdr:row>8120</xdr:row>
      <xdr:rowOff>190500</xdr:rowOff>
    </xdr:to>
    <xdr:pic>
      <xdr:nvPicPr>
        <xdr:cNvPr id="1738" name="Picture 1737" descr="157back.png"/>
        <xdr:cNvPicPr>
          <a:picLocks noChangeAspect="1"/>
        </xdr:cNvPicPr>
      </xdr:nvPicPr>
      <xdr:blipFill>
        <a:blip xmlns:r="http://schemas.openxmlformats.org/officeDocument/2006/relationships" r:embed="rId1368"/>
        <a:stretch>
          <a:fillRect/>
        </a:stretch>
      </xdr:blipFill>
      <xdr:spPr>
        <a:xfrm>
          <a:off x="5486400" y="1554175200"/>
          <a:ext cx="762000" cy="762000"/>
        </a:xfrm>
        <a:prstGeom prst="rect">
          <a:avLst/>
        </a:prstGeom>
      </xdr:spPr>
    </xdr:pic>
    <xdr:clientData/>
  </xdr:twoCellAnchor>
  <xdr:twoCellAnchor editAs="oneCell">
    <xdr:from>
      <xdr:col>11</xdr:col>
      <xdr:colOff>0</xdr:colOff>
      <xdr:row>8112</xdr:row>
      <xdr:rowOff>0</xdr:rowOff>
    </xdr:from>
    <xdr:to>
      <xdr:col>12</xdr:col>
      <xdr:colOff>152400</xdr:colOff>
      <xdr:row>8116</xdr:row>
      <xdr:rowOff>0</xdr:rowOff>
    </xdr:to>
    <xdr:pic>
      <xdr:nvPicPr>
        <xdr:cNvPr id="1739" name="Picture 1738" descr="157shiny.png"/>
        <xdr:cNvPicPr>
          <a:picLocks noChangeAspect="1"/>
        </xdr:cNvPicPr>
      </xdr:nvPicPr>
      <xdr:blipFill>
        <a:blip xmlns:r="http://schemas.openxmlformats.org/officeDocument/2006/relationships" r:embed="rId1369"/>
        <a:stretch>
          <a:fillRect/>
        </a:stretch>
      </xdr:blipFill>
      <xdr:spPr>
        <a:xfrm>
          <a:off x="6705600" y="1553222700"/>
          <a:ext cx="762000" cy="762000"/>
        </a:xfrm>
        <a:prstGeom prst="rect">
          <a:avLst/>
        </a:prstGeom>
      </xdr:spPr>
    </xdr:pic>
    <xdr:clientData/>
  </xdr:twoCellAnchor>
  <xdr:twoCellAnchor editAs="oneCell">
    <xdr:from>
      <xdr:col>11</xdr:col>
      <xdr:colOff>0</xdr:colOff>
      <xdr:row>8117</xdr:row>
      <xdr:rowOff>0</xdr:rowOff>
    </xdr:from>
    <xdr:to>
      <xdr:col>12</xdr:col>
      <xdr:colOff>152400</xdr:colOff>
      <xdr:row>8120</xdr:row>
      <xdr:rowOff>190500</xdr:rowOff>
    </xdr:to>
    <xdr:pic>
      <xdr:nvPicPr>
        <xdr:cNvPr id="1740" name="Picture 1739" descr="157backshiny.png"/>
        <xdr:cNvPicPr>
          <a:picLocks noChangeAspect="1"/>
        </xdr:cNvPicPr>
      </xdr:nvPicPr>
      <xdr:blipFill>
        <a:blip xmlns:r="http://schemas.openxmlformats.org/officeDocument/2006/relationships" r:embed="rId1370"/>
        <a:stretch>
          <a:fillRect/>
        </a:stretch>
      </xdr:blipFill>
      <xdr:spPr>
        <a:xfrm>
          <a:off x="6705600" y="1554175200"/>
          <a:ext cx="762000" cy="762000"/>
        </a:xfrm>
        <a:prstGeom prst="rect">
          <a:avLst/>
        </a:prstGeom>
      </xdr:spPr>
    </xdr:pic>
    <xdr:clientData/>
  </xdr:twoCellAnchor>
  <xdr:twoCellAnchor editAs="oneCell">
    <xdr:from>
      <xdr:col>9</xdr:col>
      <xdr:colOff>333375</xdr:colOff>
      <xdr:row>8188</xdr:row>
      <xdr:rowOff>19050</xdr:rowOff>
    </xdr:from>
    <xdr:to>
      <xdr:col>12</xdr:col>
      <xdr:colOff>600075</xdr:colOff>
      <xdr:row>8198</xdr:row>
      <xdr:rowOff>180975</xdr:rowOff>
    </xdr:to>
    <xdr:pic>
      <xdr:nvPicPr>
        <xdr:cNvPr id="1741" name="Picture 1740" descr="201.jpg"/>
        <xdr:cNvPicPr>
          <a:picLocks noChangeAspect="1"/>
        </xdr:cNvPicPr>
      </xdr:nvPicPr>
      <xdr:blipFill>
        <a:blip xmlns:r="http://schemas.openxmlformats.org/officeDocument/2006/relationships" r:embed="rId1371"/>
        <a:stretch>
          <a:fillRect/>
        </a:stretch>
      </xdr:blipFill>
      <xdr:spPr>
        <a:xfrm>
          <a:off x="5819775" y="1567862625"/>
          <a:ext cx="2095500" cy="2095500"/>
        </a:xfrm>
        <a:prstGeom prst="rect">
          <a:avLst/>
        </a:prstGeom>
        <a:ln w="19050">
          <a:solidFill>
            <a:schemeClr val="tx1"/>
          </a:solidFill>
        </a:ln>
      </xdr:spPr>
    </xdr:pic>
    <xdr:clientData/>
  </xdr:twoCellAnchor>
  <xdr:twoCellAnchor editAs="oneCell">
    <xdr:from>
      <xdr:col>8</xdr:col>
      <xdr:colOff>0</xdr:colOff>
      <xdr:row>8210</xdr:row>
      <xdr:rowOff>0</xdr:rowOff>
    </xdr:from>
    <xdr:to>
      <xdr:col>9</xdr:col>
      <xdr:colOff>152400</xdr:colOff>
      <xdr:row>8214</xdr:row>
      <xdr:rowOff>0</xdr:rowOff>
    </xdr:to>
    <xdr:pic>
      <xdr:nvPicPr>
        <xdr:cNvPr id="1743" name="Picture 1742" descr="201.png"/>
        <xdr:cNvPicPr>
          <a:picLocks noChangeAspect="1"/>
        </xdr:cNvPicPr>
      </xdr:nvPicPr>
      <xdr:blipFill>
        <a:blip xmlns:r="http://schemas.openxmlformats.org/officeDocument/2006/relationships" r:embed="rId1372"/>
        <a:stretch>
          <a:fillRect/>
        </a:stretch>
      </xdr:blipFill>
      <xdr:spPr>
        <a:xfrm>
          <a:off x="4876800" y="1572063150"/>
          <a:ext cx="762000" cy="762000"/>
        </a:xfrm>
        <a:prstGeom prst="rect">
          <a:avLst/>
        </a:prstGeom>
      </xdr:spPr>
    </xdr:pic>
    <xdr:clientData/>
  </xdr:twoCellAnchor>
  <xdr:twoCellAnchor editAs="oneCell">
    <xdr:from>
      <xdr:col>8</xdr:col>
      <xdr:colOff>0</xdr:colOff>
      <xdr:row>8215</xdr:row>
      <xdr:rowOff>0</xdr:rowOff>
    </xdr:from>
    <xdr:to>
      <xdr:col>9</xdr:col>
      <xdr:colOff>152400</xdr:colOff>
      <xdr:row>8218</xdr:row>
      <xdr:rowOff>190500</xdr:rowOff>
    </xdr:to>
    <xdr:pic>
      <xdr:nvPicPr>
        <xdr:cNvPr id="1744" name="Picture 1743" descr="201back.png"/>
        <xdr:cNvPicPr>
          <a:picLocks noChangeAspect="1"/>
        </xdr:cNvPicPr>
      </xdr:nvPicPr>
      <xdr:blipFill>
        <a:blip xmlns:r="http://schemas.openxmlformats.org/officeDocument/2006/relationships" r:embed="rId1373"/>
        <a:stretch>
          <a:fillRect/>
        </a:stretch>
      </xdr:blipFill>
      <xdr:spPr>
        <a:xfrm>
          <a:off x="4876800" y="1573015650"/>
          <a:ext cx="762000" cy="762000"/>
        </a:xfrm>
        <a:prstGeom prst="rect">
          <a:avLst/>
        </a:prstGeom>
      </xdr:spPr>
    </xdr:pic>
    <xdr:clientData/>
  </xdr:twoCellAnchor>
  <xdr:twoCellAnchor editAs="oneCell">
    <xdr:from>
      <xdr:col>11</xdr:col>
      <xdr:colOff>0</xdr:colOff>
      <xdr:row>8210</xdr:row>
      <xdr:rowOff>0</xdr:rowOff>
    </xdr:from>
    <xdr:to>
      <xdr:col>12</xdr:col>
      <xdr:colOff>152400</xdr:colOff>
      <xdr:row>8214</xdr:row>
      <xdr:rowOff>0</xdr:rowOff>
    </xdr:to>
    <xdr:pic>
      <xdr:nvPicPr>
        <xdr:cNvPr id="1745" name="Picture 1744" descr="201shiny.png"/>
        <xdr:cNvPicPr>
          <a:picLocks noChangeAspect="1"/>
        </xdr:cNvPicPr>
      </xdr:nvPicPr>
      <xdr:blipFill>
        <a:blip xmlns:r="http://schemas.openxmlformats.org/officeDocument/2006/relationships" r:embed="rId1374"/>
        <a:stretch>
          <a:fillRect/>
        </a:stretch>
      </xdr:blipFill>
      <xdr:spPr>
        <a:xfrm>
          <a:off x="6705600" y="1572063150"/>
          <a:ext cx="762000" cy="762000"/>
        </a:xfrm>
        <a:prstGeom prst="rect">
          <a:avLst/>
        </a:prstGeom>
      </xdr:spPr>
    </xdr:pic>
    <xdr:clientData/>
  </xdr:twoCellAnchor>
  <xdr:twoCellAnchor editAs="oneCell">
    <xdr:from>
      <xdr:col>11</xdr:col>
      <xdr:colOff>0</xdr:colOff>
      <xdr:row>8215</xdr:row>
      <xdr:rowOff>0</xdr:rowOff>
    </xdr:from>
    <xdr:to>
      <xdr:col>12</xdr:col>
      <xdr:colOff>152400</xdr:colOff>
      <xdr:row>8218</xdr:row>
      <xdr:rowOff>190500</xdr:rowOff>
    </xdr:to>
    <xdr:pic>
      <xdr:nvPicPr>
        <xdr:cNvPr id="1746" name="Picture 1745" descr="201backshiny.png"/>
        <xdr:cNvPicPr>
          <a:picLocks noChangeAspect="1"/>
        </xdr:cNvPicPr>
      </xdr:nvPicPr>
      <xdr:blipFill>
        <a:blip xmlns:r="http://schemas.openxmlformats.org/officeDocument/2006/relationships" r:embed="rId1375"/>
        <a:stretch>
          <a:fillRect/>
        </a:stretch>
      </xdr:blipFill>
      <xdr:spPr>
        <a:xfrm>
          <a:off x="6705600" y="1573015650"/>
          <a:ext cx="762000" cy="762000"/>
        </a:xfrm>
        <a:prstGeom prst="rect">
          <a:avLst/>
        </a:prstGeom>
      </xdr:spPr>
    </xdr:pic>
    <xdr:clientData/>
  </xdr:twoCellAnchor>
  <xdr:twoCellAnchor editAs="oneCell">
    <xdr:from>
      <xdr:col>9</xdr:col>
      <xdr:colOff>333375</xdr:colOff>
      <xdr:row>8316</xdr:row>
      <xdr:rowOff>19050</xdr:rowOff>
    </xdr:from>
    <xdr:to>
      <xdr:col>12</xdr:col>
      <xdr:colOff>600075</xdr:colOff>
      <xdr:row>8326</xdr:row>
      <xdr:rowOff>180975</xdr:rowOff>
    </xdr:to>
    <xdr:pic>
      <xdr:nvPicPr>
        <xdr:cNvPr id="1747" name="Picture 1746" descr="049.jpg"/>
        <xdr:cNvPicPr>
          <a:picLocks noChangeAspect="1"/>
        </xdr:cNvPicPr>
      </xdr:nvPicPr>
      <xdr:blipFill>
        <a:blip xmlns:r="http://schemas.openxmlformats.org/officeDocument/2006/relationships" r:embed="rId1376"/>
        <a:stretch>
          <a:fillRect/>
        </a:stretch>
      </xdr:blipFill>
      <xdr:spPr>
        <a:xfrm>
          <a:off x="5819775" y="1592475225"/>
          <a:ext cx="2095500" cy="2095500"/>
        </a:xfrm>
        <a:prstGeom prst="rect">
          <a:avLst/>
        </a:prstGeom>
        <a:ln w="19050">
          <a:solidFill>
            <a:schemeClr val="tx1"/>
          </a:solidFill>
        </a:ln>
      </xdr:spPr>
    </xdr:pic>
    <xdr:clientData/>
  </xdr:twoCellAnchor>
  <xdr:twoCellAnchor editAs="oneCell">
    <xdr:from>
      <xdr:col>7</xdr:col>
      <xdr:colOff>0</xdr:colOff>
      <xdr:row>8338</xdr:row>
      <xdr:rowOff>0</xdr:rowOff>
    </xdr:from>
    <xdr:to>
      <xdr:col>8</xdr:col>
      <xdr:colOff>152400</xdr:colOff>
      <xdr:row>8342</xdr:row>
      <xdr:rowOff>0</xdr:rowOff>
    </xdr:to>
    <xdr:pic>
      <xdr:nvPicPr>
        <xdr:cNvPr id="1748" name="Picture 1747" descr="49.png"/>
        <xdr:cNvPicPr>
          <a:picLocks noChangeAspect="1"/>
        </xdr:cNvPicPr>
      </xdr:nvPicPr>
      <xdr:blipFill>
        <a:blip xmlns:r="http://schemas.openxmlformats.org/officeDocument/2006/relationships" r:embed="rId1377"/>
        <a:stretch>
          <a:fillRect/>
        </a:stretch>
      </xdr:blipFill>
      <xdr:spPr>
        <a:xfrm>
          <a:off x="4267200" y="1596675750"/>
          <a:ext cx="762000" cy="762000"/>
        </a:xfrm>
        <a:prstGeom prst="rect">
          <a:avLst/>
        </a:prstGeom>
      </xdr:spPr>
    </xdr:pic>
    <xdr:clientData/>
  </xdr:twoCellAnchor>
  <xdr:twoCellAnchor editAs="oneCell">
    <xdr:from>
      <xdr:col>9</xdr:col>
      <xdr:colOff>0</xdr:colOff>
      <xdr:row>8338</xdr:row>
      <xdr:rowOff>0</xdr:rowOff>
    </xdr:from>
    <xdr:to>
      <xdr:col>10</xdr:col>
      <xdr:colOff>152400</xdr:colOff>
      <xdr:row>8342</xdr:row>
      <xdr:rowOff>0</xdr:rowOff>
    </xdr:to>
    <xdr:pic>
      <xdr:nvPicPr>
        <xdr:cNvPr id="1749" name="Picture 1748" descr="49.png"/>
        <xdr:cNvPicPr>
          <a:picLocks noChangeAspect="1"/>
        </xdr:cNvPicPr>
      </xdr:nvPicPr>
      <xdr:blipFill>
        <a:blip xmlns:r="http://schemas.openxmlformats.org/officeDocument/2006/relationships" r:embed="rId1377"/>
        <a:stretch>
          <a:fillRect/>
        </a:stretch>
      </xdr:blipFill>
      <xdr:spPr>
        <a:xfrm>
          <a:off x="5486400" y="1596675750"/>
          <a:ext cx="762000" cy="762000"/>
        </a:xfrm>
        <a:prstGeom prst="rect">
          <a:avLst/>
        </a:prstGeom>
      </xdr:spPr>
    </xdr:pic>
    <xdr:clientData/>
  </xdr:twoCellAnchor>
  <xdr:twoCellAnchor editAs="oneCell">
    <xdr:from>
      <xdr:col>7</xdr:col>
      <xdr:colOff>0</xdr:colOff>
      <xdr:row>8343</xdr:row>
      <xdr:rowOff>0</xdr:rowOff>
    </xdr:from>
    <xdr:to>
      <xdr:col>8</xdr:col>
      <xdr:colOff>152400</xdr:colOff>
      <xdr:row>8346</xdr:row>
      <xdr:rowOff>190500</xdr:rowOff>
    </xdr:to>
    <xdr:pic>
      <xdr:nvPicPr>
        <xdr:cNvPr id="1750" name="Picture 1749" descr="49back.png"/>
        <xdr:cNvPicPr>
          <a:picLocks noChangeAspect="1"/>
        </xdr:cNvPicPr>
      </xdr:nvPicPr>
      <xdr:blipFill>
        <a:blip xmlns:r="http://schemas.openxmlformats.org/officeDocument/2006/relationships" r:embed="rId1378"/>
        <a:stretch>
          <a:fillRect/>
        </a:stretch>
      </xdr:blipFill>
      <xdr:spPr>
        <a:xfrm>
          <a:off x="4267200" y="1597628250"/>
          <a:ext cx="762000" cy="762000"/>
        </a:xfrm>
        <a:prstGeom prst="rect">
          <a:avLst/>
        </a:prstGeom>
      </xdr:spPr>
    </xdr:pic>
    <xdr:clientData/>
  </xdr:twoCellAnchor>
  <xdr:twoCellAnchor editAs="oneCell">
    <xdr:from>
      <xdr:col>9</xdr:col>
      <xdr:colOff>0</xdr:colOff>
      <xdr:row>8343</xdr:row>
      <xdr:rowOff>0</xdr:rowOff>
    </xdr:from>
    <xdr:to>
      <xdr:col>10</xdr:col>
      <xdr:colOff>152400</xdr:colOff>
      <xdr:row>8346</xdr:row>
      <xdr:rowOff>190500</xdr:rowOff>
    </xdr:to>
    <xdr:pic>
      <xdr:nvPicPr>
        <xdr:cNvPr id="1751" name="Picture 1750" descr="49back.png"/>
        <xdr:cNvPicPr>
          <a:picLocks noChangeAspect="1"/>
        </xdr:cNvPicPr>
      </xdr:nvPicPr>
      <xdr:blipFill>
        <a:blip xmlns:r="http://schemas.openxmlformats.org/officeDocument/2006/relationships" r:embed="rId1378"/>
        <a:stretch>
          <a:fillRect/>
        </a:stretch>
      </xdr:blipFill>
      <xdr:spPr>
        <a:xfrm>
          <a:off x="5486400" y="1597628250"/>
          <a:ext cx="762000" cy="762000"/>
        </a:xfrm>
        <a:prstGeom prst="rect">
          <a:avLst/>
        </a:prstGeom>
      </xdr:spPr>
    </xdr:pic>
    <xdr:clientData/>
  </xdr:twoCellAnchor>
  <xdr:twoCellAnchor editAs="oneCell">
    <xdr:from>
      <xdr:col>11</xdr:col>
      <xdr:colOff>0</xdr:colOff>
      <xdr:row>8338</xdr:row>
      <xdr:rowOff>0</xdr:rowOff>
    </xdr:from>
    <xdr:to>
      <xdr:col>12</xdr:col>
      <xdr:colOff>152400</xdr:colOff>
      <xdr:row>8342</xdr:row>
      <xdr:rowOff>0</xdr:rowOff>
    </xdr:to>
    <xdr:pic>
      <xdr:nvPicPr>
        <xdr:cNvPr id="1752" name="Picture 1751" descr="49shiny.png"/>
        <xdr:cNvPicPr>
          <a:picLocks noChangeAspect="1"/>
        </xdr:cNvPicPr>
      </xdr:nvPicPr>
      <xdr:blipFill>
        <a:blip xmlns:r="http://schemas.openxmlformats.org/officeDocument/2006/relationships" r:embed="rId1379"/>
        <a:stretch>
          <a:fillRect/>
        </a:stretch>
      </xdr:blipFill>
      <xdr:spPr>
        <a:xfrm>
          <a:off x="6705600" y="1596675750"/>
          <a:ext cx="762000" cy="762000"/>
        </a:xfrm>
        <a:prstGeom prst="rect">
          <a:avLst/>
        </a:prstGeom>
      </xdr:spPr>
    </xdr:pic>
    <xdr:clientData/>
  </xdr:twoCellAnchor>
  <xdr:twoCellAnchor editAs="oneCell">
    <xdr:from>
      <xdr:col>11</xdr:col>
      <xdr:colOff>0</xdr:colOff>
      <xdr:row>8343</xdr:row>
      <xdr:rowOff>0</xdr:rowOff>
    </xdr:from>
    <xdr:to>
      <xdr:col>12</xdr:col>
      <xdr:colOff>152400</xdr:colOff>
      <xdr:row>8346</xdr:row>
      <xdr:rowOff>190500</xdr:rowOff>
    </xdr:to>
    <xdr:pic>
      <xdr:nvPicPr>
        <xdr:cNvPr id="1753" name="Picture 1752" descr="49backshiny.png"/>
        <xdr:cNvPicPr>
          <a:picLocks noChangeAspect="1"/>
        </xdr:cNvPicPr>
      </xdr:nvPicPr>
      <xdr:blipFill>
        <a:blip xmlns:r="http://schemas.openxmlformats.org/officeDocument/2006/relationships" r:embed="rId1380"/>
        <a:stretch>
          <a:fillRect/>
        </a:stretch>
      </xdr:blipFill>
      <xdr:spPr>
        <a:xfrm>
          <a:off x="6705600" y="1597628250"/>
          <a:ext cx="762000" cy="762000"/>
        </a:xfrm>
        <a:prstGeom prst="rect">
          <a:avLst/>
        </a:prstGeom>
      </xdr:spPr>
    </xdr:pic>
    <xdr:clientData/>
  </xdr:twoCellAnchor>
  <xdr:twoCellAnchor editAs="oneCell">
    <xdr:from>
      <xdr:col>9</xdr:col>
      <xdr:colOff>333375</xdr:colOff>
      <xdr:row>8382</xdr:row>
      <xdr:rowOff>19050</xdr:rowOff>
    </xdr:from>
    <xdr:to>
      <xdr:col>12</xdr:col>
      <xdr:colOff>600075</xdr:colOff>
      <xdr:row>8392</xdr:row>
      <xdr:rowOff>180975</xdr:rowOff>
    </xdr:to>
    <xdr:pic>
      <xdr:nvPicPr>
        <xdr:cNvPr id="1754" name="Picture 1753" descr="416.jpg"/>
        <xdr:cNvPicPr>
          <a:picLocks noChangeAspect="1"/>
        </xdr:cNvPicPr>
      </xdr:nvPicPr>
      <xdr:blipFill>
        <a:blip xmlns:r="http://schemas.openxmlformats.org/officeDocument/2006/relationships" r:embed="rId1381"/>
        <a:stretch>
          <a:fillRect/>
        </a:stretch>
      </xdr:blipFill>
      <xdr:spPr>
        <a:xfrm>
          <a:off x="5819775" y="1605162525"/>
          <a:ext cx="2095500" cy="2095500"/>
        </a:xfrm>
        <a:prstGeom prst="rect">
          <a:avLst/>
        </a:prstGeom>
        <a:ln w="19050">
          <a:solidFill>
            <a:schemeClr val="tx1"/>
          </a:solidFill>
        </a:ln>
      </xdr:spPr>
    </xdr:pic>
    <xdr:clientData/>
  </xdr:twoCellAnchor>
  <xdr:twoCellAnchor editAs="oneCell">
    <xdr:from>
      <xdr:col>9</xdr:col>
      <xdr:colOff>0</xdr:colOff>
      <xdr:row>8404</xdr:row>
      <xdr:rowOff>0</xdr:rowOff>
    </xdr:from>
    <xdr:to>
      <xdr:col>10</xdr:col>
      <xdr:colOff>152400</xdr:colOff>
      <xdr:row>8408</xdr:row>
      <xdr:rowOff>0</xdr:rowOff>
    </xdr:to>
    <xdr:pic>
      <xdr:nvPicPr>
        <xdr:cNvPr id="1756" name="Picture 1755" descr="416.png"/>
        <xdr:cNvPicPr>
          <a:picLocks noChangeAspect="1"/>
        </xdr:cNvPicPr>
      </xdr:nvPicPr>
      <xdr:blipFill>
        <a:blip xmlns:r="http://schemas.openxmlformats.org/officeDocument/2006/relationships" r:embed="rId1382"/>
        <a:stretch>
          <a:fillRect/>
        </a:stretch>
      </xdr:blipFill>
      <xdr:spPr>
        <a:xfrm>
          <a:off x="5486400" y="1609363050"/>
          <a:ext cx="762000" cy="762000"/>
        </a:xfrm>
        <a:prstGeom prst="rect">
          <a:avLst/>
        </a:prstGeom>
      </xdr:spPr>
    </xdr:pic>
    <xdr:clientData/>
  </xdr:twoCellAnchor>
  <xdr:twoCellAnchor editAs="oneCell">
    <xdr:from>
      <xdr:col>9</xdr:col>
      <xdr:colOff>0</xdr:colOff>
      <xdr:row>8409</xdr:row>
      <xdr:rowOff>0</xdr:rowOff>
    </xdr:from>
    <xdr:to>
      <xdr:col>10</xdr:col>
      <xdr:colOff>152400</xdr:colOff>
      <xdr:row>8412</xdr:row>
      <xdr:rowOff>190500</xdr:rowOff>
    </xdr:to>
    <xdr:pic>
      <xdr:nvPicPr>
        <xdr:cNvPr id="1757" name="Picture 1756" descr="416back.png"/>
        <xdr:cNvPicPr>
          <a:picLocks noChangeAspect="1"/>
        </xdr:cNvPicPr>
      </xdr:nvPicPr>
      <xdr:blipFill>
        <a:blip xmlns:r="http://schemas.openxmlformats.org/officeDocument/2006/relationships" r:embed="rId1383"/>
        <a:stretch>
          <a:fillRect/>
        </a:stretch>
      </xdr:blipFill>
      <xdr:spPr>
        <a:xfrm>
          <a:off x="5486400" y="1610315550"/>
          <a:ext cx="762000" cy="762000"/>
        </a:xfrm>
        <a:prstGeom prst="rect">
          <a:avLst/>
        </a:prstGeom>
      </xdr:spPr>
    </xdr:pic>
    <xdr:clientData/>
  </xdr:twoCellAnchor>
  <xdr:twoCellAnchor editAs="oneCell">
    <xdr:from>
      <xdr:col>11</xdr:col>
      <xdr:colOff>0</xdr:colOff>
      <xdr:row>8404</xdr:row>
      <xdr:rowOff>0</xdr:rowOff>
    </xdr:from>
    <xdr:to>
      <xdr:col>12</xdr:col>
      <xdr:colOff>152400</xdr:colOff>
      <xdr:row>8408</xdr:row>
      <xdr:rowOff>0</xdr:rowOff>
    </xdr:to>
    <xdr:pic>
      <xdr:nvPicPr>
        <xdr:cNvPr id="1758" name="Picture 1757" descr="416shiny.png"/>
        <xdr:cNvPicPr>
          <a:picLocks noChangeAspect="1"/>
        </xdr:cNvPicPr>
      </xdr:nvPicPr>
      <xdr:blipFill>
        <a:blip xmlns:r="http://schemas.openxmlformats.org/officeDocument/2006/relationships" r:embed="rId1384"/>
        <a:stretch>
          <a:fillRect/>
        </a:stretch>
      </xdr:blipFill>
      <xdr:spPr>
        <a:xfrm>
          <a:off x="6705600" y="1609363050"/>
          <a:ext cx="762000" cy="762000"/>
        </a:xfrm>
        <a:prstGeom prst="rect">
          <a:avLst/>
        </a:prstGeom>
      </xdr:spPr>
    </xdr:pic>
    <xdr:clientData/>
  </xdr:twoCellAnchor>
  <xdr:twoCellAnchor editAs="oneCell">
    <xdr:from>
      <xdr:col>11</xdr:col>
      <xdr:colOff>0</xdr:colOff>
      <xdr:row>8409</xdr:row>
      <xdr:rowOff>0</xdr:rowOff>
    </xdr:from>
    <xdr:to>
      <xdr:col>12</xdr:col>
      <xdr:colOff>152400</xdr:colOff>
      <xdr:row>8412</xdr:row>
      <xdr:rowOff>190500</xdr:rowOff>
    </xdr:to>
    <xdr:pic>
      <xdr:nvPicPr>
        <xdr:cNvPr id="1759" name="Picture 1758" descr="416backshiny.png"/>
        <xdr:cNvPicPr>
          <a:picLocks noChangeAspect="1"/>
        </xdr:cNvPicPr>
      </xdr:nvPicPr>
      <xdr:blipFill>
        <a:blip xmlns:r="http://schemas.openxmlformats.org/officeDocument/2006/relationships" r:embed="rId1385"/>
        <a:stretch>
          <a:fillRect/>
        </a:stretch>
      </xdr:blipFill>
      <xdr:spPr>
        <a:xfrm>
          <a:off x="6705600" y="1610315550"/>
          <a:ext cx="762000" cy="762000"/>
        </a:xfrm>
        <a:prstGeom prst="rect">
          <a:avLst/>
        </a:prstGeom>
      </xdr:spPr>
    </xdr:pic>
    <xdr:clientData/>
  </xdr:twoCellAnchor>
  <xdr:twoCellAnchor editAs="oneCell">
    <xdr:from>
      <xdr:col>9</xdr:col>
      <xdr:colOff>333375</xdr:colOff>
      <xdr:row>8416</xdr:row>
      <xdr:rowOff>19050</xdr:rowOff>
    </xdr:from>
    <xdr:to>
      <xdr:col>12</xdr:col>
      <xdr:colOff>600075</xdr:colOff>
      <xdr:row>8426</xdr:row>
      <xdr:rowOff>180975</xdr:rowOff>
    </xdr:to>
    <xdr:pic>
      <xdr:nvPicPr>
        <xdr:cNvPr id="1742" name="Picture 1741" descr="071.jpg"/>
        <xdr:cNvPicPr>
          <a:picLocks noChangeAspect="1"/>
        </xdr:cNvPicPr>
      </xdr:nvPicPr>
      <xdr:blipFill>
        <a:blip xmlns:r="http://schemas.openxmlformats.org/officeDocument/2006/relationships" r:embed="rId1386"/>
        <a:stretch>
          <a:fillRect/>
        </a:stretch>
      </xdr:blipFill>
      <xdr:spPr>
        <a:xfrm>
          <a:off x="5819775" y="1611696675"/>
          <a:ext cx="2095500" cy="2095500"/>
        </a:xfrm>
        <a:prstGeom prst="rect">
          <a:avLst/>
        </a:prstGeom>
        <a:ln w="19050">
          <a:solidFill>
            <a:schemeClr val="tx1"/>
          </a:solidFill>
        </a:ln>
      </xdr:spPr>
    </xdr:pic>
    <xdr:clientData/>
  </xdr:twoCellAnchor>
  <xdr:twoCellAnchor editAs="oneCell">
    <xdr:from>
      <xdr:col>7</xdr:col>
      <xdr:colOff>0</xdr:colOff>
      <xdr:row>8438</xdr:row>
      <xdr:rowOff>0</xdr:rowOff>
    </xdr:from>
    <xdr:to>
      <xdr:col>8</xdr:col>
      <xdr:colOff>152400</xdr:colOff>
      <xdr:row>8442</xdr:row>
      <xdr:rowOff>0</xdr:rowOff>
    </xdr:to>
    <xdr:pic>
      <xdr:nvPicPr>
        <xdr:cNvPr id="1755" name="Picture 1754" descr="71.png"/>
        <xdr:cNvPicPr>
          <a:picLocks noChangeAspect="1"/>
        </xdr:cNvPicPr>
      </xdr:nvPicPr>
      <xdr:blipFill>
        <a:blip xmlns:r="http://schemas.openxmlformats.org/officeDocument/2006/relationships" r:embed="rId1387"/>
        <a:stretch>
          <a:fillRect/>
        </a:stretch>
      </xdr:blipFill>
      <xdr:spPr>
        <a:xfrm>
          <a:off x="4267200" y="1615897200"/>
          <a:ext cx="762000" cy="762000"/>
        </a:xfrm>
        <a:prstGeom prst="rect">
          <a:avLst/>
        </a:prstGeom>
      </xdr:spPr>
    </xdr:pic>
    <xdr:clientData/>
  </xdr:twoCellAnchor>
  <xdr:twoCellAnchor editAs="oneCell">
    <xdr:from>
      <xdr:col>9</xdr:col>
      <xdr:colOff>0</xdr:colOff>
      <xdr:row>8438</xdr:row>
      <xdr:rowOff>0</xdr:rowOff>
    </xdr:from>
    <xdr:to>
      <xdr:col>10</xdr:col>
      <xdr:colOff>152400</xdr:colOff>
      <xdr:row>8442</xdr:row>
      <xdr:rowOff>0</xdr:rowOff>
    </xdr:to>
    <xdr:pic>
      <xdr:nvPicPr>
        <xdr:cNvPr id="1760" name="Picture 1759" descr="71.png"/>
        <xdr:cNvPicPr>
          <a:picLocks noChangeAspect="1"/>
        </xdr:cNvPicPr>
      </xdr:nvPicPr>
      <xdr:blipFill>
        <a:blip xmlns:r="http://schemas.openxmlformats.org/officeDocument/2006/relationships" r:embed="rId1387"/>
        <a:stretch>
          <a:fillRect/>
        </a:stretch>
      </xdr:blipFill>
      <xdr:spPr>
        <a:xfrm>
          <a:off x="5486400" y="1615897200"/>
          <a:ext cx="762000" cy="762000"/>
        </a:xfrm>
        <a:prstGeom prst="rect">
          <a:avLst/>
        </a:prstGeom>
      </xdr:spPr>
    </xdr:pic>
    <xdr:clientData/>
  </xdr:twoCellAnchor>
  <xdr:twoCellAnchor editAs="oneCell">
    <xdr:from>
      <xdr:col>7</xdr:col>
      <xdr:colOff>0</xdr:colOff>
      <xdr:row>8443</xdr:row>
      <xdr:rowOff>0</xdr:rowOff>
    </xdr:from>
    <xdr:to>
      <xdr:col>8</xdr:col>
      <xdr:colOff>152400</xdr:colOff>
      <xdr:row>8446</xdr:row>
      <xdr:rowOff>190500</xdr:rowOff>
    </xdr:to>
    <xdr:pic>
      <xdr:nvPicPr>
        <xdr:cNvPr id="1761" name="Picture 1760" descr="71back.png"/>
        <xdr:cNvPicPr>
          <a:picLocks noChangeAspect="1"/>
        </xdr:cNvPicPr>
      </xdr:nvPicPr>
      <xdr:blipFill>
        <a:blip xmlns:r="http://schemas.openxmlformats.org/officeDocument/2006/relationships" r:embed="rId1388"/>
        <a:stretch>
          <a:fillRect/>
        </a:stretch>
      </xdr:blipFill>
      <xdr:spPr>
        <a:xfrm>
          <a:off x="4267200" y="1616849700"/>
          <a:ext cx="762000" cy="762000"/>
        </a:xfrm>
        <a:prstGeom prst="rect">
          <a:avLst/>
        </a:prstGeom>
      </xdr:spPr>
    </xdr:pic>
    <xdr:clientData/>
  </xdr:twoCellAnchor>
  <xdr:twoCellAnchor editAs="oneCell">
    <xdr:from>
      <xdr:col>9</xdr:col>
      <xdr:colOff>0</xdr:colOff>
      <xdr:row>8443</xdr:row>
      <xdr:rowOff>0</xdr:rowOff>
    </xdr:from>
    <xdr:to>
      <xdr:col>10</xdr:col>
      <xdr:colOff>152400</xdr:colOff>
      <xdr:row>8446</xdr:row>
      <xdr:rowOff>190500</xdr:rowOff>
    </xdr:to>
    <xdr:pic>
      <xdr:nvPicPr>
        <xdr:cNvPr id="1762" name="Picture 1761" descr="71back.png"/>
        <xdr:cNvPicPr>
          <a:picLocks noChangeAspect="1"/>
        </xdr:cNvPicPr>
      </xdr:nvPicPr>
      <xdr:blipFill>
        <a:blip xmlns:r="http://schemas.openxmlformats.org/officeDocument/2006/relationships" r:embed="rId1388"/>
        <a:stretch>
          <a:fillRect/>
        </a:stretch>
      </xdr:blipFill>
      <xdr:spPr>
        <a:xfrm>
          <a:off x="5486400" y="1616849700"/>
          <a:ext cx="762000" cy="762000"/>
        </a:xfrm>
        <a:prstGeom prst="rect">
          <a:avLst/>
        </a:prstGeom>
      </xdr:spPr>
    </xdr:pic>
    <xdr:clientData/>
  </xdr:twoCellAnchor>
  <xdr:twoCellAnchor editAs="oneCell">
    <xdr:from>
      <xdr:col>11</xdr:col>
      <xdr:colOff>0</xdr:colOff>
      <xdr:row>8438</xdr:row>
      <xdr:rowOff>0</xdr:rowOff>
    </xdr:from>
    <xdr:to>
      <xdr:col>12</xdr:col>
      <xdr:colOff>152400</xdr:colOff>
      <xdr:row>8442</xdr:row>
      <xdr:rowOff>0</xdr:rowOff>
    </xdr:to>
    <xdr:pic>
      <xdr:nvPicPr>
        <xdr:cNvPr id="1763" name="Picture 1762" descr="71shiny.png"/>
        <xdr:cNvPicPr>
          <a:picLocks noChangeAspect="1"/>
        </xdr:cNvPicPr>
      </xdr:nvPicPr>
      <xdr:blipFill>
        <a:blip xmlns:r="http://schemas.openxmlformats.org/officeDocument/2006/relationships" r:embed="rId1389"/>
        <a:stretch>
          <a:fillRect/>
        </a:stretch>
      </xdr:blipFill>
      <xdr:spPr>
        <a:xfrm>
          <a:off x="6705600" y="1615897200"/>
          <a:ext cx="762000" cy="762000"/>
        </a:xfrm>
        <a:prstGeom prst="rect">
          <a:avLst/>
        </a:prstGeom>
      </xdr:spPr>
    </xdr:pic>
    <xdr:clientData/>
  </xdr:twoCellAnchor>
  <xdr:twoCellAnchor editAs="oneCell">
    <xdr:from>
      <xdr:col>11</xdr:col>
      <xdr:colOff>0</xdr:colOff>
      <xdr:row>8443</xdr:row>
      <xdr:rowOff>0</xdr:rowOff>
    </xdr:from>
    <xdr:to>
      <xdr:col>12</xdr:col>
      <xdr:colOff>152400</xdr:colOff>
      <xdr:row>8446</xdr:row>
      <xdr:rowOff>190500</xdr:rowOff>
    </xdr:to>
    <xdr:pic>
      <xdr:nvPicPr>
        <xdr:cNvPr id="1764" name="Picture 1763" descr="71backshiny.png"/>
        <xdr:cNvPicPr>
          <a:picLocks noChangeAspect="1"/>
        </xdr:cNvPicPr>
      </xdr:nvPicPr>
      <xdr:blipFill>
        <a:blip xmlns:r="http://schemas.openxmlformats.org/officeDocument/2006/relationships" r:embed="rId1390"/>
        <a:stretch>
          <a:fillRect/>
        </a:stretch>
      </xdr:blipFill>
      <xdr:spPr>
        <a:xfrm>
          <a:off x="6705600" y="1616849700"/>
          <a:ext cx="762000" cy="762000"/>
        </a:xfrm>
        <a:prstGeom prst="rect">
          <a:avLst/>
        </a:prstGeom>
      </xdr:spPr>
    </xdr:pic>
    <xdr:clientData/>
  </xdr:twoCellAnchor>
  <xdr:twoCellAnchor editAs="oneCell">
    <xdr:from>
      <xdr:col>9</xdr:col>
      <xdr:colOff>333375</xdr:colOff>
      <xdr:row>8450</xdr:row>
      <xdr:rowOff>19050</xdr:rowOff>
    </xdr:from>
    <xdr:to>
      <xdr:col>12</xdr:col>
      <xdr:colOff>600075</xdr:colOff>
      <xdr:row>8460</xdr:row>
      <xdr:rowOff>180975</xdr:rowOff>
    </xdr:to>
    <xdr:pic>
      <xdr:nvPicPr>
        <xdr:cNvPr id="1765" name="Picture 1764" descr="045.jpg"/>
        <xdr:cNvPicPr>
          <a:picLocks noChangeAspect="1"/>
        </xdr:cNvPicPr>
      </xdr:nvPicPr>
      <xdr:blipFill>
        <a:blip xmlns:r="http://schemas.openxmlformats.org/officeDocument/2006/relationships" r:embed="rId1391"/>
        <a:stretch>
          <a:fillRect/>
        </a:stretch>
      </xdr:blipFill>
      <xdr:spPr>
        <a:xfrm>
          <a:off x="5819775" y="1618230825"/>
          <a:ext cx="2095500" cy="2095500"/>
        </a:xfrm>
        <a:prstGeom prst="rect">
          <a:avLst/>
        </a:prstGeom>
        <a:ln w="19050">
          <a:solidFill>
            <a:schemeClr val="tx1"/>
          </a:solidFill>
        </a:ln>
      </xdr:spPr>
    </xdr:pic>
    <xdr:clientData/>
  </xdr:twoCellAnchor>
  <xdr:twoCellAnchor editAs="oneCell">
    <xdr:from>
      <xdr:col>7</xdr:col>
      <xdr:colOff>0</xdr:colOff>
      <xdr:row>8472</xdr:row>
      <xdr:rowOff>0</xdr:rowOff>
    </xdr:from>
    <xdr:to>
      <xdr:col>8</xdr:col>
      <xdr:colOff>152400</xdr:colOff>
      <xdr:row>8476</xdr:row>
      <xdr:rowOff>0</xdr:rowOff>
    </xdr:to>
    <xdr:pic>
      <xdr:nvPicPr>
        <xdr:cNvPr id="1766" name="Picture 1765" descr="45.png"/>
        <xdr:cNvPicPr>
          <a:picLocks noChangeAspect="1"/>
        </xdr:cNvPicPr>
      </xdr:nvPicPr>
      <xdr:blipFill>
        <a:blip xmlns:r="http://schemas.openxmlformats.org/officeDocument/2006/relationships" r:embed="rId1392"/>
        <a:stretch>
          <a:fillRect/>
        </a:stretch>
      </xdr:blipFill>
      <xdr:spPr>
        <a:xfrm>
          <a:off x="4267200" y="1622431350"/>
          <a:ext cx="762000" cy="762000"/>
        </a:xfrm>
        <a:prstGeom prst="rect">
          <a:avLst/>
        </a:prstGeom>
      </xdr:spPr>
    </xdr:pic>
    <xdr:clientData/>
  </xdr:twoCellAnchor>
  <xdr:twoCellAnchor editAs="oneCell">
    <xdr:from>
      <xdr:col>9</xdr:col>
      <xdr:colOff>0</xdr:colOff>
      <xdr:row>8472</xdr:row>
      <xdr:rowOff>0</xdr:rowOff>
    </xdr:from>
    <xdr:to>
      <xdr:col>10</xdr:col>
      <xdr:colOff>152400</xdr:colOff>
      <xdr:row>8476</xdr:row>
      <xdr:rowOff>0</xdr:rowOff>
    </xdr:to>
    <xdr:pic>
      <xdr:nvPicPr>
        <xdr:cNvPr id="1767" name="Picture 1766" descr="45fem.png"/>
        <xdr:cNvPicPr>
          <a:picLocks noChangeAspect="1"/>
        </xdr:cNvPicPr>
      </xdr:nvPicPr>
      <xdr:blipFill>
        <a:blip xmlns:r="http://schemas.openxmlformats.org/officeDocument/2006/relationships" r:embed="rId1393"/>
        <a:stretch>
          <a:fillRect/>
        </a:stretch>
      </xdr:blipFill>
      <xdr:spPr>
        <a:xfrm>
          <a:off x="5486400" y="1622431350"/>
          <a:ext cx="762000" cy="762000"/>
        </a:xfrm>
        <a:prstGeom prst="rect">
          <a:avLst/>
        </a:prstGeom>
      </xdr:spPr>
    </xdr:pic>
    <xdr:clientData/>
  </xdr:twoCellAnchor>
  <xdr:twoCellAnchor editAs="oneCell">
    <xdr:from>
      <xdr:col>11</xdr:col>
      <xdr:colOff>0</xdr:colOff>
      <xdr:row>8472</xdr:row>
      <xdr:rowOff>0</xdr:rowOff>
    </xdr:from>
    <xdr:to>
      <xdr:col>12</xdr:col>
      <xdr:colOff>152400</xdr:colOff>
      <xdr:row>8476</xdr:row>
      <xdr:rowOff>0</xdr:rowOff>
    </xdr:to>
    <xdr:pic>
      <xdr:nvPicPr>
        <xdr:cNvPr id="1768" name="Picture 1767" descr="45shiny.png"/>
        <xdr:cNvPicPr>
          <a:picLocks noChangeAspect="1"/>
        </xdr:cNvPicPr>
      </xdr:nvPicPr>
      <xdr:blipFill>
        <a:blip xmlns:r="http://schemas.openxmlformats.org/officeDocument/2006/relationships" r:embed="rId1394"/>
        <a:stretch>
          <a:fillRect/>
        </a:stretch>
      </xdr:blipFill>
      <xdr:spPr>
        <a:xfrm>
          <a:off x="6705600" y="1622431350"/>
          <a:ext cx="762000" cy="762000"/>
        </a:xfrm>
        <a:prstGeom prst="rect">
          <a:avLst/>
        </a:prstGeom>
      </xdr:spPr>
    </xdr:pic>
    <xdr:clientData/>
  </xdr:twoCellAnchor>
  <xdr:twoCellAnchor editAs="oneCell">
    <xdr:from>
      <xdr:col>7</xdr:col>
      <xdr:colOff>0</xdr:colOff>
      <xdr:row>8477</xdr:row>
      <xdr:rowOff>0</xdr:rowOff>
    </xdr:from>
    <xdr:to>
      <xdr:col>8</xdr:col>
      <xdr:colOff>152400</xdr:colOff>
      <xdr:row>8480</xdr:row>
      <xdr:rowOff>190500</xdr:rowOff>
    </xdr:to>
    <xdr:pic>
      <xdr:nvPicPr>
        <xdr:cNvPr id="1769" name="Picture 1768" descr="45back.png"/>
        <xdr:cNvPicPr>
          <a:picLocks noChangeAspect="1"/>
        </xdr:cNvPicPr>
      </xdr:nvPicPr>
      <xdr:blipFill>
        <a:blip xmlns:r="http://schemas.openxmlformats.org/officeDocument/2006/relationships" r:embed="rId1395"/>
        <a:stretch>
          <a:fillRect/>
        </a:stretch>
      </xdr:blipFill>
      <xdr:spPr>
        <a:xfrm>
          <a:off x="4267200" y="1623383850"/>
          <a:ext cx="762000" cy="762000"/>
        </a:xfrm>
        <a:prstGeom prst="rect">
          <a:avLst/>
        </a:prstGeom>
      </xdr:spPr>
    </xdr:pic>
    <xdr:clientData/>
  </xdr:twoCellAnchor>
  <xdr:twoCellAnchor editAs="oneCell">
    <xdr:from>
      <xdr:col>9</xdr:col>
      <xdr:colOff>0</xdr:colOff>
      <xdr:row>8477</xdr:row>
      <xdr:rowOff>0</xdr:rowOff>
    </xdr:from>
    <xdr:to>
      <xdr:col>10</xdr:col>
      <xdr:colOff>152400</xdr:colOff>
      <xdr:row>8480</xdr:row>
      <xdr:rowOff>190500</xdr:rowOff>
    </xdr:to>
    <xdr:pic>
      <xdr:nvPicPr>
        <xdr:cNvPr id="1770" name="Picture 1769" descr="45backfem.png"/>
        <xdr:cNvPicPr>
          <a:picLocks noChangeAspect="1"/>
        </xdr:cNvPicPr>
      </xdr:nvPicPr>
      <xdr:blipFill>
        <a:blip xmlns:r="http://schemas.openxmlformats.org/officeDocument/2006/relationships" r:embed="rId1396"/>
        <a:stretch>
          <a:fillRect/>
        </a:stretch>
      </xdr:blipFill>
      <xdr:spPr>
        <a:xfrm>
          <a:off x="5486400" y="1623383850"/>
          <a:ext cx="762000" cy="762000"/>
        </a:xfrm>
        <a:prstGeom prst="rect">
          <a:avLst/>
        </a:prstGeom>
      </xdr:spPr>
    </xdr:pic>
    <xdr:clientData/>
  </xdr:twoCellAnchor>
  <xdr:twoCellAnchor editAs="oneCell">
    <xdr:from>
      <xdr:col>11</xdr:col>
      <xdr:colOff>0</xdr:colOff>
      <xdr:row>8477</xdr:row>
      <xdr:rowOff>0</xdr:rowOff>
    </xdr:from>
    <xdr:to>
      <xdr:col>12</xdr:col>
      <xdr:colOff>152400</xdr:colOff>
      <xdr:row>8480</xdr:row>
      <xdr:rowOff>190500</xdr:rowOff>
    </xdr:to>
    <xdr:pic>
      <xdr:nvPicPr>
        <xdr:cNvPr id="1771" name="Picture 1770" descr="45backshiny.png"/>
        <xdr:cNvPicPr>
          <a:picLocks noChangeAspect="1"/>
        </xdr:cNvPicPr>
      </xdr:nvPicPr>
      <xdr:blipFill>
        <a:blip xmlns:r="http://schemas.openxmlformats.org/officeDocument/2006/relationships" r:embed="rId1397"/>
        <a:stretch>
          <a:fillRect/>
        </a:stretch>
      </xdr:blipFill>
      <xdr:spPr>
        <a:xfrm>
          <a:off x="6705600" y="1623383850"/>
          <a:ext cx="762000" cy="762000"/>
        </a:xfrm>
        <a:prstGeom prst="rect">
          <a:avLst/>
        </a:prstGeom>
      </xdr:spPr>
    </xdr:pic>
    <xdr:clientData/>
  </xdr:twoCellAnchor>
  <xdr:twoCellAnchor editAs="oneCell">
    <xdr:from>
      <xdr:col>9</xdr:col>
      <xdr:colOff>333375</xdr:colOff>
      <xdr:row>8482</xdr:row>
      <xdr:rowOff>19050</xdr:rowOff>
    </xdr:from>
    <xdr:to>
      <xdr:col>12</xdr:col>
      <xdr:colOff>600075</xdr:colOff>
      <xdr:row>8492</xdr:row>
      <xdr:rowOff>180975</xdr:rowOff>
    </xdr:to>
    <xdr:pic>
      <xdr:nvPicPr>
        <xdr:cNvPr id="1772" name="Picture 1771" descr="313.jpg"/>
        <xdr:cNvPicPr>
          <a:picLocks noChangeAspect="1"/>
        </xdr:cNvPicPr>
      </xdr:nvPicPr>
      <xdr:blipFill>
        <a:blip xmlns:r="http://schemas.openxmlformats.org/officeDocument/2006/relationships" r:embed="rId1398"/>
        <a:stretch>
          <a:fillRect/>
        </a:stretch>
      </xdr:blipFill>
      <xdr:spPr>
        <a:xfrm>
          <a:off x="5819775" y="1624383975"/>
          <a:ext cx="2095500" cy="2095500"/>
        </a:xfrm>
        <a:prstGeom prst="rect">
          <a:avLst/>
        </a:prstGeom>
        <a:ln w="19050">
          <a:solidFill>
            <a:schemeClr val="tx1"/>
          </a:solidFill>
        </a:ln>
      </xdr:spPr>
    </xdr:pic>
    <xdr:clientData/>
  </xdr:twoCellAnchor>
  <xdr:twoCellAnchor editAs="oneCell">
    <xdr:from>
      <xdr:col>7</xdr:col>
      <xdr:colOff>0</xdr:colOff>
      <xdr:row>8504</xdr:row>
      <xdr:rowOff>0</xdr:rowOff>
    </xdr:from>
    <xdr:to>
      <xdr:col>8</xdr:col>
      <xdr:colOff>152400</xdr:colOff>
      <xdr:row>8508</xdr:row>
      <xdr:rowOff>0</xdr:rowOff>
    </xdr:to>
    <xdr:pic>
      <xdr:nvPicPr>
        <xdr:cNvPr id="1773" name="Picture 1772" descr="313.png"/>
        <xdr:cNvPicPr>
          <a:picLocks noChangeAspect="1"/>
        </xdr:cNvPicPr>
      </xdr:nvPicPr>
      <xdr:blipFill>
        <a:blip xmlns:r="http://schemas.openxmlformats.org/officeDocument/2006/relationships" r:embed="rId1399"/>
        <a:stretch>
          <a:fillRect/>
        </a:stretch>
      </xdr:blipFill>
      <xdr:spPr>
        <a:xfrm>
          <a:off x="4267200" y="1628584500"/>
          <a:ext cx="762000" cy="762000"/>
        </a:xfrm>
        <a:prstGeom prst="rect">
          <a:avLst/>
        </a:prstGeom>
      </xdr:spPr>
    </xdr:pic>
    <xdr:clientData/>
  </xdr:twoCellAnchor>
  <xdr:twoCellAnchor editAs="oneCell">
    <xdr:from>
      <xdr:col>7</xdr:col>
      <xdr:colOff>0</xdr:colOff>
      <xdr:row>8509</xdr:row>
      <xdr:rowOff>0</xdr:rowOff>
    </xdr:from>
    <xdr:to>
      <xdr:col>8</xdr:col>
      <xdr:colOff>152400</xdr:colOff>
      <xdr:row>8512</xdr:row>
      <xdr:rowOff>190500</xdr:rowOff>
    </xdr:to>
    <xdr:pic>
      <xdr:nvPicPr>
        <xdr:cNvPr id="1774" name="Picture 1773" descr="313back.png"/>
        <xdr:cNvPicPr>
          <a:picLocks noChangeAspect="1"/>
        </xdr:cNvPicPr>
      </xdr:nvPicPr>
      <xdr:blipFill>
        <a:blip xmlns:r="http://schemas.openxmlformats.org/officeDocument/2006/relationships" r:embed="rId1400"/>
        <a:stretch>
          <a:fillRect/>
        </a:stretch>
      </xdr:blipFill>
      <xdr:spPr>
        <a:xfrm>
          <a:off x="4267200" y="1629537000"/>
          <a:ext cx="762000" cy="762000"/>
        </a:xfrm>
        <a:prstGeom prst="rect">
          <a:avLst/>
        </a:prstGeom>
      </xdr:spPr>
    </xdr:pic>
    <xdr:clientData/>
  </xdr:twoCellAnchor>
  <xdr:twoCellAnchor editAs="oneCell">
    <xdr:from>
      <xdr:col>11</xdr:col>
      <xdr:colOff>0</xdr:colOff>
      <xdr:row>8504</xdr:row>
      <xdr:rowOff>0</xdr:rowOff>
    </xdr:from>
    <xdr:to>
      <xdr:col>12</xdr:col>
      <xdr:colOff>152400</xdr:colOff>
      <xdr:row>8508</xdr:row>
      <xdr:rowOff>0</xdr:rowOff>
    </xdr:to>
    <xdr:pic>
      <xdr:nvPicPr>
        <xdr:cNvPr id="1775" name="Picture 1774" descr="313shiny.png"/>
        <xdr:cNvPicPr>
          <a:picLocks noChangeAspect="1"/>
        </xdr:cNvPicPr>
      </xdr:nvPicPr>
      <xdr:blipFill>
        <a:blip xmlns:r="http://schemas.openxmlformats.org/officeDocument/2006/relationships" r:embed="rId1401"/>
        <a:stretch>
          <a:fillRect/>
        </a:stretch>
      </xdr:blipFill>
      <xdr:spPr>
        <a:xfrm>
          <a:off x="6705600" y="1628584500"/>
          <a:ext cx="762000" cy="762000"/>
        </a:xfrm>
        <a:prstGeom prst="rect">
          <a:avLst/>
        </a:prstGeom>
      </xdr:spPr>
    </xdr:pic>
    <xdr:clientData/>
  </xdr:twoCellAnchor>
  <xdr:twoCellAnchor editAs="oneCell">
    <xdr:from>
      <xdr:col>11</xdr:col>
      <xdr:colOff>0</xdr:colOff>
      <xdr:row>8509</xdr:row>
      <xdr:rowOff>0</xdr:rowOff>
    </xdr:from>
    <xdr:to>
      <xdr:col>12</xdr:col>
      <xdr:colOff>152400</xdr:colOff>
      <xdr:row>8512</xdr:row>
      <xdr:rowOff>190500</xdr:rowOff>
    </xdr:to>
    <xdr:pic>
      <xdr:nvPicPr>
        <xdr:cNvPr id="1776" name="Picture 1775" descr="313backshiny.png"/>
        <xdr:cNvPicPr>
          <a:picLocks noChangeAspect="1"/>
        </xdr:cNvPicPr>
      </xdr:nvPicPr>
      <xdr:blipFill>
        <a:blip xmlns:r="http://schemas.openxmlformats.org/officeDocument/2006/relationships" r:embed="rId1402"/>
        <a:stretch>
          <a:fillRect/>
        </a:stretch>
      </xdr:blipFill>
      <xdr:spPr>
        <a:xfrm>
          <a:off x="6705600" y="1629537000"/>
          <a:ext cx="762000" cy="762000"/>
        </a:xfrm>
        <a:prstGeom prst="rect">
          <a:avLst/>
        </a:prstGeom>
      </xdr:spPr>
    </xdr:pic>
    <xdr:clientData/>
  </xdr:twoCellAnchor>
  <xdr:twoCellAnchor editAs="oneCell">
    <xdr:from>
      <xdr:col>9</xdr:col>
      <xdr:colOff>333375</xdr:colOff>
      <xdr:row>8944</xdr:row>
      <xdr:rowOff>19050</xdr:rowOff>
    </xdr:from>
    <xdr:to>
      <xdr:col>12</xdr:col>
      <xdr:colOff>600075</xdr:colOff>
      <xdr:row>8954</xdr:row>
      <xdr:rowOff>180975</xdr:rowOff>
    </xdr:to>
    <xdr:pic>
      <xdr:nvPicPr>
        <xdr:cNvPr id="1777" name="Picture 1776" descr="335.jpg"/>
        <xdr:cNvPicPr>
          <a:picLocks noChangeAspect="1"/>
        </xdr:cNvPicPr>
      </xdr:nvPicPr>
      <xdr:blipFill>
        <a:blip xmlns:r="http://schemas.openxmlformats.org/officeDocument/2006/relationships" r:embed="rId1403"/>
        <a:stretch>
          <a:fillRect/>
        </a:stretch>
      </xdr:blipFill>
      <xdr:spPr>
        <a:xfrm>
          <a:off x="5819775" y="1694735625"/>
          <a:ext cx="2095500" cy="2095500"/>
        </a:xfrm>
        <a:prstGeom prst="rect">
          <a:avLst/>
        </a:prstGeom>
        <a:ln w="19050">
          <a:solidFill>
            <a:schemeClr val="tx1"/>
          </a:solidFill>
        </a:ln>
      </xdr:spPr>
    </xdr:pic>
    <xdr:clientData/>
  </xdr:twoCellAnchor>
  <xdr:twoCellAnchor editAs="oneCell">
    <xdr:from>
      <xdr:col>7</xdr:col>
      <xdr:colOff>0</xdr:colOff>
      <xdr:row>8966</xdr:row>
      <xdr:rowOff>0</xdr:rowOff>
    </xdr:from>
    <xdr:to>
      <xdr:col>8</xdr:col>
      <xdr:colOff>152400</xdr:colOff>
      <xdr:row>8970</xdr:row>
      <xdr:rowOff>0</xdr:rowOff>
    </xdr:to>
    <xdr:pic>
      <xdr:nvPicPr>
        <xdr:cNvPr id="1778" name="Picture 1777" descr="335.png"/>
        <xdr:cNvPicPr>
          <a:picLocks noChangeAspect="1"/>
        </xdr:cNvPicPr>
      </xdr:nvPicPr>
      <xdr:blipFill>
        <a:blip xmlns:r="http://schemas.openxmlformats.org/officeDocument/2006/relationships" r:embed="rId1404"/>
        <a:stretch>
          <a:fillRect/>
        </a:stretch>
      </xdr:blipFill>
      <xdr:spPr>
        <a:xfrm>
          <a:off x="4267200" y="1698936150"/>
          <a:ext cx="762000" cy="762000"/>
        </a:xfrm>
        <a:prstGeom prst="rect">
          <a:avLst/>
        </a:prstGeom>
      </xdr:spPr>
    </xdr:pic>
    <xdr:clientData/>
  </xdr:twoCellAnchor>
  <xdr:twoCellAnchor editAs="oneCell">
    <xdr:from>
      <xdr:col>9</xdr:col>
      <xdr:colOff>0</xdr:colOff>
      <xdr:row>8966</xdr:row>
      <xdr:rowOff>0</xdr:rowOff>
    </xdr:from>
    <xdr:to>
      <xdr:col>10</xdr:col>
      <xdr:colOff>152400</xdr:colOff>
      <xdr:row>8970</xdr:row>
      <xdr:rowOff>0</xdr:rowOff>
    </xdr:to>
    <xdr:pic>
      <xdr:nvPicPr>
        <xdr:cNvPr id="1779" name="Picture 1778" descr="335.png"/>
        <xdr:cNvPicPr>
          <a:picLocks noChangeAspect="1"/>
        </xdr:cNvPicPr>
      </xdr:nvPicPr>
      <xdr:blipFill>
        <a:blip xmlns:r="http://schemas.openxmlformats.org/officeDocument/2006/relationships" r:embed="rId1404"/>
        <a:stretch>
          <a:fillRect/>
        </a:stretch>
      </xdr:blipFill>
      <xdr:spPr>
        <a:xfrm>
          <a:off x="5486400" y="1698936150"/>
          <a:ext cx="762000" cy="762000"/>
        </a:xfrm>
        <a:prstGeom prst="rect">
          <a:avLst/>
        </a:prstGeom>
      </xdr:spPr>
    </xdr:pic>
    <xdr:clientData/>
  </xdr:twoCellAnchor>
  <xdr:twoCellAnchor editAs="oneCell">
    <xdr:from>
      <xdr:col>7</xdr:col>
      <xdr:colOff>0</xdr:colOff>
      <xdr:row>8971</xdr:row>
      <xdr:rowOff>0</xdr:rowOff>
    </xdr:from>
    <xdr:to>
      <xdr:col>8</xdr:col>
      <xdr:colOff>152400</xdr:colOff>
      <xdr:row>8974</xdr:row>
      <xdr:rowOff>190500</xdr:rowOff>
    </xdr:to>
    <xdr:pic>
      <xdr:nvPicPr>
        <xdr:cNvPr id="1780" name="Picture 1779" descr="335back.png"/>
        <xdr:cNvPicPr>
          <a:picLocks noChangeAspect="1"/>
        </xdr:cNvPicPr>
      </xdr:nvPicPr>
      <xdr:blipFill>
        <a:blip xmlns:r="http://schemas.openxmlformats.org/officeDocument/2006/relationships" r:embed="rId1405"/>
        <a:stretch>
          <a:fillRect/>
        </a:stretch>
      </xdr:blipFill>
      <xdr:spPr>
        <a:xfrm>
          <a:off x="4267200" y="1699888650"/>
          <a:ext cx="762000" cy="762000"/>
        </a:xfrm>
        <a:prstGeom prst="rect">
          <a:avLst/>
        </a:prstGeom>
      </xdr:spPr>
    </xdr:pic>
    <xdr:clientData/>
  </xdr:twoCellAnchor>
  <xdr:twoCellAnchor editAs="oneCell">
    <xdr:from>
      <xdr:col>9</xdr:col>
      <xdr:colOff>0</xdr:colOff>
      <xdr:row>8971</xdr:row>
      <xdr:rowOff>0</xdr:rowOff>
    </xdr:from>
    <xdr:to>
      <xdr:col>10</xdr:col>
      <xdr:colOff>152400</xdr:colOff>
      <xdr:row>8974</xdr:row>
      <xdr:rowOff>190500</xdr:rowOff>
    </xdr:to>
    <xdr:pic>
      <xdr:nvPicPr>
        <xdr:cNvPr id="1781" name="Picture 1780" descr="335back.png"/>
        <xdr:cNvPicPr>
          <a:picLocks noChangeAspect="1"/>
        </xdr:cNvPicPr>
      </xdr:nvPicPr>
      <xdr:blipFill>
        <a:blip xmlns:r="http://schemas.openxmlformats.org/officeDocument/2006/relationships" r:embed="rId1405"/>
        <a:stretch>
          <a:fillRect/>
        </a:stretch>
      </xdr:blipFill>
      <xdr:spPr>
        <a:xfrm>
          <a:off x="5486400" y="1699888650"/>
          <a:ext cx="762000" cy="762000"/>
        </a:xfrm>
        <a:prstGeom prst="rect">
          <a:avLst/>
        </a:prstGeom>
      </xdr:spPr>
    </xdr:pic>
    <xdr:clientData/>
  </xdr:twoCellAnchor>
  <xdr:twoCellAnchor editAs="oneCell">
    <xdr:from>
      <xdr:col>11</xdr:col>
      <xdr:colOff>0</xdr:colOff>
      <xdr:row>8966</xdr:row>
      <xdr:rowOff>0</xdr:rowOff>
    </xdr:from>
    <xdr:to>
      <xdr:col>12</xdr:col>
      <xdr:colOff>152400</xdr:colOff>
      <xdr:row>8970</xdr:row>
      <xdr:rowOff>0</xdr:rowOff>
    </xdr:to>
    <xdr:pic>
      <xdr:nvPicPr>
        <xdr:cNvPr id="1782" name="Picture 1781" descr="335shiny.png"/>
        <xdr:cNvPicPr>
          <a:picLocks noChangeAspect="1"/>
        </xdr:cNvPicPr>
      </xdr:nvPicPr>
      <xdr:blipFill>
        <a:blip xmlns:r="http://schemas.openxmlformats.org/officeDocument/2006/relationships" r:embed="rId1406"/>
        <a:stretch>
          <a:fillRect/>
        </a:stretch>
      </xdr:blipFill>
      <xdr:spPr>
        <a:xfrm>
          <a:off x="6705600" y="1698936150"/>
          <a:ext cx="762000" cy="762000"/>
        </a:xfrm>
        <a:prstGeom prst="rect">
          <a:avLst/>
        </a:prstGeom>
      </xdr:spPr>
    </xdr:pic>
    <xdr:clientData/>
  </xdr:twoCellAnchor>
  <xdr:twoCellAnchor editAs="oneCell">
    <xdr:from>
      <xdr:col>11</xdr:col>
      <xdr:colOff>0</xdr:colOff>
      <xdr:row>8971</xdr:row>
      <xdr:rowOff>0</xdr:rowOff>
    </xdr:from>
    <xdr:to>
      <xdr:col>12</xdr:col>
      <xdr:colOff>152400</xdr:colOff>
      <xdr:row>8974</xdr:row>
      <xdr:rowOff>190500</xdr:rowOff>
    </xdr:to>
    <xdr:pic>
      <xdr:nvPicPr>
        <xdr:cNvPr id="1783" name="Picture 1782" descr="335backshiny.png"/>
        <xdr:cNvPicPr>
          <a:picLocks noChangeAspect="1"/>
        </xdr:cNvPicPr>
      </xdr:nvPicPr>
      <xdr:blipFill>
        <a:blip xmlns:r="http://schemas.openxmlformats.org/officeDocument/2006/relationships" r:embed="rId1407"/>
        <a:stretch>
          <a:fillRect/>
        </a:stretch>
      </xdr:blipFill>
      <xdr:spPr>
        <a:xfrm>
          <a:off x="6705600" y="1699888650"/>
          <a:ext cx="762000" cy="762000"/>
        </a:xfrm>
        <a:prstGeom prst="rect">
          <a:avLst/>
        </a:prstGeom>
      </xdr:spPr>
    </xdr:pic>
    <xdr:clientData/>
  </xdr:twoCellAnchor>
  <xdr:twoCellAnchor editAs="oneCell">
    <xdr:from>
      <xdr:col>9</xdr:col>
      <xdr:colOff>323850</xdr:colOff>
      <xdr:row>8716</xdr:row>
      <xdr:rowOff>19050</xdr:rowOff>
    </xdr:from>
    <xdr:to>
      <xdr:col>12</xdr:col>
      <xdr:colOff>590550</xdr:colOff>
      <xdr:row>8726</xdr:row>
      <xdr:rowOff>180975</xdr:rowOff>
    </xdr:to>
    <xdr:pic>
      <xdr:nvPicPr>
        <xdr:cNvPr id="1784" name="Picture 1783" descr="413.jpg"/>
        <xdr:cNvPicPr>
          <a:picLocks noChangeAspect="1"/>
        </xdr:cNvPicPr>
      </xdr:nvPicPr>
      <xdr:blipFill>
        <a:blip xmlns:r="http://schemas.openxmlformats.org/officeDocument/2006/relationships" r:embed="rId1408"/>
        <a:stretch>
          <a:fillRect/>
        </a:stretch>
      </xdr:blipFill>
      <xdr:spPr>
        <a:xfrm>
          <a:off x="5810250" y="1669361025"/>
          <a:ext cx="2095500" cy="2095500"/>
        </a:xfrm>
        <a:prstGeom prst="rect">
          <a:avLst/>
        </a:prstGeom>
        <a:ln w="19050">
          <a:solidFill>
            <a:schemeClr val="tx1"/>
          </a:solidFill>
        </a:ln>
      </xdr:spPr>
    </xdr:pic>
    <xdr:clientData/>
  </xdr:twoCellAnchor>
  <xdr:twoCellAnchor editAs="oneCell">
    <xdr:from>
      <xdr:col>9</xdr:col>
      <xdr:colOff>0</xdr:colOff>
      <xdr:row>8738</xdr:row>
      <xdr:rowOff>0</xdr:rowOff>
    </xdr:from>
    <xdr:to>
      <xdr:col>10</xdr:col>
      <xdr:colOff>152400</xdr:colOff>
      <xdr:row>8742</xdr:row>
      <xdr:rowOff>0</xdr:rowOff>
    </xdr:to>
    <xdr:pic>
      <xdr:nvPicPr>
        <xdr:cNvPr id="1785" name="Picture 1784" descr="413.png"/>
        <xdr:cNvPicPr>
          <a:picLocks noChangeAspect="1"/>
        </xdr:cNvPicPr>
      </xdr:nvPicPr>
      <xdr:blipFill>
        <a:blip xmlns:r="http://schemas.openxmlformats.org/officeDocument/2006/relationships" r:embed="rId1409"/>
        <a:stretch>
          <a:fillRect/>
        </a:stretch>
      </xdr:blipFill>
      <xdr:spPr>
        <a:xfrm>
          <a:off x="5486400" y="1673561550"/>
          <a:ext cx="762000" cy="762000"/>
        </a:xfrm>
        <a:prstGeom prst="rect">
          <a:avLst/>
        </a:prstGeom>
      </xdr:spPr>
    </xdr:pic>
    <xdr:clientData/>
  </xdr:twoCellAnchor>
  <xdr:twoCellAnchor editAs="oneCell">
    <xdr:from>
      <xdr:col>9</xdr:col>
      <xdr:colOff>0</xdr:colOff>
      <xdr:row>8743</xdr:row>
      <xdr:rowOff>0</xdr:rowOff>
    </xdr:from>
    <xdr:to>
      <xdr:col>10</xdr:col>
      <xdr:colOff>152400</xdr:colOff>
      <xdr:row>8746</xdr:row>
      <xdr:rowOff>190500</xdr:rowOff>
    </xdr:to>
    <xdr:pic>
      <xdr:nvPicPr>
        <xdr:cNvPr id="1786" name="Picture 1785" descr="413back.png"/>
        <xdr:cNvPicPr>
          <a:picLocks noChangeAspect="1"/>
        </xdr:cNvPicPr>
      </xdr:nvPicPr>
      <xdr:blipFill>
        <a:blip xmlns:r="http://schemas.openxmlformats.org/officeDocument/2006/relationships" r:embed="rId1410"/>
        <a:stretch>
          <a:fillRect/>
        </a:stretch>
      </xdr:blipFill>
      <xdr:spPr>
        <a:xfrm>
          <a:off x="5486400" y="1674514050"/>
          <a:ext cx="762000" cy="762000"/>
        </a:xfrm>
        <a:prstGeom prst="rect">
          <a:avLst/>
        </a:prstGeom>
      </xdr:spPr>
    </xdr:pic>
    <xdr:clientData/>
  </xdr:twoCellAnchor>
  <xdr:twoCellAnchor editAs="oneCell">
    <xdr:from>
      <xdr:col>11</xdr:col>
      <xdr:colOff>0</xdr:colOff>
      <xdr:row>8738</xdr:row>
      <xdr:rowOff>0</xdr:rowOff>
    </xdr:from>
    <xdr:to>
      <xdr:col>12</xdr:col>
      <xdr:colOff>152400</xdr:colOff>
      <xdr:row>8742</xdr:row>
      <xdr:rowOff>0</xdr:rowOff>
    </xdr:to>
    <xdr:pic>
      <xdr:nvPicPr>
        <xdr:cNvPr id="1787" name="Picture 1786" descr="413shiny.png"/>
        <xdr:cNvPicPr>
          <a:picLocks noChangeAspect="1"/>
        </xdr:cNvPicPr>
      </xdr:nvPicPr>
      <xdr:blipFill>
        <a:blip xmlns:r="http://schemas.openxmlformats.org/officeDocument/2006/relationships" r:embed="rId1411"/>
        <a:stretch>
          <a:fillRect/>
        </a:stretch>
      </xdr:blipFill>
      <xdr:spPr>
        <a:xfrm>
          <a:off x="6705600" y="1673561550"/>
          <a:ext cx="762000" cy="762000"/>
        </a:xfrm>
        <a:prstGeom prst="rect">
          <a:avLst/>
        </a:prstGeom>
      </xdr:spPr>
    </xdr:pic>
    <xdr:clientData/>
  </xdr:twoCellAnchor>
  <xdr:twoCellAnchor editAs="oneCell">
    <xdr:from>
      <xdr:col>11</xdr:col>
      <xdr:colOff>0</xdr:colOff>
      <xdr:row>8743</xdr:row>
      <xdr:rowOff>0</xdr:rowOff>
    </xdr:from>
    <xdr:to>
      <xdr:col>12</xdr:col>
      <xdr:colOff>152400</xdr:colOff>
      <xdr:row>8746</xdr:row>
      <xdr:rowOff>190500</xdr:rowOff>
    </xdr:to>
    <xdr:pic>
      <xdr:nvPicPr>
        <xdr:cNvPr id="1788" name="Picture 1787" descr="413backshiny.png"/>
        <xdr:cNvPicPr>
          <a:picLocks noChangeAspect="1"/>
        </xdr:cNvPicPr>
      </xdr:nvPicPr>
      <xdr:blipFill>
        <a:blip xmlns:r="http://schemas.openxmlformats.org/officeDocument/2006/relationships" r:embed="rId1410"/>
        <a:stretch>
          <a:fillRect/>
        </a:stretch>
      </xdr:blipFill>
      <xdr:spPr>
        <a:xfrm>
          <a:off x="6705600" y="1674514050"/>
          <a:ext cx="762000" cy="762000"/>
        </a:xfrm>
        <a:prstGeom prst="rect">
          <a:avLst/>
        </a:prstGeom>
      </xdr:spPr>
    </xdr:pic>
    <xdr:clientData/>
  </xdr:twoCellAnchor>
  <xdr:twoCellAnchor editAs="oneCell">
    <xdr:from>
      <xdr:col>9</xdr:col>
      <xdr:colOff>0</xdr:colOff>
      <xdr:row>8775</xdr:row>
      <xdr:rowOff>0</xdr:rowOff>
    </xdr:from>
    <xdr:to>
      <xdr:col>10</xdr:col>
      <xdr:colOff>152400</xdr:colOff>
      <xdr:row>8778</xdr:row>
      <xdr:rowOff>190500</xdr:rowOff>
    </xdr:to>
    <xdr:pic>
      <xdr:nvPicPr>
        <xdr:cNvPr id="1790" name="Picture 1789" descr="back.png"/>
        <xdr:cNvPicPr>
          <a:picLocks noChangeAspect="1"/>
        </xdr:cNvPicPr>
      </xdr:nvPicPr>
      <xdr:blipFill>
        <a:blip xmlns:r="http://schemas.openxmlformats.org/officeDocument/2006/relationships" r:embed="rId1412"/>
        <a:stretch>
          <a:fillRect/>
        </a:stretch>
      </xdr:blipFill>
      <xdr:spPr>
        <a:xfrm>
          <a:off x="5486400" y="1680667200"/>
          <a:ext cx="762000" cy="762000"/>
        </a:xfrm>
        <a:prstGeom prst="rect">
          <a:avLst/>
        </a:prstGeom>
      </xdr:spPr>
    </xdr:pic>
    <xdr:clientData/>
  </xdr:twoCellAnchor>
  <xdr:twoCellAnchor editAs="oneCell">
    <xdr:from>
      <xdr:col>11</xdr:col>
      <xdr:colOff>0</xdr:colOff>
      <xdr:row>8770</xdr:row>
      <xdr:rowOff>0</xdr:rowOff>
    </xdr:from>
    <xdr:to>
      <xdr:col>12</xdr:col>
      <xdr:colOff>152400</xdr:colOff>
      <xdr:row>8774</xdr:row>
      <xdr:rowOff>0</xdr:rowOff>
    </xdr:to>
    <xdr:pic>
      <xdr:nvPicPr>
        <xdr:cNvPr id="1792" name="Picture 1791" descr="shiny.png"/>
        <xdr:cNvPicPr>
          <a:picLocks noChangeAspect="1"/>
        </xdr:cNvPicPr>
      </xdr:nvPicPr>
      <xdr:blipFill>
        <a:blip xmlns:r="http://schemas.openxmlformats.org/officeDocument/2006/relationships" r:embed="rId1413"/>
        <a:stretch>
          <a:fillRect/>
        </a:stretch>
      </xdr:blipFill>
      <xdr:spPr>
        <a:xfrm>
          <a:off x="6705600" y="1679714700"/>
          <a:ext cx="762000" cy="762000"/>
        </a:xfrm>
        <a:prstGeom prst="rect">
          <a:avLst/>
        </a:prstGeom>
      </xdr:spPr>
    </xdr:pic>
    <xdr:clientData/>
  </xdr:twoCellAnchor>
  <xdr:twoCellAnchor editAs="oneCell">
    <xdr:from>
      <xdr:col>11</xdr:col>
      <xdr:colOff>0</xdr:colOff>
      <xdr:row>8775</xdr:row>
      <xdr:rowOff>0</xdr:rowOff>
    </xdr:from>
    <xdr:to>
      <xdr:col>12</xdr:col>
      <xdr:colOff>152400</xdr:colOff>
      <xdr:row>8778</xdr:row>
      <xdr:rowOff>190500</xdr:rowOff>
    </xdr:to>
    <xdr:pic>
      <xdr:nvPicPr>
        <xdr:cNvPr id="1793" name="Picture 1792" descr="backshiny.png"/>
        <xdr:cNvPicPr>
          <a:picLocks noChangeAspect="1"/>
        </xdr:cNvPicPr>
      </xdr:nvPicPr>
      <xdr:blipFill>
        <a:blip xmlns:r="http://schemas.openxmlformats.org/officeDocument/2006/relationships" r:embed="rId1414"/>
        <a:stretch>
          <a:fillRect/>
        </a:stretch>
      </xdr:blipFill>
      <xdr:spPr>
        <a:xfrm>
          <a:off x="6705600" y="1680667200"/>
          <a:ext cx="762000" cy="762000"/>
        </a:xfrm>
        <a:prstGeom prst="rect">
          <a:avLst/>
        </a:prstGeom>
      </xdr:spPr>
    </xdr:pic>
    <xdr:clientData/>
  </xdr:twoCellAnchor>
  <xdr:twoCellAnchor editAs="oneCell">
    <xdr:from>
      <xdr:col>9</xdr:col>
      <xdr:colOff>2</xdr:colOff>
      <xdr:row>8770</xdr:row>
      <xdr:rowOff>2</xdr:rowOff>
    </xdr:from>
    <xdr:to>
      <xdr:col>10</xdr:col>
      <xdr:colOff>152400</xdr:colOff>
      <xdr:row>8774</xdr:row>
      <xdr:rowOff>0</xdr:rowOff>
    </xdr:to>
    <xdr:pic>
      <xdr:nvPicPr>
        <xdr:cNvPr id="1794" name="Picture 1793" descr="reg.png"/>
        <xdr:cNvPicPr>
          <a:picLocks noChangeAspect="1"/>
        </xdr:cNvPicPr>
      </xdr:nvPicPr>
      <xdr:blipFill>
        <a:blip xmlns:r="http://schemas.openxmlformats.org/officeDocument/2006/relationships" r:embed="rId1415"/>
        <a:stretch>
          <a:fillRect/>
        </a:stretch>
      </xdr:blipFill>
      <xdr:spPr>
        <a:xfrm>
          <a:off x="5486402" y="1679714702"/>
          <a:ext cx="761998" cy="761998"/>
        </a:xfrm>
        <a:prstGeom prst="rect">
          <a:avLst/>
        </a:prstGeom>
      </xdr:spPr>
    </xdr:pic>
    <xdr:clientData/>
  </xdr:twoCellAnchor>
  <xdr:twoCellAnchor editAs="oneCell">
    <xdr:from>
      <xdr:col>9</xdr:col>
      <xdr:colOff>314325</xdr:colOff>
      <xdr:row>8748</xdr:row>
      <xdr:rowOff>19050</xdr:rowOff>
    </xdr:from>
    <xdr:to>
      <xdr:col>12</xdr:col>
      <xdr:colOff>590550</xdr:colOff>
      <xdr:row>8759</xdr:row>
      <xdr:rowOff>0</xdr:rowOff>
    </xdr:to>
    <xdr:pic>
      <xdr:nvPicPr>
        <xdr:cNvPr id="1796" name="Picture 1795" descr="WormadamSandy.png"/>
        <xdr:cNvPicPr>
          <a:picLocks noChangeAspect="1"/>
        </xdr:cNvPicPr>
      </xdr:nvPicPr>
      <xdr:blipFill>
        <a:blip xmlns:r="http://schemas.openxmlformats.org/officeDocument/2006/relationships" r:embed="rId1416"/>
        <a:stretch>
          <a:fillRect/>
        </a:stretch>
      </xdr:blipFill>
      <xdr:spPr>
        <a:xfrm>
          <a:off x="5800725" y="1675514175"/>
          <a:ext cx="2105025" cy="2105025"/>
        </a:xfrm>
        <a:prstGeom prst="rect">
          <a:avLst/>
        </a:prstGeom>
        <a:ln w="19050">
          <a:solidFill>
            <a:schemeClr val="tx1"/>
          </a:solidFill>
        </a:ln>
      </xdr:spPr>
    </xdr:pic>
    <xdr:clientData/>
  </xdr:twoCellAnchor>
  <xdr:twoCellAnchor editAs="oneCell">
    <xdr:from>
      <xdr:col>9</xdr:col>
      <xdr:colOff>0</xdr:colOff>
      <xdr:row>8807</xdr:row>
      <xdr:rowOff>0</xdr:rowOff>
    </xdr:from>
    <xdr:to>
      <xdr:col>10</xdr:col>
      <xdr:colOff>152400</xdr:colOff>
      <xdr:row>8810</xdr:row>
      <xdr:rowOff>190500</xdr:rowOff>
    </xdr:to>
    <xdr:pic>
      <xdr:nvPicPr>
        <xdr:cNvPr id="1798" name="Picture 1797" descr="back.png"/>
        <xdr:cNvPicPr>
          <a:picLocks noChangeAspect="1"/>
        </xdr:cNvPicPr>
      </xdr:nvPicPr>
      <xdr:blipFill>
        <a:blip xmlns:r="http://schemas.openxmlformats.org/officeDocument/2006/relationships" r:embed="rId1417"/>
        <a:stretch>
          <a:fillRect/>
        </a:stretch>
      </xdr:blipFill>
      <xdr:spPr>
        <a:xfrm>
          <a:off x="5486400" y="1686820350"/>
          <a:ext cx="762000" cy="762000"/>
        </a:xfrm>
        <a:prstGeom prst="rect">
          <a:avLst/>
        </a:prstGeom>
      </xdr:spPr>
    </xdr:pic>
    <xdr:clientData/>
  </xdr:twoCellAnchor>
  <xdr:twoCellAnchor editAs="oneCell">
    <xdr:from>
      <xdr:col>11</xdr:col>
      <xdr:colOff>0</xdr:colOff>
      <xdr:row>8802</xdr:row>
      <xdr:rowOff>0</xdr:rowOff>
    </xdr:from>
    <xdr:to>
      <xdr:col>12</xdr:col>
      <xdr:colOff>152400</xdr:colOff>
      <xdr:row>8806</xdr:row>
      <xdr:rowOff>0</xdr:rowOff>
    </xdr:to>
    <xdr:pic>
      <xdr:nvPicPr>
        <xdr:cNvPr id="1799" name="Picture 1798" descr="shiny.png"/>
        <xdr:cNvPicPr>
          <a:picLocks noChangeAspect="1"/>
        </xdr:cNvPicPr>
      </xdr:nvPicPr>
      <xdr:blipFill>
        <a:blip xmlns:r="http://schemas.openxmlformats.org/officeDocument/2006/relationships" r:embed="rId1418"/>
        <a:stretch>
          <a:fillRect/>
        </a:stretch>
      </xdr:blipFill>
      <xdr:spPr>
        <a:xfrm>
          <a:off x="6705600" y="1685867850"/>
          <a:ext cx="762000" cy="762000"/>
        </a:xfrm>
        <a:prstGeom prst="rect">
          <a:avLst/>
        </a:prstGeom>
      </xdr:spPr>
    </xdr:pic>
    <xdr:clientData/>
  </xdr:twoCellAnchor>
  <xdr:twoCellAnchor editAs="oneCell">
    <xdr:from>
      <xdr:col>11</xdr:col>
      <xdr:colOff>0</xdr:colOff>
      <xdr:row>8807</xdr:row>
      <xdr:rowOff>0</xdr:rowOff>
    </xdr:from>
    <xdr:to>
      <xdr:col>12</xdr:col>
      <xdr:colOff>152400</xdr:colOff>
      <xdr:row>8810</xdr:row>
      <xdr:rowOff>190500</xdr:rowOff>
    </xdr:to>
    <xdr:pic>
      <xdr:nvPicPr>
        <xdr:cNvPr id="1800" name="Picture 1799" descr="backshiny.png"/>
        <xdr:cNvPicPr>
          <a:picLocks noChangeAspect="1"/>
        </xdr:cNvPicPr>
      </xdr:nvPicPr>
      <xdr:blipFill>
        <a:blip xmlns:r="http://schemas.openxmlformats.org/officeDocument/2006/relationships" r:embed="rId1419"/>
        <a:stretch>
          <a:fillRect/>
        </a:stretch>
      </xdr:blipFill>
      <xdr:spPr>
        <a:xfrm>
          <a:off x="6705600" y="1686820350"/>
          <a:ext cx="762000" cy="762000"/>
        </a:xfrm>
        <a:prstGeom prst="rect">
          <a:avLst/>
        </a:prstGeom>
      </xdr:spPr>
    </xdr:pic>
    <xdr:clientData/>
  </xdr:twoCellAnchor>
  <xdr:twoCellAnchor editAs="oneCell">
    <xdr:from>
      <xdr:col>9</xdr:col>
      <xdr:colOff>0</xdr:colOff>
      <xdr:row>8802</xdr:row>
      <xdr:rowOff>0</xdr:rowOff>
    </xdr:from>
    <xdr:to>
      <xdr:col>10</xdr:col>
      <xdr:colOff>171450</xdr:colOff>
      <xdr:row>8806</xdr:row>
      <xdr:rowOff>19050</xdr:rowOff>
    </xdr:to>
    <xdr:pic>
      <xdr:nvPicPr>
        <xdr:cNvPr id="1801" name="Picture 1800" descr="reg.png"/>
        <xdr:cNvPicPr>
          <a:picLocks noChangeAspect="1"/>
        </xdr:cNvPicPr>
      </xdr:nvPicPr>
      <xdr:blipFill>
        <a:blip xmlns:r="http://schemas.openxmlformats.org/officeDocument/2006/relationships" r:embed="rId1420"/>
        <a:stretch>
          <a:fillRect/>
        </a:stretch>
      </xdr:blipFill>
      <xdr:spPr>
        <a:xfrm>
          <a:off x="5486400" y="1685867850"/>
          <a:ext cx="781050" cy="781050"/>
        </a:xfrm>
        <a:prstGeom prst="rect">
          <a:avLst/>
        </a:prstGeom>
      </xdr:spPr>
    </xdr:pic>
    <xdr:clientData/>
  </xdr:twoCellAnchor>
  <xdr:twoCellAnchor editAs="oneCell">
    <xdr:from>
      <xdr:col>9</xdr:col>
      <xdr:colOff>333375</xdr:colOff>
      <xdr:row>8780</xdr:row>
      <xdr:rowOff>19051</xdr:rowOff>
    </xdr:from>
    <xdr:to>
      <xdr:col>12</xdr:col>
      <xdr:colOff>600074</xdr:colOff>
      <xdr:row>8790</xdr:row>
      <xdr:rowOff>180975</xdr:rowOff>
    </xdr:to>
    <xdr:pic>
      <xdr:nvPicPr>
        <xdr:cNvPr id="1802" name="Picture 1801" descr="413-trash.png"/>
        <xdr:cNvPicPr>
          <a:picLocks noChangeAspect="1"/>
        </xdr:cNvPicPr>
      </xdr:nvPicPr>
      <xdr:blipFill>
        <a:blip xmlns:r="http://schemas.openxmlformats.org/officeDocument/2006/relationships" r:embed="rId1421"/>
        <a:stretch>
          <a:fillRect/>
        </a:stretch>
      </xdr:blipFill>
      <xdr:spPr>
        <a:xfrm>
          <a:off x="5819775" y="1681667326"/>
          <a:ext cx="2095499" cy="2095499"/>
        </a:xfrm>
        <a:prstGeom prst="rect">
          <a:avLst/>
        </a:prstGeom>
        <a:ln w="19050">
          <a:solidFill>
            <a:schemeClr val="tx1"/>
          </a:solidFill>
        </a:ln>
      </xdr:spPr>
    </xdr:pic>
    <xdr:clientData/>
  </xdr:twoCellAnchor>
  <xdr:twoCellAnchor editAs="oneCell">
    <xdr:from>
      <xdr:col>9</xdr:col>
      <xdr:colOff>323850</xdr:colOff>
      <xdr:row>7292</xdr:row>
      <xdr:rowOff>19050</xdr:rowOff>
    </xdr:from>
    <xdr:to>
      <xdr:col>12</xdr:col>
      <xdr:colOff>590550</xdr:colOff>
      <xdr:row>7302</xdr:row>
      <xdr:rowOff>180975</xdr:rowOff>
    </xdr:to>
    <xdr:pic>
      <xdr:nvPicPr>
        <xdr:cNvPr id="1789" name="Picture 1788" descr="199.jpg"/>
        <xdr:cNvPicPr>
          <a:picLocks noChangeAspect="1"/>
        </xdr:cNvPicPr>
      </xdr:nvPicPr>
      <xdr:blipFill>
        <a:blip xmlns:r="http://schemas.openxmlformats.org/officeDocument/2006/relationships" r:embed="rId1422"/>
        <a:stretch>
          <a:fillRect/>
        </a:stretch>
      </xdr:blipFill>
      <xdr:spPr>
        <a:xfrm>
          <a:off x="5810250" y="1401784725"/>
          <a:ext cx="2095500" cy="2095500"/>
        </a:xfrm>
        <a:prstGeom prst="rect">
          <a:avLst/>
        </a:prstGeom>
        <a:ln w="19050">
          <a:solidFill>
            <a:schemeClr val="tx1"/>
          </a:solidFill>
        </a:ln>
      </xdr:spPr>
    </xdr:pic>
    <xdr:clientData/>
  </xdr:twoCellAnchor>
  <xdr:twoCellAnchor editAs="oneCell">
    <xdr:from>
      <xdr:col>7</xdr:col>
      <xdr:colOff>0</xdr:colOff>
      <xdr:row>7314</xdr:row>
      <xdr:rowOff>0</xdr:rowOff>
    </xdr:from>
    <xdr:to>
      <xdr:col>8</xdr:col>
      <xdr:colOff>152400</xdr:colOff>
      <xdr:row>7318</xdr:row>
      <xdr:rowOff>0</xdr:rowOff>
    </xdr:to>
    <xdr:pic>
      <xdr:nvPicPr>
        <xdr:cNvPr id="1791" name="Picture 1790" descr="199.png"/>
        <xdr:cNvPicPr>
          <a:picLocks noChangeAspect="1"/>
        </xdr:cNvPicPr>
      </xdr:nvPicPr>
      <xdr:blipFill>
        <a:blip xmlns:r="http://schemas.openxmlformats.org/officeDocument/2006/relationships" r:embed="rId1423"/>
        <a:stretch>
          <a:fillRect/>
        </a:stretch>
      </xdr:blipFill>
      <xdr:spPr>
        <a:xfrm>
          <a:off x="4267200" y="1405985250"/>
          <a:ext cx="762000" cy="762000"/>
        </a:xfrm>
        <a:prstGeom prst="rect">
          <a:avLst/>
        </a:prstGeom>
      </xdr:spPr>
    </xdr:pic>
    <xdr:clientData/>
  </xdr:twoCellAnchor>
  <xdr:twoCellAnchor editAs="oneCell">
    <xdr:from>
      <xdr:col>9</xdr:col>
      <xdr:colOff>0</xdr:colOff>
      <xdr:row>7314</xdr:row>
      <xdr:rowOff>0</xdr:rowOff>
    </xdr:from>
    <xdr:to>
      <xdr:col>10</xdr:col>
      <xdr:colOff>152400</xdr:colOff>
      <xdr:row>7318</xdr:row>
      <xdr:rowOff>0</xdr:rowOff>
    </xdr:to>
    <xdr:pic>
      <xdr:nvPicPr>
        <xdr:cNvPr id="1795" name="Picture 1794" descr="199.png"/>
        <xdr:cNvPicPr>
          <a:picLocks noChangeAspect="1"/>
        </xdr:cNvPicPr>
      </xdr:nvPicPr>
      <xdr:blipFill>
        <a:blip xmlns:r="http://schemas.openxmlformats.org/officeDocument/2006/relationships" r:embed="rId1423"/>
        <a:stretch>
          <a:fillRect/>
        </a:stretch>
      </xdr:blipFill>
      <xdr:spPr>
        <a:xfrm>
          <a:off x="5486400" y="1405985250"/>
          <a:ext cx="762000" cy="762000"/>
        </a:xfrm>
        <a:prstGeom prst="rect">
          <a:avLst/>
        </a:prstGeom>
      </xdr:spPr>
    </xdr:pic>
    <xdr:clientData/>
  </xdr:twoCellAnchor>
  <xdr:twoCellAnchor editAs="oneCell">
    <xdr:from>
      <xdr:col>7</xdr:col>
      <xdr:colOff>0</xdr:colOff>
      <xdr:row>7319</xdr:row>
      <xdr:rowOff>0</xdr:rowOff>
    </xdr:from>
    <xdr:to>
      <xdr:col>8</xdr:col>
      <xdr:colOff>152400</xdr:colOff>
      <xdr:row>7322</xdr:row>
      <xdr:rowOff>190500</xdr:rowOff>
    </xdr:to>
    <xdr:pic>
      <xdr:nvPicPr>
        <xdr:cNvPr id="1797" name="Picture 1796" descr="199back.png"/>
        <xdr:cNvPicPr>
          <a:picLocks noChangeAspect="1"/>
        </xdr:cNvPicPr>
      </xdr:nvPicPr>
      <xdr:blipFill>
        <a:blip xmlns:r="http://schemas.openxmlformats.org/officeDocument/2006/relationships" r:embed="rId1424"/>
        <a:stretch>
          <a:fillRect/>
        </a:stretch>
      </xdr:blipFill>
      <xdr:spPr>
        <a:xfrm>
          <a:off x="4267200" y="1406937750"/>
          <a:ext cx="762000" cy="762000"/>
        </a:xfrm>
        <a:prstGeom prst="rect">
          <a:avLst/>
        </a:prstGeom>
      </xdr:spPr>
    </xdr:pic>
    <xdr:clientData/>
  </xdr:twoCellAnchor>
  <xdr:twoCellAnchor editAs="oneCell">
    <xdr:from>
      <xdr:col>9</xdr:col>
      <xdr:colOff>0</xdr:colOff>
      <xdr:row>7319</xdr:row>
      <xdr:rowOff>0</xdr:rowOff>
    </xdr:from>
    <xdr:to>
      <xdr:col>10</xdr:col>
      <xdr:colOff>152400</xdr:colOff>
      <xdr:row>7322</xdr:row>
      <xdr:rowOff>190500</xdr:rowOff>
    </xdr:to>
    <xdr:pic>
      <xdr:nvPicPr>
        <xdr:cNvPr id="1803" name="Picture 1802" descr="199back.png"/>
        <xdr:cNvPicPr>
          <a:picLocks noChangeAspect="1"/>
        </xdr:cNvPicPr>
      </xdr:nvPicPr>
      <xdr:blipFill>
        <a:blip xmlns:r="http://schemas.openxmlformats.org/officeDocument/2006/relationships" r:embed="rId1424"/>
        <a:stretch>
          <a:fillRect/>
        </a:stretch>
      </xdr:blipFill>
      <xdr:spPr>
        <a:xfrm>
          <a:off x="5486400" y="1406937750"/>
          <a:ext cx="762000" cy="762000"/>
        </a:xfrm>
        <a:prstGeom prst="rect">
          <a:avLst/>
        </a:prstGeom>
      </xdr:spPr>
    </xdr:pic>
    <xdr:clientData/>
  </xdr:twoCellAnchor>
  <xdr:twoCellAnchor editAs="oneCell">
    <xdr:from>
      <xdr:col>11</xdr:col>
      <xdr:colOff>0</xdr:colOff>
      <xdr:row>7314</xdr:row>
      <xdr:rowOff>0</xdr:rowOff>
    </xdr:from>
    <xdr:to>
      <xdr:col>12</xdr:col>
      <xdr:colOff>152400</xdr:colOff>
      <xdr:row>7318</xdr:row>
      <xdr:rowOff>0</xdr:rowOff>
    </xdr:to>
    <xdr:pic>
      <xdr:nvPicPr>
        <xdr:cNvPr id="1804" name="Picture 1803" descr="199shiny.png"/>
        <xdr:cNvPicPr>
          <a:picLocks noChangeAspect="1"/>
        </xdr:cNvPicPr>
      </xdr:nvPicPr>
      <xdr:blipFill>
        <a:blip xmlns:r="http://schemas.openxmlformats.org/officeDocument/2006/relationships" r:embed="rId1425"/>
        <a:stretch>
          <a:fillRect/>
        </a:stretch>
      </xdr:blipFill>
      <xdr:spPr>
        <a:xfrm>
          <a:off x="6705600" y="1405985250"/>
          <a:ext cx="762000" cy="762000"/>
        </a:xfrm>
        <a:prstGeom prst="rect">
          <a:avLst/>
        </a:prstGeom>
      </xdr:spPr>
    </xdr:pic>
    <xdr:clientData/>
  </xdr:twoCellAnchor>
  <xdr:twoCellAnchor editAs="oneCell">
    <xdr:from>
      <xdr:col>11</xdr:col>
      <xdr:colOff>0</xdr:colOff>
      <xdr:row>7319</xdr:row>
      <xdr:rowOff>0</xdr:rowOff>
    </xdr:from>
    <xdr:to>
      <xdr:col>12</xdr:col>
      <xdr:colOff>152400</xdr:colOff>
      <xdr:row>7322</xdr:row>
      <xdr:rowOff>190500</xdr:rowOff>
    </xdr:to>
    <xdr:pic>
      <xdr:nvPicPr>
        <xdr:cNvPr id="1805" name="Picture 1804" descr="199backshiny.png"/>
        <xdr:cNvPicPr>
          <a:picLocks noChangeAspect="1"/>
        </xdr:cNvPicPr>
      </xdr:nvPicPr>
      <xdr:blipFill>
        <a:blip xmlns:r="http://schemas.openxmlformats.org/officeDocument/2006/relationships" r:embed="rId1426"/>
        <a:stretch>
          <a:fillRect/>
        </a:stretch>
      </xdr:blipFill>
      <xdr:spPr>
        <a:xfrm>
          <a:off x="6705600" y="1406937750"/>
          <a:ext cx="762000" cy="762000"/>
        </a:xfrm>
        <a:prstGeom prst="rect">
          <a:avLst/>
        </a:prstGeom>
      </xdr:spPr>
    </xdr:pic>
    <xdr:clientData/>
  </xdr:twoCellAnchor>
  <xdr:twoCellAnchor editAs="oneCell">
    <xdr:from>
      <xdr:col>9</xdr:col>
      <xdr:colOff>0</xdr:colOff>
      <xdr:row>8709</xdr:row>
      <xdr:rowOff>0</xdr:rowOff>
    </xdr:from>
    <xdr:to>
      <xdr:col>10</xdr:col>
      <xdr:colOff>152400</xdr:colOff>
      <xdr:row>8712</xdr:row>
      <xdr:rowOff>190500</xdr:rowOff>
    </xdr:to>
    <xdr:pic>
      <xdr:nvPicPr>
        <xdr:cNvPr id="1806" name="Picture 1805" descr="40back.png"/>
        <xdr:cNvPicPr>
          <a:picLocks noChangeAspect="1"/>
        </xdr:cNvPicPr>
      </xdr:nvPicPr>
      <xdr:blipFill>
        <a:blip xmlns:r="http://schemas.openxmlformats.org/officeDocument/2006/relationships" r:embed="rId928"/>
        <a:stretch>
          <a:fillRect/>
        </a:stretch>
      </xdr:blipFill>
      <xdr:spPr>
        <a:xfrm>
          <a:off x="5486400" y="1674133050"/>
          <a:ext cx="762000" cy="762000"/>
        </a:xfrm>
        <a:prstGeom prst="rect">
          <a:avLst/>
        </a:prstGeom>
      </xdr:spPr>
    </xdr:pic>
    <xdr:clientData/>
  </xdr:twoCellAnchor>
  <xdr:twoCellAnchor editAs="oneCell">
    <xdr:from>
      <xdr:col>11</xdr:col>
      <xdr:colOff>0</xdr:colOff>
      <xdr:row>8704</xdr:row>
      <xdr:rowOff>0</xdr:rowOff>
    </xdr:from>
    <xdr:to>
      <xdr:col>12</xdr:col>
      <xdr:colOff>152400</xdr:colOff>
      <xdr:row>8708</xdr:row>
      <xdr:rowOff>0</xdr:rowOff>
    </xdr:to>
    <xdr:pic>
      <xdr:nvPicPr>
        <xdr:cNvPr id="1807" name="Picture 1806" descr="40shiny.png"/>
        <xdr:cNvPicPr>
          <a:picLocks noChangeAspect="1"/>
        </xdr:cNvPicPr>
      </xdr:nvPicPr>
      <xdr:blipFill>
        <a:blip xmlns:r="http://schemas.openxmlformats.org/officeDocument/2006/relationships" r:embed="rId1427"/>
        <a:stretch>
          <a:fillRect/>
        </a:stretch>
      </xdr:blipFill>
      <xdr:spPr>
        <a:xfrm>
          <a:off x="6705600" y="1673180550"/>
          <a:ext cx="762000" cy="762000"/>
        </a:xfrm>
        <a:prstGeom prst="rect">
          <a:avLst/>
        </a:prstGeom>
      </xdr:spPr>
    </xdr:pic>
    <xdr:clientData/>
  </xdr:twoCellAnchor>
  <xdr:twoCellAnchor editAs="oneCell">
    <xdr:from>
      <xdr:col>11</xdr:col>
      <xdr:colOff>0</xdr:colOff>
      <xdr:row>8709</xdr:row>
      <xdr:rowOff>0</xdr:rowOff>
    </xdr:from>
    <xdr:to>
      <xdr:col>12</xdr:col>
      <xdr:colOff>152400</xdr:colOff>
      <xdr:row>8712</xdr:row>
      <xdr:rowOff>190500</xdr:rowOff>
    </xdr:to>
    <xdr:pic>
      <xdr:nvPicPr>
        <xdr:cNvPr id="1808" name="Picture 1807" descr="40backshiny.png"/>
        <xdr:cNvPicPr>
          <a:picLocks noChangeAspect="1"/>
        </xdr:cNvPicPr>
      </xdr:nvPicPr>
      <xdr:blipFill>
        <a:blip xmlns:r="http://schemas.openxmlformats.org/officeDocument/2006/relationships" r:embed="rId1428"/>
        <a:stretch>
          <a:fillRect/>
        </a:stretch>
      </xdr:blipFill>
      <xdr:spPr>
        <a:xfrm>
          <a:off x="6705600" y="1674133050"/>
          <a:ext cx="762000" cy="762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en.wikipedia.org/wiki/Meditite" TargetMode="External"/><Relationship Id="rId21" Type="http://schemas.openxmlformats.org/officeDocument/2006/relationships/hyperlink" Target="http://en.wikipedia.org/wiki/Cascoon" TargetMode="External"/><Relationship Id="rId42" Type="http://schemas.openxmlformats.org/officeDocument/2006/relationships/hyperlink" Target="http://en.wikipedia.org/wiki/Deoxys" TargetMode="External"/><Relationship Id="rId63" Type="http://schemas.openxmlformats.org/officeDocument/2006/relationships/hyperlink" Target="http://en.wikipedia.org/wiki/Geodude" TargetMode="External"/><Relationship Id="rId84" Type="http://schemas.openxmlformats.org/officeDocument/2006/relationships/hyperlink" Target="http://en.wikipedia.org/wiki/Igglybuff" TargetMode="External"/><Relationship Id="rId138" Type="http://schemas.openxmlformats.org/officeDocument/2006/relationships/hyperlink" Target="http://en.wikipedia.org/wiki/Oddish" TargetMode="External"/><Relationship Id="rId159" Type="http://schemas.openxmlformats.org/officeDocument/2006/relationships/hyperlink" Target="http://en.wikipedia.org/wiki/Rattata" TargetMode="External"/><Relationship Id="rId170" Type="http://schemas.openxmlformats.org/officeDocument/2006/relationships/hyperlink" Target="http://en.wikipedia.org/wiki/Sentret" TargetMode="External"/><Relationship Id="rId191" Type="http://schemas.openxmlformats.org/officeDocument/2006/relationships/hyperlink" Target="http://en.wikipedia.org/wiki/Spheal" TargetMode="External"/><Relationship Id="rId205" Type="http://schemas.openxmlformats.org/officeDocument/2006/relationships/hyperlink" Target="http://en.wikipedia.org/wiki/Tentacool" TargetMode="External"/><Relationship Id="rId226" Type="http://schemas.openxmlformats.org/officeDocument/2006/relationships/hyperlink" Target="http://en.wikipedia.org/wiki/Wooper" TargetMode="External"/><Relationship Id="rId107" Type="http://schemas.openxmlformats.org/officeDocument/2006/relationships/hyperlink" Target="http://en.wikipedia.org/wiki/Magikarp" TargetMode="External"/><Relationship Id="rId11" Type="http://schemas.openxmlformats.org/officeDocument/2006/relationships/hyperlink" Target="http://en.wikipedia.org/wiki/Bidoof" TargetMode="External"/><Relationship Id="rId32" Type="http://schemas.openxmlformats.org/officeDocument/2006/relationships/hyperlink" Target="http://en.wikipedia.org/wiki/Cleffa" TargetMode="External"/><Relationship Id="rId53" Type="http://schemas.openxmlformats.org/officeDocument/2006/relationships/hyperlink" Target="http://en.wikipedia.org/wiki/Eevee" TargetMode="External"/><Relationship Id="rId74" Type="http://schemas.openxmlformats.org/officeDocument/2006/relationships/hyperlink" Target="http://en.wikipedia.org/wiki/Growlithe" TargetMode="External"/><Relationship Id="rId128" Type="http://schemas.openxmlformats.org/officeDocument/2006/relationships/hyperlink" Target="http://en.wikipedia.org/wiki/Murkrow" TargetMode="External"/><Relationship Id="rId149" Type="http://schemas.openxmlformats.org/officeDocument/2006/relationships/hyperlink" Target="http://en.wikipedia.org/wiki/Poliwag" TargetMode="External"/><Relationship Id="rId5" Type="http://schemas.openxmlformats.org/officeDocument/2006/relationships/hyperlink" Target="http://en.wikipedia.org/wiki/Bagon" TargetMode="External"/><Relationship Id="rId95" Type="http://schemas.openxmlformats.org/officeDocument/2006/relationships/hyperlink" Target="http://en.wikipedia.org/wiki/Latios" TargetMode="External"/><Relationship Id="rId160" Type="http://schemas.openxmlformats.org/officeDocument/2006/relationships/hyperlink" Target="http://en.wikipedia.org/wiki/Rayquaza" TargetMode="External"/><Relationship Id="rId181" Type="http://schemas.openxmlformats.org/officeDocument/2006/relationships/hyperlink" Target="http://en.wikipedia.org/wiki/Skorupi" TargetMode="External"/><Relationship Id="rId216" Type="http://schemas.openxmlformats.org/officeDocument/2006/relationships/hyperlink" Target="http://en.wikipedia.org/wiki/Vigoroth" TargetMode="External"/><Relationship Id="rId22" Type="http://schemas.openxmlformats.org/officeDocument/2006/relationships/hyperlink" Target="http://en.wikipedia.org/wiki/Caterpie" TargetMode="External"/><Relationship Id="rId27" Type="http://schemas.openxmlformats.org/officeDocument/2006/relationships/hyperlink" Target="http://en.wikipedia.org/wiki/Chimchar" TargetMode="External"/><Relationship Id="rId43" Type="http://schemas.openxmlformats.org/officeDocument/2006/relationships/hyperlink" Target="http://en.wikipedia.org/wiki/Dialga" TargetMode="External"/><Relationship Id="rId48" Type="http://schemas.openxmlformats.org/officeDocument/2006/relationships/hyperlink" Target="http://en.wikipedia.org/wiki/Dratini" TargetMode="External"/><Relationship Id="rId64" Type="http://schemas.openxmlformats.org/officeDocument/2006/relationships/hyperlink" Target="http://en.wikipedia.org/wiki/Gible" TargetMode="External"/><Relationship Id="rId69" Type="http://schemas.openxmlformats.org/officeDocument/2006/relationships/hyperlink" Target="http://en.wikipedia.org/wiki/Goldeen" TargetMode="External"/><Relationship Id="rId113" Type="http://schemas.openxmlformats.org/officeDocument/2006/relationships/hyperlink" Target="http://en.wikipedia.org/wiki/Mantyke" TargetMode="External"/><Relationship Id="rId118" Type="http://schemas.openxmlformats.org/officeDocument/2006/relationships/hyperlink" Target="http://en.wikipedia.org/wiki/Meowth" TargetMode="External"/><Relationship Id="rId134" Type="http://schemas.openxmlformats.org/officeDocument/2006/relationships/hyperlink" Target="http://en.wikipedia.org/wiki/Nincada" TargetMode="External"/><Relationship Id="rId139" Type="http://schemas.openxmlformats.org/officeDocument/2006/relationships/hyperlink" Target="http://en.wikipedia.org/wiki/Omanyte" TargetMode="External"/><Relationship Id="rId80" Type="http://schemas.openxmlformats.org/officeDocument/2006/relationships/hyperlink" Target="http://en.wikipedia.org/wiki/Hoothoot" TargetMode="External"/><Relationship Id="rId85" Type="http://schemas.openxmlformats.org/officeDocument/2006/relationships/hyperlink" Target="http://en.wikipedia.org/wiki/Jigglypuff" TargetMode="External"/><Relationship Id="rId150" Type="http://schemas.openxmlformats.org/officeDocument/2006/relationships/hyperlink" Target="http://en.wikipedia.org/wiki/Poliwhirl" TargetMode="External"/><Relationship Id="rId155" Type="http://schemas.openxmlformats.org/officeDocument/2006/relationships/hyperlink" Target="http://en.wikipedia.org/wiki/Psyduck" TargetMode="External"/><Relationship Id="rId171" Type="http://schemas.openxmlformats.org/officeDocument/2006/relationships/hyperlink" Target="http://en.wikipedia.org/wiki/Shelgon" TargetMode="External"/><Relationship Id="rId176" Type="http://schemas.openxmlformats.org/officeDocument/2006/relationships/hyperlink" Target="http://en.wikipedia.org/wiki/Shroomish" TargetMode="External"/><Relationship Id="rId192" Type="http://schemas.openxmlformats.org/officeDocument/2006/relationships/hyperlink" Target="http://en.wikipedia.org/wiki/Spinarak" TargetMode="External"/><Relationship Id="rId197" Type="http://schemas.openxmlformats.org/officeDocument/2006/relationships/hyperlink" Target="http://en.wikipedia.org/wiki/Staryu" TargetMode="External"/><Relationship Id="rId206" Type="http://schemas.openxmlformats.org/officeDocument/2006/relationships/hyperlink" Target="http://en.wikipedia.org/wiki/Togepi" TargetMode="External"/><Relationship Id="rId227" Type="http://schemas.openxmlformats.org/officeDocument/2006/relationships/hyperlink" Target="http://en.wikipedia.org/wiki/Wynaut" TargetMode="External"/><Relationship Id="rId201" Type="http://schemas.openxmlformats.org/officeDocument/2006/relationships/hyperlink" Target="http://en.wikipedia.org/wiki/Swablu" TargetMode="External"/><Relationship Id="rId222" Type="http://schemas.openxmlformats.org/officeDocument/2006/relationships/hyperlink" Target="http://en.wikipedia.org/wiki/Weepinbell" TargetMode="External"/><Relationship Id="rId12" Type="http://schemas.openxmlformats.org/officeDocument/2006/relationships/hyperlink" Target="http://en.wikipedia.org/wiki/Bonsly" TargetMode="External"/><Relationship Id="rId17" Type="http://schemas.openxmlformats.org/officeDocument/2006/relationships/hyperlink" Target="http://en.wikipedia.org/wiki/Buneary" TargetMode="External"/><Relationship Id="rId33" Type="http://schemas.openxmlformats.org/officeDocument/2006/relationships/hyperlink" Target="http://en.wikipedia.org/wiki/Combee" TargetMode="External"/><Relationship Id="rId38" Type="http://schemas.openxmlformats.org/officeDocument/2006/relationships/hyperlink" Target="http://en.wikipedia.org/wiki/Croconaw" TargetMode="External"/><Relationship Id="rId59" Type="http://schemas.openxmlformats.org/officeDocument/2006/relationships/hyperlink" Target="http://en.wikipedia.org/wiki/Finneon" TargetMode="External"/><Relationship Id="rId103" Type="http://schemas.openxmlformats.org/officeDocument/2006/relationships/hyperlink" Target="http://en.wikipedia.org/wiki/Luxio" TargetMode="External"/><Relationship Id="rId108" Type="http://schemas.openxmlformats.org/officeDocument/2006/relationships/hyperlink" Target="http://en.wikipedia.org/wiki/Magmar" TargetMode="External"/><Relationship Id="rId124" Type="http://schemas.openxmlformats.org/officeDocument/2006/relationships/hyperlink" Target="http://en.wikipedia.org/wiki/Misdreavus" TargetMode="External"/><Relationship Id="rId129" Type="http://schemas.openxmlformats.org/officeDocument/2006/relationships/hyperlink" Target="http://en.wikipedia.org/wiki/Natu" TargetMode="External"/><Relationship Id="rId54" Type="http://schemas.openxmlformats.org/officeDocument/2006/relationships/hyperlink" Target="http://en.wikipedia.org/wiki/Ekans" TargetMode="External"/><Relationship Id="rId70" Type="http://schemas.openxmlformats.org/officeDocument/2006/relationships/hyperlink" Target="http://en.wikipedia.org/wiki/Graveler" TargetMode="External"/><Relationship Id="rId75" Type="http://schemas.openxmlformats.org/officeDocument/2006/relationships/hyperlink" Target="http://en.wikipedia.org/wiki/Gulpin" TargetMode="External"/><Relationship Id="rId91" Type="http://schemas.openxmlformats.org/officeDocument/2006/relationships/hyperlink" Target="http://en.wikipedia.org/wiki/Krabby" TargetMode="External"/><Relationship Id="rId96" Type="http://schemas.openxmlformats.org/officeDocument/2006/relationships/hyperlink" Target="http://en.wikipedia.org/wiki/Ledyba" TargetMode="External"/><Relationship Id="rId140" Type="http://schemas.openxmlformats.org/officeDocument/2006/relationships/hyperlink" Target="http://en.wikipedia.org/wiki/List_of_Pok%C3%A9mon_(81%E2%80%93100)" TargetMode="External"/><Relationship Id="rId145" Type="http://schemas.openxmlformats.org/officeDocument/2006/relationships/hyperlink" Target="http://en.wikipedia.org/wiki/Pidgey" TargetMode="External"/><Relationship Id="rId161" Type="http://schemas.openxmlformats.org/officeDocument/2006/relationships/hyperlink" Target="http://en.wikipedia.org/wiki/Remoraid" TargetMode="External"/><Relationship Id="rId166" Type="http://schemas.openxmlformats.org/officeDocument/2006/relationships/hyperlink" Target="http://en.wikipedia.org/wiki/Sandshrew" TargetMode="External"/><Relationship Id="rId182" Type="http://schemas.openxmlformats.org/officeDocument/2006/relationships/hyperlink" Target="http://en.wikipedia.org/wiki/Slakoth" TargetMode="External"/><Relationship Id="rId187" Type="http://schemas.openxmlformats.org/officeDocument/2006/relationships/hyperlink" Target="http://en.wikipedia.org/wiki/Snorunt" TargetMode="External"/><Relationship Id="rId217" Type="http://schemas.openxmlformats.org/officeDocument/2006/relationships/hyperlink" Target="http://en.wikipedia.org/wiki/Voltorb" TargetMode="External"/><Relationship Id="rId1" Type="http://schemas.openxmlformats.org/officeDocument/2006/relationships/hyperlink" Target="http://en.wikipedia.org/wiki/Aipom" TargetMode="External"/><Relationship Id="rId6" Type="http://schemas.openxmlformats.org/officeDocument/2006/relationships/hyperlink" Target="http://en.wikipedia.org/wiki/Baltoy" TargetMode="External"/><Relationship Id="rId212" Type="http://schemas.openxmlformats.org/officeDocument/2006/relationships/hyperlink" Target="http://en.wikipedia.org/wiki/Turtwig" TargetMode="External"/><Relationship Id="rId23" Type="http://schemas.openxmlformats.org/officeDocument/2006/relationships/hyperlink" Target="http://en.wikipedia.org/wiki/Charmander" TargetMode="External"/><Relationship Id="rId28" Type="http://schemas.openxmlformats.org/officeDocument/2006/relationships/hyperlink" Target="http://en.wikipedia.org/wiki/Chinchou" TargetMode="External"/><Relationship Id="rId49" Type="http://schemas.openxmlformats.org/officeDocument/2006/relationships/hyperlink" Target="http://en.wikipedia.org/wiki/Drifloon" TargetMode="External"/><Relationship Id="rId114" Type="http://schemas.openxmlformats.org/officeDocument/2006/relationships/hyperlink" Target="http://en.wikipedia.org/wiki/Mareep" TargetMode="External"/><Relationship Id="rId119" Type="http://schemas.openxmlformats.org/officeDocument/2006/relationships/hyperlink" Target="http://en.wikipedia.org/wiki/Metang" TargetMode="External"/><Relationship Id="rId44" Type="http://schemas.openxmlformats.org/officeDocument/2006/relationships/hyperlink" Target="http://en.wikipedia.org/wiki/Diglett" TargetMode="External"/><Relationship Id="rId60" Type="http://schemas.openxmlformats.org/officeDocument/2006/relationships/hyperlink" Target="http://en.wikipedia.org/wiki/Flaaffy" TargetMode="External"/><Relationship Id="rId65" Type="http://schemas.openxmlformats.org/officeDocument/2006/relationships/hyperlink" Target="http://en.wikipedia.org/wiki/Giratina" TargetMode="External"/><Relationship Id="rId81" Type="http://schemas.openxmlformats.org/officeDocument/2006/relationships/hyperlink" Target="http://en.wikipedia.org/wiki/Hoppip" TargetMode="External"/><Relationship Id="rId86" Type="http://schemas.openxmlformats.org/officeDocument/2006/relationships/hyperlink" Target="http://en.wikipedia.org/wiki/Kabuto_(Pok%C3%A9mon)" TargetMode="External"/><Relationship Id="rId130" Type="http://schemas.openxmlformats.org/officeDocument/2006/relationships/hyperlink" Target="http://en.wikipedia.org/wiki/Nidoran%E2%99%80" TargetMode="External"/><Relationship Id="rId135" Type="http://schemas.openxmlformats.org/officeDocument/2006/relationships/hyperlink" Target="http://en.wikipedia.org/wiki/Nosepass" TargetMode="External"/><Relationship Id="rId151" Type="http://schemas.openxmlformats.org/officeDocument/2006/relationships/hyperlink" Target="http://en.wikipedia.org/wiki/Ponyta" TargetMode="External"/><Relationship Id="rId156" Type="http://schemas.openxmlformats.org/officeDocument/2006/relationships/hyperlink" Target="http://en.wikipedia.org/wiki/Pupitar" TargetMode="External"/><Relationship Id="rId177" Type="http://schemas.openxmlformats.org/officeDocument/2006/relationships/hyperlink" Target="http://en.wikipedia.org/wiki/Shuppet" TargetMode="External"/><Relationship Id="rId198" Type="http://schemas.openxmlformats.org/officeDocument/2006/relationships/hyperlink" Target="http://en.wikipedia.org/wiki/Stunky" TargetMode="External"/><Relationship Id="rId172" Type="http://schemas.openxmlformats.org/officeDocument/2006/relationships/hyperlink" Target="http://en.wikipedia.org/wiki/Shellder" TargetMode="External"/><Relationship Id="rId193" Type="http://schemas.openxmlformats.org/officeDocument/2006/relationships/hyperlink" Target="http://en.wikipedia.org/wiki/Spoink" TargetMode="External"/><Relationship Id="rId202" Type="http://schemas.openxmlformats.org/officeDocument/2006/relationships/hyperlink" Target="http://en.wikipedia.org/wiki/Swinub" TargetMode="External"/><Relationship Id="rId207" Type="http://schemas.openxmlformats.org/officeDocument/2006/relationships/hyperlink" Target="http://en.wikipedia.org/wiki/Togetic" TargetMode="External"/><Relationship Id="rId223" Type="http://schemas.openxmlformats.org/officeDocument/2006/relationships/hyperlink" Target="http://en.wikipedia.org/wiki/Whismur" TargetMode="External"/><Relationship Id="rId228" Type="http://schemas.openxmlformats.org/officeDocument/2006/relationships/hyperlink" Target="http://en.wikipedia.org/wiki/Yanma" TargetMode="External"/><Relationship Id="rId13" Type="http://schemas.openxmlformats.org/officeDocument/2006/relationships/hyperlink" Target="http://en.wikipedia.org/wiki/Bronzor" TargetMode="External"/><Relationship Id="rId18" Type="http://schemas.openxmlformats.org/officeDocument/2006/relationships/hyperlink" Target="http://en.wikipedia.org/wiki/Burmy" TargetMode="External"/><Relationship Id="rId39" Type="http://schemas.openxmlformats.org/officeDocument/2006/relationships/hyperlink" Target="http://en.wikipedia.org/wiki/Cubone" TargetMode="External"/><Relationship Id="rId109" Type="http://schemas.openxmlformats.org/officeDocument/2006/relationships/hyperlink" Target="http://en.wikipedia.org/wiki/Magnemite" TargetMode="External"/><Relationship Id="rId34" Type="http://schemas.openxmlformats.org/officeDocument/2006/relationships/hyperlink" Target="http://en.wikipedia.org/wiki/Combusken" TargetMode="External"/><Relationship Id="rId50" Type="http://schemas.openxmlformats.org/officeDocument/2006/relationships/hyperlink" Target="http://en.wikipedia.org/wiki/Drowzee" TargetMode="External"/><Relationship Id="rId55" Type="http://schemas.openxmlformats.org/officeDocument/2006/relationships/hyperlink" Target="http://en.wikipedia.org/wiki/Electrike" TargetMode="External"/><Relationship Id="rId76" Type="http://schemas.openxmlformats.org/officeDocument/2006/relationships/hyperlink" Target="http://en.wikipedia.org/wiki/Happiny" TargetMode="External"/><Relationship Id="rId97" Type="http://schemas.openxmlformats.org/officeDocument/2006/relationships/hyperlink" Target="http://en.wikipedia.org/wiki/Lickitung" TargetMode="External"/><Relationship Id="rId104" Type="http://schemas.openxmlformats.org/officeDocument/2006/relationships/hyperlink" Target="http://en.wikipedia.org/wiki/Machoke" TargetMode="External"/><Relationship Id="rId120" Type="http://schemas.openxmlformats.org/officeDocument/2006/relationships/hyperlink" Target="http://en.wikipedia.org/wiki/Metapod" TargetMode="External"/><Relationship Id="rId125" Type="http://schemas.openxmlformats.org/officeDocument/2006/relationships/hyperlink" Target="http://en.wikipedia.org/wiki/Monferno" TargetMode="External"/><Relationship Id="rId141" Type="http://schemas.openxmlformats.org/officeDocument/2006/relationships/hyperlink" Target="http://en.wikipedia.org/wiki/Palkia" TargetMode="External"/><Relationship Id="rId146" Type="http://schemas.openxmlformats.org/officeDocument/2006/relationships/hyperlink" Target="http://en.wikipedia.org/wiki/Piloswine" TargetMode="External"/><Relationship Id="rId167" Type="http://schemas.openxmlformats.org/officeDocument/2006/relationships/hyperlink" Target="http://en.wikipedia.org/wiki/Sealeo" TargetMode="External"/><Relationship Id="rId188" Type="http://schemas.openxmlformats.org/officeDocument/2006/relationships/hyperlink" Target="http://en.wikipedia.org/wiki/Snover_(Pok%C3%A9mon)" TargetMode="External"/><Relationship Id="rId7" Type="http://schemas.openxmlformats.org/officeDocument/2006/relationships/hyperlink" Target="http://en.wikipedia.org/wiki/Barboach" TargetMode="External"/><Relationship Id="rId71" Type="http://schemas.openxmlformats.org/officeDocument/2006/relationships/hyperlink" Target="http://en.wikipedia.org/wiki/Grimer" TargetMode="External"/><Relationship Id="rId92" Type="http://schemas.openxmlformats.org/officeDocument/2006/relationships/hyperlink" Target="http://en.wikipedia.org/wiki/Kricketot" TargetMode="External"/><Relationship Id="rId162" Type="http://schemas.openxmlformats.org/officeDocument/2006/relationships/hyperlink" Target="http://en.wikipedia.org/wiki/Rhydon" TargetMode="External"/><Relationship Id="rId183" Type="http://schemas.openxmlformats.org/officeDocument/2006/relationships/hyperlink" Target="http://en.wikipedia.org/wiki/Slowpoke_(Pok%C3%A9mon)" TargetMode="External"/><Relationship Id="rId213" Type="http://schemas.openxmlformats.org/officeDocument/2006/relationships/hyperlink" Target="http://en.wikipedia.org/wiki/Tyrogue" TargetMode="External"/><Relationship Id="rId218" Type="http://schemas.openxmlformats.org/officeDocument/2006/relationships/hyperlink" Target="http://en.wikipedia.org/wiki/Vulpix" TargetMode="External"/><Relationship Id="rId2" Type="http://schemas.openxmlformats.org/officeDocument/2006/relationships/hyperlink" Target="http://en.wikipedia.org/wiki/Anorith" TargetMode="External"/><Relationship Id="rId29" Type="http://schemas.openxmlformats.org/officeDocument/2006/relationships/hyperlink" Target="http://en.wikipedia.org/wiki/Chingling" TargetMode="External"/><Relationship Id="rId24" Type="http://schemas.openxmlformats.org/officeDocument/2006/relationships/hyperlink" Target="http://en.wikipedia.org/wiki/Charmeleon" TargetMode="External"/><Relationship Id="rId40" Type="http://schemas.openxmlformats.org/officeDocument/2006/relationships/hyperlink" Target="http://en.wikipedia.org/wiki/Cyndaquil" TargetMode="External"/><Relationship Id="rId45" Type="http://schemas.openxmlformats.org/officeDocument/2006/relationships/hyperlink" Target="http://en.wikipedia.org/wiki/Ditto_(Pok%C3%A9mon)" TargetMode="External"/><Relationship Id="rId66" Type="http://schemas.openxmlformats.org/officeDocument/2006/relationships/hyperlink" Target="http://en.wikipedia.org/wiki/Glameow" TargetMode="External"/><Relationship Id="rId87" Type="http://schemas.openxmlformats.org/officeDocument/2006/relationships/hyperlink" Target="http://en.wikipedia.org/wiki/Kadabra" TargetMode="External"/><Relationship Id="rId110" Type="http://schemas.openxmlformats.org/officeDocument/2006/relationships/hyperlink" Target="http://en.wikipedia.org/wiki/Makuhita" TargetMode="External"/><Relationship Id="rId115" Type="http://schemas.openxmlformats.org/officeDocument/2006/relationships/hyperlink" Target="http://en.wikipedia.org/wiki/Marill" TargetMode="External"/><Relationship Id="rId131" Type="http://schemas.openxmlformats.org/officeDocument/2006/relationships/hyperlink" Target="http://en.wikipedia.org/wiki/Nidoran%E2%99%82" TargetMode="External"/><Relationship Id="rId136" Type="http://schemas.openxmlformats.org/officeDocument/2006/relationships/hyperlink" Target="http://en.wikipedia.org/wiki/Numel" TargetMode="External"/><Relationship Id="rId157" Type="http://schemas.openxmlformats.org/officeDocument/2006/relationships/hyperlink" Target="http://en.wikipedia.org/wiki/Quilava" TargetMode="External"/><Relationship Id="rId178" Type="http://schemas.openxmlformats.org/officeDocument/2006/relationships/hyperlink" Target="http://en.wikipedia.org/wiki/Silcoon" TargetMode="External"/><Relationship Id="rId61" Type="http://schemas.openxmlformats.org/officeDocument/2006/relationships/hyperlink" Target="http://en.wikipedia.org/wiki/Gabite" TargetMode="External"/><Relationship Id="rId82" Type="http://schemas.openxmlformats.org/officeDocument/2006/relationships/hyperlink" Target="http://en.wikipedia.org/wiki/Horsea" TargetMode="External"/><Relationship Id="rId152" Type="http://schemas.openxmlformats.org/officeDocument/2006/relationships/hyperlink" Target="http://en.wikipedia.org/wiki/Poochyena" TargetMode="External"/><Relationship Id="rId173" Type="http://schemas.openxmlformats.org/officeDocument/2006/relationships/hyperlink" Target="http://en.wikipedia.org/wiki/Shellos" TargetMode="External"/><Relationship Id="rId194" Type="http://schemas.openxmlformats.org/officeDocument/2006/relationships/hyperlink" Target="http://en.wikipedia.org/wiki/Squirtle" TargetMode="External"/><Relationship Id="rId199" Type="http://schemas.openxmlformats.org/officeDocument/2006/relationships/hyperlink" Target="http://en.wikipedia.org/wiki/Sunkern" TargetMode="External"/><Relationship Id="rId203" Type="http://schemas.openxmlformats.org/officeDocument/2006/relationships/hyperlink" Target="http://en.wikipedia.org/wiki/Taillow" TargetMode="External"/><Relationship Id="rId208" Type="http://schemas.openxmlformats.org/officeDocument/2006/relationships/hyperlink" Target="http://en.wikipedia.org/wiki/Torchic" TargetMode="External"/><Relationship Id="rId229" Type="http://schemas.openxmlformats.org/officeDocument/2006/relationships/hyperlink" Target="http://en.wikipedia.org/wiki/Zigzagoon" TargetMode="External"/><Relationship Id="rId19" Type="http://schemas.openxmlformats.org/officeDocument/2006/relationships/hyperlink" Target="http://en.wikipedia.org/wiki/Cacnea" TargetMode="External"/><Relationship Id="rId224" Type="http://schemas.openxmlformats.org/officeDocument/2006/relationships/hyperlink" Target="http://en.wikipedia.org/wiki/Wingull" TargetMode="External"/><Relationship Id="rId14" Type="http://schemas.openxmlformats.org/officeDocument/2006/relationships/hyperlink" Target="http://en.wikipedia.org/wiki/Budew" TargetMode="External"/><Relationship Id="rId30" Type="http://schemas.openxmlformats.org/officeDocument/2006/relationships/hyperlink" Target="http://en.wikipedia.org/wiki/Clamperl" TargetMode="External"/><Relationship Id="rId35" Type="http://schemas.openxmlformats.org/officeDocument/2006/relationships/hyperlink" Target="http://en.wikipedia.org/wiki/Corphish" TargetMode="External"/><Relationship Id="rId56" Type="http://schemas.openxmlformats.org/officeDocument/2006/relationships/hyperlink" Target="http://en.wikipedia.org/wiki/Elekid" TargetMode="External"/><Relationship Id="rId77" Type="http://schemas.openxmlformats.org/officeDocument/2006/relationships/hyperlink" Target="http://en.wikipedia.org/wiki/Haunter" TargetMode="External"/><Relationship Id="rId100" Type="http://schemas.openxmlformats.org/officeDocument/2006/relationships/hyperlink" Target="http://en.wikipedia.org/wiki/Lotad" TargetMode="External"/><Relationship Id="rId105" Type="http://schemas.openxmlformats.org/officeDocument/2006/relationships/hyperlink" Target="http://en.wikipedia.org/wiki/Machop" TargetMode="External"/><Relationship Id="rId126" Type="http://schemas.openxmlformats.org/officeDocument/2006/relationships/hyperlink" Target="http://en.wikipedia.org/wiki/Mudkip" TargetMode="External"/><Relationship Id="rId147" Type="http://schemas.openxmlformats.org/officeDocument/2006/relationships/hyperlink" Target="http://en.wikipedia.org/wiki/Pineco" TargetMode="External"/><Relationship Id="rId168" Type="http://schemas.openxmlformats.org/officeDocument/2006/relationships/hyperlink" Target="http://en.wikipedia.org/wiki/Seedot" TargetMode="External"/><Relationship Id="rId8" Type="http://schemas.openxmlformats.org/officeDocument/2006/relationships/hyperlink" Target="http://en.wikipedia.org/wiki/Bayleef" TargetMode="External"/><Relationship Id="rId51" Type="http://schemas.openxmlformats.org/officeDocument/2006/relationships/hyperlink" Target="http://en.wikipedia.org/wiki/Dusclops" TargetMode="External"/><Relationship Id="rId72" Type="http://schemas.openxmlformats.org/officeDocument/2006/relationships/hyperlink" Target="http://en.wikipedia.org/wiki/Grotle" TargetMode="External"/><Relationship Id="rId93" Type="http://schemas.openxmlformats.org/officeDocument/2006/relationships/hyperlink" Target="http://en.wikipedia.org/wiki/Lairon" TargetMode="External"/><Relationship Id="rId98" Type="http://schemas.openxmlformats.org/officeDocument/2006/relationships/hyperlink" Target="http://en.wikipedia.org/wiki/Lileep" TargetMode="External"/><Relationship Id="rId121" Type="http://schemas.openxmlformats.org/officeDocument/2006/relationships/hyperlink" Target="http://en.wikipedia.org/wiki/Mewtwo" TargetMode="External"/><Relationship Id="rId142" Type="http://schemas.openxmlformats.org/officeDocument/2006/relationships/hyperlink" Target="http://en.wikipedia.org/wiki/Paras_(Pok%C3%A9mon)" TargetMode="External"/><Relationship Id="rId163" Type="http://schemas.openxmlformats.org/officeDocument/2006/relationships/hyperlink" Target="http://en.wikipedia.org/wiki/Rhyhorn" TargetMode="External"/><Relationship Id="rId184" Type="http://schemas.openxmlformats.org/officeDocument/2006/relationships/hyperlink" Target="http://en.wikipedia.org/wiki/Slugma" TargetMode="External"/><Relationship Id="rId189" Type="http://schemas.openxmlformats.org/officeDocument/2006/relationships/hyperlink" Target="http://en.wikipedia.org/wiki/Snubbull" TargetMode="External"/><Relationship Id="rId219" Type="http://schemas.openxmlformats.org/officeDocument/2006/relationships/hyperlink" Target="http://en.wikipedia.org/wiki/Wailmer" TargetMode="External"/><Relationship Id="rId3" Type="http://schemas.openxmlformats.org/officeDocument/2006/relationships/hyperlink" Target="http://en.wikipedia.org/wiki/Aron_(Pok%C3%A9mon)" TargetMode="External"/><Relationship Id="rId214" Type="http://schemas.openxmlformats.org/officeDocument/2006/relationships/hyperlink" Target="http://en.wikipedia.org/wiki/Venonat" TargetMode="External"/><Relationship Id="rId230" Type="http://schemas.openxmlformats.org/officeDocument/2006/relationships/hyperlink" Target="http://en.wikipedia.org/wiki/Zubat_(Pok%C3%A9mon)" TargetMode="External"/><Relationship Id="rId25" Type="http://schemas.openxmlformats.org/officeDocument/2006/relationships/hyperlink" Target="http://en.wikipedia.org/wiki/Cherubi" TargetMode="External"/><Relationship Id="rId46" Type="http://schemas.openxmlformats.org/officeDocument/2006/relationships/hyperlink" Target="http://en.wikipedia.org/wiki/Doduo" TargetMode="External"/><Relationship Id="rId67" Type="http://schemas.openxmlformats.org/officeDocument/2006/relationships/hyperlink" Target="http://en.wikipedia.org/wiki/Gloom_(Pok%C3%A9mon)" TargetMode="External"/><Relationship Id="rId116" Type="http://schemas.openxmlformats.org/officeDocument/2006/relationships/hyperlink" Target="http://en.wikipedia.org/wiki/Marshtomp" TargetMode="External"/><Relationship Id="rId137" Type="http://schemas.openxmlformats.org/officeDocument/2006/relationships/hyperlink" Target="http://en.wikipedia.org/wiki/Nuzleaf" TargetMode="External"/><Relationship Id="rId158" Type="http://schemas.openxmlformats.org/officeDocument/2006/relationships/hyperlink" Target="http://en.wikipedia.org/wiki/Ralts" TargetMode="External"/><Relationship Id="rId20" Type="http://schemas.openxmlformats.org/officeDocument/2006/relationships/hyperlink" Target="http://en.wikipedia.org/wiki/Carvanha" TargetMode="External"/><Relationship Id="rId41" Type="http://schemas.openxmlformats.org/officeDocument/2006/relationships/hyperlink" Target="http://en.wikipedia.org/wiki/Darkrai" TargetMode="External"/><Relationship Id="rId62" Type="http://schemas.openxmlformats.org/officeDocument/2006/relationships/hyperlink" Target="http://en.wikipedia.org/wiki/Gastly" TargetMode="External"/><Relationship Id="rId83" Type="http://schemas.openxmlformats.org/officeDocument/2006/relationships/hyperlink" Target="http://en.wikipedia.org/wiki/Houndour" TargetMode="External"/><Relationship Id="rId88" Type="http://schemas.openxmlformats.org/officeDocument/2006/relationships/hyperlink" Target="http://en.wikipedia.org/wiki/Kakuna" TargetMode="External"/><Relationship Id="rId111" Type="http://schemas.openxmlformats.org/officeDocument/2006/relationships/hyperlink" Target="http://en.wikipedia.org/wiki/Manaphy" TargetMode="External"/><Relationship Id="rId132" Type="http://schemas.openxmlformats.org/officeDocument/2006/relationships/hyperlink" Target="http://en.wikipedia.org/wiki/Nidorina" TargetMode="External"/><Relationship Id="rId153" Type="http://schemas.openxmlformats.org/officeDocument/2006/relationships/hyperlink" Target="http://en.wikipedia.org/wiki/Porygon" TargetMode="External"/><Relationship Id="rId174" Type="http://schemas.openxmlformats.org/officeDocument/2006/relationships/hyperlink" Target="http://en.wikipedia.org/wiki/Shieldon" TargetMode="External"/><Relationship Id="rId179" Type="http://schemas.openxmlformats.org/officeDocument/2006/relationships/hyperlink" Target="http://en.wikipedia.org/wiki/Skiploom" TargetMode="External"/><Relationship Id="rId195" Type="http://schemas.openxmlformats.org/officeDocument/2006/relationships/hyperlink" Target="http://en.wikipedia.org/wiki/Staravia" TargetMode="External"/><Relationship Id="rId209" Type="http://schemas.openxmlformats.org/officeDocument/2006/relationships/hyperlink" Target="http://en.wikipedia.org/wiki/Totodile" TargetMode="External"/><Relationship Id="rId190" Type="http://schemas.openxmlformats.org/officeDocument/2006/relationships/hyperlink" Target="http://en.wikipedia.org/wiki/Spearow" TargetMode="External"/><Relationship Id="rId204" Type="http://schemas.openxmlformats.org/officeDocument/2006/relationships/hyperlink" Target="http://en.wikipedia.org/wiki/Teddiursa" TargetMode="External"/><Relationship Id="rId220" Type="http://schemas.openxmlformats.org/officeDocument/2006/relationships/hyperlink" Target="http://en.wikipedia.org/wiki/Wartortle" TargetMode="External"/><Relationship Id="rId225" Type="http://schemas.openxmlformats.org/officeDocument/2006/relationships/hyperlink" Target="http://en.wikipedia.org/wiki/Wobbuffet" TargetMode="External"/><Relationship Id="rId15" Type="http://schemas.openxmlformats.org/officeDocument/2006/relationships/hyperlink" Target="http://en.wikipedia.org/wiki/Buizel" TargetMode="External"/><Relationship Id="rId36" Type="http://schemas.openxmlformats.org/officeDocument/2006/relationships/hyperlink" Target="http://en.wikipedia.org/wiki/Cranidos" TargetMode="External"/><Relationship Id="rId57" Type="http://schemas.openxmlformats.org/officeDocument/2006/relationships/hyperlink" Target="http://en.wikipedia.org/wiki/Exeggcute" TargetMode="External"/><Relationship Id="rId106" Type="http://schemas.openxmlformats.org/officeDocument/2006/relationships/hyperlink" Target="http://en.wikipedia.org/wiki/Magby" TargetMode="External"/><Relationship Id="rId127" Type="http://schemas.openxmlformats.org/officeDocument/2006/relationships/hyperlink" Target="http://en.wikipedia.org/wiki/Munchlax" TargetMode="External"/><Relationship Id="rId10" Type="http://schemas.openxmlformats.org/officeDocument/2006/relationships/hyperlink" Target="http://en.wikipedia.org/wiki/Bellsprout" TargetMode="External"/><Relationship Id="rId31" Type="http://schemas.openxmlformats.org/officeDocument/2006/relationships/hyperlink" Target="http://en.wikipedia.org/wiki/Clefairy" TargetMode="External"/><Relationship Id="rId52" Type="http://schemas.openxmlformats.org/officeDocument/2006/relationships/hyperlink" Target="http://en.wikipedia.org/wiki/Duskull" TargetMode="External"/><Relationship Id="rId73" Type="http://schemas.openxmlformats.org/officeDocument/2006/relationships/hyperlink" Target="http://en.wikipedia.org/wiki/Grovyle" TargetMode="External"/><Relationship Id="rId78" Type="http://schemas.openxmlformats.org/officeDocument/2006/relationships/hyperlink" Target="http://en.wikipedia.org/wiki/Hippopotas" TargetMode="External"/><Relationship Id="rId94" Type="http://schemas.openxmlformats.org/officeDocument/2006/relationships/hyperlink" Target="http://en.wikipedia.org/wiki/Larvitar" TargetMode="External"/><Relationship Id="rId99" Type="http://schemas.openxmlformats.org/officeDocument/2006/relationships/hyperlink" Target="http://en.wikipedia.org/wiki/Lombre" TargetMode="External"/><Relationship Id="rId101" Type="http://schemas.openxmlformats.org/officeDocument/2006/relationships/hyperlink" Target="http://en.wikipedia.org/wiki/Loudred" TargetMode="External"/><Relationship Id="rId122" Type="http://schemas.openxmlformats.org/officeDocument/2006/relationships/hyperlink" Target="http://en.wikipedia.org/wiki/Mew_(Pok%C3%A9mon)" TargetMode="External"/><Relationship Id="rId143" Type="http://schemas.openxmlformats.org/officeDocument/2006/relationships/hyperlink" Target="http://en.wikipedia.org/wiki/Phanpy" TargetMode="External"/><Relationship Id="rId148" Type="http://schemas.openxmlformats.org/officeDocument/2006/relationships/hyperlink" Target="http://en.wikipedia.org/wiki/Piplup" TargetMode="External"/><Relationship Id="rId164" Type="http://schemas.openxmlformats.org/officeDocument/2006/relationships/hyperlink" Target="http://en.wikipedia.org/wiki/Riolu" TargetMode="External"/><Relationship Id="rId169" Type="http://schemas.openxmlformats.org/officeDocument/2006/relationships/hyperlink" Target="http://en.wikipedia.org/wiki/Seel_(Pok%C3%A9mon)" TargetMode="External"/><Relationship Id="rId185" Type="http://schemas.openxmlformats.org/officeDocument/2006/relationships/hyperlink" Target="http://en.wikipedia.org/wiki/Smoochum" TargetMode="External"/><Relationship Id="rId4" Type="http://schemas.openxmlformats.org/officeDocument/2006/relationships/hyperlink" Target="http://en.wikipedia.org/wiki/Azurill" TargetMode="External"/><Relationship Id="rId9" Type="http://schemas.openxmlformats.org/officeDocument/2006/relationships/hyperlink" Target="http://en.wikipedia.org/wiki/Beldum" TargetMode="External"/><Relationship Id="rId180" Type="http://schemas.openxmlformats.org/officeDocument/2006/relationships/hyperlink" Target="http://en.wikipedia.org/wiki/Skitty" TargetMode="External"/><Relationship Id="rId210" Type="http://schemas.openxmlformats.org/officeDocument/2006/relationships/hyperlink" Target="http://en.wikipedia.org/wiki/Trapinch" TargetMode="External"/><Relationship Id="rId215" Type="http://schemas.openxmlformats.org/officeDocument/2006/relationships/hyperlink" Target="http://en.wikipedia.org/wiki/Vibrava" TargetMode="External"/><Relationship Id="rId26" Type="http://schemas.openxmlformats.org/officeDocument/2006/relationships/hyperlink" Target="http://en.wikipedia.org/wiki/Chikorita" TargetMode="External"/><Relationship Id="rId231" Type="http://schemas.openxmlformats.org/officeDocument/2006/relationships/printerSettings" Target="../printerSettings/printerSettings1.bin"/><Relationship Id="rId47" Type="http://schemas.openxmlformats.org/officeDocument/2006/relationships/hyperlink" Target="http://en.wikipedia.org/wiki/Dragonair_(Pok%C3%A9mon)" TargetMode="External"/><Relationship Id="rId68" Type="http://schemas.openxmlformats.org/officeDocument/2006/relationships/hyperlink" Target="http://en.wikipedia.org/wiki/Golbat" TargetMode="External"/><Relationship Id="rId89" Type="http://schemas.openxmlformats.org/officeDocument/2006/relationships/hyperlink" Target="http://en.wikipedia.org/wiki/Kirlia" TargetMode="External"/><Relationship Id="rId112" Type="http://schemas.openxmlformats.org/officeDocument/2006/relationships/hyperlink" Target="http://en.wikipedia.org/wiki/Mankey" TargetMode="External"/><Relationship Id="rId133" Type="http://schemas.openxmlformats.org/officeDocument/2006/relationships/hyperlink" Target="http://en.wikipedia.org/wiki/Nidorino" TargetMode="External"/><Relationship Id="rId154" Type="http://schemas.openxmlformats.org/officeDocument/2006/relationships/hyperlink" Target="http://en.wikipedia.org/wiki/Prinplup" TargetMode="External"/><Relationship Id="rId175" Type="http://schemas.openxmlformats.org/officeDocument/2006/relationships/hyperlink" Target="http://en.wikipedia.org/wiki/Shinx" TargetMode="External"/><Relationship Id="rId196" Type="http://schemas.openxmlformats.org/officeDocument/2006/relationships/hyperlink" Target="http://en.wikipedia.org/wiki/Starly" TargetMode="External"/><Relationship Id="rId200" Type="http://schemas.openxmlformats.org/officeDocument/2006/relationships/hyperlink" Target="http://en.wikipedia.org/wiki/Surskit" TargetMode="External"/><Relationship Id="rId16" Type="http://schemas.openxmlformats.org/officeDocument/2006/relationships/hyperlink" Target="http://en.wikipedia.org/wiki/Bulbasaur" TargetMode="External"/><Relationship Id="rId221" Type="http://schemas.openxmlformats.org/officeDocument/2006/relationships/hyperlink" Target="http://en.wikipedia.org/wiki/Weedle" TargetMode="External"/><Relationship Id="rId37" Type="http://schemas.openxmlformats.org/officeDocument/2006/relationships/hyperlink" Target="http://en.wikipedia.org/wiki/Croagunk" TargetMode="External"/><Relationship Id="rId58" Type="http://schemas.openxmlformats.org/officeDocument/2006/relationships/hyperlink" Target="http://en.wikipedia.org/wiki/Feebas" TargetMode="External"/><Relationship Id="rId79" Type="http://schemas.openxmlformats.org/officeDocument/2006/relationships/hyperlink" Target="http://en.wikipedia.org/wiki/Ho-Oh" TargetMode="External"/><Relationship Id="rId102" Type="http://schemas.openxmlformats.org/officeDocument/2006/relationships/hyperlink" Target="http://en.wikipedia.org/wiki/Lugia" TargetMode="External"/><Relationship Id="rId123" Type="http://schemas.openxmlformats.org/officeDocument/2006/relationships/hyperlink" Target="http://en.wikipedia.org/wiki/Mime_Jr." TargetMode="External"/><Relationship Id="rId144" Type="http://schemas.openxmlformats.org/officeDocument/2006/relationships/hyperlink" Target="http://en.wikipedia.org/wiki/Pidgeotto" TargetMode="External"/><Relationship Id="rId90" Type="http://schemas.openxmlformats.org/officeDocument/2006/relationships/hyperlink" Target="http://en.wikipedia.org/wiki/Koffing" TargetMode="External"/><Relationship Id="rId165" Type="http://schemas.openxmlformats.org/officeDocument/2006/relationships/hyperlink" Target="http://en.wikipedia.org/wiki/Roselia" TargetMode="External"/><Relationship Id="rId186" Type="http://schemas.openxmlformats.org/officeDocument/2006/relationships/hyperlink" Target="http://en.wikipedia.org/wiki/Sneasel" TargetMode="External"/><Relationship Id="rId211" Type="http://schemas.openxmlformats.org/officeDocument/2006/relationships/hyperlink" Target="http://en.wikipedia.org/wiki/Treeck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www.smogon.com/dp/moves/energy_ball" TargetMode="External"/><Relationship Id="rId299" Type="http://schemas.openxmlformats.org/officeDocument/2006/relationships/hyperlink" Target="http://www.smogon.com/dp/moves/psychic" TargetMode="External"/><Relationship Id="rId21" Type="http://schemas.openxmlformats.org/officeDocument/2006/relationships/hyperlink" Target="http://www.smogon.com/dp/moves/attract" TargetMode="External"/><Relationship Id="rId63" Type="http://schemas.openxmlformats.org/officeDocument/2006/relationships/hyperlink" Target="http://www.smogon.com/dp/moves/confusion" TargetMode="External"/><Relationship Id="rId159" Type="http://schemas.openxmlformats.org/officeDocument/2006/relationships/hyperlink" Target="http://www.smogon.com/dp/moves/grass_knot" TargetMode="External"/><Relationship Id="rId324" Type="http://schemas.openxmlformats.org/officeDocument/2006/relationships/hyperlink" Target="http://www.smogon.com/dp/moves/rock_polish" TargetMode="External"/><Relationship Id="rId366" Type="http://schemas.openxmlformats.org/officeDocument/2006/relationships/hyperlink" Target="http://www.smogon.com/dp/moves/sleep_powder" TargetMode="External"/><Relationship Id="rId170" Type="http://schemas.openxmlformats.org/officeDocument/2006/relationships/hyperlink" Target="http://www.smogon.com/dp/moves/hail" TargetMode="External"/><Relationship Id="rId226" Type="http://schemas.openxmlformats.org/officeDocument/2006/relationships/hyperlink" Target="http://www.smogon.com/dp/moves/mach_punch" TargetMode="External"/><Relationship Id="rId433" Type="http://schemas.openxmlformats.org/officeDocument/2006/relationships/hyperlink" Target="http://www.smogon.com/dp/moves/tri_attack" TargetMode="External"/><Relationship Id="rId268" Type="http://schemas.openxmlformats.org/officeDocument/2006/relationships/hyperlink" Target="http://www.smogon.com/dp/moves/night_slash" TargetMode="External"/><Relationship Id="rId32" Type="http://schemas.openxmlformats.org/officeDocument/2006/relationships/hyperlink" Target="http://www.smogon.com/dp/moves/bite" TargetMode="External"/><Relationship Id="rId74" Type="http://schemas.openxmlformats.org/officeDocument/2006/relationships/hyperlink" Target="http://www.smogon.com/dp/moves/cross_poison" TargetMode="External"/><Relationship Id="rId128" Type="http://schemas.openxmlformats.org/officeDocument/2006/relationships/hyperlink" Target="http://www.smogon.com/dp/moves/feint" TargetMode="External"/><Relationship Id="rId335" Type="http://schemas.openxmlformats.org/officeDocument/2006/relationships/hyperlink" Target="http://www.smogon.com/dp/moves/safeguard" TargetMode="External"/><Relationship Id="rId377" Type="http://schemas.openxmlformats.org/officeDocument/2006/relationships/hyperlink" Target="http://www.smogon.com/dp/moves/sonicboom" TargetMode="External"/><Relationship Id="rId5" Type="http://schemas.openxmlformats.org/officeDocument/2006/relationships/hyperlink" Target="http://www.smogon.com/dp/moves/aerial_ace" TargetMode="External"/><Relationship Id="rId181" Type="http://schemas.openxmlformats.org/officeDocument/2006/relationships/hyperlink" Target="http://www.smogon.com/dp/moves/heat_wave" TargetMode="External"/><Relationship Id="rId237" Type="http://schemas.openxmlformats.org/officeDocument/2006/relationships/hyperlink" Target="http://www.smogon.com/dp/moves/mega_kick" TargetMode="External"/><Relationship Id="rId402" Type="http://schemas.openxmlformats.org/officeDocument/2006/relationships/hyperlink" Target="http://www.smogon.com/dp/moves/supersonic" TargetMode="External"/><Relationship Id="rId279" Type="http://schemas.openxmlformats.org/officeDocument/2006/relationships/hyperlink" Target="http://www.smogon.com/dp/moves/perish_song" TargetMode="External"/><Relationship Id="rId444" Type="http://schemas.openxmlformats.org/officeDocument/2006/relationships/hyperlink" Target="http://www.smogon.com/dp/moves/vine_whip" TargetMode="External"/><Relationship Id="rId43" Type="http://schemas.openxmlformats.org/officeDocument/2006/relationships/hyperlink" Target="http://www.smogon.com/dp/moves/brick_break" TargetMode="External"/><Relationship Id="rId139" Type="http://schemas.openxmlformats.org/officeDocument/2006/relationships/hyperlink" Target="http://www.smogon.com/dp/moves/flash_cannon" TargetMode="External"/><Relationship Id="rId290" Type="http://schemas.openxmlformats.org/officeDocument/2006/relationships/hyperlink" Target="http://www.smogon.com/dp/moves/powder_snow" TargetMode="External"/><Relationship Id="rId304" Type="http://schemas.openxmlformats.org/officeDocument/2006/relationships/hyperlink" Target="http://www.smogon.com/dp/moves/punishment" TargetMode="External"/><Relationship Id="rId346" Type="http://schemas.openxmlformats.org/officeDocument/2006/relationships/hyperlink" Target="http://www.smogon.com/dp/moves/selfdestruct" TargetMode="External"/><Relationship Id="rId388" Type="http://schemas.openxmlformats.org/officeDocument/2006/relationships/hyperlink" Target="http://www.smogon.com/dp/moves/steel_wing" TargetMode="External"/><Relationship Id="rId85" Type="http://schemas.openxmlformats.org/officeDocument/2006/relationships/hyperlink" Target="http://www.smogon.com/dp/moves/destiny_bond" TargetMode="External"/><Relationship Id="rId150" Type="http://schemas.openxmlformats.org/officeDocument/2006/relationships/hyperlink" Target="http://www.smogon.com/dp/moves/frustration" TargetMode="External"/><Relationship Id="rId192" Type="http://schemas.openxmlformats.org/officeDocument/2006/relationships/hyperlink" Target="http://www.smogon.com/dp/moves/hyper_voice" TargetMode="External"/><Relationship Id="rId206" Type="http://schemas.openxmlformats.org/officeDocument/2006/relationships/hyperlink" Target="http://www.smogon.com/dp/moves/judgment" TargetMode="External"/><Relationship Id="rId413" Type="http://schemas.openxmlformats.org/officeDocument/2006/relationships/hyperlink" Target="http://www.smogon.com/dp/moves/tail_glow" TargetMode="External"/><Relationship Id="rId248" Type="http://schemas.openxmlformats.org/officeDocument/2006/relationships/hyperlink" Target="http://www.smogon.com/dp/moves/mind_reader" TargetMode="External"/><Relationship Id="rId455" Type="http://schemas.openxmlformats.org/officeDocument/2006/relationships/hyperlink" Target="http://www.smogon.com/dp/moves/whirlwind" TargetMode="External"/><Relationship Id="rId12" Type="http://schemas.openxmlformats.org/officeDocument/2006/relationships/hyperlink" Target="http://www.smogon.com/dp/moves/aqua_jet" TargetMode="External"/><Relationship Id="rId108" Type="http://schemas.openxmlformats.org/officeDocument/2006/relationships/hyperlink" Target="http://www.smogon.com/dp/moves/dynamicpunch" TargetMode="External"/><Relationship Id="rId315" Type="http://schemas.openxmlformats.org/officeDocument/2006/relationships/hyperlink" Target="http://www.smogon.com/dp/moves/refresh" TargetMode="External"/><Relationship Id="rId357" Type="http://schemas.openxmlformats.org/officeDocument/2006/relationships/hyperlink" Target="http://www.smogon.com/dp/moves/sing" TargetMode="External"/><Relationship Id="rId54" Type="http://schemas.openxmlformats.org/officeDocument/2006/relationships/hyperlink" Target="http://www.smogon.com/dp/moves/captivate" TargetMode="External"/><Relationship Id="rId96" Type="http://schemas.openxmlformats.org/officeDocument/2006/relationships/hyperlink" Target="http://www.smogon.com/dp/moves/double-edge" TargetMode="External"/><Relationship Id="rId161" Type="http://schemas.openxmlformats.org/officeDocument/2006/relationships/hyperlink" Target="http://www.smogon.com/dp/moves/gravity" TargetMode="External"/><Relationship Id="rId217" Type="http://schemas.openxmlformats.org/officeDocument/2006/relationships/hyperlink" Target="http://www.smogon.com/dp/moves/leer" TargetMode="External"/><Relationship Id="rId399" Type="http://schemas.openxmlformats.org/officeDocument/2006/relationships/hyperlink" Target="http://www.smogon.com/dp/moves/sunny_day" TargetMode="External"/><Relationship Id="rId259" Type="http://schemas.openxmlformats.org/officeDocument/2006/relationships/hyperlink" Target="http://www.smogon.com/dp/moves/mud_shot" TargetMode="External"/><Relationship Id="rId424" Type="http://schemas.openxmlformats.org/officeDocument/2006/relationships/hyperlink" Target="http://www.smogon.com/dp/moves/thunder_wave" TargetMode="External"/><Relationship Id="rId466" Type="http://schemas.openxmlformats.org/officeDocument/2006/relationships/hyperlink" Target="http://www.smogon.com/dp/moves/zap_cannon" TargetMode="External"/><Relationship Id="rId23" Type="http://schemas.openxmlformats.org/officeDocument/2006/relationships/hyperlink" Target="http://www.smogon.com/dp/moves/aurora_beam" TargetMode="External"/><Relationship Id="rId119" Type="http://schemas.openxmlformats.org/officeDocument/2006/relationships/hyperlink" Target="http://www.smogon.com/dp/moves/explosion" TargetMode="External"/><Relationship Id="rId270" Type="http://schemas.openxmlformats.org/officeDocument/2006/relationships/hyperlink" Target="http://www.smogon.com/dp/moves/octazooka" TargetMode="External"/><Relationship Id="rId326" Type="http://schemas.openxmlformats.org/officeDocument/2006/relationships/hyperlink" Target="http://www.smogon.com/dp/moves/rock_smash" TargetMode="External"/><Relationship Id="rId65" Type="http://schemas.openxmlformats.org/officeDocument/2006/relationships/hyperlink" Target="http://www.smogon.com/dp/moves/conversion" TargetMode="External"/><Relationship Id="rId130" Type="http://schemas.openxmlformats.org/officeDocument/2006/relationships/hyperlink" Target="http://www.smogon.com/dp/moves/fire_fang" TargetMode="External"/><Relationship Id="rId368" Type="http://schemas.openxmlformats.org/officeDocument/2006/relationships/hyperlink" Target="http://www.smogon.com/dp/moves/sludge" TargetMode="External"/><Relationship Id="rId172" Type="http://schemas.openxmlformats.org/officeDocument/2006/relationships/hyperlink" Target="http://www.smogon.com/dp/moves/harden" TargetMode="External"/><Relationship Id="rId193" Type="http://schemas.openxmlformats.org/officeDocument/2006/relationships/hyperlink" Target="http://www.smogon.com/dp/moves/hypnosis" TargetMode="External"/><Relationship Id="rId207" Type="http://schemas.openxmlformats.org/officeDocument/2006/relationships/hyperlink" Target="http://www.smogon.com/dp/moves/jump_kick" TargetMode="External"/><Relationship Id="rId228" Type="http://schemas.openxmlformats.org/officeDocument/2006/relationships/hyperlink" Target="http://www.smogon.com/dp/moves/magical_leaf" TargetMode="External"/><Relationship Id="rId249" Type="http://schemas.openxmlformats.org/officeDocument/2006/relationships/hyperlink" Target="http://www.smogon.com/dp/moves/minimize" TargetMode="External"/><Relationship Id="rId414" Type="http://schemas.openxmlformats.org/officeDocument/2006/relationships/hyperlink" Target="http://www.smogon.com/dp/moves/tail_whip" TargetMode="External"/><Relationship Id="rId435" Type="http://schemas.openxmlformats.org/officeDocument/2006/relationships/hyperlink" Target="http://www.smogon.com/dp/moves/trick_room" TargetMode="External"/><Relationship Id="rId456" Type="http://schemas.openxmlformats.org/officeDocument/2006/relationships/hyperlink" Target="http://www.smogon.com/dp/moves/will-o-wisp" TargetMode="External"/><Relationship Id="rId13" Type="http://schemas.openxmlformats.org/officeDocument/2006/relationships/hyperlink" Target="http://www.smogon.com/dp/moves/aqua_ring" TargetMode="External"/><Relationship Id="rId109" Type="http://schemas.openxmlformats.org/officeDocument/2006/relationships/hyperlink" Target="http://www.smogon.com/dp/moves/earth_power" TargetMode="External"/><Relationship Id="rId260" Type="http://schemas.openxmlformats.org/officeDocument/2006/relationships/hyperlink" Target="http://www.smogon.com/dp/moves/mud_sport" TargetMode="External"/><Relationship Id="rId281" Type="http://schemas.openxmlformats.org/officeDocument/2006/relationships/hyperlink" Target="http://www.smogon.com/dp/moves/pin_missile" TargetMode="External"/><Relationship Id="rId316" Type="http://schemas.openxmlformats.org/officeDocument/2006/relationships/hyperlink" Target="http://www.smogon.com/dp/moves/rest" TargetMode="External"/><Relationship Id="rId337" Type="http://schemas.openxmlformats.org/officeDocument/2006/relationships/hyperlink" Target="http://www.smogon.com/dp/moves/sand-attack" TargetMode="External"/><Relationship Id="rId34" Type="http://schemas.openxmlformats.org/officeDocument/2006/relationships/hyperlink" Target="http://www.smogon.com/dp/moves/blaze_kick" TargetMode="External"/><Relationship Id="rId55" Type="http://schemas.openxmlformats.org/officeDocument/2006/relationships/hyperlink" Target="http://www.smogon.com/dp/moves/charge" TargetMode="External"/><Relationship Id="rId76" Type="http://schemas.openxmlformats.org/officeDocument/2006/relationships/hyperlink" Target="http://www.smogon.com/dp/moves/crush_claw" TargetMode="External"/><Relationship Id="rId97" Type="http://schemas.openxmlformats.org/officeDocument/2006/relationships/hyperlink" Target="http://www.smogon.com/dp/moves/doubleslap" TargetMode="External"/><Relationship Id="rId120" Type="http://schemas.openxmlformats.org/officeDocument/2006/relationships/hyperlink" Target="http://www.smogon.com/dp/moves/extrasensory" TargetMode="External"/><Relationship Id="rId141" Type="http://schemas.openxmlformats.org/officeDocument/2006/relationships/hyperlink" Target="http://www.smogon.com/dp/moves/fling" TargetMode="External"/><Relationship Id="rId358" Type="http://schemas.openxmlformats.org/officeDocument/2006/relationships/hyperlink" Target="http://www.smogon.com/dp/moves/sketch" TargetMode="External"/><Relationship Id="rId379" Type="http://schemas.openxmlformats.org/officeDocument/2006/relationships/hyperlink" Target="http://www.smogon.com/dp/moves/spark" TargetMode="External"/><Relationship Id="rId7" Type="http://schemas.openxmlformats.org/officeDocument/2006/relationships/hyperlink" Target="http://www.smogon.com/dp/moves/agility" TargetMode="External"/><Relationship Id="rId162" Type="http://schemas.openxmlformats.org/officeDocument/2006/relationships/hyperlink" Target="http://www.smogon.com/dp/moves/growl" TargetMode="External"/><Relationship Id="rId183" Type="http://schemas.openxmlformats.org/officeDocument/2006/relationships/hyperlink" Target="http://www.smogon.com/dp/moves/hi_jump_kick" TargetMode="External"/><Relationship Id="rId218" Type="http://schemas.openxmlformats.org/officeDocument/2006/relationships/hyperlink" Target="http://www.smogon.com/dp/moves/lick" TargetMode="External"/><Relationship Id="rId239" Type="http://schemas.openxmlformats.org/officeDocument/2006/relationships/hyperlink" Target="http://www.smogon.com/dp/moves/megahorn" TargetMode="External"/><Relationship Id="rId390" Type="http://schemas.openxmlformats.org/officeDocument/2006/relationships/hyperlink" Target="http://www.smogon.com/dp/moves/stomp" TargetMode="External"/><Relationship Id="rId404" Type="http://schemas.openxmlformats.org/officeDocument/2006/relationships/hyperlink" Target="http://www.smogon.com/dp/moves/swagger" TargetMode="External"/><Relationship Id="rId425" Type="http://schemas.openxmlformats.org/officeDocument/2006/relationships/hyperlink" Target="http://www.smogon.com/dp/moves/thunderbolt" TargetMode="External"/><Relationship Id="rId446" Type="http://schemas.openxmlformats.org/officeDocument/2006/relationships/hyperlink" Target="http://www.smogon.com/dp/moves/volt_tackle" TargetMode="External"/><Relationship Id="rId467" Type="http://schemas.openxmlformats.org/officeDocument/2006/relationships/hyperlink" Target="http://www.smogon.com/dp/moves/zen_headbutt" TargetMode="External"/><Relationship Id="rId250" Type="http://schemas.openxmlformats.org/officeDocument/2006/relationships/hyperlink" Target="http://www.smogon.com/dp/moves/miracle_eye" TargetMode="External"/><Relationship Id="rId271" Type="http://schemas.openxmlformats.org/officeDocument/2006/relationships/hyperlink" Target="http://www.smogon.com/dp/moves/odor_sleuth" TargetMode="External"/><Relationship Id="rId292" Type="http://schemas.openxmlformats.org/officeDocument/2006/relationships/hyperlink" Target="http://www.smogon.com/dp/moves/power_swap" TargetMode="External"/><Relationship Id="rId306" Type="http://schemas.openxmlformats.org/officeDocument/2006/relationships/hyperlink" Target="http://www.smogon.com/dp/moves/quick_attack" TargetMode="External"/><Relationship Id="rId24" Type="http://schemas.openxmlformats.org/officeDocument/2006/relationships/hyperlink" Target="http://www.smogon.com/dp/moves/avalanche" TargetMode="External"/><Relationship Id="rId45" Type="http://schemas.openxmlformats.org/officeDocument/2006/relationships/hyperlink" Target="http://www.smogon.com/dp/moves/bubble" TargetMode="External"/><Relationship Id="rId66" Type="http://schemas.openxmlformats.org/officeDocument/2006/relationships/hyperlink" Target="http://www.smogon.com/dp/moves/conversion2" TargetMode="External"/><Relationship Id="rId87" Type="http://schemas.openxmlformats.org/officeDocument/2006/relationships/hyperlink" Target="http://www.smogon.com/dp/moves/dig" TargetMode="External"/><Relationship Id="rId110" Type="http://schemas.openxmlformats.org/officeDocument/2006/relationships/hyperlink" Target="http://www.smogon.com/dp/moves/earthquake" TargetMode="External"/><Relationship Id="rId131" Type="http://schemas.openxmlformats.org/officeDocument/2006/relationships/hyperlink" Target="http://www.smogon.com/dp/moves/fire_punch" TargetMode="External"/><Relationship Id="rId327" Type="http://schemas.openxmlformats.org/officeDocument/2006/relationships/hyperlink" Target="http://www.smogon.com/dp/moves/rock_throw" TargetMode="External"/><Relationship Id="rId348" Type="http://schemas.openxmlformats.org/officeDocument/2006/relationships/hyperlink" Target="http://www.smogon.com/dp/moves/shadow_claw" TargetMode="External"/><Relationship Id="rId369" Type="http://schemas.openxmlformats.org/officeDocument/2006/relationships/hyperlink" Target="http://www.smogon.com/dp/moves/sludge_bomb" TargetMode="External"/><Relationship Id="rId152" Type="http://schemas.openxmlformats.org/officeDocument/2006/relationships/hyperlink" Target="http://www.smogon.com/dp/moves/fury_cutter" TargetMode="External"/><Relationship Id="rId173" Type="http://schemas.openxmlformats.org/officeDocument/2006/relationships/hyperlink" Target="http://www.smogon.com/dp/moves/haze" TargetMode="External"/><Relationship Id="rId194" Type="http://schemas.openxmlformats.org/officeDocument/2006/relationships/hyperlink" Target="http://www.smogon.com/dp/moves/ice_ball" TargetMode="External"/><Relationship Id="rId208" Type="http://schemas.openxmlformats.org/officeDocument/2006/relationships/hyperlink" Target="http://www.smogon.com/dp/moves/karate_chop" TargetMode="External"/><Relationship Id="rId229" Type="http://schemas.openxmlformats.org/officeDocument/2006/relationships/hyperlink" Target="http://www.smogon.com/dp/moves/magma_storm" TargetMode="External"/><Relationship Id="rId380" Type="http://schemas.openxmlformats.org/officeDocument/2006/relationships/hyperlink" Target="http://www.smogon.com/dp/moves/spider_web" TargetMode="External"/><Relationship Id="rId415" Type="http://schemas.openxmlformats.org/officeDocument/2006/relationships/hyperlink" Target="http://www.smogon.com/dp/moves/tailwind" TargetMode="External"/><Relationship Id="rId436" Type="http://schemas.openxmlformats.org/officeDocument/2006/relationships/hyperlink" Target="http://www.smogon.com/dp/moves/triple_kick" TargetMode="External"/><Relationship Id="rId457" Type="http://schemas.openxmlformats.org/officeDocument/2006/relationships/hyperlink" Target="http://www.smogon.com/dp/moves/wing_attack" TargetMode="External"/><Relationship Id="rId240" Type="http://schemas.openxmlformats.org/officeDocument/2006/relationships/hyperlink" Target="http://www.smogon.com/dp/moves/memento" TargetMode="External"/><Relationship Id="rId261" Type="http://schemas.openxmlformats.org/officeDocument/2006/relationships/hyperlink" Target="http://www.smogon.com/dp/moves/mud-slap" TargetMode="External"/><Relationship Id="rId14" Type="http://schemas.openxmlformats.org/officeDocument/2006/relationships/hyperlink" Target="http://www.smogon.com/dp/moves/aqua_tail" TargetMode="External"/><Relationship Id="rId35" Type="http://schemas.openxmlformats.org/officeDocument/2006/relationships/hyperlink" Target="http://www.smogon.com/dp/moves/blizzard" TargetMode="External"/><Relationship Id="rId56" Type="http://schemas.openxmlformats.org/officeDocument/2006/relationships/hyperlink" Target="http://www.smogon.com/dp/moves/charge_beam" TargetMode="External"/><Relationship Id="rId77" Type="http://schemas.openxmlformats.org/officeDocument/2006/relationships/hyperlink" Target="http://www.smogon.com/dp/moves/crush_grip" TargetMode="External"/><Relationship Id="rId100" Type="http://schemas.openxmlformats.org/officeDocument/2006/relationships/hyperlink" Target="http://www.smogon.com/dp/moves/dragon_dance" TargetMode="External"/><Relationship Id="rId282" Type="http://schemas.openxmlformats.org/officeDocument/2006/relationships/hyperlink" Target="http://www.smogon.com/dp/moves/pluck" TargetMode="External"/><Relationship Id="rId317" Type="http://schemas.openxmlformats.org/officeDocument/2006/relationships/hyperlink" Target="http://www.smogon.com/dp/moves/return" TargetMode="External"/><Relationship Id="rId338" Type="http://schemas.openxmlformats.org/officeDocument/2006/relationships/hyperlink" Target="http://www.smogon.com/dp/moves/sandstorm" TargetMode="External"/><Relationship Id="rId359" Type="http://schemas.openxmlformats.org/officeDocument/2006/relationships/hyperlink" Target="http://www.smogon.com/dp/moves/skill_swap" TargetMode="External"/><Relationship Id="rId8" Type="http://schemas.openxmlformats.org/officeDocument/2006/relationships/hyperlink" Target="http://www.smogon.com/dp/moves/air_cutter" TargetMode="External"/><Relationship Id="rId98" Type="http://schemas.openxmlformats.org/officeDocument/2006/relationships/hyperlink" Target="http://www.smogon.com/dp/moves/draco_meteor" TargetMode="External"/><Relationship Id="rId121" Type="http://schemas.openxmlformats.org/officeDocument/2006/relationships/hyperlink" Target="http://www.smogon.com/dp/moves/extremespeed" TargetMode="External"/><Relationship Id="rId142" Type="http://schemas.openxmlformats.org/officeDocument/2006/relationships/hyperlink" Target="http://www.smogon.com/dp/moves/fly" TargetMode="External"/><Relationship Id="rId163" Type="http://schemas.openxmlformats.org/officeDocument/2006/relationships/hyperlink" Target="http://www.smogon.com/dp/moves/growth" TargetMode="External"/><Relationship Id="rId184" Type="http://schemas.openxmlformats.org/officeDocument/2006/relationships/hyperlink" Target="http://www.smogon.com/dp/moves/hidden_power" TargetMode="External"/><Relationship Id="rId219" Type="http://schemas.openxmlformats.org/officeDocument/2006/relationships/hyperlink" Target="http://www.smogon.com/dp/moves/light_screen" TargetMode="External"/><Relationship Id="rId370" Type="http://schemas.openxmlformats.org/officeDocument/2006/relationships/hyperlink" Target="http://www.smogon.com/dp/moves/smellingsalt" TargetMode="External"/><Relationship Id="rId391" Type="http://schemas.openxmlformats.org/officeDocument/2006/relationships/hyperlink" Target="http://www.smogon.com/dp/moves/stone_edge" TargetMode="External"/><Relationship Id="rId405" Type="http://schemas.openxmlformats.org/officeDocument/2006/relationships/hyperlink" Target="http://www.smogon.com/dp/moves/swallow" TargetMode="External"/><Relationship Id="rId426" Type="http://schemas.openxmlformats.org/officeDocument/2006/relationships/hyperlink" Target="http://www.smogon.com/dp/moves/thunderpunch" TargetMode="External"/><Relationship Id="rId447" Type="http://schemas.openxmlformats.org/officeDocument/2006/relationships/hyperlink" Target="http://www.smogon.com/dp/moves/wake-up_slap" TargetMode="External"/><Relationship Id="rId230" Type="http://schemas.openxmlformats.org/officeDocument/2006/relationships/hyperlink" Target="http://www.smogon.com/dp/moves/magnet_bomb" TargetMode="External"/><Relationship Id="rId251" Type="http://schemas.openxmlformats.org/officeDocument/2006/relationships/hyperlink" Target="http://www.smogon.com/dp/moves/mirror_coat" TargetMode="External"/><Relationship Id="rId468" Type="http://schemas.openxmlformats.org/officeDocument/2006/relationships/printerSettings" Target="../printerSettings/printerSettings4.bin"/><Relationship Id="rId25" Type="http://schemas.openxmlformats.org/officeDocument/2006/relationships/hyperlink" Target="http://www.smogon.com/dp/moves/barrage" TargetMode="External"/><Relationship Id="rId46" Type="http://schemas.openxmlformats.org/officeDocument/2006/relationships/hyperlink" Target="http://www.smogon.com/dp/moves/bubblebeam" TargetMode="External"/><Relationship Id="rId67" Type="http://schemas.openxmlformats.org/officeDocument/2006/relationships/hyperlink" Target="http://www.smogon.com/dp/moves/copycat" TargetMode="External"/><Relationship Id="rId272" Type="http://schemas.openxmlformats.org/officeDocument/2006/relationships/hyperlink" Target="http://www.smogon.com/dp/moves/ominous_wind" TargetMode="External"/><Relationship Id="rId293" Type="http://schemas.openxmlformats.org/officeDocument/2006/relationships/hyperlink" Target="http://www.smogon.com/dp/moves/power_trick" TargetMode="External"/><Relationship Id="rId307" Type="http://schemas.openxmlformats.org/officeDocument/2006/relationships/hyperlink" Target="http://www.smogon.com/dp/moves/rage" TargetMode="External"/><Relationship Id="rId328" Type="http://schemas.openxmlformats.org/officeDocument/2006/relationships/hyperlink" Target="http://www.smogon.com/dp/moves/rock_tomb" TargetMode="External"/><Relationship Id="rId349" Type="http://schemas.openxmlformats.org/officeDocument/2006/relationships/hyperlink" Target="http://www.smogon.com/dp/moves/shadow_force" TargetMode="External"/><Relationship Id="rId88" Type="http://schemas.openxmlformats.org/officeDocument/2006/relationships/hyperlink" Target="http://www.smogon.com/dp/moves/disable" TargetMode="External"/><Relationship Id="rId111" Type="http://schemas.openxmlformats.org/officeDocument/2006/relationships/hyperlink" Target="http://www.smogon.com/dp/moves/egg_bomb" TargetMode="External"/><Relationship Id="rId132" Type="http://schemas.openxmlformats.org/officeDocument/2006/relationships/hyperlink" Target="http://www.smogon.com/dp/moves/fire_spin" TargetMode="External"/><Relationship Id="rId153" Type="http://schemas.openxmlformats.org/officeDocument/2006/relationships/hyperlink" Target="http://www.smogon.com/dp/moves/fury_swipes" TargetMode="External"/><Relationship Id="rId174" Type="http://schemas.openxmlformats.org/officeDocument/2006/relationships/hyperlink" Target="http://www.smogon.com/dp/moves/head_smash" TargetMode="External"/><Relationship Id="rId195" Type="http://schemas.openxmlformats.org/officeDocument/2006/relationships/hyperlink" Target="http://www.smogon.com/dp/moves/ice_beam" TargetMode="External"/><Relationship Id="rId209" Type="http://schemas.openxmlformats.org/officeDocument/2006/relationships/hyperlink" Target="http://www.smogon.com/dp/moves/kinesis" TargetMode="External"/><Relationship Id="rId360" Type="http://schemas.openxmlformats.org/officeDocument/2006/relationships/hyperlink" Target="http://www.smogon.com/dp/moves/skull_bash" TargetMode="External"/><Relationship Id="rId381" Type="http://schemas.openxmlformats.org/officeDocument/2006/relationships/hyperlink" Target="http://www.smogon.com/dp/moves/spike_cannon" TargetMode="External"/><Relationship Id="rId416" Type="http://schemas.openxmlformats.org/officeDocument/2006/relationships/hyperlink" Target="http://www.smogon.com/dp/moves/take_down" TargetMode="External"/><Relationship Id="rId220" Type="http://schemas.openxmlformats.org/officeDocument/2006/relationships/hyperlink" Target="http://www.smogon.com/dp/moves/lock-on" TargetMode="External"/><Relationship Id="rId241" Type="http://schemas.openxmlformats.org/officeDocument/2006/relationships/hyperlink" Target="http://www.smogon.com/dp/moves/metal_burst" TargetMode="External"/><Relationship Id="rId437" Type="http://schemas.openxmlformats.org/officeDocument/2006/relationships/hyperlink" Target="http://www.smogon.com/dp/moves/trump_card" TargetMode="External"/><Relationship Id="rId458" Type="http://schemas.openxmlformats.org/officeDocument/2006/relationships/hyperlink" Target="http://www.smogon.com/dp/moves/wish" TargetMode="External"/><Relationship Id="rId15" Type="http://schemas.openxmlformats.org/officeDocument/2006/relationships/hyperlink" Target="http://www.smogon.com/dp/moves/arm_thrust" TargetMode="External"/><Relationship Id="rId36" Type="http://schemas.openxmlformats.org/officeDocument/2006/relationships/hyperlink" Target="http://www.smogon.com/dp/moves/block" TargetMode="External"/><Relationship Id="rId57" Type="http://schemas.openxmlformats.org/officeDocument/2006/relationships/hyperlink" Target="http://www.smogon.com/dp/moves/charm" TargetMode="External"/><Relationship Id="rId262" Type="http://schemas.openxmlformats.org/officeDocument/2006/relationships/hyperlink" Target="http://www.smogon.com/dp/moves/muddy_water" TargetMode="External"/><Relationship Id="rId283" Type="http://schemas.openxmlformats.org/officeDocument/2006/relationships/hyperlink" Target="http://www.smogon.com/dp/moves/poison_fang" TargetMode="External"/><Relationship Id="rId318" Type="http://schemas.openxmlformats.org/officeDocument/2006/relationships/hyperlink" Target="http://www.smogon.com/dp/moves/revenge" TargetMode="External"/><Relationship Id="rId339" Type="http://schemas.openxmlformats.org/officeDocument/2006/relationships/hyperlink" Target="http://www.smogon.com/dp/moves/scary_face" TargetMode="External"/><Relationship Id="rId78" Type="http://schemas.openxmlformats.org/officeDocument/2006/relationships/hyperlink" Target="http://www.smogon.com/dp/moves/curse" TargetMode="External"/><Relationship Id="rId99" Type="http://schemas.openxmlformats.org/officeDocument/2006/relationships/hyperlink" Target="http://www.smogon.com/dp/moves/dragon_claw" TargetMode="External"/><Relationship Id="rId101" Type="http://schemas.openxmlformats.org/officeDocument/2006/relationships/hyperlink" Target="http://www.smogon.com/dp/moves/dragon_pulse" TargetMode="External"/><Relationship Id="rId122" Type="http://schemas.openxmlformats.org/officeDocument/2006/relationships/hyperlink" Target="http://www.smogon.com/dp/moves/facade" TargetMode="External"/><Relationship Id="rId143" Type="http://schemas.openxmlformats.org/officeDocument/2006/relationships/hyperlink" Target="http://www.smogon.com/dp/moves/focus_blast" TargetMode="External"/><Relationship Id="rId164" Type="http://schemas.openxmlformats.org/officeDocument/2006/relationships/hyperlink" Target="http://www.smogon.com/dp/moves/grudge" TargetMode="External"/><Relationship Id="rId185" Type="http://schemas.openxmlformats.org/officeDocument/2006/relationships/hyperlink" Target="http://www.smogon.com/dp/moves/horn_attack" TargetMode="External"/><Relationship Id="rId350" Type="http://schemas.openxmlformats.org/officeDocument/2006/relationships/hyperlink" Target="http://www.smogon.com/dp/moves/shadow_punch" TargetMode="External"/><Relationship Id="rId371" Type="http://schemas.openxmlformats.org/officeDocument/2006/relationships/hyperlink" Target="http://www.smogon.com/dp/moves/smog" TargetMode="External"/><Relationship Id="rId406" Type="http://schemas.openxmlformats.org/officeDocument/2006/relationships/hyperlink" Target="http://www.smogon.com/dp/moves/sweet_kiss" TargetMode="External"/><Relationship Id="rId9" Type="http://schemas.openxmlformats.org/officeDocument/2006/relationships/hyperlink" Target="http://www.smogon.com/dp/moves/air_slash" TargetMode="External"/><Relationship Id="rId210" Type="http://schemas.openxmlformats.org/officeDocument/2006/relationships/hyperlink" Target="http://www.smogon.com/dp/moves/knock_off" TargetMode="External"/><Relationship Id="rId392" Type="http://schemas.openxmlformats.org/officeDocument/2006/relationships/hyperlink" Target="http://www.smogon.com/dp/moves/strength" TargetMode="External"/><Relationship Id="rId427" Type="http://schemas.openxmlformats.org/officeDocument/2006/relationships/hyperlink" Target="http://www.smogon.com/dp/moves/thundershock" TargetMode="External"/><Relationship Id="rId448" Type="http://schemas.openxmlformats.org/officeDocument/2006/relationships/hyperlink" Target="http://www.smogon.com/dp/moves/water_gun" TargetMode="External"/><Relationship Id="rId469" Type="http://schemas.openxmlformats.org/officeDocument/2006/relationships/vmlDrawing" Target="../drawings/vmlDrawing1.vml"/><Relationship Id="rId26" Type="http://schemas.openxmlformats.org/officeDocument/2006/relationships/hyperlink" Target="http://www.smogon.com/dp/moves/barrier" TargetMode="External"/><Relationship Id="rId231" Type="http://schemas.openxmlformats.org/officeDocument/2006/relationships/hyperlink" Target="http://www.smogon.com/dp/moves/magnet_rise" TargetMode="External"/><Relationship Id="rId252" Type="http://schemas.openxmlformats.org/officeDocument/2006/relationships/hyperlink" Target="http://www.smogon.com/dp/moves/mirror_move" TargetMode="External"/><Relationship Id="rId273" Type="http://schemas.openxmlformats.org/officeDocument/2006/relationships/hyperlink" Target="http://www.smogon.com/dp/moves/outrage" TargetMode="External"/><Relationship Id="rId294" Type="http://schemas.openxmlformats.org/officeDocument/2006/relationships/hyperlink" Target="http://www.smogon.com/dp/moves/power_whip" TargetMode="External"/><Relationship Id="rId308" Type="http://schemas.openxmlformats.org/officeDocument/2006/relationships/hyperlink" Target="http://www.smogon.com/dp/moves/rain_dance" TargetMode="External"/><Relationship Id="rId329" Type="http://schemas.openxmlformats.org/officeDocument/2006/relationships/hyperlink" Target="http://www.smogon.com/dp/moves/rock_wrecker" TargetMode="External"/><Relationship Id="rId47" Type="http://schemas.openxmlformats.org/officeDocument/2006/relationships/hyperlink" Target="http://www.smogon.com/dp/moves/bug_bite" TargetMode="External"/><Relationship Id="rId68" Type="http://schemas.openxmlformats.org/officeDocument/2006/relationships/hyperlink" Target="http://www.smogon.com/dp/moves/cosmic_power" TargetMode="External"/><Relationship Id="rId89" Type="http://schemas.openxmlformats.org/officeDocument/2006/relationships/hyperlink" Target="http://www.smogon.com/dp/moves/discharge" TargetMode="External"/><Relationship Id="rId112" Type="http://schemas.openxmlformats.org/officeDocument/2006/relationships/hyperlink" Target="http://www.smogon.com/dp/moves/embargo" TargetMode="External"/><Relationship Id="rId133" Type="http://schemas.openxmlformats.org/officeDocument/2006/relationships/hyperlink" Target="http://www.smogon.com/dp/moves/fissure" TargetMode="External"/><Relationship Id="rId154" Type="http://schemas.openxmlformats.org/officeDocument/2006/relationships/hyperlink" Target="http://www.smogon.com/dp/moves/future_sight" TargetMode="External"/><Relationship Id="rId175" Type="http://schemas.openxmlformats.org/officeDocument/2006/relationships/hyperlink" Target="http://www.smogon.com/dp/moves/headbutt" TargetMode="External"/><Relationship Id="rId340" Type="http://schemas.openxmlformats.org/officeDocument/2006/relationships/hyperlink" Target="http://www.smogon.com/dp/moves/scratch" TargetMode="External"/><Relationship Id="rId361" Type="http://schemas.openxmlformats.org/officeDocument/2006/relationships/hyperlink" Target="http://www.smogon.com/dp/moves/sky_attack" TargetMode="External"/><Relationship Id="rId196" Type="http://schemas.openxmlformats.org/officeDocument/2006/relationships/hyperlink" Target="http://www.smogon.com/dp/moves/ice_fang" TargetMode="External"/><Relationship Id="rId200" Type="http://schemas.openxmlformats.org/officeDocument/2006/relationships/hyperlink" Target="http://www.smogon.com/dp/moves/icy_wind" TargetMode="External"/><Relationship Id="rId382" Type="http://schemas.openxmlformats.org/officeDocument/2006/relationships/hyperlink" Target="http://www.smogon.com/dp/moves/spikes" TargetMode="External"/><Relationship Id="rId417" Type="http://schemas.openxmlformats.org/officeDocument/2006/relationships/hyperlink" Target="http://www.smogon.com/dp/moves/taunt" TargetMode="External"/><Relationship Id="rId438" Type="http://schemas.openxmlformats.org/officeDocument/2006/relationships/hyperlink" Target="http://www.smogon.com/dp/moves/twineedle" TargetMode="External"/><Relationship Id="rId459" Type="http://schemas.openxmlformats.org/officeDocument/2006/relationships/hyperlink" Target="http://www.smogon.com/dp/moves/withdraw" TargetMode="External"/><Relationship Id="rId16" Type="http://schemas.openxmlformats.org/officeDocument/2006/relationships/hyperlink" Target="http://www.smogon.com/dp/moves/aromatherapy" TargetMode="External"/><Relationship Id="rId221" Type="http://schemas.openxmlformats.org/officeDocument/2006/relationships/hyperlink" Target="http://www.smogon.com/dp/moves/lovely_kiss" TargetMode="External"/><Relationship Id="rId242" Type="http://schemas.openxmlformats.org/officeDocument/2006/relationships/hyperlink" Target="http://www.smogon.com/dp/moves/metal_claw" TargetMode="External"/><Relationship Id="rId263" Type="http://schemas.openxmlformats.org/officeDocument/2006/relationships/hyperlink" Target="http://www.smogon.com/dp/moves/nasty_plot" TargetMode="External"/><Relationship Id="rId284" Type="http://schemas.openxmlformats.org/officeDocument/2006/relationships/hyperlink" Target="http://www.smogon.com/dp/moves/poison_gas" TargetMode="External"/><Relationship Id="rId319" Type="http://schemas.openxmlformats.org/officeDocument/2006/relationships/hyperlink" Target="http://www.smogon.com/dp/moves/reversal" TargetMode="External"/><Relationship Id="rId470" Type="http://schemas.openxmlformats.org/officeDocument/2006/relationships/comments" Target="../comments1.xml"/><Relationship Id="rId37" Type="http://schemas.openxmlformats.org/officeDocument/2006/relationships/hyperlink" Target="http://www.smogon.com/dp/moves/body_slam" TargetMode="External"/><Relationship Id="rId58" Type="http://schemas.openxmlformats.org/officeDocument/2006/relationships/hyperlink" Target="http://www.smogon.com/dp/moves/chatter" TargetMode="External"/><Relationship Id="rId79" Type="http://schemas.openxmlformats.org/officeDocument/2006/relationships/hyperlink" Target="http://www.smogon.com/dp/moves/cut" TargetMode="External"/><Relationship Id="rId102" Type="http://schemas.openxmlformats.org/officeDocument/2006/relationships/hyperlink" Target="http://www.smogon.com/dp/moves/dragon_rage" TargetMode="External"/><Relationship Id="rId123" Type="http://schemas.openxmlformats.org/officeDocument/2006/relationships/hyperlink" Target="http://www.smogon.com/dp/moves/faint_attack" TargetMode="External"/><Relationship Id="rId144" Type="http://schemas.openxmlformats.org/officeDocument/2006/relationships/hyperlink" Target="http://www.smogon.com/dp/moves/focus_energy" TargetMode="External"/><Relationship Id="rId330" Type="http://schemas.openxmlformats.org/officeDocument/2006/relationships/hyperlink" Target="http://www.smogon.com/dp/moves/role_play" TargetMode="External"/><Relationship Id="rId90" Type="http://schemas.openxmlformats.org/officeDocument/2006/relationships/hyperlink" Target="http://www.smogon.com/dp/moves/dive" TargetMode="External"/><Relationship Id="rId165" Type="http://schemas.openxmlformats.org/officeDocument/2006/relationships/hyperlink" Target="http://www.smogon.com/dp/moves/guard_swap" TargetMode="External"/><Relationship Id="rId186" Type="http://schemas.openxmlformats.org/officeDocument/2006/relationships/hyperlink" Target="http://www.smogon.com/dp/moves/horn_drill" TargetMode="External"/><Relationship Id="rId351" Type="http://schemas.openxmlformats.org/officeDocument/2006/relationships/hyperlink" Target="http://www.smogon.com/dp/moves/shadow_sneak" TargetMode="External"/><Relationship Id="rId372" Type="http://schemas.openxmlformats.org/officeDocument/2006/relationships/hyperlink" Target="http://www.smogon.com/dp/moves/smokescreen" TargetMode="External"/><Relationship Id="rId393" Type="http://schemas.openxmlformats.org/officeDocument/2006/relationships/hyperlink" Target="http://www.smogon.com/dp/moves/string_shot" TargetMode="External"/><Relationship Id="rId407" Type="http://schemas.openxmlformats.org/officeDocument/2006/relationships/hyperlink" Target="http://www.smogon.com/dp/moves/sweet_scent" TargetMode="External"/><Relationship Id="rId428" Type="http://schemas.openxmlformats.org/officeDocument/2006/relationships/hyperlink" Target="http://www.smogon.com/dp/moves/tickle" TargetMode="External"/><Relationship Id="rId449" Type="http://schemas.openxmlformats.org/officeDocument/2006/relationships/hyperlink" Target="http://www.smogon.com/dp/moves/water_pulse" TargetMode="External"/><Relationship Id="rId211" Type="http://schemas.openxmlformats.org/officeDocument/2006/relationships/hyperlink" Target="http://www.smogon.com/dp/moves/last_resort" TargetMode="External"/><Relationship Id="rId232" Type="http://schemas.openxmlformats.org/officeDocument/2006/relationships/hyperlink" Target="http://www.smogon.com/dp/moves/magnitude" TargetMode="External"/><Relationship Id="rId253" Type="http://schemas.openxmlformats.org/officeDocument/2006/relationships/hyperlink" Target="http://www.smogon.com/dp/moves/mirror_shot" TargetMode="External"/><Relationship Id="rId274" Type="http://schemas.openxmlformats.org/officeDocument/2006/relationships/hyperlink" Target="http://www.smogon.com/dp/moves/overheat" TargetMode="External"/><Relationship Id="rId295" Type="http://schemas.openxmlformats.org/officeDocument/2006/relationships/hyperlink" Target="http://www.smogon.com/dp/moves/present" TargetMode="External"/><Relationship Id="rId309" Type="http://schemas.openxmlformats.org/officeDocument/2006/relationships/hyperlink" Target="http://www.smogon.com/dp/moves/rapid_spin" TargetMode="External"/><Relationship Id="rId460" Type="http://schemas.openxmlformats.org/officeDocument/2006/relationships/hyperlink" Target="http://www.smogon.com/dp/moves/wood_hammer" TargetMode="External"/><Relationship Id="rId27" Type="http://schemas.openxmlformats.org/officeDocument/2006/relationships/hyperlink" Target="http://www.smogon.com/dp/moves/baton_pass" TargetMode="External"/><Relationship Id="rId48" Type="http://schemas.openxmlformats.org/officeDocument/2006/relationships/hyperlink" Target="http://www.smogon.com/dp/moves/bug_buzz" TargetMode="External"/><Relationship Id="rId69" Type="http://schemas.openxmlformats.org/officeDocument/2006/relationships/hyperlink" Target="http://www.smogon.com/dp/moves/cotton_spore" TargetMode="External"/><Relationship Id="rId113" Type="http://schemas.openxmlformats.org/officeDocument/2006/relationships/hyperlink" Target="http://www.smogon.com/dp/moves/ember" TargetMode="External"/><Relationship Id="rId134" Type="http://schemas.openxmlformats.org/officeDocument/2006/relationships/hyperlink" Target="http://www.smogon.com/dp/moves/flail" TargetMode="External"/><Relationship Id="rId320" Type="http://schemas.openxmlformats.org/officeDocument/2006/relationships/hyperlink" Target="http://www.smogon.com/dp/moves/roar" TargetMode="External"/><Relationship Id="rId80" Type="http://schemas.openxmlformats.org/officeDocument/2006/relationships/hyperlink" Target="http://www.smogon.com/dp/moves/dark_pulse" TargetMode="External"/><Relationship Id="rId155" Type="http://schemas.openxmlformats.org/officeDocument/2006/relationships/hyperlink" Target="http://www.smogon.com/dp/moves/gastro_acid" TargetMode="External"/><Relationship Id="rId176" Type="http://schemas.openxmlformats.org/officeDocument/2006/relationships/hyperlink" Target="http://www.smogon.com/dp/moves/heal_bell" TargetMode="External"/><Relationship Id="rId197" Type="http://schemas.openxmlformats.org/officeDocument/2006/relationships/hyperlink" Target="http://www.smogon.com/dp/moves/ice_punch" TargetMode="External"/><Relationship Id="rId341" Type="http://schemas.openxmlformats.org/officeDocument/2006/relationships/hyperlink" Target="http://www.smogon.com/dp/moves/screech" TargetMode="External"/><Relationship Id="rId362" Type="http://schemas.openxmlformats.org/officeDocument/2006/relationships/hyperlink" Target="http://www.smogon.com/dp/moves/sky_uppercut" TargetMode="External"/><Relationship Id="rId383" Type="http://schemas.openxmlformats.org/officeDocument/2006/relationships/hyperlink" Target="http://www.smogon.com/dp/moves/spit_up" TargetMode="External"/><Relationship Id="rId418" Type="http://schemas.openxmlformats.org/officeDocument/2006/relationships/hyperlink" Target="http://www.smogon.com/dp/moves/teeter_dance" TargetMode="External"/><Relationship Id="rId439" Type="http://schemas.openxmlformats.org/officeDocument/2006/relationships/hyperlink" Target="http://www.smogon.com/dp/moves/twister" TargetMode="External"/><Relationship Id="rId201" Type="http://schemas.openxmlformats.org/officeDocument/2006/relationships/hyperlink" Target="http://www.smogon.com/dp/moves/imprison" TargetMode="External"/><Relationship Id="rId222" Type="http://schemas.openxmlformats.org/officeDocument/2006/relationships/hyperlink" Target="http://www.smogon.com/dp/moves/low_kick" TargetMode="External"/><Relationship Id="rId243" Type="http://schemas.openxmlformats.org/officeDocument/2006/relationships/hyperlink" Target="http://www.smogon.com/dp/moves/metal_sound" TargetMode="External"/><Relationship Id="rId264" Type="http://schemas.openxmlformats.org/officeDocument/2006/relationships/hyperlink" Target="http://www.smogon.com/dp/moves/natural_gift" TargetMode="External"/><Relationship Id="rId285" Type="http://schemas.openxmlformats.org/officeDocument/2006/relationships/hyperlink" Target="http://www.smogon.com/dp/moves/poison_jab" TargetMode="External"/><Relationship Id="rId450" Type="http://schemas.openxmlformats.org/officeDocument/2006/relationships/hyperlink" Target="http://www.smogon.com/dp/moves/water_sport" TargetMode="External"/><Relationship Id="rId17" Type="http://schemas.openxmlformats.org/officeDocument/2006/relationships/hyperlink" Target="http://www.smogon.com/dp/moves/assist" TargetMode="External"/><Relationship Id="rId38" Type="http://schemas.openxmlformats.org/officeDocument/2006/relationships/hyperlink" Target="http://www.smogon.com/dp/moves/bone_club" TargetMode="External"/><Relationship Id="rId59" Type="http://schemas.openxmlformats.org/officeDocument/2006/relationships/hyperlink" Target="http://www.smogon.com/dp/moves/clamp" TargetMode="External"/><Relationship Id="rId103" Type="http://schemas.openxmlformats.org/officeDocument/2006/relationships/hyperlink" Target="http://www.smogon.com/dp/moves/dragon_rush" TargetMode="External"/><Relationship Id="rId124" Type="http://schemas.openxmlformats.org/officeDocument/2006/relationships/hyperlink" Target="http://www.smogon.com/dp/moves/fake_out" TargetMode="External"/><Relationship Id="rId310" Type="http://schemas.openxmlformats.org/officeDocument/2006/relationships/hyperlink" Target="http://www.smogon.com/dp/moves/razor_leaf" TargetMode="External"/><Relationship Id="rId70" Type="http://schemas.openxmlformats.org/officeDocument/2006/relationships/hyperlink" Target="http://www.smogon.com/dp/moves/counter" TargetMode="External"/><Relationship Id="rId91" Type="http://schemas.openxmlformats.org/officeDocument/2006/relationships/hyperlink" Target="http://www.smogon.com/dp/moves/dizzy_punch" TargetMode="External"/><Relationship Id="rId145" Type="http://schemas.openxmlformats.org/officeDocument/2006/relationships/hyperlink" Target="http://www.smogon.com/dp/moves/focus_punch" TargetMode="External"/><Relationship Id="rId166" Type="http://schemas.openxmlformats.org/officeDocument/2006/relationships/hyperlink" Target="http://www.smogon.com/dp/moves/guillotine" TargetMode="External"/><Relationship Id="rId187" Type="http://schemas.openxmlformats.org/officeDocument/2006/relationships/hyperlink" Target="http://www.smogon.com/dp/moves/howl" TargetMode="External"/><Relationship Id="rId331" Type="http://schemas.openxmlformats.org/officeDocument/2006/relationships/hyperlink" Target="http://www.smogon.com/dp/moves/rolling_kick" TargetMode="External"/><Relationship Id="rId352" Type="http://schemas.openxmlformats.org/officeDocument/2006/relationships/hyperlink" Target="http://www.smogon.com/dp/moves/sharpen" TargetMode="External"/><Relationship Id="rId373" Type="http://schemas.openxmlformats.org/officeDocument/2006/relationships/hyperlink" Target="http://www.smogon.com/dp/moves/snatch" TargetMode="External"/><Relationship Id="rId394" Type="http://schemas.openxmlformats.org/officeDocument/2006/relationships/hyperlink" Target="http://www.smogon.com/dp/moves/struggle" TargetMode="External"/><Relationship Id="rId408" Type="http://schemas.openxmlformats.org/officeDocument/2006/relationships/hyperlink" Target="http://www.smogon.com/dp/moves/swift" TargetMode="External"/><Relationship Id="rId429" Type="http://schemas.openxmlformats.org/officeDocument/2006/relationships/hyperlink" Target="http://www.smogon.com/dp/moves/torment" TargetMode="External"/><Relationship Id="rId1" Type="http://schemas.openxmlformats.org/officeDocument/2006/relationships/hyperlink" Target="http://www.smogon.com/dp/moves/absorb" TargetMode="External"/><Relationship Id="rId212" Type="http://schemas.openxmlformats.org/officeDocument/2006/relationships/hyperlink" Target="http://www.smogon.com/dp/moves/lava_plume" TargetMode="External"/><Relationship Id="rId233" Type="http://schemas.openxmlformats.org/officeDocument/2006/relationships/hyperlink" Target="http://www.smogon.com/dp/moves/me_first" TargetMode="External"/><Relationship Id="rId254" Type="http://schemas.openxmlformats.org/officeDocument/2006/relationships/hyperlink" Target="http://www.smogon.com/dp/moves/mist" TargetMode="External"/><Relationship Id="rId440" Type="http://schemas.openxmlformats.org/officeDocument/2006/relationships/hyperlink" Target="http://www.smogon.com/dp/moves/u-turn" TargetMode="External"/><Relationship Id="rId28" Type="http://schemas.openxmlformats.org/officeDocument/2006/relationships/hyperlink" Target="http://www.smogon.com/dp/moves/beat_up" TargetMode="External"/><Relationship Id="rId49" Type="http://schemas.openxmlformats.org/officeDocument/2006/relationships/hyperlink" Target="http://www.smogon.com/dp/moves/bulk_up" TargetMode="External"/><Relationship Id="rId114" Type="http://schemas.openxmlformats.org/officeDocument/2006/relationships/hyperlink" Target="http://www.smogon.com/dp/moves/encore" TargetMode="External"/><Relationship Id="rId275" Type="http://schemas.openxmlformats.org/officeDocument/2006/relationships/hyperlink" Target="http://www.smogon.com/dp/moves/pain_split" TargetMode="External"/><Relationship Id="rId296" Type="http://schemas.openxmlformats.org/officeDocument/2006/relationships/hyperlink" Target="http://www.smogon.com/dp/moves/protect" TargetMode="External"/><Relationship Id="rId300" Type="http://schemas.openxmlformats.org/officeDocument/2006/relationships/hyperlink" Target="http://www.smogon.com/dp/moves/psycho_boost" TargetMode="External"/><Relationship Id="rId461" Type="http://schemas.openxmlformats.org/officeDocument/2006/relationships/hyperlink" Target="http://www.smogon.com/dp/moves/worry_seed" TargetMode="External"/><Relationship Id="rId60" Type="http://schemas.openxmlformats.org/officeDocument/2006/relationships/hyperlink" Target="http://www.smogon.com/dp/moves/close_combat" TargetMode="External"/><Relationship Id="rId81" Type="http://schemas.openxmlformats.org/officeDocument/2006/relationships/hyperlink" Target="http://www.smogon.com/dp/moves/dark_void" TargetMode="External"/><Relationship Id="rId135" Type="http://schemas.openxmlformats.org/officeDocument/2006/relationships/hyperlink" Target="http://www.smogon.com/dp/moves/flame_wheel" TargetMode="External"/><Relationship Id="rId156" Type="http://schemas.openxmlformats.org/officeDocument/2006/relationships/hyperlink" Target="http://www.smogon.com/dp/moves/giga_drain" TargetMode="External"/><Relationship Id="rId177" Type="http://schemas.openxmlformats.org/officeDocument/2006/relationships/hyperlink" Target="http://www.smogon.com/dp/moves/heal_block" TargetMode="External"/><Relationship Id="rId198" Type="http://schemas.openxmlformats.org/officeDocument/2006/relationships/hyperlink" Target="http://www.smogon.com/dp/moves/ice_shard" TargetMode="External"/><Relationship Id="rId321" Type="http://schemas.openxmlformats.org/officeDocument/2006/relationships/hyperlink" Target="http://www.smogon.com/dp/moves/roar_of_time" TargetMode="External"/><Relationship Id="rId342" Type="http://schemas.openxmlformats.org/officeDocument/2006/relationships/hyperlink" Target="http://www.smogon.com/dp/moves/secret_power" TargetMode="External"/><Relationship Id="rId363" Type="http://schemas.openxmlformats.org/officeDocument/2006/relationships/hyperlink" Target="http://www.smogon.com/dp/moves/slack_off" TargetMode="External"/><Relationship Id="rId384" Type="http://schemas.openxmlformats.org/officeDocument/2006/relationships/hyperlink" Target="http://www.smogon.com/dp/moves/spite" TargetMode="External"/><Relationship Id="rId419" Type="http://schemas.openxmlformats.org/officeDocument/2006/relationships/hyperlink" Target="http://www.smogon.com/dp/moves/teleport" TargetMode="External"/><Relationship Id="rId202" Type="http://schemas.openxmlformats.org/officeDocument/2006/relationships/hyperlink" Target="http://www.smogon.com/dp/moves/ingrain" TargetMode="External"/><Relationship Id="rId223" Type="http://schemas.openxmlformats.org/officeDocument/2006/relationships/hyperlink" Target="http://www.smogon.com/dp/moves/lucky_chant" TargetMode="External"/><Relationship Id="rId244" Type="http://schemas.openxmlformats.org/officeDocument/2006/relationships/hyperlink" Target="http://www.smogon.com/dp/moves/meteor_mash" TargetMode="External"/><Relationship Id="rId430" Type="http://schemas.openxmlformats.org/officeDocument/2006/relationships/hyperlink" Target="http://www.smogon.com/dp/moves/toxic" TargetMode="External"/><Relationship Id="rId18" Type="http://schemas.openxmlformats.org/officeDocument/2006/relationships/hyperlink" Target="http://www.smogon.com/dp/moves/assurance" TargetMode="External"/><Relationship Id="rId39" Type="http://schemas.openxmlformats.org/officeDocument/2006/relationships/hyperlink" Target="http://www.smogon.com/dp/moves/bone_rush" TargetMode="External"/><Relationship Id="rId265" Type="http://schemas.openxmlformats.org/officeDocument/2006/relationships/hyperlink" Target="http://www.smogon.com/dp/moves/nature_power" TargetMode="External"/><Relationship Id="rId286" Type="http://schemas.openxmlformats.org/officeDocument/2006/relationships/hyperlink" Target="http://www.smogon.com/dp/moves/poison_sting" TargetMode="External"/><Relationship Id="rId451" Type="http://schemas.openxmlformats.org/officeDocument/2006/relationships/hyperlink" Target="http://www.smogon.com/dp/moves/water_spout" TargetMode="External"/><Relationship Id="rId50" Type="http://schemas.openxmlformats.org/officeDocument/2006/relationships/hyperlink" Target="http://www.smogon.com/dp/moves/bullet_punch" TargetMode="External"/><Relationship Id="rId104" Type="http://schemas.openxmlformats.org/officeDocument/2006/relationships/hyperlink" Target="http://www.smogon.com/dp/moves/dragonbreath" TargetMode="External"/><Relationship Id="rId125" Type="http://schemas.openxmlformats.org/officeDocument/2006/relationships/hyperlink" Target="http://www.smogon.com/dp/moves/fake_tears" TargetMode="External"/><Relationship Id="rId146" Type="http://schemas.openxmlformats.org/officeDocument/2006/relationships/hyperlink" Target="http://www.smogon.com/dp/moves/follow_me" TargetMode="External"/><Relationship Id="rId167" Type="http://schemas.openxmlformats.org/officeDocument/2006/relationships/hyperlink" Target="http://www.smogon.com/dp/moves/gunk_shot" TargetMode="External"/><Relationship Id="rId188" Type="http://schemas.openxmlformats.org/officeDocument/2006/relationships/hyperlink" Target="http://www.smogon.com/dp/moves/hydro_cannon" TargetMode="External"/><Relationship Id="rId311" Type="http://schemas.openxmlformats.org/officeDocument/2006/relationships/hyperlink" Target="http://www.smogon.com/dp/moves/razor_wind" TargetMode="External"/><Relationship Id="rId332" Type="http://schemas.openxmlformats.org/officeDocument/2006/relationships/hyperlink" Target="http://www.smogon.com/dp/moves/rollout" TargetMode="External"/><Relationship Id="rId353" Type="http://schemas.openxmlformats.org/officeDocument/2006/relationships/hyperlink" Target="http://www.smogon.com/dp/moves/sheer_cold" TargetMode="External"/><Relationship Id="rId374" Type="http://schemas.openxmlformats.org/officeDocument/2006/relationships/hyperlink" Target="http://www.smogon.com/dp/moves/snore" TargetMode="External"/><Relationship Id="rId395" Type="http://schemas.openxmlformats.org/officeDocument/2006/relationships/hyperlink" Target="http://www.smogon.com/dp/moves/stun_spore" TargetMode="External"/><Relationship Id="rId409" Type="http://schemas.openxmlformats.org/officeDocument/2006/relationships/hyperlink" Target="http://www.smogon.com/dp/moves/switcheroo" TargetMode="External"/><Relationship Id="rId71" Type="http://schemas.openxmlformats.org/officeDocument/2006/relationships/hyperlink" Target="http://www.smogon.com/dp/moves/covet" TargetMode="External"/><Relationship Id="rId92" Type="http://schemas.openxmlformats.org/officeDocument/2006/relationships/hyperlink" Target="http://www.smogon.com/dp/moves/doom_desire" TargetMode="External"/><Relationship Id="rId213" Type="http://schemas.openxmlformats.org/officeDocument/2006/relationships/hyperlink" Target="http://www.smogon.com/dp/moves/leaf_blade" TargetMode="External"/><Relationship Id="rId234" Type="http://schemas.openxmlformats.org/officeDocument/2006/relationships/hyperlink" Target="http://www.smogon.com/dp/moves/mean_look" TargetMode="External"/><Relationship Id="rId420" Type="http://schemas.openxmlformats.org/officeDocument/2006/relationships/hyperlink" Target="http://www.smogon.com/dp/moves/thief" TargetMode="External"/><Relationship Id="rId2" Type="http://schemas.openxmlformats.org/officeDocument/2006/relationships/hyperlink" Target="http://www.smogon.com/dp/moves/acid" TargetMode="External"/><Relationship Id="rId29" Type="http://schemas.openxmlformats.org/officeDocument/2006/relationships/hyperlink" Target="http://www.smogon.com/dp/moves/belly_drum" TargetMode="External"/><Relationship Id="rId255" Type="http://schemas.openxmlformats.org/officeDocument/2006/relationships/hyperlink" Target="http://www.smogon.com/dp/moves/mist_ball" TargetMode="External"/><Relationship Id="rId276" Type="http://schemas.openxmlformats.org/officeDocument/2006/relationships/hyperlink" Target="http://www.smogon.com/dp/moves/pay_day" TargetMode="External"/><Relationship Id="rId297" Type="http://schemas.openxmlformats.org/officeDocument/2006/relationships/hyperlink" Target="http://www.smogon.com/dp/moves/psybeam" TargetMode="External"/><Relationship Id="rId441" Type="http://schemas.openxmlformats.org/officeDocument/2006/relationships/hyperlink" Target="http://www.smogon.com/dp/moves/uproar" TargetMode="External"/><Relationship Id="rId462" Type="http://schemas.openxmlformats.org/officeDocument/2006/relationships/hyperlink" Target="http://www.smogon.com/dp/moves/wrap" TargetMode="External"/><Relationship Id="rId40" Type="http://schemas.openxmlformats.org/officeDocument/2006/relationships/hyperlink" Target="http://www.smogon.com/dp/moves/bonemerang" TargetMode="External"/><Relationship Id="rId115" Type="http://schemas.openxmlformats.org/officeDocument/2006/relationships/hyperlink" Target="http://www.smogon.com/dp/moves/endeavor" TargetMode="External"/><Relationship Id="rId136" Type="http://schemas.openxmlformats.org/officeDocument/2006/relationships/hyperlink" Target="http://www.smogon.com/dp/moves/flamethrower" TargetMode="External"/><Relationship Id="rId157" Type="http://schemas.openxmlformats.org/officeDocument/2006/relationships/hyperlink" Target="http://www.smogon.com/dp/moves/giga_impact" TargetMode="External"/><Relationship Id="rId178" Type="http://schemas.openxmlformats.org/officeDocument/2006/relationships/hyperlink" Target="http://www.smogon.com/dp/moves/heal_order" TargetMode="External"/><Relationship Id="rId301" Type="http://schemas.openxmlformats.org/officeDocument/2006/relationships/hyperlink" Target="http://www.smogon.com/dp/moves/psycho_cut" TargetMode="External"/><Relationship Id="rId322" Type="http://schemas.openxmlformats.org/officeDocument/2006/relationships/hyperlink" Target="http://www.smogon.com/dp/moves/rock_blast" TargetMode="External"/><Relationship Id="rId343" Type="http://schemas.openxmlformats.org/officeDocument/2006/relationships/hyperlink" Target="http://www.smogon.com/dp/moves/seed_bomb" TargetMode="External"/><Relationship Id="rId364" Type="http://schemas.openxmlformats.org/officeDocument/2006/relationships/hyperlink" Target="http://www.smogon.com/dp/moves/slam" TargetMode="External"/><Relationship Id="rId61" Type="http://schemas.openxmlformats.org/officeDocument/2006/relationships/hyperlink" Target="http://www.smogon.com/dp/moves/comet_punch" TargetMode="External"/><Relationship Id="rId82" Type="http://schemas.openxmlformats.org/officeDocument/2006/relationships/hyperlink" Target="http://www.smogon.com/dp/moves/defend_order" TargetMode="External"/><Relationship Id="rId199" Type="http://schemas.openxmlformats.org/officeDocument/2006/relationships/hyperlink" Target="http://www.smogon.com/dp/moves/icicle_spear" TargetMode="External"/><Relationship Id="rId203" Type="http://schemas.openxmlformats.org/officeDocument/2006/relationships/hyperlink" Target="http://www.smogon.com/dp/moves/iron_defense" TargetMode="External"/><Relationship Id="rId385" Type="http://schemas.openxmlformats.org/officeDocument/2006/relationships/hyperlink" Target="http://www.smogon.com/dp/moves/splash" TargetMode="External"/><Relationship Id="rId19" Type="http://schemas.openxmlformats.org/officeDocument/2006/relationships/hyperlink" Target="http://www.smogon.com/dp/moves/astonish" TargetMode="External"/><Relationship Id="rId224" Type="http://schemas.openxmlformats.org/officeDocument/2006/relationships/hyperlink" Target="http://www.smogon.com/dp/moves/lunar_dance" TargetMode="External"/><Relationship Id="rId245" Type="http://schemas.openxmlformats.org/officeDocument/2006/relationships/hyperlink" Target="http://www.smogon.com/dp/moves/metronome" TargetMode="External"/><Relationship Id="rId266" Type="http://schemas.openxmlformats.org/officeDocument/2006/relationships/hyperlink" Target="http://www.smogon.com/dp/moves/needle_arm" TargetMode="External"/><Relationship Id="rId287" Type="http://schemas.openxmlformats.org/officeDocument/2006/relationships/hyperlink" Target="http://www.smogon.com/dp/moves/poison_tail" TargetMode="External"/><Relationship Id="rId410" Type="http://schemas.openxmlformats.org/officeDocument/2006/relationships/hyperlink" Target="http://www.smogon.com/dp/moves/swords_dance" TargetMode="External"/><Relationship Id="rId431" Type="http://schemas.openxmlformats.org/officeDocument/2006/relationships/hyperlink" Target="http://www.smogon.com/dp/moves/toxic_spikes" TargetMode="External"/><Relationship Id="rId452" Type="http://schemas.openxmlformats.org/officeDocument/2006/relationships/hyperlink" Target="http://www.smogon.com/dp/moves/waterfall" TargetMode="External"/><Relationship Id="rId30" Type="http://schemas.openxmlformats.org/officeDocument/2006/relationships/hyperlink" Target="http://www.smogon.com/dp/moves/bide" TargetMode="External"/><Relationship Id="rId105" Type="http://schemas.openxmlformats.org/officeDocument/2006/relationships/hyperlink" Target="http://www.smogon.com/dp/moves/drain_punch" TargetMode="External"/><Relationship Id="rId126" Type="http://schemas.openxmlformats.org/officeDocument/2006/relationships/hyperlink" Target="http://www.smogon.com/dp/moves/false_swipe" TargetMode="External"/><Relationship Id="rId147" Type="http://schemas.openxmlformats.org/officeDocument/2006/relationships/hyperlink" Target="http://www.smogon.com/dp/moves/force_palm" TargetMode="External"/><Relationship Id="rId168" Type="http://schemas.openxmlformats.org/officeDocument/2006/relationships/hyperlink" Target="http://www.smogon.com/dp/moves/gust" TargetMode="External"/><Relationship Id="rId312" Type="http://schemas.openxmlformats.org/officeDocument/2006/relationships/hyperlink" Target="http://www.smogon.com/dp/moves/recover" TargetMode="External"/><Relationship Id="rId333" Type="http://schemas.openxmlformats.org/officeDocument/2006/relationships/hyperlink" Target="http://www.smogon.com/dp/moves/roost" TargetMode="External"/><Relationship Id="rId354" Type="http://schemas.openxmlformats.org/officeDocument/2006/relationships/hyperlink" Target="http://www.smogon.com/dp/moves/shock_wave" TargetMode="External"/><Relationship Id="rId51" Type="http://schemas.openxmlformats.org/officeDocument/2006/relationships/hyperlink" Target="http://www.smogon.com/dp/moves/bullet_seed" TargetMode="External"/><Relationship Id="rId72" Type="http://schemas.openxmlformats.org/officeDocument/2006/relationships/hyperlink" Target="http://www.smogon.com/dp/moves/crabhammer" TargetMode="External"/><Relationship Id="rId93" Type="http://schemas.openxmlformats.org/officeDocument/2006/relationships/hyperlink" Target="http://www.smogon.com/dp/moves/double_hit" TargetMode="External"/><Relationship Id="rId189" Type="http://schemas.openxmlformats.org/officeDocument/2006/relationships/hyperlink" Target="http://www.smogon.com/dp/moves/hydro_pump" TargetMode="External"/><Relationship Id="rId375" Type="http://schemas.openxmlformats.org/officeDocument/2006/relationships/hyperlink" Target="http://www.smogon.com/dp/moves/softboiled" TargetMode="External"/><Relationship Id="rId396" Type="http://schemas.openxmlformats.org/officeDocument/2006/relationships/hyperlink" Target="http://www.smogon.com/dp/moves/submission" TargetMode="External"/><Relationship Id="rId3" Type="http://schemas.openxmlformats.org/officeDocument/2006/relationships/hyperlink" Target="http://www.smogon.com/dp/moves/acid_armor" TargetMode="External"/><Relationship Id="rId214" Type="http://schemas.openxmlformats.org/officeDocument/2006/relationships/hyperlink" Target="http://www.smogon.com/dp/moves/leaf_storm" TargetMode="External"/><Relationship Id="rId235" Type="http://schemas.openxmlformats.org/officeDocument/2006/relationships/hyperlink" Target="http://www.smogon.com/dp/moves/meditate" TargetMode="External"/><Relationship Id="rId256" Type="http://schemas.openxmlformats.org/officeDocument/2006/relationships/hyperlink" Target="http://www.smogon.com/dp/moves/moonlight" TargetMode="External"/><Relationship Id="rId277" Type="http://schemas.openxmlformats.org/officeDocument/2006/relationships/hyperlink" Target="http://www.smogon.com/dp/moves/payback" TargetMode="External"/><Relationship Id="rId298" Type="http://schemas.openxmlformats.org/officeDocument/2006/relationships/hyperlink" Target="http://www.smogon.com/dp/moves/psych_up" TargetMode="External"/><Relationship Id="rId400" Type="http://schemas.openxmlformats.org/officeDocument/2006/relationships/hyperlink" Target="http://www.smogon.com/dp/moves/super_fang" TargetMode="External"/><Relationship Id="rId421" Type="http://schemas.openxmlformats.org/officeDocument/2006/relationships/hyperlink" Target="http://www.smogon.com/dp/moves/thrash" TargetMode="External"/><Relationship Id="rId442" Type="http://schemas.openxmlformats.org/officeDocument/2006/relationships/hyperlink" Target="http://www.smogon.com/dp/moves/vacuum_wave" TargetMode="External"/><Relationship Id="rId463" Type="http://schemas.openxmlformats.org/officeDocument/2006/relationships/hyperlink" Target="http://www.smogon.com/dp/moves/wring_out" TargetMode="External"/><Relationship Id="rId116" Type="http://schemas.openxmlformats.org/officeDocument/2006/relationships/hyperlink" Target="http://www.smogon.com/dp/moves/endure" TargetMode="External"/><Relationship Id="rId137" Type="http://schemas.openxmlformats.org/officeDocument/2006/relationships/hyperlink" Target="http://www.smogon.com/dp/moves/flare_blitz" TargetMode="External"/><Relationship Id="rId158" Type="http://schemas.openxmlformats.org/officeDocument/2006/relationships/hyperlink" Target="http://www.smogon.com/dp/moves/glare" TargetMode="External"/><Relationship Id="rId302" Type="http://schemas.openxmlformats.org/officeDocument/2006/relationships/hyperlink" Target="http://www.smogon.com/dp/moves/psycho_shift" TargetMode="External"/><Relationship Id="rId323" Type="http://schemas.openxmlformats.org/officeDocument/2006/relationships/hyperlink" Target="http://www.smogon.com/dp/moves/rock_climb" TargetMode="External"/><Relationship Id="rId344" Type="http://schemas.openxmlformats.org/officeDocument/2006/relationships/hyperlink" Target="http://www.smogon.com/dp/moves/seed_flare" TargetMode="External"/><Relationship Id="rId20" Type="http://schemas.openxmlformats.org/officeDocument/2006/relationships/hyperlink" Target="http://www.smogon.com/dp/moves/attack_order" TargetMode="External"/><Relationship Id="rId41" Type="http://schemas.openxmlformats.org/officeDocument/2006/relationships/hyperlink" Target="http://www.smogon.com/dp/moves/bounce" TargetMode="External"/><Relationship Id="rId62" Type="http://schemas.openxmlformats.org/officeDocument/2006/relationships/hyperlink" Target="http://www.smogon.com/dp/moves/confuse_ray" TargetMode="External"/><Relationship Id="rId83" Type="http://schemas.openxmlformats.org/officeDocument/2006/relationships/hyperlink" Target="http://www.smogon.com/dp/moves/defense_curl" TargetMode="External"/><Relationship Id="rId179" Type="http://schemas.openxmlformats.org/officeDocument/2006/relationships/hyperlink" Target="http://www.smogon.com/dp/moves/healing_wish" TargetMode="External"/><Relationship Id="rId365" Type="http://schemas.openxmlformats.org/officeDocument/2006/relationships/hyperlink" Target="http://www.smogon.com/dp/moves/slash" TargetMode="External"/><Relationship Id="rId386" Type="http://schemas.openxmlformats.org/officeDocument/2006/relationships/hyperlink" Target="http://www.smogon.com/dp/moves/spore" TargetMode="External"/><Relationship Id="rId190" Type="http://schemas.openxmlformats.org/officeDocument/2006/relationships/hyperlink" Target="http://www.smogon.com/dp/moves/hyper_beam" TargetMode="External"/><Relationship Id="rId204" Type="http://schemas.openxmlformats.org/officeDocument/2006/relationships/hyperlink" Target="http://www.smogon.com/dp/moves/iron_head" TargetMode="External"/><Relationship Id="rId225" Type="http://schemas.openxmlformats.org/officeDocument/2006/relationships/hyperlink" Target="http://www.smogon.com/dp/moves/luster_purge" TargetMode="External"/><Relationship Id="rId246" Type="http://schemas.openxmlformats.org/officeDocument/2006/relationships/hyperlink" Target="http://www.smogon.com/dp/moves/milk_drink" TargetMode="External"/><Relationship Id="rId267" Type="http://schemas.openxmlformats.org/officeDocument/2006/relationships/hyperlink" Target="http://www.smogon.com/dp/moves/night_shade" TargetMode="External"/><Relationship Id="rId288" Type="http://schemas.openxmlformats.org/officeDocument/2006/relationships/hyperlink" Target="http://www.smogon.com/dp/moves/poisonpowder" TargetMode="External"/><Relationship Id="rId411" Type="http://schemas.openxmlformats.org/officeDocument/2006/relationships/hyperlink" Target="http://www.smogon.com/dp/moves/synthesis" TargetMode="External"/><Relationship Id="rId432" Type="http://schemas.openxmlformats.org/officeDocument/2006/relationships/hyperlink" Target="http://www.smogon.com/dp/moves/transform" TargetMode="External"/><Relationship Id="rId453" Type="http://schemas.openxmlformats.org/officeDocument/2006/relationships/hyperlink" Target="http://www.smogon.com/dp/moves/weather_ball" TargetMode="External"/><Relationship Id="rId106" Type="http://schemas.openxmlformats.org/officeDocument/2006/relationships/hyperlink" Target="http://www.smogon.com/dp/moves/dream_eater" TargetMode="External"/><Relationship Id="rId127" Type="http://schemas.openxmlformats.org/officeDocument/2006/relationships/hyperlink" Target="http://www.smogon.com/dp/moves/featherdance" TargetMode="External"/><Relationship Id="rId313" Type="http://schemas.openxmlformats.org/officeDocument/2006/relationships/hyperlink" Target="http://www.smogon.com/dp/moves/recycle" TargetMode="External"/><Relationship Id="rId10" Type="http://schemas.openxmlformats.org/officeDocument/2006/relationships/hyperlink" Target="http://www.smogon.com/dp/moves/amnesia" TargetMode="External"/><Relationship Id="rId31" Type="http://schemas.openxmlformats.org/officeDocument/2006/relationships/hyperlink" Target="http://www.smogon.com/dp/moves/bind" TargetMode="External"/><Relationship Id="rId52" Type="http://schemas.openxmlformats.org/officeDocument/2006/relationships/hyperlink" Target="http://www.smogon.com/dp/moves/calm_mind" TargetMode="External"/><Relationship Id="rId73" Type="http://schemas.openxmlformats.org/officeDocument/2006/relationships/hyperlink" Target="http://www.smogon.com/dp/moves/cross_chop" TargetMode="External"/><Relationship Id="rId94" Type="http://schemas.openxmlformats.org/officeDocument/2006/relationships/hyperlink" Target="http://www.smogon.com/dp/moves/double_kick" TargetMode="External"/><Relationship Id="rId148" Type="http://schemas.openxmlformats.org/officeDocument/2006/relationships/hyperlink" Target="http://www.smogon.com/dp/moves/foresight" TargetMode="External"/><Relationship Id="rId169" Type="http://schemas.openxmlformats.org/officeDocument/2006/relationships/hyperlink" Target="http://www.smogon.com/dp/moves/gyro_ball" TargetMode="External"/><Relationship Id="rId334" Type="http://schemas.openxmlformats.org/officeDocument/2006/relationships/hyperlink" Target="http://www.smogon.com/dp/moves/sacred_fire" TargetMode="External"/><Relationship Id="rId355" Type="http://schemas.openxmlformats.org/officeDocument/2006/relationships/hyperlink" Target="http://www.smogon.com/dp/moves/signal_beam" TargetMode="External"/><Relationship Id="rId376" Type="http://schemas.openxmlformats.org/officeDocument/2006/relationships/hyperlink" Target="http://www.smogon.com/dp/moves/solarbeam" TargetMode="External"/><Relationship Id="rId397" Type="http://schemas.openxmlformats.org/officeDocument/2006/relationships/hyperlink" Target="http://www.smogon.com/dp/moves/substitute" TargetMode="External"/><Relationship Id="rId4" Type="http://schemas.openxmlformats.org/officeDocument/2006/relationships/hyperlink" Target="http://www.smogon.com/dp/moves/acupressure" TargetMode="External"/><Relationship Id="rId180" Type="http://schemas.openxmlformats.org/officeDocument/2006/relationships/hyperlink" Target="http://www.smogon.com/dp/moves/heart_swap" TargetMode="External"/><Relationship Id="rId215" Type="http://schemas.openxmlformats.org/officeDocument/2006/relationships/hyperlink" Target="http://www.smogon.com/dp/moves/leech_life" TargetMode="External"/><Relationship Id="rId236" Type="http://schemas.openxmlformats.org/officeDocument/2006/relationships/hyperlink" Target="http://www.smogon.com/dp/moves/mega_drain" TargetMode="External"/><Relationship Id="rId257" Type="http://schemas.openxmlformats.org/officeDocument/2006/relationships/hyperlink" Target="http://www.smogon.com/dp/moves/morning_sun" TargetMode="External"/><Relationship Id="rId278" Type="http://schemas.openxmlformats.org/officeDocument/2006/relationships/hyperlink" Target="http://www.smogon.com/dp/moves/peck" TargetMode="External"/><Relationship Id="rId401" Type="http://schemas.openxmlformats.org/officeDocument/2006/relationships/hyperlink" Target="http://www.smogon.com/dp/moves/superpower" TargetMode="External"/><Relationship Id="rId422" Type="http://schemas.openxmlformats.org/officeDocument/2006/relationships/hyperlink" Target="http://www.smogon.com/dp/moves/thunder" TargetMode="External"/><Relationship Id="rId443" Type="http://schemas.openxmlformats.org/officeDocument/2006/relationships/hyperlink" Target="http://www.smogon.com/dp/moves/vicegrip" TargetMode="External"/><Relationship Id="rId464" Type="http://schemas.openxmlformats.org/officeDocument/2006/relationships/hyperlink" Target="http://www.smogon.com/dp/moves/x-scissor" TargetMode="External"/><Relationship Id="rId303" Type="http://schemas.openxmlformats.org/officeDocument/2006/relationships/hyperlink" Target="http://www.smogon.com/dp/moves/psywave" TargetMode="External"/><Relationship Id="rId42" Type="http://schemas.openxmlformats.org/officeDocument/2006/relationships/hyperlink" Target="http://www.smogon.com/dp/moves/brave_bird" TargetMode="External"/><Relationship Id="rId84" Type="http://schemas.openxmlformats.org/officeDocument/2006/relationships/hyperlink" Target="http://www.smogon.com/dp/moves/defog" TargetMode="External"/><Relationship Id="rId138" Type="http://schemas.openxmlformats.org/officeDocument/2006/relationships/hyperlink" Target="http://www.smogon.com/dp/moves/flash" TargetMode="External"/><Relationship Id="rId345" Type="http://schemas.openxmlformats.org/officeDocument/2006/relationships/hyperlink" Target="http://www.smogon.com/dp/moves/seismic_toss" TargetMode="External"/><Relationship Id="rId387" Type="http://schemas.openxmlformats.org/officeDocument/2006/relationships/hyperlink" Target="http://www.smogon.com/dp/moves/stealth_rock" TargetMode="External"/><Relationship Id="rId191" Type="http://schemas.openxmlformats.org/officeDocument/2006/relationships/hyperlink" Target="http://www.smogon.com/dp/moves/hyper_fang" TargetMode="External"/><Relationship Id="rId205" Type="http://schemas.openxmlformats.org/officeDocument/2006/relationships/hyperlink" Target="http://www.smogon.com/dp/moves/iron_tail" TargetMode="External"/><Relationship Id="rId247" Type="http://schemas.openxmlformats.org/officeDocument/2006/relationships/hyperlink" Target="http://www.smogon.com/dp/moves/mimic" TargetMode="External"/><Relationship Id="rId412" Type="http://schemas.openxmlformats.org/officeDocument/2006/relationships/hyperlink" Target="http://www.smogon.com/dp/moves/tackle" TargetMode="External"/><Relationship Id="rId107" Type="http://schemas.openxmlformats.org/officeDocument/2006/relationships/hyperlink" Target="http://www.smogon.com/dp/moves/drill_peck" TargetMode="External"/><Relationship Id="rId289" Type="http://schemas.openxmlformats.org/officeDocument/2006/relationships/hyperlink" Target="http://www.smogon.com/dp/moves/pound" TargetMode="External"/><Relationship Id="rId454" Type="http://schemas.openxmlformats.org/officeDocument/2006/relationships/hyperlink" Target="http://www.smogon.com/dp/moves/whirlpool" TargetMode="External"/><Relationship Id="rId11" Type="http://schemas.openxmlformats.org/officeDocument/2006/relationships/hyperlink" Target="http://www.smogon.com/dp/moves/ancientpower" TargetMode="External"/><Relationship Id="rId53" Type="http://schemas.openxmlformats.org/officeDocument/2006/relationships/hyperlink" Target="http://www.smogon.com/dp/moves/camouflage" TargetMode="External"/><Relationship Id="rId149" Type="http://schemas.openxmlformats.org/officeDocument/2006/relationships/hyperlink" Target="http://www.smogon.com/dp/moves/frenzy_plant" TargetMode="External"/><Relationship Id="rId314" Type="http://schemas.openxmlformats.org/officeDocument/2006/relationships/hyperlink" Target="http://www.smogon.com/dp/moves/reflect" TargetMode="External"/><Relationship Id="rId356" Type="http://schemas.openxmlformats.org/officeDocument/2006/relationships/hyperlink" Target="http://www.smogon.com/dp/moves/silver_wind" TargetMode="External"/><Relationship Id="rId398" Type="http://schemas.openxmlformats.org/officeDocument/2006/relationships/hyperlink" Target="http://www.smogon.com/dp/moves/sucker_punch" TargetMode="External"/><Relationship Id="rId95" Type="http://schemas.openxmlformats.org/officeDocument/2006/relationships/hyperlink" Target="http://www.smogon.com/dp/moves/double_team" TargetMode="External"/><Relationship Id="rId160" Type="http://schemas.openxmlformats.org/officeDocument/2006/relationships/hyperlink" Target="http://www.smogon.com/dp/moves/grasswhistle" TargetMode="External"/><Relationship Id="rId216" Type="http://schemas.openxmlformats.org/officeDocument/2006/relationships/hyperlink" Target="http://www.smogon.com/dp/moves/leech_seed" TargetMode="External"/><Relationship Id="rId423" Type="http://schemas.openxmlformats.org/officeDocument/2006/relationships/hyperlink" Target="http://www.smogon.com/dp/moves/thunder_fang" TargetMode="External"/><Relationship Id="rId258" Type="http://schemas.openxmlformats.org/officeDocument/2006/relationships/hyperlink" Target="http://www.smogon.com/dp/moves/mud_bomb" TargetMode="External"/><Relationship Id="rId465" Type="http://schemas.openxmlformats.org/officeDocument/2006/relationships/hyperlink" Target="http://www.smogon.com/dp/moves/yawn" TargetMode="External"/><Relationship Id="rId22" Type="http://schemas.openxmlformats.org/officeDocument/2006/relationships/hyperlink" Target="http://www.smogon.com/dp/moves/aura_sphere" TargetMode="External"/><Relationship Id="rId64" Type="http://schemas.openxmlformats.org/officeDocument/2006/relationships/hyperlink" Target="http://www.smogon.com/dp/moves/constrict" TargetMode="External"/><Relationship Id="rId118" Type="http://schemas.openxmlformats.org/officeDocument/2006/relationships/hyperlink" Target="http://www.smogon.com/dp/moves/eruption" TargetMode="External"/><Relationship Id="rId325" Type="http://schemas.openxmlformats.org/officeDocument/2006/relationships/hyperlink" Target="http://www.smogon.com/dp/moves/rock_slide" TargetMode="External"/><Relationship Id="rId367" Type="http://schemas.openxmlformats.org/officeDocument/2006/relationships/hyperlink" Target="http://www.smogon.com/dp/moves/sleep_talk" TargetMode="External"/><Relationship Id="rId171" Type="http://schemas.openxmlformats.org/officeDocument/2006/relationships/hyperlink" Target="http://www.smogon.com/dp/moves/hammer_arm" TargetMode="External"/><Relationship Id="rId227" Type="http://schemas.openxmlformats.org/officeDocument/2006/relationships/hyperlink" Target="http://www.smogon.com/dp/moves/magic_coat" TargetMode="External"/><Relationship Id="rId269" Type="http://schemas.openxmlformats.org/officeDocument/2006/relationships/hyperlink" Target="http://www.smogon.com/dp/moves/nightmare" TargetMode="External"/><Relationship Id="rId434" Type="http://schemas.openxmlformats.org/officeDocument/2006/relationships/hyperlink" Target="http://www.smogon.com/dp/moves/trick" TargetMode="External"/><Relationship Id="rId33" Type="http://schemas.openxmlformats.org/officeDocument/2006/relationships/hyperlink" Target="http://www.smogon.com/dp/moves/blast_burn" TargetMode="External"/><Relationship Id="rId129" Type="http://schemas.openxmlformats.org/officeDocument/2006/relationships/hyperlink" Target="http://www.smogon.com/dp/moves/fire_blast" TargetMode="External"/><Relationship Id="rId280" Type="http://schemas.openxmlformats.org/officeDocument/2006/relationships/hyperlink" Target="http://www.smogon.com/dp/moves/petal_dance" TargetMode="External"/><Relationship Id="rId336" Type="http://schemas.openxmlformats.org/officeDocument/2006/relationships/hyperlink" Target="http://www.smogon.com/dp/moves/sand_tomb" TargetMode="External"/><Relationship Id="rId75" Type="http://schemas.openxmlformats.org/officeDocument/2006/relationships/hyperlink" Target="http://www.smogon.com/dp/moves/crunch" TargetMode="External"/><Relationship Id="rId140" Type="http://schemas.openxmlformats.org/officeDocument/2006/relationships/hyperlink" Target="http://www.smogon.com/dp/moves/flatter" TargetMode="External"/><Relationship Id="rId182" Type="http://schemas.openxmlformats.org/officeDocument/2006/relationships/hyperlink" Target="http://www.smogon.com/dp/moves/helping_hand" TargetMode="External"/><Relationship Id="rId378" Type="http://schemas.openxmlformats.org/officeDocument/2006/relationships/hyperlink" Target="http://www.smogon.com/dp/moves/spacial_rend" TargetMode="External"/><Relationship Id="rId403" Type="http://schemas.openxmlformats.org/officeDocument/2006/relationships/hyperlink" Target="http://www.smogon.com/dp/moves/surf" TargetMode="External"/><Relationship Id="rId6" Type="http://schemas.openxmlformats.org/officeDocument/2006/relationships/hyperlink" Target="http://www.smogon.com/dp/moves/aeroblast" TargetMode="External"/><Relationship Id="rId238" Type="http://schemas.openxmlformats.org/officeDocument/2006/relationships/hyperlink" Target="http://www.smogon.com/dp/moves/mega_punch" TargetMode="External"/><Relationship Id="rId445" Type="http://schemas.openxmlformats.org/officeDocument/2006/relationships/hyperlink" Target="http://www.smogon.com/dp/moves/vital_throw" TargetMode="External"/><Relationship Id="rId291" Type="http://schemas.openxmlformats.org/officeDocument/2006/relationships/hyperlink" Target="http://www.smogon.com/dp/moves/power_gem" TargetMode="External"/><Relationship Id="rId305" Type="http://schemas.openxmlformats.org/officeDocument/2006/relationships/hyperlink" Target="http://www.smogon.com/dp/moves/pursuit" TargetMode="External"/><Relationship Id="rId347" Type="http://schemas.openxmlformats.org/officeDocument/2006/relationships/hyperlink" Target="http://www.smogon.com/dp/moves/shadow_ball" TargetMode="External"/><Relationship Id="rId44" Type="http://schemas.openxmlformats.org/officeDocument/2006/relationships/hyperlink" Target="http://www.smogon.com/dp/moves/brine" TargetMode="External"/><Relationship Id="rId86" Type="http://schemas.openxmlformats.org/officeDocument/2006/relationships/hyperlink" Target="http://www.smogon.com/dp/moves/detect" TargetMode="External"/><Relationship Id="rId151" Type="http://schemas.openxmlformats.org/officeDocument/2006/relationships/hyperlink" Target="http://www.smogon.com/dp/moves/fury_attack" TargetMode="External"/><Relationship Id="rId389" Type="http://schemas.openxmlformats.org/officeDocument/2006/relationships/hyperlink" Target="http://www.smogon.com/dp/moves/stockpile"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smogon.com/dp/abilities/flower_gift" TargetMode="External"/><Relationship Id="rId117" Type="http://schemas.openxmlformats.org/officeDocument/2006/relationships/hyperlink" Target="http://www.smogon.com/dp/abilities/unburden" TargetMode="External"/><Relationship Id="rId21" Type="http://schemas.openxmlformats.org/officeDocument/2006/relationships/hyperlink" Target="http://www.smogon.com/dp/abilities/early_bird" TargetMode="External"/><Relationship Id="rId42" Type="http://schemas.openxmlformats.org/officeDocument/2006/relationships/hyperlink" Target="http://www.smogon.com/dp/abilities/insomnia" TargetMode="External"/><Relationship Id="rId47" Type="http://schemas.openxmlformats.org/officeDocument/2006/relationships/hyperlink" Target="http://www.smogon.com/dp/abilities/leaf_guard" TargetMode="External"/><Relationship Id="rId63" Type="http://schemas.openxmlformats.org/officeDocument/2006/relationships/hyperlink" Target="http://www.smogon.com/dp/abilities/oblivious" TargetMode="External"/><Relationship Id="rId68" Type="http://schemas.openxmlformats.org/officeDocument/2006/relationships/hyperlink" Target="http://www.smogon.com/dp/abilities/poison_heal" TargetMode="External"/><Relationship Id="rId84" Type="http://schemas.openxmlformats.org/officeDocument/2006/relationships/hyperlink" Target="http://www.smogon.com/dp/abilities/shed_skin" TargetMode="External"/><Relationship Id="rId89" Type="http://schemas.openxmlformats.org/officeDocument/2006/relationships/hyperlink" Target="http://www.smogon.com/dp/abilities/slow_start" TargetMode="External"/><Relationship Id="rId112" Type="http://schemas.openxmlformats.org/officeDocument/2006/relationships/hyperlink" Target="http://www.smogon.com/dp/abilities/tinted_lens" TargetMode="External"/><Relationship Id="rId16" Type="http://schemas.openxmlformats.org/officeDocument/2006/relationships/hyperlink" Target="http://www.smogon.com/dp/abilities/damp" TargetMode="External"/><Relationship Id="rId107" Type="http://schemas.openxmlformats.org/officeDocument/2006/relationships/hyperlink" Target="http://www.smogon.com/dp/abilities/swift_swim" TargetMode="External"/><Relationship Id="rId11" Type="http://schemas.openxmlformats.org/officeDocument/2006/relationships/hyperlink" Target="http://www.smogon.com/dp/abilities/clear_body" TargetMode="External"/><Relationship Id="rId32" Type="http://schemas.openxmlformats.org/officeDocument/2006/relationships/hyperlink" Target="http://www.smogon.com/dp/abilities/heatproof" TargetMode="External"/><Relationship Id="rId37" Type="http://schemas.openxmlformats.org/officeDocument/2006/relationships/hyperlink" Target="http://www.smogon.com/dp/abilities/hyper_cutter" TargetMode="External"/><Relationship Id="rId53" Type="http://schemas.openxmlformats.org/officeDocument/2006/relationships/hyperlink" Target="http://www.smogon.com/dp/abilities/magma_armor" TargetMode="External"/><Relationship Id="rId58" Type="http://schemas.openxmlformats.org/officeDocument/2006/relationships/hyperlink" Target="http://www.smogon.com/dp/abilities/motor_drive" TargetMode="External"/><Relationship Id="rId74" Type="http://schemas.openxmlformats.org/officeDocument/2006/relationships/hyperlink" Target="http://www.smogon.com/dp/abilities/reckless" TargetMode="External"/><Relationship Id="rId79" Type="http://schemas.openxmlformats.org/officeDocument/2006/relationships/hyperlink" Target="http://www.smogon.com/dp/abilities/sand_stream" TargetMode="External"/><Relationship Id="rId102" Type="http://schemas.openxmlformats.org/officeDocument/2006/relationships/hyperlink" Target="http://www.smogon.com/dp/abilities/storm_drain" TargetMode="External"/><Relationship Id="rId123" Type="http://schemas.openxmlformats.org/officeDocument/2006/relationships/hyperlink" Target="http://www.smogon.com/dp/abilities/wonder_guard" TargetMode="External"/><Relationship Id="rId5" Type="http://schemas.openxmlformats.org/officeDocument/2006/relationships/hyperlink" Target="http://www.smogon.com/dp/abilities/anticipation" TargetMode="External"/><Relationship Id="rId61" Type="http://schemas.openxmlformats.org/officeDocument/2006/relationships/hyperlink" Target="http://www.smogon.com/dp/abilities/no_guard" TargetMode="External"/><Relationship Id="rId82" Type="http://schemas.openxmlformats.org/officeDocument/2006/relationships/hyperlink" Target="http://www.smogon.com/dp/abilities/serene_grace" TargetMode="External"/><Relationship Id="rId90" Type="http://schemas.openxmlformats.org/officeDocument/2006/relationships/hyperlink" Target="http://www.smogon.com/dp/abilities/sniper" TargetMode="External"/><Relationship Id="rId95" Type="http://schemas.openxmlformats.org/officeDocument/2006/relationships/hyperlink" Target="http://www.smogon.com/dp/abilities/soundproof" TargetMode="External"/><Relationship Id="rId19" Type="http://schemas.openxmlformats.org/officeDocument/2006/relationships/hyperlink" Target="http://www.smogon.com/dp/abilities/drought" TargetMode="External"/><Relationship Id="rId14" Type="http://schemas.openxmlformats.org/officeDocument/2006/relationships/hyperlink" Target="http://www.smogon.com/dp/abilities/compoundeyes" TargetMode="External"/><Relationship Id="rId22" Type="http://schemas.openxmlformats.org/officeDocument/2006/relationships/hyperlink" Target="http://www.smogon.com/dp/abilities/effect_spore" TargetMode="External"/><Relationship Id="rId27" Type="http://schemas.openxmlformats.org/officeDocument/2006/relationships/hyperlink" Target="http://www.smogon.com/dp/abilities/forecast" TargetMode="External"/><Relationship Id="rId30" Type="http://schemas.openxmlformats.org/officeDocument/2006/relationships/hyperlink" Target="http://www.smogon.com/dp/abilities/gluttony" TargetMode="External"/><Relationship Id="rId35" Type="http://schemas.openxmlformats.org/officeDocument/2006/relationships/hyperlink" Target="http://www.smogon.com/dp/abilities/hustle" TargetMode="External"/><Relationship Id="rId43" Type="http://schemas.openxmlformats.org/officeDocument/2006/relationships/hyperlink" Target="http://www.smogon.com/dp/abilities/intimidate" TargetMode="External"/><Relationship Id="rId48" Type="http://schemas.openxmlformats.org/officeDocument/2006/relationships/hyperlink" Target="http://www.smogon.com/dp/abilities/levitate" TargetMode="External"/><Relationship Id="rId56" Type="http://schemas.openxmlformats.org/officeDocument/2006/relationships/hyperlink" Target="http://www.smogon.com/dp/abilities/minus" TargetMode="External"/><Relationship Id="rId64" Type="http://schemas.openxmlformats.org/officeDocument/2006/relationships/hyperlink" Target="http://www.smogon.com/dp/abilities/overgrow" TargetMode="External"/><Relationship Id="rId69" Type="http://schemas.openxmlformats.org/officeDocument/2006/relationships/hyperlink" Target="http://www.smogon.com/dp/abilities/poison_point" TargetMode="External"/><Relationship Id="rId77" Type="http://schemas.openxmlformats.org/officeDocument/2006/relationships/hyperlink" Target="http://www.smogon.com/dp/abilities/rough_skin" TargetMode="External"/><Relationship Id="rId100" Type="http://schemas.openxmlformats.org/officeDocument/2006/relationships/hyperlink" Target="http://www.smogon.com/dp/abilities/stench" TargetMode="External"/><Relationship Id="rId105" Type="http://schemas.openxmlformats.org/officeDocument/2006/relationships/hyperlink" Target="http://www.smogon.com/dp/abilities/super_luck" TargetMode="External"/><Relationship Id="rId113" Type="http://schemas.openxmlformats.org/officeDocument/2006/relationships/hyperlink" Target="http://www.smogon.com/dp/abilities/torrent" TargetMode="External"/><Relationship Id="rId118" Type="http://schemas.openxmlformats.org/officeDocument/2006/relationships/hyperlink" Target="http://www.smogon.com/dp/abilities/vital_spirit" TargetMode="External"/><Relationship Id="rId8" Type="http://schemas.openxmlformats.org/officeDocument/2006/relationships/hyperlink" Target="http://www.smogon.com/dp/abilities/battle_armor" TargetMode="External"/><Relationship Id="rId51" Type="http://schemas.openxmlformats.org/officeDocument/2006/relationships/hyperlink" Target="http://www.smogon.com/dp/abilities/liquid_ooze" TargetMode="External"/><Relationship Id="rId72" Type="http://schemas.openxmlformats.org/officeDocument/2006/relationships/hyperlink" Target="http://www.smogon.com/dp/abilities/quick_feet" TargetMode="External"/><Relationship Id="rId80" Type="http://schemas.openxmlformats.org/officeDocument/2006/relationships/hyperlink" Target="http://www.smogon.com/dp/abilities/sand_veil" TargetMode="External"/><Relationship Id="rId85" Type="http://schemas.openxmlformats.org/officeDocument/2006/relationships/hyperlink" Target="http://www.smogon.com/dp/abilities/shell_armor" TargetMode="External"/><Relationship Id="rId93" Type="http://schemas.openxmlformats.org/officeDocument/2006/relationships/hyperlink" Target="http://www.smogon.com/dp/abilities/solar_power" TargetMode="External"/><Relationship Id="rId98" Type="http://schemas.openxmlformats.org/officeDocument/2006/relationships/hyperlink" Target="http://www.smogon.com/dp/abilities/static" TargetMode="External"/><Relationship Id="rId121" Type="http://schemas.openxmlformats.org/officeDocument/2006/relationships/hyperlink" Target="http://www.smogon.com/dp/abilities/water_veil" TargetMode="External"/><Relationship Id="rId3" Type="http://schemas.openxmlformats.org/officeDocument/2006/relationships/hyperlink" Target="http://www.smogon.com/dp/abilities/air_lock" TargetMode="External"/><Relationship Id="rId12" Type="http://schemas.openxmlformats.org/officeDocument/2006/relationships/hyperlink" Target="http://www.smogon.com/dp/abilities/cloud_nine" TargetMode="External"/><Relationship Id="rId17" Type="http://schemas.openxmlformats.org/officeDocument/2006/relationships/hyperlink" Target="http://www.smogon.com/dp/abilities/download" TargetMode="External"/><Relationship Id="rId25" Type="http://schemas.openxmlformats.org/officeDocument/2006/relationships/hyperlink" Target="http://www.smogon.com/dp/abilities/flash_fire" TargetMode="External"/><Relationship Id="rId33" Type="http://schemas.openxmlformats.org/officeDocument/2006/relationships/hyperlink" Target="http://www.smogon.com/dp/abilities/honey_gather" TargetMode="External"/><Relationship Id="rId38" Type="http://schemas.openxmlformats.org/officeDocument/2006/relationships/hyperlink" Target="http://www.smogon.com/dp/abilities/ice_body" TargetMode="External"/><Relationship Id="rId46" Type="http://schemas.openxmlformats.org/officeDocument/2006/relationships/hyperlink" Target="http://www.smogon.com/dp/abilities/klutz" TargetMode="External"/><Relationship Id="rId59" Type="http://schemas.openxmlformats.org/officeDocument/2006/relationships/hyperlink" Target="http://www.smogon.com/dp/abilities/multitype" TargetMode="External"/><Relationship Id="rId67" Type="http://schemas.openxmlformats.org/officeDocument/2006/relationships/hyperlink" Target="http://www.smogon.com/dp/abilities/plus" TargetMode="External"/><Relationship Id="rId103" Type="http://schemas.openxmlformats.org/officeDocument/2006/relationships/hyperlink" Target="http://www.smogon.com/dp/abilities/sturdy" TargetMode="External"/><Relationship Id="rId108" Type="http://schemas.openxmlformats.org/officeDocument/2006/relationships/hyperlink" Target="http://www.smogon.com/dp/abilities/synchronize" TargetMode="External"/><Relationship Id="rId116" Type="http://schemas.openxmlformats.org/officeDocument/2006/relationships/hyperlink" Target="http://www.smogon.com/dp/abilities/unaware" TargetMode="External"/><Relationship Id="rId20" Type="http://schemas.openxmlformats.org/officeDocument/2006/relationships/hyperlink" Target="http://www.smogon.com/dp/abilities/dry_skin" TargetMode="External"/><Relationship Id="rId41" Type="http://schemas.openxmlformats.org/officeDocument/2006/relationships/hyperlink" Target="http://www.smogon.com/dp/abilities/inner_focus" TargetMode="External"/><Relationship Id="rId54" Type="http://schemas.openxmlformats.org/officeDocument/2006/relationships/hyperlink" Target="http://www.smogon.com/dp/abilities/magnet_pull" TargetMode="External"/><Relationship Id="rId62" Type="http://schemas.openxmlformats.org/officeDocument/2006/relationships/hyperlink" Target="http://www.smogon.com/dp/abilities/normalize" TargetMode="External"/><Relationship Id="rId70" Type="http://schemas.openxmlformats.org/officeDocument/2006/relationships/hyperlink" Target="http://www.smogon.com/dp/abilities/pressure" TargetMode="External"/><Relationship Id="rId75" Type="http://schemas.openxmlformats.org/officeDocument/2006/relationships/hyperlink" Target="http://www.smogon.com/dp/abilities/rivalry" TargetMode="External"/><Relationship Id="rId83" Type="http://schemas.openxmlformats.org/officeDocument/2006/relationships/hyperlink" Target="http://www.smogon.com/dp/abilities/shadow_tag" TargetMode="External"/><Relationship Id="rId88" Type="http://schemas.openxmlformats.org/officeDocument/2006/relationships/hyperlink" Target="http://www.smogon.com/dp/abilities/skill_link" TargetMode="External"/><Relationship Id="rId91" Type="http://schemas.openxmlformats.org/officeDocument/2006/relationships/hyperlink" Target="http://www.smogon.com/dp/abilities/snow_cloak" TargetMode="External"/><Relationship Id="rId96" Type="http://schemas.openxmlformats.org/officeDocument/2006/relationships/hyperlink" Target="http://www.smogon.com/dp/abilities/speed_boost" TargetMode="External"/><Relationship Id="rId111" Type="http://schemas.openxmlformats.org/officeDocument/2006/relationships/hyperlink" Target="http://www.smogon.com/dp/abilities/thick_fat" TargetMode="External"/><Relationship Id="rId1" Type="http://schemas.openxmlformats.org/officeDocument/2006/relationships/hyperlink" Target="http://www.smogon.com/dp/abilities/adaptability" TargetMode="External"/><Relationship Id="rId6" Type="http://schemas.openxmlformats.org/officeDocument/2006/relationships/hyperlink" Target="http://www.smogon.com/dp/abilities/arena_trap" TargetMode="External"/><Relationship Id="rId15" Type="http://schemas.openxmlformats.org/officeDocument/2006/relationships/hyperlink" Target="http://www.smogon.com/dp/abilities/cute_charm" TargetMode="External"/><Relationship Id="rId23" Type="http://schemas.openxmlformats.org/officeDocument/2006/relationships/hyperlink" Target="http://www.smogon.com/dp/abilities/filter" TargetMode="External"/><Relationship Id="rId28" Type="http://schemas.openxmlformats.org/officeDocument/2006/relationships/hyperlink" Target="http://www.smogon.com/dp/abilities/forewarn" TargetMode="External"/><Relationship Id="rId36" Type="http://schemas.openxmlformats.org/officeDocument/2006/relationships/hyperlink" Target="http://www.smogon.com/dp/abilities/hydration" TargetMode="External"/><Relationship Id="rId49" Type="http://schemas.openxmlformats.org/officeDocument/2006/relationships/hyperlink" Target="http://www.smogon.com/dp/abilities/lightningrod" TargetMode="External"/><Relationship Id="rId57" Type="http://schemas.openxmlformats.org/officeDocument/2006/relationships/hyperlink" Target="http://www.smogon.com/dp/abilities/mold_breaker" TargetMode="External"/><Relationship Id="rId106" Type="http://schemas.openxmlformats.org/officeDocument/2006/relationships/hyperlink" Target="http://www.smogon.com/dp/abilities/swarm" TargetMode="External"/><Relationship Id="rId114" Type="http://schemas.openxmlformats.org/officeDocument/2006/relationships/hyperlink" Target="http://www.smogon.com/dp/abilities/trace" TargetMode="External"/><Relationship Id="rId119" Type="http://schemas.openxmlformats.org/officeDocument/2006/relationships/hyperlink" Target="http://www.smogon.com/dp/abilities/volt_absorb" TargetMode="External"/><Relationship Id="rId10" Type="http://schemas.openxmlformats.org/officeDocument/2006/relationships/hyperlink" Target="http://www.smogon.com/dp/abilities/chlorophyll" TargetMode="External"/><Relationship Id="rId31" Type="http://schemas.openxmlformats.org/officeDocument/2006/relationships/hyperlink" Target="http://www.smogon.com/dp/abilities/guts" TargetMode="External"/><Relationship Id="rId44" Type="http://schemas.openxmlformats.org/officeDocument/2006/relationships/hyperlink" Target="http://www.smogon.com/dp/abilities/iron_fist" TargetMode="External"/><Relationship Id="rId52" Type="http://schemas.openxmlformats.org/officeDocument/2006/relationships/hyperlink" Target="http://www.smogon.com/dp/abilities/magic_guard" TargetMode="External"/><Relationship Id="rId60" Type="http://schemas.openxmlformats.org/officeDocument/2006/relationships/hyperlink" Target="http://www.smogon.com/dp/abilities/natural_cure" TargetMode="External"/><Relationship Id="rId65" Type="http://schemas.openxmlformats.org/officeDocument/2006/relationships/hyperlink" Target="http://www.smogon.com/dp/abilities/own_tempo" TargetMode="External"/><Relationship Id="rId73" Type="http://schemas.openxmlformats.org/officeDocument/2006/relationships/hyperlink" Target="http://www.smogon.com/dp/abilities/rain_dish" TargetMode="External"/><Relationship Id="rId78" Type="http://schemas.openxmlformats.org/officeDocument/2006/relationships/hyperlink" Target="http://www.smogon.com/dp/abilities/run_away" TargetMode="External"/><Relationship Id="rId81" Type="http://schemas.openxmlformats.org/officeDocument/2006/relationships/hyperlink" Target="http://www.smogon.com/dp/abilities/scrappy" TargetMode="External"/><Relationship Id="rId86" Type="http://schemas.openxmlformats.org/officeDocument/2006/relationships/hyperlink" Target="http://www.smogon.com/dp/abilities/shield_dust" TargetMode="External"/><Relationship Id="rId94" Type="http://schemas.openxmlformats.org/officeDocument/2006/relationships/hyperlink" Target="http://www.smogon.com/dp/abilities/solid_rock" TargetMode="External"/><Relationship Id="rId99" Type="http://schemas.openxmlformats.org/officeDocument/2006/relationships/hyperlink" Target="http://www.smogon.com/dp/abilities/steadfast" TargetMode="External"/><Relationship Id="rId101" Type="http://schemas.openxmlformats.org/officeDocument/2006/relationships/hyperlink" Target="http://www.smogon.com/dp/abilities/sticky_hold" TargetMode="External"/><Relationship Id="rId122" Type="http://schemas.openxmlformats.org/officeDocument/2006/relationships/hyperlink" Target="http://www.smogon.com/dp/abilities/white_smoke" TargetMode="External"/><Relationship Id="rId4" Type="http://schemas.openxmlformats.org/officeDocument/2006/relationships/hyperlink" Target="http://www.smogon.com/dp/abilities/anger_point" TargetMode="External"/><Relationship Id="rId9" Type="http://schemas.openxmlformats.org/officeDocument/2006/relationships/hyperlink" Target="http://www.smogon.com/dp/abilities/blaze" TargetMode="External"/><Relationship Id="rId13" Type="http://schemas.openxmlformats.org/officeDocument/2006/relationships/hyperlink" Target="http://www.smogon.com/dp/abilities/color_change" TargetMode="External"/><Relationship Id="rId18" Type="http://schemas.openxmlformats.org/officeDocument/2006/relationships/hyperlink" Target="http://www.smogon.com/dp/abilities/drizzle" TargetMode="External"/><Relationship Id="rId39" Type="http://schemas.openxmlformats.org/officeDocument/2006/relationships/hyperlink" Target="http://www.smogon.com/dp/abilities/illuminate" TargetMode="External"/><Relationship Id="rId109" Type="http://schemas.openxmlformats.org/officeDocument/2006/relationships/hyperlink" Target="http://www.smogon.com/dp/abilities/tangled_feet" TargetMode="External"/><Relationship Id="rId34" Type="http://schemas.openxmlformats.org/officeDocument/2006/relationships/hyperlink" Target="http://www.smogon.com/dp/abilities/huge_power" TargetMode="External"/><Relationship Id="rId50" Type="http://schemas.openxmlformats.org/officeDocument/2006/relationships/hyperlink" Target="http://www.smogon.com/dp/abilities/limber" TargetMode="External"/><Relationship Id="rId55" Type="http://schemas.openxmlformats.org/officeDocument/2006/relationships/hyperlink" Target="http://www.smogon.com/dp/abilities/marvel_scale" TargetMode="External"/><Relationship Id="rId76" Type="http://schemas.openxmlformats.org/officeDocument/2006/relationships/hyperlink" Target="http://www.smogon.com/dp/abilities/rock_head" TargetMode="External"/><Relationship Id="rId97" Type="http://schemas.openxmlformats.org/officeDocument/2006/relationships/hyperlink" Target="http://www.smogon.com/dp/abilities/stall" TargetMode="External"/><Relationship Id="rId104" Type="http://schemas.openxmlformats.org/officeDocument/2006/relationships/hyperlink" Target="http://www.smogon.com/dp/abilities/suction_cups" TargetMode="External"/><Relationship Id="rId120" Type="http://schemas.openxmlformats.org/officeDocument/2006/relationships/hyperlink" Target="http://www.smogon.com/dp/abilities/water_absorb" TargetMode="External"/><Relationship Id="rId7" Type="http://schemas.openxmlformats.org/officeDocument/2006/relationships/hyperlink" Target="http://www.smogon.com/dp/abilities/bad_dreams" TargetMode="External"/><Relationship Id="rId71" Type="http://schemas.openxmlformats.org/officeDocument/2006/relationships/hyperlink" Target="http://www.smogon.com/dp/abilities/pure_power" TargetMode="External"/><Relationship Id="rId92" Type="http://schemas.openxmlformats.org/officeDocument/2006/relationships/hyperlink" Target="http://www.smogon.com/dp/abilities/snow_warning" TargetMode="External"/><Relationship Id="rId2" Type="http://schemas.openxmlformats.org/officeDocument/2006/relationships/hyperlink" Target="http://www.smogon.com/dp/abilities/aftermath" TargetMode="External"/><Relationship Id="rId29" Type="http://schemas.openxmlformats.org/officeDocument/2006/relationships/hyperlink" Target="http://www.smogon.com/dp/abilities/frisk" TargetMode="External"/><Relationship Id="rId24" Type="http://schemas.openxmlformats.org/officeDocument/2006/relationships/hyperlink" Target="http://www.smogon.com/dp/abilities/flame_body" TargetMode="External"/><Relationship Id="rId40" Type="http://schemas.openxmlformats.org/officeDocument/2006/relationships/hyperlink" Target="http://www.smogon.com/dp/abilities/immunity" TargetMode="External"/><Relationship Id="rId45" Type="http://schemas.openxmlformats.org/officeDocument/2006/relationships/hyperlink" Target="http://www.smogon.com/dp/abilities/keen_eye" TargetMode="External"/><Relationship Id="rId66" Type="http://schemas.openxmlformats.org/officeDocument/2006/relationships/hyperlink" Target="http://www.smogon.com/dp/abilities/pickup" TargetMode="External"/><Relationship Id="rId87" Type="http://schemas.openxmlformats.org/officeDocument/2006/relationships/hyperlink" Target="http://www.smogon.com/dp/abilities/simple" TargetMode="External"/><Relationship Id="rId110" Type="http://schemas.openxmlformats.org/officeDocument/2006/relationships/hyperlink" Target="http://www.smogon.com/dp/abilities/technician" TargetMode="External"/><Relationship Id="rId115" Type="http://schemas.openxmlformats.org/officeDocument/2006/relationships/hyperlink" Target="http://www.smogon.com/dp/abilities/truan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17" Type="http://schemas.openxmlformats.org/officeDocument/2006/relationships/hyperlink" Target="http://www.psypokes.com/dex/psydex/330/stats" TargetMode="External"/><Relationship Id="rId671" Type="http://schemas.openxmlformats.org/officeDocument/2006/relationships/hyperlink" Target="http://www.psypokes.com/dex/psydex/282/stats" TargetMode="External"/><Relationship Id="rId769" Type="http://schemas.openxmlformats.org/officeDocument/2006/relationships/hyperlink" Target="http://www.psypokes.com/dex/psydex/118/stats" TargetMode="External"/><Relationship Id="rId976" Type="http://schemas.openxmlformats.org/officeDocument/2006/relationships/hyperlink" Target="http://www.psypokes.com/dex/psydex/208/stats" TargetMode="External"/><Relationship Id="rId21" Type="http://schemas.openxmlformats.org/officeDocument/2006/relationships/hyperlink" Target="http://www.psypokes.com/dex/psydex/464/stats" TargetMode="External"/><Relationship Id="rId324" Type="http://schemas.openxmlformats.org/officeDocument/2006/relationships/hyperlink" Target="http://www.psypokes.com/dex/psydex/156/stats" TargetMode="External"/><Relationship Id="rId531" Type="http://schemas.openxmlformats.org/officeDocument/2006/relationships/hyperlink" Target="http://www.psypokes.com/dex/psydex/196/stats" TargetMode="External"/><Relationship Id="rId629" Type="http://schemas.openxmlformats.org/officeDocument/2006/relationships/hyperlink" Target="http://www.psypokes.com/dex/psydex/479_wash/stats" TargetMode="External"/><Relationship Id="rId170" Type="http://schemas.openxmlformats.org/officeDocument/2006/relationships/hyperlink" Target="http://www.psypokes.com/dex/psydex/128/stats" TargetMode="External"/><Relationship Id="rId836" Type="http://schemas.openxmlformats.org/officeDocument/2006/relationships/hyperlink" Target="http://www.psypokes.com/dex/psydex/113/stats" TargetMode="External"/><Relationship Id="rId268" Type="http://schemas.openxmlformats.org/officeDocument/2006/relationships/hyperlink" Target="http://www.psypokes.com/dex/psydex/033/stats" TargetMode="External"/><Relationship Id="rId475" Type="http://schemas.openxmlformats.org/officeDocument/2006/relationships/hyperlink" Target="http://www.psypokes.com/dex/psydex/046/stats" TargetMode="External"/><Relationship Id="rId682" Type="http://schemas.openxmlformats.org/officeDocument/2006/relationships/hyperlink" Target="http://www.psypokes.com/dex/psydex/156/stats" TargetMode="External"/><Relationship Id="rId903" Type="http://schemas.openxmlformats.org/officeDocument/2006/relationships/hyperlink" Target="http://www.psypokes.com/dex/psydex/102/stats" TargetMode="External"/><Relationship Id="rId32" Type="http://schemas.openxmlformats.org/officeDocument/2006/relationships/hyperlink" Target="http://www.psypokes.com/dex/psydex/150/stats" TargetMode="External"/><Relationship Id="rId128" Type="http://schemas.openxmlformats.org/officeDocument/2006/relationships/hyperlink" Target="http://www.psypokes.com/dex/psydex/067/stats" TargetMode="External"/><Relationship Id="rId335" Type="http://schemas.openxmlformats.org/officeDocument/2006/relationships/hyperlink" Target="http://www.psypokes.com/dex/psydex/367/stats" TargetMode="External"/><Relationship Id="rId542" Type="http://schemas.openxmlformats.org/officeDocument/2006/relationships/hyperlink" Target="http://www.psypokes.com/dex/psydex/428/stats" TargetMode="External"/><Relationship Id="rId987" Type="http://schemas.openxmlformats.org/officeDocument/2006/relationships/hyperlink" Target="http://www.psypokes.com/dex/psydex/111/stats" TargetMode="External"/><Relationship Id="rId181" Type="http://schemas.openxmlformats.org/officeDocument/2006/relationships/hyperlink" Target="http://www.psypokes.com/dex/psydex/168/stats" TargetMode="External"/><Relationship Id="rId402" Type="http://schemas.openxmlformats.org/officeDocument/2006/relationships/hyperlink" Target="http://www.psypokes.com/dex/psydex/001/stats" TargetMode="External"/><Relationship Id="rId847" Type="http://schemas.openxmlformats.org/officeDocument/2006/relationships/hyperlink" Target="http://www.psypokes.com/dex/psydex/458/stats" TargetMode="External"/><Relationship Id="rId279" Type="http://schemas.openxmlformats.org/officeDocument/2006/relationships/hyperlink" Target="http://www.psypokes.com/dex/psydex/096/stats" TargetMode="External"/><Relationship Id="rId486" Type="http://schemas.openxmlformats.org/officeDocument/2006/relationships/hyperlink" Target="http://www.psypokes.com/dex/psydex/140/stats" TargetMode="External"/><Relationship Id="rId693" Type="http://schemas.openxmlformats.org/officeDocument/2006/relationships/hyperlink" Target="http://www.psypokes.com/dex/psydex/359/stats" TargetMode="External"/><Relationship Id="rId707" Type="http://schemas.openxmlformats.org/officeDocument/2006/relationships/hyperlink" Target="http://www.psypokes.com/dex/psydex/012/stats" TargetMode="External"/><Relationship Id="rId914" Type="http://schemas.openxmlformats.org/officeDocument/2006/relationships/hyperlink" Target="http://www.psypokes.com/dex/psydex/137/stats" TargetMode="External"/><Relationship Id="rId43" Type="http://schemas.openxmlformats.org/officeDocument/2006/relationships/hyperlink" Target="http://www.psypokes.com/dex/psydex/383/stats" TargetMode="External"/><Relationship Id="rId139" Type="http://schemas.openxmlformats.org/officeDocument/2006/relationships/hyperlink" Target="http://www.psypokes.com/dex/psydex/003/stats" TargetMode="External"/><Relationship Id="rId346" Type="http://schemas.openxmlformats.org/officeDocument/2006/relationships/hyperlink" Target="http://www.psypokes.com/dex/psydex/176/stats" TargetMode="External"/><Relationship Id="rId553" Type="http://schemas.openxmlformats.org/officeDocument/2006/relationships/hyperlink" Target="http://www.psypokes.com/dex/psydex/330/stats" TargetMode="External"/><Relationship Id="rId760" Type="http://schemas.openxmlformats.org/officeDocument/2006/relationships/hyperlink" Target="http://www.psypokes.com/dex/psydex/212/stats" TargetMode="External"/><Relationship Id="rId998" Type="http://schemas.openxmlformats.org/officeDocument/2006/relationships/hyperlink" Target="http://www.psypokes.com/dex/psydex/324/stats" TargetMode="External"/><Relationship Id="rId192" Type="http://schemas.openxmlformats.org/officeDocument/2006/relationships/hyperlink" Target="http://www.psypokes.com/dex/psydex/203/stats" TargetMode="External"/><Relationship Id="rId206" Type="http://schemas.openxmlformats.org/officeDocument/2006/relationships/hyperlink" Target="http://www.psypokes.com/dex/psydex/139/stats" TargetMode="External"/><Relationship Id="rId413" Type="http://schemas.openxmlformats.org/officeDocument/2006/relationships/hyperlink" Target="http://www.psypokes.com/dex/psydex/228/stats" TargetMode="External"/><Relationship Id="rId858" Type="http://schemas.openxmlformats.org/officeDocument/2006/relationships/hyperlink" Target="http://www.psypokes.com/dex/psydex/302/stats" TargetMode="External"/><Relationship Id="rId497" Type="http://schemas.openxmlformats.org/officeDocument/2006/relationships/hyperlink" Target="http://www.psypokes.com/dex/psydex/081/stats" TargetMode="External"/><Relationship Id="rId620" Type="http://schemas.openxmlformats.org/officeDocument/2006/relationships/hyperlink" Target="http://www.psypokes.com/dex/psydex/407/stats" TargetMode="External"/><Relationship Id="rId718" Type="http://schemas.openxmlformats.org/officeDocument/2006/relationships/hyperlink" Target="http://www.psypokes.com/dex/psydex/405/stats" TargetMode="External"/><Relationship Id="rId925" Type="http://schemas.openxmlformats.org/officeDocument/2006/relationships/hyperlink" Target="http://www.psypokes.com/dex/psydex/416/stats" TargetMode="External"/><Relationship Id="rId357" Type="http://schemas.openxmlformats.org/officeDocument/2006/relationships/hyperlink" Target="http://www.psypokes.com/dex/psydex/268/stats" TargetMode="External"/><Relationship Id="rId54" Type="http://schemas.openxmlformats.org/officeDocument/2006/relationships/hyperlink" Target="http://www.psypokes.com/dex/psydex/492_sky/stats" TargetMode="External"/><Relationship Id="rId217" Type="http://schemas.openxmlformats.org/officeDocument/2006/relationships/hyperlink" Target="http://www.psypokes.com/dex/psydex/416/stats" TargetMode="External"/><Relationship Id="rId564" Type="http://schemas.openxmlformats.org/officeDocument/2006/relationships/hyperlink" Target="http://www.psypokes.com/dex/psydex/492/stats" TargetMode="External"/><Relationship Id="rId771" Type="http://schemas.openxmlformats.org/officeDocument/2006/relationships/hyperlink" Target="http://www.psypokes.com/dex/psydex/248/stats" TargetMode="External"/><Relationship Id="rId869" Type="http://schemas.openxmlformats.org/officeDocument/2006/relationships/hyperlink" Target="http://www.psypokes.com/dex/psydex/201/stats" TargetMode="External"/><Relationship Id="rId424" Type="http://schemas.openxmlformats.org/officeDocument/2006/relationships/hyperlink" Target="http://www.psypokes.com/dex/psydex/390/stats" TargetMode="External"/><Relationship Id="rId631" Type="http://schemas.openxmlformats.org/officeDocument/2006/relationships/hyperlink" Target="http://www.psypokes.com/dex/psydex/144/stats" TargetMode="External"/><Relationship Id="rId729" Type="http://schemas.openxmlformats.org/officeDocument/2006/relationships/hyperlink" Target="http://www.psypokes.com/dex/psydex/227/stats" TargetMode="External"/><Relationship Id="rId270" Type="http://schemas.openxmlformats.org/officeDocument/2006/relationships/hyperlink" Target="http://www.psypokes.com/dex/psydex/024/stats" TargetMode="External"/><Relationship Id="rId936" Type="http://schemas.openxmlformats.org/officeDocument/2006/relationships/hyperlink" Target="http://www.psypokes.com/dex/psydex/222/stats" TargetMode="External"/><Relationship Id="rId65" Type="http://schemas.openxmlformats.org/officeDocument/2006/relationships/hyperlink" Target="http://www.psypokes.com/dex/psydex/350/stats" TargetMode="External"/><Relationship Id="rId130" Type="http://schemas.openxmlformats.org/officeDocument/2006/relationships/hyperlink" Target="http://www.psypokes.com/dex/psydex/481/stats" TargetMode="External"/><Relationship Id="rId368" Type="http://schemas.openxmlformats.org/officeDocument/2006/relationships/hyperlink" Target="http://www.psypokes.com/dex/psydex/237/stats" TargetMode="External"/><Relationship Id="rId575" Type="http://schemas.openxmlformats.org/officeDocument/2006/relationships/hyperlink" Target="http://www.psypokes.com/dex/psydex/452/stats" TargetMode="External"/><Relationship Id="rId782" Type="http://schemas.openxmlformats.org/officeDocument/2006/relationships/hyperlink" Target="http://www.psypokes.com/dex/psydex/404/stats" TargetMode="External"/><Relationship Id="rId228" Type="http://schemas.openxmlformats.org/officeDocument/2006/relationships/hyperlink" Target="http://www.psypokes.com/dex/psydex/015/stats" TargetMode="External"/><Relationship Id="rId435" Type="http://schemas.openxmlformats.org/officeDocument/2006/relationships/hyperlink" Target="http://www.psypokes.com/dex/psydex/309/stats" TargetMode="External"/><Relationship Id="rId642" Type="http://schemas.openxmlformats.org/officeDocument/2006/relationships/hyperlink" Target="http://www.psypokes.com/dex/psydex/230/stats" TargetMode="External"/><Relationship Id="rId281" Type="http://schemas.openxmlformats.org/officeDocument/2006/relationships/hyperlink" Target="http://www.psypokes.com/dex/psydex/101/stats" TargetMode="External"/><Relationship Id="rId502" Type="http://schemas.openxmlformats.org/officeDocument/2006/relationships/hyperlink" Target="http://www.psypokes.com/dex/psydex/172/stats" TargetMode="External"/><Relationship Id="rId947" Type="http://schemas.openxmlformats.org/officeDocument/2006/relationships/hyperlink" Target="http://www.psypokes.com/dex/psydex/285/stats" TargetMode="External"/><Relationship Id="rId76" Type="http://schemas.openxmlformats.org/officeDocument/2006/relationships/hyperlink" Target="http://www.psypokes.com/dex/psydex/460/stats" TargetMode="External"/><Relationship Id="rId141" Type="http://schemas.openxmlformats.org/officeDocument/2006/relationships/hyperlink" Target="http://www.psypokes.com/dex/psydex/288/stats" TargetMode="External"/><Relationship Id="rId379" Type="http://schemas.openxmlformats.org/officeDocument/2006/relationships/hyperlink" Target="http://www.psypokes.com/dex/psydex/479/stats" TargetMode="External"/><Relationship Id="rId586" Type="http://schemas.openxmlformats.org/officeDocument/2006/relationships/hyperlink" Target="http://www.psypokes.com/dex/psydex/311/stats" TargetMode="External"/><Relationship Id="rId793" Type="http://schemas.openxmlformats.org/officeDocument/2006/relationships/hyperlink" Target="http://www.psypokes.com/dex/psydex/396/stats" TargetMode="External"/><Relationship Id="rId807" Type="http://schemas.openxmlformats.org/officeDocument/2006/relationships/hyperlink" Target="http://www.psypokes.com/dex/psydex/389/stats" TargetMode="External"/><Relationship Id="rId7" Type="http://schemas.openxmlformats.org/officeDocument/2006/relationships/hyperlink" Target="http://www.psypokes.com/dex/psydex/487/stats" TargetMode="External"/><Relationship Id="rId239" Type="http://schemas.openxmlformats.org/officeDocument/2006/relationships/hyperlink" Target="http://www.psypokes.com/dex/psydex/124/stats" TargetMode="External"/><Relationship Id="rId446" Type="http://schemas.openxmlformats.org/officeDocument/2006/relationships/hyperlink" Target="http://www.psypokes.com/dex/psydex/060/stats" TargetMode="External"/><Relationship Id="rId653" Type="http://schemas.openxmlformats.org/officeDocument/2006/relationships/hyperlink" Target="http://www.psypokes.com/dex/psydex/454/stats" TargetMode="External"/><Relationship Id="rId292" Type="http://schemas.openxmlformats.org/officeDocument/2006/relationships/hyperlink" Target="http://www.psypokes.com/dex/psydex/105/stats" TargetMode="External"/><Relationship Id="rId306" Type="http://schemas.openxmlformats.org/officeDocument/2006/relationships/hyperlink" Target="http://www.psypokes.com/dex/psydex/407/stats" TargetMode="External"/><Relationship Id="rId860" Type="http://schemas.openxmlformats.org/officeDocument/2006/relationships/hyperlink" Target="http://www.psypokes.com/dex/psydex/300/stats" TargetMode="External"/><Relationship Id="rId958" Type="http://schemas.openxmlformats.org/officeDocument/2006/relationships/hyperlink" Target="http://www.psypokes.com/dex/psydex/411/stats" TargetMode="External"/><Relationship Id="rId87" Type="http://schemas.openxmlformats.org/officeDocument/2006/relationships/hyperlink" Target="http://www.psypokes.com/dex/psydex/146/stats" TargetMode="External"/><Relationship Id="rId513" Type="http://schemas.openxmlformats.org/officeDocument/2006/relationships/hyperlink" Target="http://www.psypokes.com/dex/psydex/135/stats" TargetMode="External"/><Relationship Id="rId597" Type="http://schemas.openxmlformats.org/officeDocument/2006/relationships/hyperlink" Target="http://www.psypokes.com/dex/psydex/198/stats" TargetMode="External"/><Relationship Id="rId720" Type="http://schemas.openxmlformats.org/officeDocument/2006/relationships/hyperlink" Target="http://www.psypokes.com/dex/psydex/056/stats" TargetMode="External"/><Relationship Id="rId818" Type="http://schemas.openxmlformats.org/officeDocument/2006/relationships/hyperlink" Target="http://www.psypokes.com/dex/psydex/140/stats" TargetMode="External"/><Relationship Id="rId152" Type="http://schemas.openxmlformats.org/officeDocument/2006/relationships/hyperlink" Target="http://www.psypokes.com/dex/psydex/424/stats" TargetMode="External"/><Relationship Id="rId457" Type="http://schemas.openxmlformats.org/officeDocument/2006/relationships/hyperlink" Target="http://www.psypokes.com/dex/psydex/252/stats" TargetMode="External"/><Relationship Id="rId1003" Type="http://schemas.openxmlformats.org/officeDocument/2006/relationships/hyperlink" Target="http://www.psypokes.com/dex/psydex/204/stats" TargetMode="External"/><Relationship Id="rId664" Type="http://schemas.openxmlformats.org/officeDocument/2006/relationships/hyperlink" Target="http://www.psypokes.com/dex/psydex/024/stats" TargetMode="External"/><Relationship Id="rId871" Type="http://schemas.openxmlformats.org/officeDocument/2006/relationships/hyperlink" Target="http://www.psypokes.com/dex/psydex/455/stats" TargetMode="External"/><Relationship Id="rId969" Type="http://schemas.openxmlformats.org/officeDocument/2006/relationships/hyperlink" Target="http://www.psypokes.com/dex/psydex/410/stats" TargetMode="External"/><Relationship Id="rId14" Type="http://schemas.openxmlformats.org/officeDocument/2006/relationships/hyperlink" Target="http://www.psypokes.com/dex/psydex/134/stats" TargetMode="External"/><Relationship Id="rId317" Type="http://schemas.openxmlformats.org/officeDocument/2006/relationships/hyperlink" Target="http://www.psypokes.com/dex/psydex/413/stats" TargetMode="External"/><Relationship Id="rId524" Type="http://schemas.openxmlformats.org/officeDocument/2006/relationships/hyperlink" Target="http://www.psypokes.com/dex/psydex/482/stats" TargetMode="External"/><Relationship Id="rId731" Type="http://schemas.openxmlformats.org/officeDocument/2006/relationships/hyperlink" Target="http://www.psypokes.com/dex/psydex/021/stats" TargetMode="External"/><Relationship Id="rId98" Type="http://schemas.openxmlformats.org/officeDocument/2006/relationships/hyperlink" Target="http://www.psypokes.com/dex/psydex/145/stats" TargetMode="External"/><Relationship Id="rId163" Type="http://schemas.openxmlformats.org/officeDocument/2006/relationships/hyperlink" Target="http://www.psypokes.com/dex/psydex/189/stats" TargetMode="External"/><Relationship Id="rId370" Type="http://schemas.openxmlformats.org/officeDocument/2006/relationships/hyperlink" Target="http://www.psypokes.com/dex/psydex/219/stats" TargetMode="External"/><Relationship Id="rId829" Type="http://schemas.openxmlformats.org/officeDocument/2006/relationships/hyperlink" Target="http://www.psypokes.com/dex/psydex/367/stats" TargetMode="External"/><Relationship Id="rId230" Type="http://schemas.openxmlformats.org/officeDocument/2006/relationships/hyperlink" Target="http://www.psypokes.com/dex/psydex/159/stats" TargetMode="External"/><Relationship Id="rId468" Type="http://schemas.openxmlformats.org/officeDocument/2006/relationships/hyperlink" Target="http://www.psypokes.com/dex/psydex/366/stats" TargetMode="External"/><Relationship Id="rId675" Type="http://schemas.openxmlformats.org/officeDocument/2006/relationships/hyperlink" Target="http://www.psypokes.com/dex/psydex/141/stats" TargetMode="External"/><Relationship Id="rId882" Type="http://schemas.openxmlformats.org/officeDocument/2006/relationships/hyperlink" Target="http://www.psypokes.com/dex/psydex/067/stats" TargetMode="External"/><Relationship Id="rId25" Type="http://schemas.openxmlformats.org/officeDocument/2006/relationships/hyperlink" Target="http://www.psypokes.com/dex/psydex/486/stats" TargetMode="External"/><Relationship Id="rId328" Type="http://schemas.openxmlformats.org/officeDocument/2006/relationships/hyperlink" Target="http://www.psypokes.com/dex/psydex/418/stats" TargetMode="External"/><Relationship Id="rId535" Type="http://schemas.openxmlformats.org/officeDocument/2006/relationships/hyperlink" Target="http://www.psypokes.com/dex/psydex/380/stats" TargetMode="External"/><Relationship Id="rId742" Type="http://schemas.openxmlformats.org/officeDocument/2006/relationships/hyperlink" Target="http://www.psypokes.com/dex/psydex/414/stats" TargetMode="External"/><Relationship Id="rId174" Type="http://schemas.openxmlformats.org/officeDocument/2006/relationships/hyperlink" Target="http://www.psypokes.com/dex/psydex/038/stats" TargetMode="External"/><Relationship Id="rId381" Type="http://schemas.openxmlformats.org/officeDocument/2006/relationships/hyperlink" Target="http://www.psypokes.com/dex/psydex/479_frost/stats" TargetMode="External"/><Relationship Id="rId602" Type="http://schemas.openxmlformats.org/officeDocument/2006/relationships/hyperlink" Target="http://www.psypokes.com/dex/psydex/483/stats" TargetMode="External"/><Relationship Id="rId241" Type="http://schemas.openxmlformats.org/officeDocument/2006/relationships/hyperlink" Target="http://www.psypokes.com/dex/psydex/428/stats" TargetMode="External"/><Relationship Id="rId479" Type="http://schemas.openxmlformats.org/officeDocument/2006/relationships/hyperlink" Target="http://www.psypokes.com/dex/psydex/161/stats" TargetMode="External"/><Relationship Id="rId686" Type="http://schemas.openxmlformats.org/officeDocument/2006/relationships/hyperlink" Target="http://www.psypokes.com/dex/psydex/468/stats" TargetMode="External"/><Relationship Id="rId893" Type="http://schemas.openxmlformats.org/officeDocument/2006/relationships/hyperlink" Target="http://www.psypokes.com/dex/psydex/346/stats" TargetMode="External"/><Relationship Id="rId907" Type="http://schemas.openxmlformats.org/officeDocument/2006/relationships/hyperlink" Target="http://www.psypokes.com/dex/psydex/352/stats" TargetMode="External"/><Relationship Id="rId36" Type="http://schemas.openxmlformats.org/officeDocument/2006/relationships/hyperlink" Target="http://www.psypokes.com/dex/psydex/112/stats" TargetMode="External"/><Relationship Id="rId339" Type="http://schemas.openxmlformats.org/officeDocument/2006/relationships/hyperlink" Target="http://www.psypokes.com/dex/psydex/029/stats" TargetMode="External"/><Relationship Id="rId546" Type="http://schemas.openxmlformats.org/officeDocument/2006/relationships/hyperlink" Target="http://www.psypokes.com/dex/psydex/123/stats" TargetMode="External"/><Relationship Id="rId753" Type="http://schemas.openxmlformats.org/officeDocument/2006/relationships/hyperlink" Target="http://www.psypokes.com/dex/psydex/228/stats" TargetMode="External"/><Relationship Id="rId101" Type="http://schemas.openxmlformats.org/officeDocument/2006/relationships/hyperlink" Target="http://www.psypokes.com/dex/psydex/169/stats" TargetMode="External"/><Relationship Id="rId185" Type="http://schemas.openxmlformats.org/officeDocument/2006/relationships/hyperlink" Target="http://www.psypokes.com/dex/psydex/421/stats" TargetMode="External"/><Relationship Id="rId406" Type="http://schemas.openxmlformats.org/officeDocument/2006/relationships/hyperlink" Target="http://www.psypokes.com/dex/psydex/152/stats" TargetMode="External"/><Relationship Id="rId960" Type="http://schemas.openxmlformats.org/officeDocument/2006/relationships/hyperlink" Target="http://www.psypokes.com/dex/psydex/440/stats" TargetMode="External"/><Relationship Id="rId392" Type="http://schemas.openxmlformats.org/officeDocument/2006/relationships/hyperlink" Target="http://www.psypokes.com/dex/psydex/158/stats" TargetMode="External"/><Relationship Id="rId613" Type="http://schemas.openxmlformats.org/officeDocument/2006/relationships/hyperlink" Target="http://www.psypokes.com/dex/psydex/146/stats" TargetMode="External"/><Relationship Id="rId697" Type="http://schemas.openxmlformats.org/officeDocument/2006/relationships/hyperlink" Target="http://www.psypokes.com/dex/psydex/225/stats" TargetMode="External"/><Relationship Id="rId820" Type="http://schemas.openxmlformats.org/officeDocument/2006/relationships/hyperlink" Target="http://www.psypokes.com/dex/psydex/068/stats" TargetMode="External"/><Relationship Id="rId918" Type="http://schemas.openxmlformats.org/officeDocument/2006/relationships/hyperlink" Target="http://www.psypokes.com/dex/psydex/464/stats" TargetMode="External"/><Relationship Id="rId252" Type="http://schemas.openxmlformats.org/officeDocument/2006/relationships/hyperlink" Target="http://www.psypokes.com/dex/psydex/372/stats" TargetMode="External"/><Relationship Id="rId47" Type="http://schemas.openxmlformats.org/officeDocument/2006/relationships/hyperlink" Target="http://www.psypokes.com/dex/psydex/382/stats" TargetMode="External"/><Relationship Id="rId112" Type="http://schemas.openxmlformats.org/officeDocument/2006/relationships/hyperlink" Target="http://www.psypokes.com/dex/psydex/018/stats" TargetMode="External"/><Relationship Id="rId557" Type="http://schemas.openxmlformats.org/officeDocument/2006/relationships/hyperlink" Target="http://www.psypokes.com/dex/psydex/151/stats" TargetMode="External"/><Relationship Id="rId764" Type="http://schemas.openxmlformats.org/officeDocument/2006/relationships/hyperlink" Target="http://www.psypokes.com/dex/psydex/283/stats" TargetMode="External"/><Relationship Id="rId971" Type="http://schemas.openxmlformats.org/officeDocument/2006/relationships/hyperlink" Target="http://www.psypokes.com/dex/psydex/080/stats" TargetMode="External"/><Relationship Id="rId196" Type="http://schemas.openxmlformats.org/officeDocument/2006/relationships/hyperlink" Target="http://www.psypokes.com/dex/psydex/066/stats" TargetMode="External"/><Relationship Id="rId417" Type="http://schemas.openxmlformats.org/officeDocument/2006/relationships/hyperlink" Target="http://www.psypokes.com/dex/psydex/043/stats" TargetMode="External"/><Relationship Id="rId624" Type="http://schemas.openxmlformats.org/officeDocument/2006/relationships/hyperlink" Target="http://www.psypokes.com/dex/psydex/106/stats" TargetMode="External"/><Relationship Id="rId831" Type="http://schemas.openxmlformats.org/officeDocument/2006/relationships/hyperlink" Target="http://www.psypokes.com/dex/psydex/357/stats" TargetMode="External"/><Relationship Id="rId263" Type="http://schemas.openxmlformats.org/officeDocument/2006/relationships/hyperlink" Target="http://www.psypokes.com/dex/psydex/293/stats" TargetMode="External"/><Relationship Id="rId470" Type="http://schemas.openxmlformats.org/officeDocument/2006/relationships/hyperlink" Target="http://www.psypokes.com/dex/psydex/051/stats" TargetMode="External"/><Relationship Id="rId929" Type="http://schemas.openxmlformats.org/officeDocument/2006/relationships/hyperlink" Target="http://www.psypokes.com/dex/psydex/413/stats" TargetMode="External"/><Relationship Id="rId58" Type="http://schemas.openxmlformats.org/officeDocument/2006/relationships/hyperlink" Target="http://www.psypokes.com/dex/psydex/465/stats" TargetMode="External"/><Relationship Id="rId123" Type="http://schemas.openxmlformats.org/officeDocument/2006/relationships/hyperlink" Target="http://www.psypokes.com/dex/psydex/214/stats" TargetMode="External"/><Relationship Id="rId330" Type="http://schemas.openxmlformats.org/officeDocument/2006/relationships/hyperlink" Target="http://www.psypokes.com/dex/psydex/222/stats" TargetMode="External"/><Relationship Id="rId568" Type="http://schemas.openxmlformats.org/officeDocument/2006/relationships/hyperlink" Target="http://www.psypokes.com/dex/psydex/157/stats" TargetMode="External"/><Relationship Id="rId775" Type="http://schemas.openxmlformats.org/officeDocument/2006/relationships/hyperlink" Target="http://www.psypokes.com/dex/psydex/036/stats" TargetMode="External"/><Relationship Id="rId982" Type="http://schemas.openxmlformats.org/officeDocument/2006/relationships/hyperlink" Target="http://www.psypokes.com/dex/psydex/355/stats" TargetMode="External"/><Relationship Id="rId428" Type="http://schemas.openxmlformats.org/officeDocument/2006/relationships/hyperlink" Target="http://www.psypokes.com/dex/psydex/370/stats" TargetMode="External"/><Relationship Id="rId635" Type="http://schemas.openxmlformats.org/officeDocument/2006/relationships/hyperlink" Target="http://www.psypokes.com/dex/psydex/488/stats" TargetMode="External"/><Relationship Id="rId842" Type="http://schemas.openxmlformats.org/officeDocument/2006/relationships/hyperlink" Target="http://www.psypokes.com/dex/psydex/187/stats" TargetMode="External"/><Relationship Id="rId274" Type="http://schemas.openxmlformats.org/officeDocument/2006/relationships/hyperlink" Target="http://www.psypokes.com/dex/psydex/286/stats" TargetMode="External"/><Relationship Id="rId481" Type="http://schemas.openxmlformats.org/officeDocument/2006/relationships/hyperlink" Target="http://www.psypokes.com/dex/psydex/236/stats" TargetMode="External"/><Relationship Id="rId702" Type="http://schemas.openxmlformats.org/officeDocument/2006/relationships/hyperlink" Target="http://www.psypokes.com/dex/psydex/019/stats" TargetMode="External"/><Relationship Id="rId69" Type="http://schemas.openxmlformats.org/officeDocument/2006/relationships/hyperlink" Target="http://www.psypokes.com/dex/psydex/080/stats" TargetMode="External"/><Relationship Id="rId134" Type="http://schemas.openxmlformats.org/officeDocument/2006/relationships/hyperlink" Target="http://www.psypokes.com/dex/psydex/377/stats" TargetMode="External"/><Relationship Id="rId579" Type="http://schemas.openxmlformats.org/officeDocument/2006/relationships/hyperlink" Target="http://www.psypokes.com/dex/psydex/253/stats" TargetMode="External"/><Relationship Id="rId786" Type="http://schemas.openxmlformats.org/officeDocument/2006/relationships/hyperlink" Target="http://www.psypokes.com/dex/psydex/439/stats" TargetMode="External"/><Relationship Id="rId993" Type="http://schemas.openxmlformats.org/officeDocument/2006/relationships/hyperlink" Target="http://www.psypokes.com/dex/psydex/074/stats" TargetMode="External"/><Relationship Id="rId341" Type="http://schemas.openxmlformats.org/officeDocument/2006/relationships/hyperlink" Target="http://www.psypokes.com/dex/psydex/117/stats" TargetMode="External"/><Relationship Id="rId439" Type="http://schemas.openxmlformats.org/officeDocument/2006/relationships/hyperlink" Target="http://www.psypokes.com/dex/psydex/165/stats" TargetMode="External"/><Relationship Id="rId646" Type="http://schemas.openxmlformats.org/officeDocument/2006/relationships/hyperlink" Target="http://www.psypokes.com/dex/psydex/127/stats" TargetMode="External"/><Relationship Id="rId201" Type="http://schemas.openxmlformats.org/officeDocument/2006/relationships/hyperlink" Target="http://www.psypokes.com/dex/psydex/284/stats" TargetMode="External"/><Relationship Id="rId243" Type="http://schemas.openxmlformats.org/officeDocument/2006/relationships/hyperlink" Target="http://www.psypokes.com/dex/psydex/226/stats" TargetMode="External"/><Relationship Id="rId285" Type="http://schemas.openxmlformats.org/officeDocument/2006/relationships/hyperlink" Target="http://www.psypokes.com/dex/psydex/163/stats" TargetMode="External"/><Relationship Id="rId450" Type="http://schemas.openxmlformats.org/officeDocument/2006/relationships/hyperlink" Target="http://www.psypokes.com/dex/psydex/218/stats" TargetMode="External"/><Relationship Id="rId506" Type="http://schemas.openxmlformats.org/officeDocument/2006/relationships/hyperlink" Target="http://www.psypokes.com/dex/psydex/386_speed/stats" TargetMode="External"/><Relationship Id="rId688" Type="http://schemas.openxmlformats.org/officeDocument/2006/relationships/hyperlink" Target="http://www.psypokes.com/dex/psydex/009/stats" TargetMode="External"/><Relationship Id="rId853" Type="http://schemas.openxmlformats.org/officeDocument/2006/relationships/hyperlink" Target="http://www.psypokes.com/dex/psydex/221/stats" TargetMode="External"/><Relationship Id="rId895" Type="http://schemas.openxmlformats.org/officeDocument/2006/relationships/hyperlink" Target="http://www.psypokes.com/dex/psydex/158/stats" TargetMode="External"/><Relationship Id="rId909" Type="http://schemas.openxmlformats.org/officeDocument/2006/relationships/hyperlink" Target="http://www.psypokes.com/dex/psydex/183/stats" TargetMode="External"/><Relationship Id="rId38" Type="http://schemas.openxmlformats.org/officeDocument/2006/relationships/hyperlink" Target="http://www.psypokes.com/dex/psydex/435/stats" TargetMode="External"/><Relationship Id="rId103" Type="http://schemas.openxmlformats.org/officeDocument/2006/relationships/hyperlink" Target="http://www.psypokes.com/dex/psydex/419/stats" TargetMode="External"/><Relationship Id="rId310" Type="http://schemas.openxmlformats.org/officeDocument/2006/relationships/hyperlink" Target="http://www.psypokes.com/dex/psydex/209/stats" TargetMode="External"/><Relationship Id="rId492" Type="http://schemas.openxmlformats.org/officeDocument/2006/relationships/hyperlink" Target="http://www.psypokes.com/dex/psydex/410/stats" TargetMode="External"/><Relationship Id="rId548" Type="http://schemas.openxmlformats.org/officeDocument/2006/relationships/hyperlink" Target="http://www.psypokes.com/dex/psydex/251/stats" TargetMode="External"/><Relationship Id="rId713" Type="http://schemas.openxmlformats.org/officeDocument/2006/relationships/hyperlink" Target="http://www.psypokes.com/dex/psydex/148/stats" TargetMode="External"/><Relationship Id="rId755" Type="http://schemas.openxmlformats.org/officeDocument/2006/relationships/hyperlink" Target="http://www.psypokes.com/dex/psydex/033/stats" TargetMode="External"/><Relationship Id="rId797" Type="http://schemas.openxmlformats.org/officeDocument/2006/relationships/hyperlink" Target="http://www.psypokes.com/dex/psydex/321/stats" TargetMode="External"/><Relationship Id="rId920" Type="http://schemas.openxmlformats.org/officeDocument/2006/relationships/hyperlink" Target="http://www.psypokes.com/dex/psydex/292/stats" TargetMode="External"/><Relationship Id="rId962" Type="http://schemas.openxmlformats.org/officeDocument/2006/relationships/hyperlink" Target="http://www.psypokes.com/dex/psydex/270/stats" TargetMode="External"/><Relationship Id="rId91" Type="http://schemas.openxmlformats.org/officeDocument/2006/relationships/hyperlink" Target="http://www.psypokes.com/dex/psydex/186/stats" TargetMode="External"/><Relationship Id="rId145" Type="http://schemas.openxmlformats.org/officeDocument/2006/relationships/hyperlink" Target="http://www.psypokes.com/dex/psydex/264/stats" TargetMode="External"/><Relationship Id="rId187" Type="http://schemas.openxmlformats.org/officeDocument/2006/relationships/hyperlink" Target="http://www.psypokes.com/dex/psydex/491/stats" TargetMode="External"/><Relationship Id="rId352" Type="http://schemas.openxmlformats.org/officeDocument/2006/relationships/hyperlink" Target="http://www.psypokes.com/dex/psydex/298/stats" TargetMode="External"/><Relationship Id="rId394" Type="http://schemas.openxmlformats.org/officeDocument/2006/relationships/hyperlink" Target="http://www.psypokes.com/dex/psydex/456/stats" TargetMode="External"/><Relationship Id="rId408" Type="http://schemas.openxmlformats.org/officeDocument/2006/relationships/hyperlink" Target="http://www.psypokes.com/dex/psydex/225/stats" TargetMode="External"/><Relationship Id="rId615" Type="http://schemas.openxmlformats.org/officeDocument/2006/relationships/hyperlink" Target="http://www.psypokes.com/dex/psydex/025/stats" TargetMode="External"/><Relationship Id="rId822" Type="http://schemas.openxmlformats.org/officeDocument/2006/relationships/hyperlink" Target="http://www.psypokes.com/dex/psydex/054/stats" TargetMode="External"/><Relationship Id="rId212" Type="http://schemas.openxmlformats.org/officeDocument/2006/relationships/hyperlink" Target="http://www.psypokes.com/dex/psydex/338/stats" TargetMode="External"/><Relationship Id="rId254" Type="http://schemas.openxmlformats.org/officeDocument/2006/relationships/hyperlink" Target="http://www.psypokes.com/dex/psydex/114/stats" TargetMode="External"/><Relationship Id="rId657" Type="http://schemas.openxmlformats.org/officeDocument/2006/relationships/hyperlink" Target="http://www.psypokes.com/dex/psydex/240/stats" TargetMode="External"/><Relationship Id="rId699" Type="http://schemas.openxmlformats.org/officeDocument/2006/relationships/hyperlink" Target="http://www.psypokes.com/dex/psydex/099/stats" TargetMode="External"/><Relationship Id="rId864" Type="http://schemas.openxmlformats.org/officeDocument/2006/relationships/hyperlink" Target="http://www.psypokes.com/dex/psydex/465/stats" TargetMode="External"/><Relationship Id="rId49" Type="http://schemas.openxmlformats.org/officeDocument/2006/relationships/hyperlink" Target="http://www.psypokes.com/dex/psydex/151/stats" TargetMode="External"/><Relationship Id="rId114" Type="http://schemas.openxmlformats.org/officeDocument/2006/relationships/hyperlink" Target="http://www.psypokes.com/dex/psydex/034/stats" TargetMode="External"/><Relationship Id="rId296" Type="http://schemas.openxmlformats.org/officeDocument/2006/relationships/hyperlink" Target="http://www.psypokes.com/dex/psydex/200/stats" TargetMode="External"/><Relationship Id="rId461" Type="http://schemas.openxmlformats.org/officeDocument/2006/relationships/hyperlink" Target="http://www.psypokes.com/dex/psydex/041/stats" TargetMode="External"/><Relationship Id="rId517" Type="http://schemas.openxmlformats.org/officeDocument/2006/relationships/hyperlink" Target="http://www.psypokes.com/dex/psydex/277/stats" TargetMode="External"/><Relationship Id="rId559" Type="http://schemas.openxmlformats.org/officeDocument/2006/relationships/hyperlink" Target="http://www.psypokes.com/dex/psydex/038/stats" TargetMode="External"/><Relationship Id="rId724" Type="http://schemas.openxmlformats.org/officeDocument/2006/relationships/hyperlink" Target="http://www.psypokes.com/dex/psydex/177/stats" TargetMode="External"/><Relationship Id="rId766" Type="http://schemas.openxmlformats.org/officeDocument/2006/relationships/hyperlink" Target="http://www.psypokes.com/dex/psydex/134/stats" TargetMode="External"/><Relationship Id="rId931" Type="http://schemas.openxmlformats.org/officeDocument/2006/relationships/hyperlink" Target="http://www.psypokes.com/dex/psydex/413_trash/stats" TargetMode="External"/><Relationship Id="rId60" Type="http://schemas.openxmlformats.org/officeDocument/2006/relationships/hyperlink" Target="http://www.psypokes.com/dex/psydex/357/stats" TargetMode="External"/><Relationship Id="rId156" Type="http://schemas.openxmlformats.org/officeDocument/2006/relationships/hyperlink" Target="http://www.psypokes.com/dex/psydex/170/stats" TargetMode="External"/><Relationship Id="rId198" Type="http://schemas.openxmlformats.org/officeDocument/2006/relationships/hyperlink" Target="http://www.psypokes.com/dex/psydex/310/stats" TargetMode="External"/><Relationship Id="rId321" Type="http://schemas.openxmlformats.org/officeDocument/2006/relationships/hyperlink" Target="http://www.psypokes.com/dex/psydex/008/stats" TargetMode="External"/><Relationship Id="rId363" Type="http://schemas.openxmlformats.org/officeDocument/2006/relationships/hyperlink" Target="http://www.psypokes.com/dex/psydex/386_defense/stats" TargetMode="External"/><Relationship Id="rId419" Type="http://schemas.openxmlformats.org/officeDocument/2006/relationships/hyperlink" Target="http://www.psypokes.com/dex/psydex/238/stats" TargetMode="External"/><Relationship Id="rId570" Type="http://schemas.openxmlformats.org/officeDocument/2006/relationships/hyperlink" Target="http://www.psypokes.com/dex/psydex/145/stats" TargetMode="External"/><Relationship Id="rId626" Type="http://schemas.openxmlformats.org/officeDocument/2006/relationships/hyperlink" Target="http://www.psypokes.com/dex/psydex/479_frost/stats" TargetMode="External"/><Relationship Id="rId973" Type="http://schemas.openxmlformats.org/officeDocument/2006/relationships/hyperlink" Target="http://www.psypokes.com/dex/psydex/143/stats" TargetMode="External"/><Relationship Id="rId1007" Type="http://schemas.openxmlformats.org/officeDocument/2006/relationships/hyperlink" Target="http://www.psypokes.com/dex/psydex/438/stats" TargetMode="External"/><Relationship Id="rId223" Type="http://schemas.openxmlformats.org/officeDocument/2006/relationships/hyperlink" Target="http://www.psypokes.com/dex/psydex/449/stats" TargetMode="External"/><Relationship Id="rId430" Type="http://schemas.openxmlformats.org/officeDocument/2006/relationships/hyperlink" Target="http://www.psypokes.com/dex/psydex/343/stats" TargetMode="External"/><Relationship Id="rId668" Type="http://schemas.openxmlformats.org/officeDocument/2006/relationships/hyperlink" Target="http://www.psypokes.com/dex/psydex/426/stats" TargetMode="External"/><Relationship Id="rId833" Type="http://schemas.openxmlformats.org/officeDocument/2006/relationships/hyperlink" Target="http://www.psypokes.com/dex/psydex/184/stats" TargetMode="External"/><Relationship Id="rId875" Type="http://schemas.openxmlformats.org/officeDocument/2006/relationships/hyperlink" Target="http://www.psypokes.com/dex/psydex/152/stats" TargetMode="External"/><Relationship Id="rId18" Type="http://schemas.openxmlformats.org/officeDocument/2006/relationships/hyperlink" Target="http://www.psypokes.com/dex/psydex/488/stats" TargetMode="External"/><Relationship Id="rId265" Type="http://schemas.openxmlformats.org/officeDocument/2006/relationships/hyperlink" Target="http://www.psypokes.com/dex/psydex/017/stats" TargetMode="External"/><Relationship Id="rId472" Type="http://schemas.openxmlformats.org/officeDocument/2006/relationships/hyperlink" Target="http://www.psypokes.com/dex/psydex/187/stats" TargetMode="External"/><Relationship Id="rId528" Type="http://schemas.openxmlformats.org/officeDocument/2006/relationships/hyperlink" Target="http://www.psypokes.com/dex/psydex/215/stats" TargetMode="External"/><Relationship Id="rId735" Type="http://schemas.openxmlformats.org/officeDocument/2006/relationships/hyperlink" Target="http://www.psypokes.com/dex/psydex/071/stats" TargetMode="External"/><Relationship Id="rId900" Type="http://schemas.openxmlformats.org/officeDocument/2006/relationships/hyperlink" Target="http://www.psypokes.com/dex/psydex/168/stats" TargetMode="External"/><Relationship Id="rId942" Type="http://schemas.openxmlformats.org/officeDocument/2006/relationships/hyperlink" Target="http://www.psypokes.com/dex/psydex/179/stats" TargetMode="External"/><Relationship Id="rId125" Type="http://schemas.openxmlformats.org/officeDocument/2006/relationships/hyperlink" Target="http://www.psypokes.com/dex/psydex/381/stats" TargetMode="External"/><Relationship Id="rId167" Type="http://schemas.openxmlformats.org/officeDocument/2006/relationships/hyperlink" Target="http://www.psypokes.com/dex/psydex/028/stats" TargetMode="External"/><Relationship Id="rId332" Type="http://schemas.openxmlformats.org/officeDocument/2006/relationships/hyperlink" Target="http://www.psypokes.com/dex/psydex/368/stats" TargetMode="External"/><Relationship Id="rId374" Type="http://schemas.openxmlformats.org/officeDocument/2006/relationships/hyperlink" Target="http://www.psypokes.com/dex/psydex/258/stats" TargetMode="External"/><Relationship Id="rId581" Type="http://schemas.openxmlformats.org/officeDocument/2006/relationships/hyperlink" Target="http://www.psypokes.com/dex/psydex/229/stats" TargetMode="External"/><Relationship Id="rId777" Type="http://schemas.openxmlformats.org/officeDocument/2006/relationships/hyperlink" Target="http://www.psypokes.com/dex/psydex/083/stats" TargetMode="External"/><Relationship Id="rId984" Type="http://schemas.openxmlformats.org/officeDocument/2006/relationships/hyperlink" Target="http://www.psypokes.com/dex/psydex/401/stats" TargetMode="External"/><Relationship Id="rId71" Type="http://schemas.openxmlformats.org/officeDocument/2006/relationships/hyperlink" Target="http://www.psypokes.com/dex/psydex/389/stats" TargetMode="External"/><Relationship Id="rId234" Type="http://schemas.openxmlformats.org/officeDocument/2006/relationships/hyperlink" Target="http://www.psypokes.com/dex/psydex/136/stats" TargetMode="External"/><Relationship Id="rId637" Type="http://schemas.openxmlformats.org/officeDocument/2006/relationships/hyperlink" Target="http://www.psypokes.com/dex/psydex/431/stats" TargetMode="External"/><Relationship Id="rId679" Type="http://schemas.openxmlformats.org/officeDocument/2006/relationships/hyperlink" Target="http://www.psypokes.com/dex/psydex/154/stats" TargetMode="External"/><Relationship Id="rId802" Type="http://schemas.openxmlformats.org/officeDocument/2006/relationships/hyperlink" Target="http://www.psypokes.com/dex/psydex/159/stats" TargetMode="External"/><Relationship Id="rId844" Type="http://schemas.openxmlformats.org/officeDocument/2006/relationships/hyperlink" Target="http://www.psypokes.com/dex/psydex/098/stats" TargetMode="External"/><Relationship Id="rId886" Type="http://schemas.openxmlformats.org/officeDocument/2006/relationships/hyperlink" Target="http://www.psypokes.com/dex/psydex/364/stats" TargetMode="External"/><Relationship Id="rId2" Type="http://schemas.openxmlformats.org/officeDocument/2006/relationships/hyperlink" Target="http://www.psypokes.com/dex/psydex/113/stats" TargetMode="External"/><Relationship Id="rId29" Type="http://schemas.openxmlformats.org/officeDocument/2006/relationships/hyperlink" Target="http://www.psypokes.com/dex/psydex/450/stats" TargetMode="External"/><Relationship Id="rId276" Type="http://schemas.openxmlformats.org/officeDocument/2006/relationships/hyperlink" Target="http://www.psypokes.com/dex/psydex/344/stats" TargetMode="External"/><Relationship Id="rId441" Type="http://schemas.openxmlformats.org/officeDocument/2006/relationships/hyperlink" Target="http://www.psypokes.com/dex/psydex/056/stats" TargetMode="External"/><Relationship Id="rId483" Type="http://schemas.openxmlformats.org/officeDocument/2006/relationships/hyperlink" Target="http://www.psypokes.com/dex/psydex/415/stats" TargetMode="External"/><Relationship Id="rId539" Type="http://schemas.openxmlformats.org/officeDocument/2006/relationships/hyperlink" Target="http://www.psypokes.com/dex/psydex/392/stats" TargetMode="External"/><Relationship Id="rId690" Type="http://schemas.openxmlformats.org/officeDocument/2006/relationships/hyperlink" Target="http://www.psypokes.com/dex/psydex/485/stats" TargetMode="External"/><Relationship Id="rId704" Type="http://schemas.openxmlformats.org/officeDocument/2006/relationships/hyperlink" Target="http://www.psypokes.com/dex/psydex/430/stats" TargetMode="External"/><Relationship Id="rId746" Type="http://schemas.openxmlformats.org/officeDocument/2006/relationships/hyperlink" Target="http://www.psypokes.com/dex/psydex/004/stats" TargetMode="External"/><Relationship Id="rId911" Type="http://schemas.openxmlformats.org/officeDocument/2006/relationships/hyperlink" Target="http://www.psypokes.com/dex/psydex/290/stats" TargetMode="External"/><Relationship Id="rId40" Type="http://schemas.openxmlformats.org/officeDocument/2006/relationships/hyperlink" Target="http://www.psypokes.com/dex/psydex/251/stats" TargetMode="External"/><Relationship Id="rId136" Type="http://schemas.openxmlformats.org/officeDocument/2006/relationships/hyperlink" Target="http://www.psypokes.com/dex/psydex/111/stats" TargetMode="External"/><Relationship Id="rId178" Type="http://schemas.openxmlformats.org/officeDocument/2006/relationships/hyperlink" Target="http://www.psypokes.com/dex/psydex/296/stats" TargetMode="External"/><Relationship Id="rId301" Type="http://schemas.openxmlformats.org/officeDocument/2006/relationships/hyperlink" Target="http://www.psypokes.com/dex/psydex/047/stats" TargetMode="External"/><Relationship Id="rId343" Type="http://schemas.openxmlformats.org/officeDocument/2006/relationships/hyperlink" Target="http://www.psypokes.com/dex/psydex/235/stats" TargetMode="External"/><Relationship Id="rId550" Type="http://schemas.openxmlformats.org/officeDocument/2006/relationships/hyperlink" Target="http://www.psypokes.com/dex/psydex/085/stats" TargetMode="External"/><Relationship Id="rId788" Type="http://schemas.openxmlformats.org/officeDocument/2006/relationships/hyperlink" Target="http://www.psypokes.com/dex/psydex/172/stats" TargetMode="External"/><Relationship Id="rId953" Type="http://schemas.openxmlformats.org/officeDocument/2006/relationships/hyperlink" Target="http://www.psypokes.com/dex/psydex/366/stats" TargetMode="External"/><Relationship Id="rId995" Type="http://schemas.openxmlformats.org/officeDocument/2006/relationships/hyperlink" Target="http://www.psypokes.com/dex/psydex/161/stats" TargetMode="External"/><Relationship Id="rId82" Type="http://schemas.openxmlformats.org/officeDocument/2006/relationships/hyperlink" Target="http://www.psypokes.com/dex/psydex/425/stats" TargetMode="External"/><Relationship Id="rId203" Type="http://schemas.openxmlformats.org/officeDocument/2006/relationships/hyperlink" Target="http://www.psypokes.com/dex/psydex/414/stats" TargetMode="External"/><Relationship Id="rId385" Type="http://schemas.openxmlformats.org/officeDocument/2006/relationships/hyperlink" Target="http://www.psypokes.com/dex/psydex/302/stats" TargetMode="External"/><Relationship Id="rId592" Type="http://schemas.openxmlformats.org/officeDocument/2006/relationships/hyperlink" Target="http://www.psypokes.com/dex/psydex/193/stats" TargetMode="External"/><Relationship Id="rId606" Type="http://schemas.openxmlformats.org/officeDocument/2006/relationships/hyperlink" Target="http://www.psypokes.com/dex/psydex/042/stats" TargetMode="External"/><Relationship Id="rId648" Type="http://schemas.openxmlformats.org/officeDocument/2006/relationships/hyperlink" Target="http://www.psypokes.com/dex/psydex/117/stats" TargetMode="External"/><Relationship Id="rId813" Type="http://schemas.openxmlformats.org/officeDocument/2006/relationships/hyperlink" Target="http://www.psypokes.com/dex/psydex/256/stats" TargetMode="External"/><Relationship Id="rId855" Type="http://schemas.openxmlformats.org/officeDocument/2006/relationships/hyperlink" Target="http://www.psypokes.com/dex/psydex/378/stats" TargetMode="External"/><Relationship Id="rId245" Type="http://schemas.openxmlformats.org/officeDocument/2006/relationships/hyperlink" Target="http://www.psypokes.com/dex/psydex/127/stats" TargetMode="External"/><Relationship Id="rId287" Type="http://schemas.openxmlformats.org/officeDocument/2006/relationships/hyperlink" Target="http://www.psypokes.com/dex/psydex/141/stats" TargetMode="External"/><Relationship Id="rId410" Type="http://schemas.openxmlformats.org/officeDocument/2006/relationships/hyperlink" Target="http://www.psypokes.com/dex/psydex/239/stats" TargetMode="External"/><Relationship Id="rId452" Type="http://schemas.openxmlformats.org/officeDocument/2006/relationships/hyperlink" Target="http://www.psypokes.com/dex/psydex/167/stats" TargetMode="External"/><Relationship Id="rId494" Type="http://schemas.openxmlformats.org/officeDocument/2006/relationships/hyperlink" Target="http://www.psypokes.com/dex/psydex/191/stats" TargetMode="External"/><Relationship Id="rId508" Type="http://schemas.openxmlformats.org/officeDocument/2006/relationships/hyperlink" Target="http://www.psypokes.com/dex/psydex/386/stats" TargetMode="External"/><Relationship Id="rId715" Type="http://schemas.openxmlformats.org/officeDocument/2006/relationships/hyperlink" Target="http://www.psypokes.com/dex/psydex/237/stats" TargetMode="External"/><Relationship Id="rId897" Type="http://schemas.openxmlformats.org/officeDocument/2006/relationships/hyperlink" Target="http://www.psypokes.com/dex/psydex/443/stats" TargetMode="External"/><Relationship Id="rId922" Type="http://schemas.openxmlformats.org/officeDocument/2006/relationships/hyperlink" Target="http://www.psypokes.com/dex/psydex/459/stats" TargetMode="External"/><Relationship Id="rId105" Type="http://schemas.openxmlformats.org/officeDocument/2006/relationships/hyperlink" Target="http://www.psypokes.com/dex/psydex/097/stats" TargetMode="External"/><Relationship Id="rId147" Type="http://schemas.openxmlformats.org/officeDocument/2006/relationships/hyperlink" Target="http://www.psypokes.com/dex/psydex/402/stats" TargetMode="External"/><Relationship Id="rId312" Type="http://schemas.openxmlformats.org/officeDocument/2006/relationships/hyperlink" Target="http://www.psypokes.com/dex/psydex/325/stats" TargetMode="External"/><Relationship Id="rId354" Type="http://schemas.openxmlformats.org/officeDocument/2006/relationships/hyperlink" Target="http://www.psypokes.com/dex/psydex/069/stats" TargetMode="External"/><Relationship Id="rId757" Type="http://schemas.openxmlformats.org/officeDocument/2006/relationships/hyperlink" Target="http://www.psypokes.com/dex/psydex/223/stats" TargetMode="External"/><Relationship Id="rId799" Type="http://schemas.openxmlformats.org/officeDocument/2006/relationships/hyperlink" Target="http://www.psypokes.com/dex/psydex/340/stats" TargetMode="External"/><Relationship Id="rId964" Type="http://schemas.openxmlformats.org/officeDocument/2006/relationships/hyperlink" Target="http://www.psypokes.com/dex/psydex/011/stats" TargetMode="External"/><Relationship Id="rId51" Type="http://schemas.openxmlformats.org/officeDocument/2006/relationships/hyperlink" Target="http://www.psypokes.com/dex/psydex/221/stats" TargetMode="External"/><Relationship Id="rId93" Type="http://schemas.openxmlformats.org/officeDocument/2006/relationships/hyperlink" Target="http://www.psypokes.com/dex/psydex/243/stats" TargetMode="External"/><Relationship Id="rId189" Type="http://schemas.openxmlformats.org/officeDocument/2006/relationships/hyperlink" Target="http://www.psypokes.com/dex/psydex/452/stats" TargetMode="External"/><Relationship Id="rId396" Type="http://schemas.openxmlformats.org/officeDocument/2006/relationships/hyperlink" Target="http://www.psypokes.com/dex/psydex/453/stats" TargetMode="External"/><Relationship Id="rId561" Type="http://schemas.openxmlformats.org/officeDocument/2006/relationships/hyperlink" Target="http://www.psypokes.com/dex/psydex/026/stats" TargetMode="External"/><Relationship Id="rId617" Type="http://schemas.openxmlformats.org/officeDocument/2006/relationships/hyperlink" Target="http://www.psypokes.com/dex/psydex/061/stats" TargetMode="External"/><Relationship Id="rId659" Type="http://schemas.openxmlformats.org/officeDocument/2006/relationships/hyperlink" Target="http://www.psypokes.com/dex/psydex/444/stats" TargetMode="External"/><Relationship Id="rId824" Type="http://schemas.openxmlformats.org/officeDocument/2006/relationships/hyperlink" Target="http://www.psypokes.com/dex/psydex/317/stats" TargetMode="External"/><Relationship Id="rId866" Type="http://schemas.openxmlformats.org/officeDocument/2006/relationships/hyperlink" Target="http://www.psypokes.com/dex/psydex/013/stats" TargetMode="External"/><Relationship Id="rId214" Type="http://schemas.openxmlformats.org/officeDocument/2006/relationships/hyperlink" Target="http://www.psypokes.com/dex/psydex/185/stats" TargetMode="External"/><Relationship Id="rId256" Type="http://schemas.openxmlformats.org/officeDocument/2006/relationships/hyperlink" Target="http://www.psypokes.com/dex/psydex/070/stats" TargetMode="External"/><Relationship Id="rId298" Type="http://schemas.openxmlformats.org/officeDocument/2006/relationships/hyperlink" Target="http://www.psypokes.com/dex/psydex/198/stats" TargetMode="External"/><Relationship Id="rId421" Type="http://schemas.openxmlformats.org/officeDocument/2006/relationships/hyperlink" Target="http://www.psypokes.com/dex/psydex/255/stats" TargetMode="External"/><Relationship Id="rId463" Type="http://schemas.openxmlformats.org/officeDocument/2006/relationships/hyperlink" Target="http://www.psypokes.com/dex/psydex/155/stats" TargetMode="External"/><Relationship Id="rId519" Type="http://schemas.openxmlformats.org/officeDocument/2006/relationships/hyperlink" Target="http://www.psypokes.com/dex/psydex/065/stats" TargetMode="External"/><Relationship Id="rId670" Type="http://schemas.openxmlformats.org/officeDocument/2006/relationships/hyperlink" Target="http://www.psypokes.com/dex/psydex/475/stats" TargetMode="External"/><Relationship Id="rId116" Type="http://schemas.openxmlformats.org/officeDocument/2006/relationships/hyperlink" Target="http://www.psypokes.com/dex/psydex/257/stats" TargetMode="External"/><Relationship Id="rId158" Type="http://schemas.openxmlformats.org/officeDocument/2006/relationships/hyperlink" Target="http://www.psypokes.com/dex/psydex/205/stats" TargetMode="External"/><Relationship Id="rId323" Type="http://schemas.openxmlformats.org/officeDocument/2006/relationships/hyperlink" Target="http://www.psypokes.com/dex/psydex/443/stats" TargetMode="External"/><Relationship Id="rId530" Type="http://schemas.openxmlformats.org/officeDocument/2006/relationships/hyperlink" Target="http://www.psypokes.com/dex/psydex/432/stats" TargetMode="External"/><Relationship Id="rId726" Type="http://schemas.openxmlformats.org/officeDocument/2006/relationships/hyperlink" Target="http://www.psypokes.com/dex/psydex/095/stats" TargetMode="External"/><Relationship Id="rId768" Type="http://schemas.openxmlformats.org/officeDocument/2006/relationships/hyperlink" Target="http://www.psypokes.com/dex/psydex/365/stats" TargetMode="External"/><Relationship Id="rId933" Type="http://schemas.openxmlformats.org/officeDocument/2006/relationships/hyperlink" Target="http://www.psypokes.com/dex/psydex/420/stats" TargetMode="External"/><Relationship Id="rId975" Type="http://schemas.openxmlformats.org/officeDocument/2006/relationships/hyperlink" Target="http://www.psypokes.com/dex/psydex/167/stats" TargetMode="External"/><Relationship Id="rId1009" Type="http://schemas.openxmlformats.org/officeDocument/2006/relationships/hyperlink" Target="http://www.psypokes.com/dex/psydex/446/stats" TargetMode="External"/><Relationship Id="rId20" Type="http://schemas.openxmlformats.org/officeDocument/2006/relationships/hyperlink" Target="http://www.psypokes.com/dex/psydex/039/stats" TargetMode="External"/><Relationship Id="rId62" Type="http://schemas.openxmlformats.org/officeDocument/2006/relationships/hyperlink" Target="http://www.psypokes.com/dex/psydex/036/stats" TargetMode="External"/><Relationship Id="rId365" Type="http://schemas.openxmlformats.org/officeDocument/2006/relationships/hyperlink" Target="http://www.psypokes.com/dex/psydex/253/stats" TargetMode="External"/><Relationship Id="rId572" Type="http://schemas.openxmlformats.org/officeDocument/2006/relationships/hyperlink" Target="http://www.psypokes.com/dex/psydex/020/stats" TargetMode="External"/><Relationship Id="rId628" Type="http://schemas.openxmlformats.org/officeDocument/2006/relationships/hyperlink" Target="http://www.psypokes.com/dex/psydex/479_mow/stats" TargetMode="External"/><Relationship Id="rId835" Type="http://schemas.openxmlformats.org/officeDocument/2006/relationships/hyperlink" Target="http://www.psypokes.com/dex/psydex/182/stats" TargetMode="External"/><Relationship Id="rId225" Type="http://schemas.openxmlformats.org/officeDocument/2006/relationships/hyperlink" Target="http://www.psypokes.com/dex/psydex/408/stats" TargetMode="External"/><Relationship Id="rId267" Type="http://schemas.openxmlformats.org/officeDocument/2006/relationships/hyperlink" Target="http://www.psypokes.com/dex/psydex/148/stats" TargetMode="External"/><Relationship Id="rId432" Type="http://schemas.openxmlformats.org/officeDocument/2006/relationships/hyperlink" Target="http://www.psypokes.com/dex/psydex/406/stats" TargetMode="External"/><Relationship Id="rId474" Type="http://schemas.openxmlformats.org/officeDocument/2006/relationships/hyperlink" Target="http://www.psypokes.com/dex/psydex/095/stats" TargetMode="External"/><Relationship Id="rId877" Type="http://schemas.openxmlformats.org/officeDocument/2006/relationships/hyperlink" Target="http://www.psypokes.com/dex/psydex/206/stats" TargetMode="External"/><Relationship Id="rId127" Type="http://schemas.openxmlformats.org/officeDocument/2006/relationships/hyperlink" Target="http://www.psypokes.com/dex/psydex/405/stats" TargetMode="External"/><Relationship Id="rId681" Type="http://schemas.openxmlformats.org/officeDocument/2006/relationships/hyperlink" Target="http://www.psypokes.com/dex/psydex/489/stats" TargetMode="External"/><Relationship Id="rId737" Type="http://schemas.openxmlformats.org/officeDocument/2006/relationships/hyperlink" Target="http://www.psypokes.com/dex/psydex/119/stats" TargetMode="External"/><Relationship Id="rId779" Type="http://schemas.openxmlformats.org/officeDocument/2006/relationships/hyperlink" Target="http://www.psypokes.com/dex/psydex/116/stats" TargetMode="External"/><Relationship Id="rId902" Type="http://schemas.openxmlformats.org/officeDocument/2006/relationships/hyperlink" Target="http://www.psypokes.com/dex/psydex/323/stats" TargetMode="External"/><Relationship Id="rId944" Type="http://schemas.openxmlformats.org/officeDocument/2006/relationships/hyperlink" Target="http://www.psypokes.com/dex/psydex/138/stats" TargetMode="External"/><Relationship Id="rId986" Type="http://schemas.openxmlformats.org/officeDocument/2006/relationships/hyperlink" Target="http://www.psypokes.com/dex/psydex/046/stats" TargetMode="External"/><Relationship Id="rId31" Type="http://schemas.openxmlformats.org/officeDocument/2006/relationships/hyperlink" Target="http://www.psypokes.com/dex/psydex/249/stats" TargetMode="External"/><Relationship Id="rId73" Type="http://schemas.openxmlformats.org/officeDocument/2006/relationships/hyperlink" Target="http://www.psypokes.com/dex/psydex/360/stats" TargetMode="External"/><Relationship Id="rId169" Type="http://schemas.openxmlformats.org/officeDocument/2006/relationships/hyperlink" Target="http://www.psypokes.com/dex/psydex/192/stats" TargetMode="External"/><Relationship Id="rId334" Type="http://schemas.openxmlformats.org/officeDocument/2006/relationships/hyperlink" Target="http://www.psypokes.com/dex/psydex/058/stats" TargetMode="External"/><Relationship Id="rId376" Type="http://schemas.openxmlformats.org/officeDocument/2006/relationships/hyperlink" Target="http://www.psypokes.com/dex/psydex/077/stats" TargetMode="External"/><Relationship Id="rId541" Type="http://schemas.openxmlformats.org/officeDocument/2006/relationships/hyperlink" Target="http://www.psypokes.com/dex/psydex/064/stats" TargetMode="External"/><Relationship Id="rId583" Type="http://schemas.openxmlformats.org/officeDocument/2006/relationships/hyperlink" Target="http://www.psypokes.com/dex/psydex/470/stats" TargetMode="External"/><Relationship Id="rId639" Type="http://schemas.openxmlformats.org/officeDocument/2006/relationships/hyperlink" Target="http://www.psypokes.com/dex/psydex/055/stats" TargetMode="External"/><Relationship Id="rId790" Type="http://schemas.openxmlformats.org/officeDocument/2006/relationships/hyperlink" Target="http://www.psypokes.com/dex/psydex/447/stats" TargetMode="External"/><Relationship Id="rId804" Type="http://schemas.openxmlformats.org/officeDocument/2006/relationships/hyperlink" Target="http://www.psypokes.com/dex/psydex/008/stats" TargetMode="External"/><Relationship Id="rId4" Type="http://schemas.openxmlformats.org/officeDocument/2006/relationships/hyperlink" Target="http://www.psypokes.com/dex/psydex/321/stats" TargetMode="External"/><Relationship Id="rId180" Type="http://schemas.openxmlformats.org/officeDocument/2006/relationships/hyperlink" Target="http://www.psypokes.com/dex/psydex/306/stats" TargetMode="External"/><Relationship Id="rId236" Type="http://schemas.openxmlformats.org/officeDocument/2006/relationships/hyperlink" Target="http://www.psypokes.com/dex/psydex/207/stats" TargetMode="External"/><Relationship Id="rId278" Type="http://schemas.openxmlformats.org/officeDocument/2006/relationships/hyperlink" Target="http://www.psypokes.com/dex/psydex/085/stats" TargetMode="External"/><Relationship Id="rId401" Type="http://schemas.openxmlformats.org/officeDocument/2006/relationships/hyperlink" Target="http://www.psypokes.com/dex/psydex/371/stats" TargetMode="External"/><Relationship Id="rId443" Type="http://schemas.openxmlformats.org/officeDocument/2006/relationships/hyperlink" Target="http://www.psypokes.com/dex/psydex/122/stats" TargetMode="External"/><Relationship Id="rId650" Type="http://schemas.openxmlformats.org/officeDocument/2006/relationships/hyperlink" Target="http://www.psypokes.com/dex/psydex/120/stats" TargetMode="External"/><Relationship Id="rId846" Type="http://schemas.openxmlformats.org/officeDocument/2006/relationships/hyperlink" Target="http://www.psypokes.com/dex/psydex/271/stats" TargetMode="External"/><Relationship Id="rId888" Type="http://schemas.openxmlformats.org/officeDocument/2006/relationships/hyperlink" Target="http://www.psypokes.com/dex/psydex/403/stats" TargetMode="External"/><Relationship Id="rId303" Type="http://schemas.openxmlformats.org/officeDocument/2006/relationships/hyperlink" Target="http://www.psypokes.com/dex/psydex/311/stats" TargetMode="External"/><Relationship Id="rId485" Type="http://schemas.openxmlformats.org/officeDocument/2006/relationships/hyperlink" Target="http://www.psypokes.com/dex/psydex/116/stats" TargetMode="External"/><Relationship Id="rId692" Type="http://schemas.openxmlformats.org/officeDocument/2006/relationships/hyperlink" Target="http://www.psypokes.com/dex/psydex/031/stats" TargetMode="External"/><Relationship Id="rId706" Type="http://schemas.openxmlformats.org/officeDocument/2006/relationships/hyperlink" Target="http://www.psypokes.com/dex/psydex/286/stats" TargetMode="External"/><Relationship Id="rId748" Type="http://schemas.openxmlformats.org/officeDocument/2006/relationships/hyperlink" Target="http://www.psypokes.com/dex/psydex/155/stats" TargetMode="External"/><Relationship Id="rId913" Type="http://schemas.openxmlformats.org/officeDocument/2006/relationships/hyperlink" Target="http://www.psypokes.com/dex/psydex/393/stats" TargetMode="External"/><Relationship Id="rId955" Type="http://schemas.openxmlformats.org/officeDocument/2006/relationships/hyperlink" Target="http://www.psypokes.com/dex/psydex/399/stats" TargetMode="External"/><Relationship Id="rId42" Type="http://schemas.openxmlformats.org/officeDocument/2006/relationships/hyperlink" Target="http://www.psypokes.com/dex/psydex/206/stats" TargetMode="External"/><Relationship Id="rId84" Type="http://schemas.openxmlformats.org/officeDocument/2006/relationships/hyperlink" Target="http://www.psypokes.com/dex/psydex/174/stats" TargetMode="External"/><Relationship Id="rId138" Type="http://schemas.openxmlformats.org/officeDocument/2006/relationships/hyperlink" Target="http://www.psypokes.com/dex/psydex/073/stats" TargetMode="External"/><Relationship Id="rId345" Type="http://schemas.openxmlformats.org/officeDocument/2006/relationships/hyperlink" Target="http://www.psypokes.com/dex/psydex/397/stats" TargetMode="External"/><Relationship Id="rId387" Type="http://schemas.openxmlformats.org/officeDocument/2006/relationships/hyperlink" Target="http://www.psypokes.com/dex/psydex/266/stats" TargetMode="External"/><Relationship Id="rId510" Type="http://schemas.openxmlformats.org/officeDocument/2006/relationships/hyperlink" Target="http://www.psypokes.com/dex/psydex/101/stats" TargetMode="External"/><Relationship Id="rId552" Type="http://schemas.openxmlformats.org/officeDocument/2006/relationships/hyperlink" Target="http://www.psypokes.com/dex/psydex/022/stats" TargetMode="External"/><Relationship Id="rId594" Type="http://schemas.openxmlformats.org/officeDocument/2006/relationships/hyperlink" Target="http://www.psypokes.com/dex/psydex/126/stats" TargetMode="External"/><Relationship Id="rId608" Type="http://schemas.openxmlformats.org/officeDocument/2006/relationships/hyperlink" Target="http://www.psypokes.com/dex/psydex/250/stats" TargetMode="External"/><Relationship Id="rId815" Type="http://schemas.openxmlformats.org/officeDocument/2006/relationships/hyperlink" Target="http://www.psypokes.com/dex/psydex/133/stats" TargetMode="External"/><Relationship Id="rId997" Type="http://schemas.openxmlformats.org/officeDocument/2006/relationships/hyperlink" Target="http://www.psypokes.com/dex/psydex/175/stats" TargetMode="External"/><Relationship Id="rId191" Type="http://schemas.openxmlformats.org/officeDocument/2006/relationships/hyperlink" Target="http://www.psypokes.com/dex/psydex/478/stats" TargetMode="External"/><Relationship Id="rId205" Type="http://schemas.openxmlformats.org/officeDocument/2006/relationships/hyperlink" Target="http://www.psypokes.com/dex/psydex/274/stats" TargetMode="External"/><Relationship Id="rId247" Type="http://schemas.openxmlformats.org/officeDocument/2006/relationships/hyperlink" Target="http://www.psypokes.com/dex/psydex/137/stats" TargetMode="External"/><Relationship Id="rId412" Type="http://schemas.openxmlformats.org/officeDocument/2006/relationships/hyperlink" Target="http://www.psypokes.com/dex/psydex/093/stats" TargetMode="External"/><Relationship Id="rId857" Type="http://schemas.openxmlformats.org/officeDocument/2006/relationships/hyperlink" Target="http://www.psypokes.com/dex/psydex/379/stats" TargetMode="External"/><Relationship Id="rId899" Type="http://schemas.openxmlformats.org/officeDocument/2006/relationships/hyperlink" Target="http://www.psypokes.com/dex/psydex/029/stats" TargetMode="External"/><Relationship Id="rId1000" Type="http://schemas.openxmlformats.org/officeDocument/2006/relationships/hyperlink" Target="http://www.psypokes.com/dex/psydex/268/stats" TargetMode="External"/><Relationship Id="rId107" Type="http://schemas.openxmlformats.org/officeDocument/2006/relationships/hyperlink" Target="http://www.psypokes.com/dex/psydex/233/stats" TargetMode="External"/><Relationship Id="rId289" Type="http://schemas.openxmlformats.org/officeDocument/2006/relationships/hyperlink" Target="http://www.psypokes.com/dex/psydex/305/stats" TargetMode="External"/><Relationship Id="rId454" Type="http://schemas.openxmlformats.org/officeDocument/2006/relationships/hyperlink" Target="http://www.psypokes.com/dex/psydex/283/stats" TargetMode="External"/><Relationship Id="rId496" Type="http://schemas.openxmlformats.org/officeDocument/2006/relationships/hyperlink" Target="http://www.psypokes.com/dex/psydex/063/stats" TargetMode="External"/><Relationship Id="rId661" Type="http://schemas.openxmlformats.org/officeDocument/2006/relationships/hyperlink" Target="http://www.psypokes.com/dex/psydex/350/stats" TargetMode="External"/><Relationship Id="rId717" Type="http://schemas.openxmlformats.org/officeDocument/2006/relationships/hyperlink" Target="http://www.psypokes.com/dex/psydex/337/stats" TargetMode="External"/><Relationship Id="rId759" Type="http://schemas.openxmlformats.org/officeDocument/2006/relationships/hyperlink" Target="http://www.psypokes.com/dex/psydex/028/stats" TargetMode="External"/><Relationship Id="rId924" Type="http://schemas.openxmlformats.org/officeDocument/2006/relationships/hyperlink" Target="http://www.psypokes.com/dex/psydex/176/stats" TargetMode="External"/><Relationship Id="rId966" Type="http://schemas.openxmlformats.org/officeDocument/2006/relationships/hyperlink" Target="http://www.psypokes.com/dex/psydex/043/stats" TargetMode="External"/><Relationship Id="rId11" Type="http://schemas.openxmlformats.org/officeDocument/2006/relationships/hyperlink" Target="http://www.psypokes.com/dex/psydex/040/stats" TargetMode="External"/><Relationship Id="rId53" Type="http://schemas.openxmlformats.org/officeDocument/2006/relationships/hyperlink" Target="http://www.psypokes.com/dex/psydex/492/stats" TargetMode="External"/><Relationship Id="rId149" Type="http://schemas.openxmlformats.org/officeDocument/2006/relationships/hyperlink" Target="http://www.psypokes.com/dex/psydex/392/stats" TargetMode="External"/><Relationship Id="rId314" Type="http://schemas.openxmlformats.org/officeDocument/2006/relationships/hyperlink" Target="http://www.psypokes.com/dex/psydex/277/stats" TargetMode="External"/><Relationship Id="rId356" Type="http://schemas.openxmlformats.org/officeDocument/2006/relationships/hyperlink" Target="http://www.psypokes.com/dex/psydex/331/stats" TargetMode="External"/><Relationship Id="rId398" Type="http://schemas.openxmlformats.org/officeDocument/2006/relationships/hyperlink" Target="http://www.psypokes.com/dex/psydex/201/stats" TargetMode="External"/><Relationship Id="rId521" Type="http://schemas.openxmlformats.org/officeDocument/2006/relationships/hyperlink" Target="http://www.psypokes.com/dex/psydex/051/stats" TargetMode="External"/><Relationship Id="rId563" Type="http://schemas.openxmlformats.org/officeDocument/2006/relationships/hyperlink" Target="http://www.psypokes.com/dex/psydex/373/stats" TargetMode="External"/><Relationship Id="rId619" Type="http://schemas.openxmlformats.org/officeDocument/2006/relationships/hyperlink" Target="http://www.psypokes.com/dex/psydex/474/stats" TargetMode="External"/><Relationship Id="rId770" Type="http://schemas.openxmlformats.org/officeDocument/2006/relationships/hyperlink" Target="http://www.psypokes.com/dex/psydex/390/stats" TargetMode="External"/><Relationship Id="rId95" Type="http://schemas.openxmlformats.org/officeDocument/2006/relationships/hyperlink" Target="http://www.psypokes.com/dex/psydex/275/stats" TargetMode="External"/><Relationship Id="rId160" Type="http://schemas.openxmlformats.org/officeDocument/2006/relationships/hyperlink" Target="http://www.psypokes.com/dex/psydex/042/stats" TargetMode="External"/><Relationship Id="rId216" Type="http://schemas.openxmlformats.org/officeDocument/2006/relationships/hyperlink" Target="http://www.psypokes.com/dex/psydex/049/stats" TargetMode="External"/><Relationship Id="rId423" Type="http://schemas.openxmlformats.org/officeDocument/2006/relationships/hyperlink" Target="http://www.psypokes.com/dex/psydex/265/stats" TargetMode="External"/><Relationship Id="rId826" Type="http://schemas.openxmlformats.org/officeDocument/2006/relationships/hyperlink" Target="http://www.psypokes.com/dex/psydex/070/stats" TargetMode="External"/><Relationship Id="rId868" Type="http://schemas.openxmlformats.org/officeDocument/2006/relationships/hyperlink" Target="http://www.psypokes.com/dex/psydex/294/stats" TargetMode="External"/><Relationship Id="rId1011" Type="http://schemas.openxmlformats.org/officeDocument/2006/relationships/printerSettings" Target="../printerSettings/printerSettings6.bin"/><Relationship Id="rId258" Type="http://schemas.openxmlformats.org/officeDocument/2006/relationships/hyperlink" Target="http://www.psypokes.com/dex/psydex/178/stats" TargetMode="External"/><Relationship Id="rId465" Type="http://schemas.openxmlformats.org/officeDocument/2006/relationships/hyperlink" Target="http://www.psypokes.com/dex/psydex/037/stats" TargetMode="External"/><Relationship Id="rId630" Type="http://schemas.openxmlformats.org/officeDocument/2006/relationships/hyperlink" Target="http://www.psypokes.com/dex/psydex/190/stats" TargetMode="External"/><Relationship Id="rId672" Type="http://schemas.openxmlformats.org/officeDocument/2006/relationships/hyperlink" Target="http://www.psypokes.com/dex/psydex/092/stats" TargetMode="External"/><Relationship Id="rId728" Type="http://schemas.openxmlformats.org/officeDocument/2006/relationships/hyperlink" Target="http://www.psypokes.com/dex/psydex/062/stats" TargetMode="External"/><Relationship Id="rId935" Type="http://schemas.openxmlformats.org/officeDocument/2006/relationships/hyperlink" Target="http://www.psypokes.com/dex/psydex/341/stats" TargetMode="External"/><Relationship Id="rId22" Type="http://schemas.openxmlformats.org/officeDocument/2006/relationships/hyperlink" Target="http://www.psypokes.com/dex/psydex/423/stats" TargetMode="External"/><Relationship Id="rId64" Type="http://schemas.openxmlformats.org/officeDocument/2006/relationships/hyperlink" Target="http://www.psypokes.com/dex/psydex/130/stats" TargetMode="External"/><Relationship Id="rId118" Type="http://schemas.openxmlformats.org/officeDocument/2006/relationships/hyperlink" Target="http://www.psypokes.com/dex/psydex/362/stats" TargetMode="External"/><Relationship Id="rId325" Type="http://schemas.openxmlformats.org/officeDocument/2006/relationships/hyperlink" Target="http://www.psypokes.com/dex/psydex/436/stats" TargetMode="External"/><Relationship Id="rId367" Type="http://schemas.openxmlformats.org/officeDocument/2006/relationships/hyperlink" Target="http://www.psypokes.com/dex/psydex/106/stats" TargetMode="External"/><Relationship Id="rId532" Type="http://schemas.openxmlformats.org/officeDocument/2006/relationships/hyperlink" Target="http://www.psypokes.com/dex/psydex/478/stats" TargetMode="External"/><Relationship Id="rId574" Type="http://schemas.openxmlformats.org/officeDocument/2006/relationships/hyperlink" Target="http://www.psypokes.com/dex/psydex/050/stats" TargetMode="External"/><Relationship Id="rId977" Type="http://schemas.openxmlformats.org/officeDocument/2006/relationships/hyperlink" Target="http://www.psypokes.com/dex/psydex/185/stats" TargetMode="External"/><Relationship Id="rId171" Type="http://schemas.openxmlformats.org/officeDocument/2006/relationships/hyperlink" Target="http://www.psypokes.com/dex/psydex/480/stats" TargetMode="External"/><Relationship Id="rId227" Type="http://schemas.openxmlformats.org/officeDocument/2006/relationships/hyperlink" Target="http://www.psypokes.com/dex/psydex/359/stats" TargetMode="External"/><Relationship Id="rId781" Type="http://schemas.openxmlformats.org/officeDocument/2006/relationships/hyperlink" Target="http://www.psypokes.com/dex/psydex/131/stats" TargetMode="External"/><Relationship Id="rId837" Type="http://schemas.openxmlformats.org/officeDocument/2006/relationships/hyperlink" Target="http://www.psypokes.com/dex/psydex/453/stats" TargetMode="External"/><Relationship Id="rId879" Type="http://schemas.openxmlformats.org/officeDocument/2006/relationships/hyperlink" Target="http://www.psypokes.com/dex/psydex/180/stats" TargetMode="External"/><Relationship Id="rId269" Type="http://schemas.openxmlformats.org/officeDocument/2006/relationships/hyperlink" Target="http://www.psypokes.com/dex/psydex/291/stats" TargetMode="External"/><Relationship Id="rId434" Type="http://schemas.openxmlformats.org/officeDocument/2006/relationships/hyperlink" Target="http://www.psypokes.com/dex/psydex/356/stats" TargetMode="External"/><Relationship Id="rId476" Type="http://schemas.openxmlformats.org/officeDocument/2006/relationships/hyperlink" Target="http://www.psypokes.com/dex/psydex/025/stats" TargetMode="External"/><Relationship Id="rId641" Type="http://schemas.openxmlformats.org/officeDocument/2006/relationships/hyperlink" Target="http://www.psypokes.com/dex/psydex/314/stats" TargetMode="External"/><Relationship Id="rId683" Type="http://schemas.openxmlformats.org/officeDocument/2006/relationships/hyperlink" Target="http://www.psypokes.com/dex/psydex/275/stats" TargetMode="External"/><Relationship Id="rId739" Type="http://schemas.openxmlformats.org/officeDocument/2006/relationships/hyperlink" Target="http://www.psypokes.com/dex/psydex/097/stats" TargetMode="External"/><Relationship Id="rId890" Type="http://schemas.openxmlformats.org/officeDocument/2006/relationships/hyperlink" Target="http://www.psypokes.com/dex/psydex/255/stats" TargetMode="External"/><Relationship Id="rId904" Type="http://schemas.openxmlformats.org/officeDocument/2006/relationships/hyperlink" Target="http://www.psypokes.com/dex/psydex/205/stats" TargetMode="External"/><Relationship Id="rId33" Type="http://schemas.openxmlformats.org/officeDocument/2006/relationships/hyperlink" Target="http://www.psypokes.com/dex/psydex/115/stats" TargetMode="External"/><Relationship Id="rId129" Type="http://schemas.openxmlformats.org/officeDocument/2006/relationships/hyperlink" Target="http://www.psypokes.com/dex/psydex/154/stats" TargetMode="External"/><Relationship Id="rId280" Type="http://schemas.openxmlformats.org/officeDocument/2006/relationships/hyperlink" Target="http://www.psypokes.com/dex/psydex/269/stats" TargetMode="External"/><Relationship Id="rId336" Type="http://schemas.openxmlformats.org/officeDocument/2006/relationships/hyperlink" Target="http://www.psypokes.com/dex/psydex/099/stats" TargetMode="External"/><Relationship Id="rId501" Type="http://schemas.openxmlformats.org/officeDocument/2006/relationships/hyperlink" Target="http://www.psypokes.com/dex/psydex/439/stats" TargetMode="External"/><Relationship Id="rId543" Type="http://schemas.openxmlformats.org/officeDocument/2006/relationships/hyperlink" Target="http://www.psypokes.com/dex/psydex/310/stats" TargetMode="External"/><Relationship Id="rId946" Type="http://schemas.openxmlformats.org/officeDocument/2006/relationships/hyperlink" Target="http://www.psypokes.com/dex/psydex/195/stats" TargetMode="External"/><Relationship Id="rId988" Type="http://schemas.openxmlformats.org/officeDocument/2006/relationships/hyperlink" Target="http://www.psypokes.com/dex/psydex/363/stats" TargetMode="External"/><Relationship Id="rId75" Type="http://schemas.openxmlformats.org/officeDocument/2006/relationships/hyperlink" Target="http://www.psypokes.com/dex/psydex/485/stats" TargetMode="External"/><Relationship Id="rId140" Type="http://schemas.openxmlformats.org/officeDocument/2006/relationships/hyperlink" Target="http://www.psypokes.com/dex/psydex/071/stats" TargetMode="External"/><Relationship Id="rId182" Type="http://schemas.openxmlformats.org/officeDocument/2006/relationships/hyperlink" Target="http://www.psypokes.com/dex/psydex/332/stats" TargetMode="External"/><Relationship Id="rId378" Type="http://schemas.openxmlformats.org/officeDocument/2006/relationships/hyperlink" Target="http://www.psypokes.com/dex/psydex/315/stats" TargetMode="External"/><Relationship Id="rId403" Type="http://schemas.openxmlformats.org/officeDocument/2006/relationships/hyperlink" Target="http://www.psypokes.com/dex/psydex/318/stats" TargetMode="External"/><Relationship Id="rId585" Type="http://schemas.openxmlformats.org/officeDocument/2006/relationships/hyperlink" Target="http://www.psypokes.com/dex/psydex/417/stats" TargetMode="External"/><Relationship Id="rId750" Type="http://schemas.openxmlformats.org/officeDocument/2006/relationships/hyperlink" Target="http://www.psypokes.com/dex/psydex/309/stats" TargetMode="External"/><Relationship Id="rId792" Type="http://schemas.openxmlformats.org/officeDocument/2006/relationships/hyperlink" Target="http://www.psypokes.com/dex/psydex/325/stats" TargetMode="External"/><Relationship Id="rId806" Type="http://schemas.openxmlformats.org/officeDocument/2006/relationships/hyperlink" Target="http://www.psypokes.com/dex/psydex/016/stats" TargetMode="External"/><Relationship Id="rId848" Type="http://schemas.openxmlformats.org/officeDocument/2006/relationships/hyperlink" Target="http://www.psypokes.com/dex/psydex/259/stats" TargetMode="External"/><Relationship Id="rId6" Type="http://schemas.openxmlformats.org/officeDocument/2006/relationships/hyperlink" Target="http://www.psypokes.com/dex/psydex/426/stats" TargetMode="External"/><Relationship Id="rId238" Type="http://schemas.openxmlformats.org/officeDocument/2006/relationships/hyperlink" Target="http://www.psypokes.com/dex/psydex/135/stats" TargetMode="External"/><Relationship Id="rId445" Type="http://schemas.openxmlformats.org/officeDocument/2006/relationships/hyperlink" Target="http://www.psypokes.com/dex/psydex/016/stats" TargetMode="External"/><Relationship Id="rId487" Type="http://schemas.openxmlformats.org/officeDocument/2006/relationships/hyperlink" Target="http://www.psypokes.com/dex/psydex/098/stats" TargetMode="External"/><Relationship Id="rId610" Type="http://schemas.openxmlformats.org/officeDocument/2006/relationships/hyperlink" Target="http://www.psypokes.com/dex/psydex/382/stats" TargetMode="External"/><Relationship Id="rId652" Type="http://schemas.openxmlformats.org/officeDocument/2006/relationships/hyperlink" Target="http://www.psypokes.com/dex/psydex/276/stats" TargetMode="External"/><Relationship Id="rId694" Type="http://schemas.openxmlformats.org/officeDocument/2006/relationships/hyperlink" Target="http://www.psypokes.com/dex/psydex/347/stats" TargetMode="External"/><Relationship Id="rId708" Type="http://schemas.openxmlformats.org/officeDocument/2006/relationships/hyperlink" Target="http://www.psypokes.com/dex/psydex/351/stats" TargetMode="External"/><Relationship Id="rId915" Type="http://schemas.openxmlformats.org/officeDocument/2006/relationships/hyperlink" Target="http://www.psypokes.com/dex/psydex/476/stats" TargetMode="External"/><Relationship Id="rId291" Type="http://schemas.openxmlformats.org/officeDocument/2006/relationships/hyperlink" Target="http://www.psypokes.com/dex/psydex/404/stats" TargetMode="External"/><Relationship Id="rId305" Type="http://schemas.openxmlformats.org/officeDocument/2006/relationships/hyperlink" Target="http://www.psypokes.com/dex/psydex/026/stats" TargetMode="External"/><Relationship Id="rId347" Type="http://schemas.openxmlformats.org/officeDocument/2006/relationships/hyperlink" Target="http://www.psypokes.com/dex/psydex/387/stats" TargetMode="External"/><Relationship Id="rId512" Type="http://schemas.openxmlformats.org/officeDocument/2006/relationships/hyperlink" Target="http://www.psypokes.com/dex/psydex/169/stats" TargetMode="External"/><Relationship Id="rId957" Type="http://schemas.openxmlformats.org/officeDocument/2006/relationships/hyperlink" Target="http://www.psypokes.com/dex/psydex/304/stats" TargetMode="External"/><Relationship Id="rId999" Type="http://schemas.openxmlformats.org/officeDocument/2006/relationships/hyperlink" Target="http://www.psypokes.com/dex/psydex/265/stats" TargetMode="External"/><Relationship Id="rId44" Type="http://schemas.openxmlformats.org/officeDocument/2006/relationships/hyperlink" Target="http://www.psypokes.com/dex/psydex/440/stats" TargetMode="External"/><Relationship Id="rId86" Type="http://schemas.openxmlformats.org/officeDocument/2006/relationships/hyperlink" Target="http://www.psypokes.com/dex/psydex/068/stats" TargetMode="External"/><Relationship Id="rId151" Type="http://schemas.openxmlformats.org/officeDocument/2006/relationships/hyperlink" Target="http://www.psypokes.com/dex/psydex/334/stats" TargetMode="External"/><Relationship Id="rId389" Type="http://schemas.openxmlformats.org/officeDocument/2006/relationships/hyperlink" Target="http://www.psypokes.com/dex/psydex/361/stats" TargetMode="External"/><Relationship Id="rId554" Type="http://schemas.openxmlformats.org/officeDocument/2006/relationships/hyperlink" Target="http://www.psypokes.com/dex/psydex/385/stats" TargetMode="External"/><Relationship Id="rId596" Type="http://schemas.openxmlformats.org/officeDocument/2006/relationships/hyperlink" Target="http://www.psypokes.com/dex/psydex/457/stats" TargetMode="External"/><Relationship Id="rId761" Type="http://schemas.openxmlformats.org/officeDocument/2006/relationships/hyperlink" Target="http://www.psypokes.com/dex/psydex/336/stats" TargetMode="External"/><Relationship Id="rId817" Type="http://schemas.openxmlformats.org/officeDocument/2006/relationships/hyperlink" Target="http://www.psypokes.com/dex/psydex/103/stats" TargetMode="External"/><Relationship Id="rId859" Type="http://schemas.openxmlformats.org/officeDocument/2006/relationships/hyperlink" Target="http://www.psypokes.com/dex/psydex/372/stats" TargetMode="External"/><Relationship Id="rId1002" Type="http://schemas.openxmlformats.org/officeDocument/2006/relationships/hyperlink" Target="http://www.psypokes.com/dex/psydex/174/stats" TargetMode="External"/><Relationship Id="rId193" Type="http://schemas.openxmlformats.org/officeDocument/2006/relationships/hyperlink" Target="http://www.psypokes.com/dex/psydex/316/stats" TargetMode="External"/><Relationship Id="rId207" Type="http://schemas.openxmlformats.org/officeDocument/2006/relationships/hyperlink" Target="http://www.psypokes.com/dex/psydex/247/stats" TargetMode="External"/><Relationship Id="rId249" Type="http://schemas.openxmlformats.org/officeDocument/2006/relationships/hyperlink" Target="http://www.psypokes.com/dex/psydex/211/stats" TargetMode="External"/><Relationship Id="rId414" Type="http://schemas.openxmlformats.org/officeDocument/2006/relationships/hyperlink" Target="http://www.psypokes.com/dex/psydex/014/stats" TargetMode="External"/><Relationship Id="rId456" Type="http://schemas.openxmlformats.org/officeDocument/2006/relationships/hyperlink" Target="http://www.psypokes.com/dex/psydex/072/stats" TargetMode="External"/><Relationship Id="rId498" Type="http://schemas.openxmlformats.org/officeDocument/2006/relationships/hyperlink" Target="http://www.psypokes.com/dex/psydex/355/stats" TargetMode="External"/><Relationship Id="rId621" Type="http://schemas.openxmlformats.org/officeDocument/2006/relationships/hyperlink" Target="http://www.psypokes.com/dex/psydex/049/stats" TargetMode="External"/><Relationship Id="rId663" Type="http://schemas.openxmlformats.org/officeDocument/2006/relationships/hyperlink" Target="http://www.psypokes.com/dex/psydex/334/stats" TargetMode="External"/><Relationship Id="rId870" Type="http://schemas.openxmlformats.org/officeDocument/2006/relationships/hyperlink" Target="http://www.psypokes.com/dex/psydex/450/stats" TargetMode="External"/><Relationship Id="rId13" Type="http://schemas.openxmlformats.org/officeDocument/2006/relationships/hyperlink" Target="http://www.psypokes.com/dex/psydex/131/stats" TargetMode="External"/><Relationship Id="rId109" Type="http://schemas.openxmlformats.org/officeDocument/2006/relationships/hyperlink" Target="http://www.psypokes.com/dex/psydex/468/stats" TargetMode="External"/><Relationship Id="rId260" Type="http://schemas.openxmlformats.org/officeDocument/2006/relationships/hyperlink" Target="http://www.psypokes.com/dex/psydex/354/stats" TargetMode="External"/><Relationship Id="rId316" Type="http://schemas.openxmlformats.org/officeDocument/2006/relationships/hyperlink" Target="http://www.psypokes.com/dex/psydex/048/stats" TargetMode="External"/><Relationship Id="rId523" Type="http://schemas.openxmlformats.org/officeDocument/2006/relationships/hyperlink" Target="http://www.psypokes.com/dex/psydex/424/stats" TargetMode="External"/><Relationship Id="rId719" Type="http://schemas.openxmlformats.org/officeDocument/2006/relationships/hyperlink" Target="http://www.psypokes.com/dex/psydex/082/stats" TargetMode="External"/><Relationship Id="rId926" Type="http://schemas.openxmlformats.org/officeDocument/2006/relationships/hyperlink" Target="http://www.psypokes.com/dex/psydex/423/stats" TargetMode="External"/><Relationship Id="rId968" Type="http://schemas.openxmlformats.org/officeDocument/2006/relationships/hyperlink" Target="http://www.psypokes.com/dex/psydex/273/stats" TargetMode="External"/><Relationship Id="rId55" Type="http://schemas.openxmlformats.org/officeDocument/2006/relationships/hyperlink" Target="http://www.psypokes.com/dex/psydex/245/stats" TargetMode="External"/><Relationship Id="rId97" Type="http://schemas.openxmlformats.org/officeDocument/2006/relationships/hyperlink" Target="http://www.psypokes.com/dex/psydex/217/stats" TargetMode="External"/><Relationship Id="rId120" Type="http://schemas.openxmlformats.org/officeDocument/2006/relationships/hyperlink" Target="http://www.psypokes.com/dex/psydex/076/stats" TargetMode="External"/><Relationship Id="rId358" Type="http://schemas.openxmlformats.org/officeDocument/2006/relationships/hyperlink" Target="http://www.psypokes.com/dex/psydex/173/stats" TargetMode="External"/><Relationship Id="rId565" Type="http://schemas.openxmlformats.org/officeDocument/2006/relationships/hyperlink" Target="http://www.psypokes.com/dex/psydex/289/stats" TargetMode="External"/><Relationship Id="rId730" Type="http://schemas.openxmlformats.org/officeDocument/2006/relationships/hyperlink" Target="http://www.psypokes.com/dex/psydex/338/stats" TargetMode="External"/><Relationship Id="rId772" Type="http://schemas.openxmlformats.org/officeDocument/2006/relationships/hyperlink" Target="http://www.psypokes.com/dex/psydex/460/stats" TargetMode="External"/><Relationship Id="rId828" Type="http://schemas.openxmlformats.org/officeDocument/2006/relationships/hyperlink" Target="http://www.psypokes.com/dex/psydex/368/stats" TargetMode="External"/><Relationship Id="rId162" Type="http://schemas.openxmlformats.org/officeDocument/2006/relationships/hyperlink" Target="http://www.psypokes.com/dex/psydex/229/stats" TargetMode="External"/><Relationship Id="rId218" Type="http://schemas.openxmlformats.org/officeDocument/2006/relationships/hyperlink" Target="http://www.psypokes.com/dex/psydex/461/stats" TargetMode="External"/><Relationship Id="rId425" Type="http://schemas.openxmlformats.org/officeDocument/2006/relationships/hyperlink" Target="http://www.psypokes.com/dex/psydex/353/stats" TargetMode="External"/><Relationship Id="rId467" Type="http://schemas.openxmlformats.org/officeDocument/2006/relationships/hyperlink" Target="http://www.psypokes.com/dex/psydex/401/stats" TargetMode="External"/><Relationship Id="rId632" Type="http://schemas.openxmlformats.org/officeDocument/2006/relationships/hyperlink" Target="http://www.psypokes.com/dex/psydex/418/stats" TargetMode="External"/><Relationship Id="rId271" Type="http://schemas.openxmlformats.org/officeDocument/2006/relationships/hyperlink" Target="http://www.psypokes.com/dex/psydex/411/stats" TargetMode="External"/><Relationship Id="rId674" Type="http://schemas.openxmlformats.org/officeDocument/2006/relationships/hyperlink" Target="http://www.psypokes.com/dex/psydex/326/stats" TargetMode="External"/><Relationship Id="rId881" Type="http://schemas.openxmlformats.org/officeDocument/2006/relationships/hyperlink" Target="http://www.psypokes.com/dex/psydex/210/stats" TargetMode="External"/><Relationship Id="rId937" Type="http://schemas.openxmlformats.org/officeDocument/2006/relationships/hyperlink" Target="http://www.psypokes.com/dex/psydex/104/stats" TargetMode="External"/><Relationship Id="rId979" Type="http://schemas.openxmlformats.org/officeDocument/2006/relationships/hyperlink" Target="http://www.psypokes.com/dex/psydex/191/stats" TargetMode="External"/><Relationship Id="rId24" Type="http://schemas.openxmlformats.org/officeDocument/2006/relationships/hyperlink" Target="http://www.psypokes.com/dex/psydex/473/stats" TargetMode="External"/><Relationship Id="rId66" Type="http://schemas.openxmlformats.org/officeDocument/2006/relationships/hyperlink" Target="http://www.psypokes.com/dex/psydex/241/stats" TargetMode="External"/><Relationship Id="rId131" Type="http://schemas.openxmlformats.org/officeDocument/2006/relationships/hyperlink" Target="http://www.psypokes.com/dex/psydex/376/stats" TargetMode="External"/><Relationship Id="rId327" Type="http://schemas.openxmlformats.org/officeDocument/2006/relationships/hyperlink" Target="http://www.psypokes.com/dex/psydex/065/stats" TargetMode="External"/><Relationship Id="rId369" Type="http://schemas.openxmlformats.org/officeDocument/2006/relationships/hyperlink" Target="http://www.psypokes.com/dex/psydex/246/stats" TargetMode="External"/><Relationship Id="rId534" Type="http://schemas.openxmlformats.org/officeDocument/2006/relationships/hyperlink" Target="http://www.psypokes.com/dex/psydex/189/stats" TargetMode="External"/><Relationship Id="rId576" Type="http://schemas.openxmlformats.org/officeDocument/2006/relationships/hyperlink" Target="http://www.psypokes.com/dex/psydex/466/stats" TargetMode="External"/><Relationship Id="rId741" Type="http://schemas.openxmlformats.org/officeDocument/2006/relationships/hyperlink" Target="http://www.psypokes.com/dex/psydex/456/stats" TargetMode="External"/><Relationship Id="rId783" Type="http://schemas.openxmlformats.org/officeDocument/2006/relationships/hyperlink" Target="http://www.psypokes.com/dex/psydex/462/stats" TargetMode="External"/><Relationship Id="rId839" Type="http://schemas.openxmlformats.org/officeDocument/2006/relationships/hyperlink" Target="http://www.psypokes.com/dex/psydex/147/stats" TargetMode="External"/><Relationship Id="rId990" Type="http://schemas.openxmlformats.org/officeDocument/2006/relationships/hyperlink" Target="http://www.psypokes.com/dex/psydex/345/stats" TargetMode="External"/><Relationship Id="rId173" Type="http://schemas.openxmlformats.org/officeDocument/2006/relationships/hyperlink" Target="http://www.psypokes.com/dex/psydex/455/stats" TargetMode="External"/><Relationship Id="rId229" Type="http://schemas.openxmlformats.org/officeDocument/2006/relationships/hyperlink" Target="http://www.psypokes.com/dex/psydex/358/stats" TargetMode="External"/><Relationship Id="rId380" Type="http://schemas.openxmlformats.org/officeDocument/2006/relationships/hyperlink" Target="http://www.psypokes.com/dex/psydex/479_fan/stats" TargetMode="External"/><Relationship Id="rId436" Type="http://schemas.openxmlformats.org/officeDocument/2006/relationships/hyperlink" Target="http://www.psypokes.com/dex/psydex/074/stats" TargetMode="External"/><Relationship Id="rId601" Type="http://schemas.openxmlformats.org/officeDocument/2006/relationships/hyperlink" Target="http://www.psypokes.com/dex/psydex/386_defense/stats" TargetMode="External"/><Relationship Id="rId643" Type="http://schemas.openxmlformats.org/officeDocument/2006/relationships/hyperlink" Target="http://www.psypokes.com/dex/psydex/166/stats" TargetMode="External"/><Relationship Id="rId240" Type="http://schemas.openxmlformats.org/officeDocument/2006/relationships/hyperlink" Target="http://www.psypokes.com/dex/psydex/470/stats" TargetMode="External"/><Relationship Id="rId478" Type="http://schemas.openxmlformats.org/officeDocument/2006/relationships/hyperlink" Target="http://www.psypokes.com/dex/psydex/223/stats" TargetMode="External"/><Relationship Id="rId685" Type="http://schemas.openxmlformats.org/officeDocument/2006/relationships/hyperlink" Target="http://www.psypokes.com/dex/psydex/397/stats" TargetMode="External"/><Relationship Id="rId850" Type="http://schemas.openxmlformats.org/officeDocument/2006/relationships/hyperlink" Target="http://www.psypokes.com/dex/psydex/375/stats" TargetMode="External"/><Relationship Id="rId892" Type="http://schemas.openxmlformats.org/officeDocument/2006/relationships/hyperlink" Target="http://www.psypokes.com/dex/psydex/040/stats" TargetMode="External"/><Relationship Id="rId906" Type="http://schemas.openxmlformats.org/officeDocument/2006/relationships/hyperlink" Target="http://www.psypokes.com/dex/psydex/316/stats" TargetMode="External"/><Relationship Id="rId948" Type="http://schemas.openxmlformats.org/officeDocument/2006/relationships/hyperlink" Target="http://www.psypokes.com/dex/psydex/442/stats" TargetMode="External"/><Relationship Id="rId35" Type="http://schemas.openxmlformats.org/officeDocument/2006/relationships/hyperlink" Target="http://www.psypokes.com/dex/psydex/384/stats" TargetMode="External"/><Relationship Id="rId77" Type="http://schemas.openxmlformats.org/officeDocument/2006/relationships/hyperlink" Target="http://www.psypokes.com/dex/psydex/181/stats" TargetMode="External"/><Relationship Id="rId100" Type="http://schemas.openxmlformats.org/officeDocument/2006/relationships/hyperlink" Target="http://www.psypokes.com/dex/psydex/469/stats" TargetMode="External"/><Relationship Id="rId282" Type="http://schemas.openxmlformats.org/officeDocument/2006/relationships/hyperlink" Target="http://www.psypokes.com/dex/psydex/102/stats" TargetMode="External"/><Relationship Id="rId338" Type="http://schemas.openxmlformats.org/officeDocument/2006/relationships/hyperlink" Target="http://www.psypokes.com/dex/psydex/179/stats" TargetMode="External"/><Relationship Id="rId503" Type="http://schemas.openxmlformats.org/officeDocument/2006/relationships/hyperlink" Target="http://www.psypokes.com/dex/psydex/213/stats" TargetMode="External"/><Relationship Id="rId545" Type="http://schemas.openxmlformats.org/officeDocument/2006/relationships/hyperlink" Target="http://www.psypokes.com/dex/psydex/078/stats" TargetMode="External"/><Relationship Id="rId587" Type="http://schemas.openxmlformats.org/officeDocument/2006/relationships/hyperlink" Target="http://www.psypokes.com/dex/psydex/057/stats" TargetMode="External"/><Relationship Id="rId710" Type="http://schemas.openxmlformats.org/officeDocument/2006/relationships/hyperlink" Target="http://www.psypokes.com/dex/psydex/415/stats" TargetMode="External"/><Relationship Id="rId752" Type="http://schemas.openxmlformats.org/officeDocument/2006/relationships/hyperlink" Target="http://www.psypokes.com/dex/psydex/471/stats" TargetMode="External"/><Relationship Id="rId808" Type="http://schemas.openxmlformats.org/officeDocument/2006/relationships/hyperlink" Target="http://www.psypokes.com/dex/psydex/181/stats" TargetMode="External"/><Relationship Id="rId8" Type="http://schemas.openxmlformats.org/officeDocument/2006/relationships/hyperlink" Target="http://www.psypokes.com/dex/psydex/487_origin/stats" TargetMode="External"/><Relationship Id="rId142" Type="http://schemas.openxmlformats.org/officeDocument/2006/relationships/hyperlink" Target="http://www.psypokes.com/dex/psydex/400/stats" TargetMode="External"/><Relationship Id="rId184" Type="http://schemas.openxmlformats.org/officeDocument/2006/relationships/hyperlink" Target="http://www.psypokes.com/dex/psydex/351/stats" TargetMode="External"/><Relationship Id="rId391" Type="http://schemas.openxmlformats.org/officeDocument/2006/relationships/hyperlink" Target="http://www.psypokes.com/dex/psydex/220/stats" TargetMode="External"/><Relationship Id="rId405" Type="http://schemas.openxmlformats.org/officeDocument/2006/relationships/hyperlink" Target="http://www.psypokes.com/dex/psydex/420/stats" TargetMode="External"/><Relationship Id="rId447" Type="http://schemas.openxmlformats.org/officeDocument/2006/relationships/hyperlink" Target="http://www.psypokes.com/dex/psydex/447/stats" TargetMode="External"/><Relationship Id="rId612" Type="http://schemas.openxmlformats.org/officeDocument/2006/relationships/hyperlink" Target="http://www.psypokes.com/dex/psydex/052/stats" TargetMode="External"/><Relationship Id="rId794" Type="http://schemas.openxmlformats.org/officeDocument/2006/relationships/hyperlink" Target="http://www.psypokes.com/dex/psydex/260/stats" TargetMode="External"/><Relationship Id="rId251" Type="http://schemas.openxmlformats.org/officeDocument/2006/relationships/hyperlink" Target="http://www.psypokes.com/dex/psydex/086/stats" TargetMode="External"/><Relationship Id="rId489" Type="http://schemas.openxmlformats.org/officeDocument/2006/relationships/hyperlink" Target="http://www.psypokes.com/dex/psydex/299/stats" TargetMode="External"/><Relationship Id="rId654" Type="http://schemas.openxmlformats.org/officeDocument/2006/relationships/hyperlink" Target="http://www.psypokes.com/dex/psydex/313/stats" TargetMode="External"/><Relationship Id="rId696" Type="http://schemas.openxmlformats.org/officeDocument/2006/relationships/hyperlink" Target="http://www.psypokes.com/dex/psydex/344/stats" TargetMode="External"/><Relationship Id="rId861" Type="http://schemas.openxmlformats.org/officeDocument/2006/relationships/hyperlink" Target="http://www.psypokes.com/dex/psydex/361/stats" TargetMode="External"/><Relationship Id="rId917" Type="http://schemas.openxmlformats.org/officeDocument/2006/relationships/hyperlink" Target="http://www.psypokes.com/dex/psydex/112/stats" TargetMode="External"/><Relationship Id="rId959" Type="http://schemas.openxmlformats.org/officeDocument/2006/relationships/hyperlink" Target="http://www.psypokes.com/dex/psydex/374/stats" TargetMode="External"/><Relationship Id="rId46" Type="http://schemas.openxmlformats.org/officeDocument/2006/relationships/hyperlink" Target="http://www.psypokes.com/dex/psydex/385/stats" TargetMode="External"/><Relationship Id="rId293" Type="http://schemas.openxmlformats.org/officeDocument/2006/relationships/hyperlink" Target="http://www.psypokes.com/dex/psydex/308/stats" TargetMode="External"/><Relationship Id="rId307" Type="http://schemas.openxmlformats.org/officeDocument/2006/relationships/hyperlink" Target="http://www.psypokes.com/dex/psydex/285/stats" TargetMode="External"/><Relationship Id="rId349" Type="http://schemas.openxmlformats.org/officeDocument/2006/relationships/hyperlink" Target="http://www.psypokes.com/dex/psydex/393/stats" TargetMode="External"/><Relationship Id="rId514" Type="http://schemas.openxmlformats.org/officeDocument/2006/relationships/hyperlink" Target="http://www.psypokes.com/dex/psydex/150/stats" TargetMode="External"/><Relationship Id="rId556" Type="http://schemas.openxmlformats.org/officeDocument/2006/relationships/hyperlink" Target="http://www.psypokes.com/dex/psydex/490/stats" TargetMode="External"/><Relationship Id="rId721" Type="http://schemas.openxmlformats.org/officeDocument/2006/relationships/hyperlink" Target="http://www.psypokes.com/dex/psydex/226/stats" TargetMode="External"/><Relationship Id="rId763" Type="http://schemas.openxmlformats.org/officeDocument/2006/relationships/hyperlink" Target="http://www.psypokes.com/dex/psydex/238/stats" TargetMode="External"/><Relationship Id="rId88" Type="http://schemas.openxmlformats.org/officeDocument/2006/relationships/hyperlink" Target="http://www.psypokes.com/dex/psydex/031/stats" TargetMode="External"/><Relationship Id="rId111" Type="http://schemas.openxmlformats.org/officeDocument/2006/relationships/hyperlink" Target="http://www.psypokes.com/dex/psydex/294/stats" TargetMode="External"/><Relationship Id="rId153" Type="http://schemas.openxmlformats.org/officeDocument/2006/relationships/hyperlink" Target="http://www.psypokes.com/dex/psydex/348/stats" TargetMode="External"/><Relationship Id="rId195" Type="http://schemas.openxmlformats.org/officeDocument/2006/relationships/hyperlink" Target="http://www.psypokes.com/dex/psydex/337/stats" TargetMode="External"/><Relationship Id="rId209" Type="http://schemas.openxmlformats.org/officeDocument/2006/relationships/hyperlink" Target="http://www.psypokes.com/dex/psydex/212/stats" TargetMode="External"/><Relationship Id="rId360" Type="http://schemas.openxmlformats.org/officeDocument/2006/relationships/hyperlink" Target="http://www.psypokes.com/dex/psydex/104/stats" TargetMode="External"/><Relationship Id="rId416" Type="http://schemas.openxmlformats.org/officeDocument/2006/relationships/hyperlink" Target="http://www.psypokes.com/dex/psydex/458/stats" TargetMode="External"/><Relationship Id="rId598" Type="http://schemas.openxmlformats.org/officeDocument/2006/relationships/hyperlink" Target="http://www.psypokes.com/dex/psydex/018/stats" TargetMode="External"/><Relationship Id="rId819" Type="http://schemas.openxmlformats.org/officeDocument/2006/relationships/hyperlink" Target="http://www.psypokes.com/dex/psydex/165/stats" TargetMode="External"/><Relationship Id="rId970" Type="http://schemas.openxmlformats.org/officeDocument/2006/relationships/hyperlink" Target="http://www.psypokes.com/dex/psydex/287/stats" TargetMode="External"/><Relationship Id="rId1004" Type="http://schemas.openxmlformats.org/officeDocument/2006/relationships/hyperlink" Target="http://www.psypokes.com/dex/psydex/266/stats" TargetMode="External"/><Relationship Id="rId220" Type="http://schemas.openxmlformats.org/officeDocument/2006/relationships/hyperlink" Target="http://www.psypokes.com/dex/psydex/444/stats" TargetMode="External"/><Relationship Id="rId458" Type="http://schemas.openxmlformats.org/officeDocument/2006/relationships/hyperlink" Target="http://www.psypokes.com/dex/psydex/100/stats" TargetMode="External"/><Relationship Id="rId623" Type="http://schemas.openxmlformats.org/officeDocument/2006/relationships/hyperlink" Target="http://www.psypokes.com/dex/psydex/335/stats" TargetMode="External"/><Relationship Id="rId665" Type="http://schemas.openxmlformats.org/officeDocument/2006/relationships/hyperlink" Target="http://www.psypokes.com/dex/psydex/257/stats" TargetMode="External"/><Relationship Id="rId830" Type="http://schemas.openxmlformats.org/officeDocument/2006/relationships/hyperlink" Target="http://www.psypokes.com/dex/psydex/247/stats" TargetMode="External"/><Relationship Id="rId872" Type="http://schemas.openxmlformats.org/officeDocument/2006/relationships/hyperlink" Target="http://www.psypokes.com/dex/psydex/348/stats" TargetMode="External"/><Relationship Id="rId928" Type="http://schemas.openxmlformats.org/officeDocument/2006/relationships/hyperlink" Target="http://www.psypokes.com/dex/psydex/388/stats" TargetMode="External"/><Relationship Id="rId15" Type="http://schemas.openxmlformats.org/officeDocument/2006/relationships/hyperlink" Target="http://www.psypokes.com/dex/psydex/320/stats" TargetMode="External"/><Relationship Id="rId57" Type="http://schemas.openxmlformats.org/officeDocument/2006/relationships/hyperlink" Target="http://www.psypokes.com/dex/psydex/260/stats" TargetMode="External"/><Relationship Id="rId262" Type="http://schemas.openxmlformats.org/officeDocument/2006/relationships/hyperlink" Target="http://www.psypokes.com/dex/psydex/394/stats" TargetMode="External"/><Relationship Id="rId318" Type="http://schemas.openxmlformats.org/officeDocument/2006/relationships/hyperlink" Target="http://www.psypokes.com/dex/psydex/413_sandy/stats" TargetMode="External"/><Relationship Id="rId525" Type="http://schemas.openxmlformats.org/officeDocument/2006/relationships/hyperlink" Target="http://www.psypokes.com/dex/psydex/419/stats" TargetMode="External"/><Relationship Id="rId567" Type="http://schemas.openxmlformats.org/officeDocument/2006/relationships/hyperlink" Target="http://www.psypokes.com/dex/psydex/073/stats" TargetMode="External"/><Relationship Id="rId732" Type="http://schemas.openxmlformats.org/officeDocument/2006/relationships/hyperlink" Target="http://www.psypokes.com/dex/psydex/072/stats" TargetMode="External"/><Relationship Id="rId99" Type="http://schemas.openxmlformats.org/officeDocument/2006/relationships/hyperlink" Target="http://www.psypokes.com/dex/psydex/346/stats" TargetMode="External"/><Relationship Id="rId122" Type="http://schemas.openxmlformats.org/officeDocument/2006/relationships/hyperlink" Target="http://www.psypokes.com/dex/psydex/326/stats" TargetMode="External"/><Relationship Id="rId164" Type="http://schemas.openxmlformats.org/officeDocument/2006/relationships/hyperlink" Target="http://www.psypokes.com/dex/psydex/230/stats" TargetMode="External"/><Relationship Id="rId371" Type="http://schemas.openxmlformats.org/officeDocument/2006/relationships/hyperlink" Target="http://www.psypokes.com/dex/psydex/082/stats" TargetMode="External"/><Relationship Id="rId774" Type="http://schemas.openxmlformats.org/officeDocument/2006/relationships/hyperlink" Target="http://www.psypokes.com/dex/psydex/153/stats" TargetMode="External"/><Relationship Id="rId981" Type="http://schemas.openxmlformats.org/officeDocument/2006/relationships/hyperlink" Target="http://www.psypokes.com/dex/psydex/356/stats" TargetMode="External"/><Relationship Id="rId427" Type="http://schemas.openxmlformats.org/officeDocument/2006/relationships/hyperlink" Target="http://www.psypokes.com/dex/psydex/341/stats" TargetMode="External"/><Relationship Id="rId469" Type="http://schemas.openxmlformats.org/officeDocument/2006/relationships/hyperlink" Target="http://www.psypokes.com/dex/psydex/084/stats" TargetMode="External"/><Relationship Id="rId634" Type="http://schemas.openxmlformats.org/officeDocument/2006/relationships/hyperlink" Target="http://www.psypokes.com/dex/psydex/421/stats" TargetMode="External"/><Relationship Id="rId676" Type="http://schemas.openxmlformats.org/officeDocument/2006/relationships/hyperlink" Target="http://www.psypokes.com/dex/psydex/129/stats" TargetMode="External"/><Relationship Id="rId841" Type="http://schemas.openxmlformats.org/officeDocument/2006/relationships/hyperlink" Target="http://www.psypokes.com/dex/psydex/163/stats" TargetMode="External"/><Relationship Id="rId883" Type="http://schemas.openxmlformats.org/officeDocument/2006/relationships/hyperlink" Target="http://www.psypokes.com/dex/psydex/081/stats" TargetMode="External"/><Relationship Id="rId26" Type="http://schemas.openxmlformats.org/officeDocument/2006/relationships/hyperlink" Target="http://www.psypokes.com/dex/psydex/365/stats" TargetMode="External"/><Relationship Id="rId231" Type="http://schemas.openxmlformats.org/officeDocument/2006/relationships/hyperlink" Target="http://www.psypokes.com/dex/psydex/125/stats" TargetMode="External"/><Relationship Id="rId273" Type="http://schemas.openxmlformats.org/officeDocument/2006/relationships/hyperlink" Target="http://www.psypokes.com/dex/psydex/267/stats" TargetMode="External"/><Relationship Id="rId329" Type="http://schemas.openxmlformats.org/officeDocument/2006/relationships/hyperlink" Target="http://www.psypokes.com/dex/psydex/427/stats" TargetMode="External"/><Relationship Id="rId480" Type="http://schemas.openxmlformats.org/officeDocument/2006/relationships/hyperlink" Target="http://www.psypokes.com/dex/psydex/175/stats" TargetMode="External"/><Relationship Id="rId536" Type="http://schemas.openxmlformats.org/officeDocument/2006/relationships/hyperlink" Target="http://www.psypokes.com/dex/psydex/381/stats" TargetMode="External"/><Relationship Id="rId701" Type="http://schemas.openxmlformats.org/officeDocument/2006/relationships/hyperlink" Target="http://www.psypokes.com/dex/psydex/434/stats" TargetMode="External"/><Relationship Id="rId939" Type="http://schemas.openxmlformats.org/officeDocument/2006/relationships/hyperlink" Target="http://www.psypokes.com/dex/psydex/014/stats" TargetMode="External"/><Relationship Id="rId68" Type="http://schemas.openxmlformats.org/officeDocument/2006/relationships/hyperlink" Target="http://www.psypokes.com/dex/psydex/373/stats" TargetMode="External"/><Relationship Id="rId133" Type="http://schemas.openxmlformats.org/officeDocument/2006/relationships/hyperlink" Target="http://www.psypokes.com/dex/psydex/378/stats" TargetMode="External"/><Relationship Id="rId175" Type="http://schemas.openxmlformats.org/officeDocument/2006/relationships/hyperlink" Target="http://www.psypokes.com/dex/psydex/336/stats" TargetMode="External"/><Relationship Id="rId340" Type="http://schemas.openxmlformats.org/officeDocument/2006/relationships/hyperlink" Target="http://www.psypokes.com/dex/psydex/020/stats" TargetMode="External"/><Relationship Id="rId578" Type="http://schemas.openxmlformats.org/officeDocument/2006/relationships/hyperlink" Target="http://www.psypokes.com/dex/psydex/472/stats" TargetMode="External"/><Relationship Id="rId743" Type="http://schemas.openxmlformats.org/officeDocument/2006/relationships/hyperlink" Target="http://www.psypokes.com/dex/psydex/354/stats" TargetMode="External"/><Relationship Id="rId785" Type="http://schemas.openxmlformats.org/officeDocument/2006/relationships/hyperlink" Target="http://www.psypokes.com/dex/psydex/307/stats" TargetMode="External"/><Relationship Id="rId950" Type="http://schemas.openxmlformats.org/officeDocument/2006/relationships/hyperlink" Target="http://www.psypokes.com/dex/psydex/422/stats" TargetMode="External"/><Relationship Id="rId992" Type="http://schemas.openxmlformats.org/officeDocument/2006/relationships/hyperlink" Target="http://www.psypokes.com/dex/psydex/298/stats" TargetMode="External"/><Relationship Id="rId200" Type="http://schemas.openxmlformats.org/officeDocument/2006/relationships/hyperlink" Target="http://www.psypokes.com/dex/psydex/259/stats" TargetMode="External"/><Relationship Id="rId382" Type="http://schemas.openxmlformats.org/officeDocument/2006/relationships/hyperlink" Target="http://www.psypokes.com/dex/psydex/479_heat/stats" TargetMode="External"/><Relationship Id="rId438" Type="http://schemas.openxmlformats.org/officeDocument/2006/relationships/hyperlink" Target="http://www.psypokes.com/dex/psydex/109/stats" TargetMode="External"/><Relationship Id="rId603" Type="http://schemas.openxmlformats.org/officeDocument/2006/relationships/hyperlink" Target="http://www.psypokes.com/dex/psydex/162/stats" TargetMode="External"/><Relationship Id="rId645" Type="http://schemas.openxmlformats.org/officeDocument/2006/relationships/hyperlink" Target="http://www.psypokes.com/dex/psydex/034/stats" TargetMode="External"/><Relationship Id="rId687" Type="http://schemas.openxmlformats.org/officeDocument/2006/relationships/hyperlink" Target="http://www.psypokes.com/dex/psydex/003/stats" TargetMode="External"/><Relationship Id="rId810" Type="http://schemas.openxmlformats.org/officeDocument/2006/relationships/hyperlink" Target="http://www.psypokes.com/dex/psydex/242/stats" TargetMode="External"/><Relationship Id="rId852" Type="http://schemas.openxmlformats.org/officeDocument/2006/relationships/hyperlink" Target="http://www.psypokes.com/dex/psydex/032/stats" TargetMode="External"/><Relationship Id="rId908" Type="http://schemas.openxmlformats.org/officeDocument/2006/relationships/hyperlink" Target="http://www.psypokes.com/dex/psydex/305/stats" TargetMode="External"/><Relationship Id="rId242" Type="http://schemas.openxmlformats.org/officeDocument/2006/relationships/hyperlink" Target="http://www.psypokes.com/dex/psydex/126/stats" TargetMode="External"/><Relationship Id="rId284" Type="http://schemas.openxmlformats.org/officeDocument/2006/relationships/hyperlink" Target="http://www.psypokes.com/dex/psydex/044/stats" TargetMode="External"/><Relationship Id="rId491" Type="http://schemas.openxmlformats.org/officeDocument/2006/relationships/hyperlink" Target="http://www.psypokes.com/dex/psydex/090/stats" TargetMode="External"/><Relationship Id="rId505" Type="http://schemas.openxmlformats.org/officeDocument/2006/relationships/hyperlink" Target="http://www.psypokes.com/dex/psydex/292/stats" TargetMode="External"/><Relationship Id="rId712" Type="http://schemas.openxmlformats.org/officeDocument/2006/relationships/hyperlink" Target="http://www.psypokes.com/dex/psydex/087/stats" TargetMode="External"/><Relationship Id="rId894" Type="http://schemas.openxmlformats.org/officeDocument/2006/relationships/hyperlink" Target="http://www.psypokes.com/dex/psydex/007/stats" TargetMode="External"/><Relationship Id="rId37" Type="http://schemas.openxmlformats.org/officeDocument/2006/relationships/hyperlink" Target="http://www.psypokes.com/dex/psydex/295/stats" TargetMode="External"/><Relationship Id="rId79" Type="http://schemas.openxmlformats.org/officeDocument/2006/relationships/hyperlink" Target="http://www.psypokes.com/dex/psydex/144/stats" TargetMode="External"/><Relationship Id="rId102" Type="http://schemas.openxmlformats.org/officeDocument/2006/relationships/hyperlink" Target="http://www.psypokes.com/dex/psydex/160/stats" TargetMode="External"/><Relationship Id="rId144" Type="http://schemas.openxmlformats.org/officeDocument/2006/relationships/hyperlink" Target="http://www.psypokes.com/dex/psydex/006/stats" TargetMode="External"/><Relationship Id="rId547" Type="http://schemas.openxmlformats.org/officeDocument/2006/relationships/hyperlink" Target="http://www.psypokes.com/dex/psydex/445/stats" TargetMode="External"/><Relationship Id="rId589" Type="http://schemas.openxmlformats.org/officeDocument/2006/relationships/hyperlink" Target="http://www.psypokes.com/dex/psydex/319/stats" TargetMode="External"/><Relationship Id="rId754" Type="http://schemas.openxmlformats.org/officeDocument/2006/relationships/hyperlink" Target="http://www.psypokes.com/dex/psydex/402/stats" TargetMode="External"/><Relationship Id="rId796" Type="http://schemas.openxmlformats.org/officeDocument/2006/relationships/hyperlink" Target="http://www.psypokes.com/dex/psydex/320/stats" TargetMode="External"/><Relationship Id="rId961" Type="http://schemas.openxmlformats.org/officeDocument/2006/relationships/hyperlink" Target="http://www.psypokes.com/dex/psydex/108/stats" TargetMode="External"/><Relationship Id="rId90" Type="http://schemas.openxmlformats.org/officeDocument/2006/relationships/hyperlink" Target="http://www.psypokes.com/dex/psydex/231/stats" TargetMode="External"/><Relationship Id="rId186" Type="http://schemas.openxmlformats.org/officeDocument/2006/relationships/hyperlink" Target="http://www.psypokes.com/dex/psydex/035/stats" TargetMode="External"/><Relationship Id="rId351" Type="http://schemas.openxmlformats.org/officeDocument/2006/relationships/hyperlink" Target="http://www.psypokes.com/dex/psydex/304/stats" TargetMode="External"/><Relationship Id="rId393" Type="http://schemas.openxmlformats.org/officeDocument/2006/relationships/hyperlink" Target="http://www.psypokes.com/dex/psydex/329/stats" TargetMode="External"/><Relationship Id="rId407" Type="http://schemas.openxmlformats.org/officeDocument/2006/relationships/hyperlink" Target="http://www.psypokes.com/dex/psydex/433/stats" TargetMode="External"/><Relationship Id="rId449" Type="http://schemas.openxmlformats.org/officeDocument/2006/relationships/hyperlink" Target="http://www.psypokes.com/dex/psydex/451/stats" TargetMode="External"/><Relationship Id="rId614" Type="http://schemas.openxmlformats.org/officeDocument/2006/relationships/hyperlink" Target="http://www.psypokes.com/dex/psydex/122/stats" TargetMode="External"/><Relationship Id="rId656" Type="http://schemas.openxmlformats.org/officeDocument/2006/relationships/hyperlink" Target="http://www.psypokes.com/dex/psydex/435/stats" TargetMode="External"/><Relationship Id="rId821" Type="http://schemas.openxmlformats.org/officeDocument/2006/relationships/hyperlink" Target="http://www.psypokes.com/dex/psydex/139/stats" TargetMode="External"/><Relationship Id="rId863" Type="http://schemas.openxmlformats.org/officeDocument/2006/relationships/hyperlink" Target="http://www.psypokes.com/dex/psydex/220/stats" TargetMode="External"/><Relationship Id="rId211" Type="http://schemas.openxmlformats.org/officeDocument/2006/relationships/hyperlink" Target="http://www.psypokes.com/dex/psydex/319/stats" TargetMode="External"/><Relationship Id="rId253" Type="http://schemas.openxmlformats.org/officeDocument/2006/relationships/hyperlink" Target="http://www.psypokes.com/dex/psydex/227/stats" TargetMode="External"/><Relationship Id="rId295" Type="http://schemas.openxmlformats.org/officeDocument/2006/relationships/hyperlink" Target="http://www.psypokes.com/dex/psydex/312/stats" TargetMode="External"/><Relationship Id="rId309" Type="http://schemas.openxmlformats.org/officeDocument/2006/relationships/hyperlink" Target="http://www.psypokes.com/dex/psydex/459/stats" TargetMode="External"/><Relationship Id="rId460" Type="http://schemas.openxmlformats.org/officeDocument/2006/relationships/hyperlink" Target="http://www.psypokes.com/dex/psydex/278/stats" TargetMode="External"/><Relationship Id="rId516" Type="http://schemas.openxmlformats.org/officeDocument/2006/relationships/hyperlink" Target="http://www.psypokes.com/dex/psydex/491/stats" TargetMode="External"/><Relationship Id="rId698" Type="http://schemas.openxmlformats.org/officeDocument/2006/relationships/hyperlink" Target="http://www.psypokes.com/dex/psydex/084/stats" TargetMode="External"/><Relationship Id="rId919" Type="http://schemas.openxmlformats.org/officeDocument/2006/relationships/hyperlink" Target="http://www.psypokes.com/dex/psydex/027/stats" TargetMode="External"/><Relationship Id="rId48" Type="http://schemas.openxmlformats.org/officeDocument/2006/relationships/hyperlink" Target="http://www.psypokes.com/dex/psydex/490/stats" TargetMode="External"/><Relationship Id="rId113" Type="http://schemas.openxmlformats.org/officeDocument/2006/relationships/hyperlink" Target="http://www.psypokes.com/dex/psydex/454/stats" TargetMode="External"/><Relationship Id="rId320" Type="http://schemas.openxmlformats.org/officeDocument/2006/relationships/hyperlink" Target="http://www.psypokes.com/dex/psydex/399/stats" TargetMode="External"/><Relationship Id="rId558" Type="http://schemas.openxmlformats.org/officeDocument/2006/relationships/hyperlink" Target="http://www.psypokes.com/dex/psydex/241/stats" TargetMode="External"/><Relationship Id="rId723" Type="http://schemas.openxmlformats.org/officeDocument/2006/relationships/hyperlink" Target="http://www.psypokes.com/dex/psydex/262/stats" TargetMode="External"/><Relationship Id="rId765" Type="http://schemas.openxmlformats.org/officeDocument/2006/relationships/hyperlink" Target="http://www.psypokes.com/dex/psydex/197/stats" TargetMode="External"/><Relationship Id="rId930" Type="http://schemas.openxmlformats.org/officeDocument/2006/relationships/hyperlink" Target="http://www.psypokes.com/dex/psydex/413_sandy/stats" TargetMode="External"/><Relationship Id="rId972" Type="http://schemas.openxmlformats.org/officeDocument/2006/relationships/hyperlink" Target="http://www.psypokes.com/dex/psydex/199/stats" TargetMode="External"/><Relationship Id="rId1006" Type="http://schemas.openxmlformats.org/officeDocument/2006/relationships/hyperlink" Target="http://www.psypokes.com/dex/psydex/194/stats" TargetMode="External"/><Relationship Id="rId155" Type="http://schemas.openxmlformats.org/officeDocument/2006/relationships/hyperlink" Target="http://www.psypokes.com/dex/psydex/182/stats" TargetMode="External"/><Relationship Id="rId197" Type="http://schemas.openxmlformats.org/officeDocument/2006/relationships/hyperlink" Target="http://www.psypokes.com/dex/psydex/462/stats" TargetMode="External"/><Relationship Id="rId362" Type="http://schemas.openxmlformats.org/officeDocument/2006/relationships/hyperlink" Target="http://www.psypokes.com/dex/psydex/386_attack/stats" TargetMode="External"/><Relationship Id="rId418" Type="http://schemas.openxmlformats.org/officeDocument/2006/relationships/hyperlink" Target="http://www.psypokes.com/dex/psydex/403/stats" TargetMode="External"/><Relationship Id="rId625" Type="http://schemas.openxmlformats.org/officeDocument/2006/relationships/hyperlink" Target="http://www.psypokes.com/dex/psydex/479_fan/stats" TargetMode="External"/><Relationship Id="rId832" Type="http://schemas.openxmlformats.org/officeDocument/2006/relationships/hyperlink" Target="http://www.psypokes.com/dex/psydex/306/stats" TargetMode="External"/><Relationship Id="rId222" Type="http://schemas.openxmlformats.org/officeDocument/2006/relationships/hyperlink" Target="http://www.psypokes.com/dex/psydex/282/stats" TargetMode="External"/><Relationship Id="rId264" Type="http://schemas.openxmlformats.org/officeDocument/2006/relationships/hyperlink" Target="http://www.psypokes.com/dex/psydex/342/stats" TargetMode="External"/><Relationship Id="rId471" Type="http://schemas.openxmlformats.org/officeDocument/2006/relationships/hyperlink" Target="http://www.psypokes.com/dex/psydex/023/stats" TargetMode="External"/><Relationship Id="rId667" Type="http://schemas.openxmlformats.org/officeDocument/2006/relationships/hyperlink" Target="http://www.psypokes.com/dex/psydex/149/stats" TargetMode="External"/><Relationship Id="rId874" Type="http://schemas.openxmlformats.org/officeDocument/2006/relationships/hyperlink" Target="http://www.psypokes.com/dex/psydex/010/stats" TargetMode="External"/><Relationship Id="rId17" Type="http://schemas.openxmlformats.org/officeDocument/2006/relationships/hyperlink" Target="http://www.psypokes.com/dex/psydex/493/stats" TargetMode="External"/><Relationship Id="rId59" Type="http://schemas.openxmlformats.org/officeDocument/2006/relationships/hyperlink" Target="http://www.psypokes.com/dex/psydex/248/stats" TargetMode="External"/><Relationship Id="rId124" Type="http://schemas.openxmlformats.org/officeDocument/2006/relationships/hyperlink" Target="http://www.psypokes.com/dex/psydex/380/stats" TargetMode="External"/><Relationship Id="rId527" Type="http://schemas.openxmlformats.org/officeDocument/2006/relationships/hyperlink" Target="http://www.psypokes.com/dex/psydex/243/stats" TargetMode="External"/><Relationship Id="rId569" Type="http://schemas.openxmlformats.org/officeDocument/2006/relationships/hyperlink" Target="http://www.psypokes.com/dex/psydex/100/stats" TargetMode="External"/><Relationship Id="rId734" Type="http://schemas.openxmlformats.org/officeDocument/2006/relationships/hyperlink" Target="http://www.psypokes.com/dex/psydex/329/stats" TargetMode="External"/><Relationship Id="rId776" Type="http://schemas.openxmlformats.org/officeDocument/2006/relationships/hyperlink" Target="http://www.psypokes.com/dex/psydex/395/stats" TargetMode="External"/><Relationship Id="rId941" Type="http://schemas.openxmlformats.org/officeDocument/2006/relationships/hyperlink" Target="http://www.psypokes.com/dex/psydex/066/stats" TargetMode="External"/><Relationship Id="rId983" Type="http://schemas.openxmlformats.org/officeDocument/2006/relationships/hyperlink" Target="http://www.psypokes.com/dex/psydex/088/stats" TargetMode="External"/><Relationship Id="rId70" Type="http://schemas.openxmlformats.org/officeDocument/2006/relationships/hyperlink" Target="http://www.psypokes.com/dex/psydex/199/stats" TargetMode="External"/><Relationship Id="rId166" Type="http://schemas.openxmlformats.org/officeDocument/2006/relationships/hyperlink" Target="http://www.psypokes.com/dex/psydex/224/stats" TargetMode="External"/><Relationship Id="rId331" Type="http://schemas.openxmlformats.org/officeDocument/2006/relationships/hyperlink" Target="http://www.psypokes.com/dex/psydex/133/stats" TargetMode="External"/><Relationship Id="rId373" Type="http://schemas.openxmlformats.org/officeDocument/2006/relationships/hyperlink" Target="http://www.psypokes.com/dex/psydex/011/stats" TargetMode="External"/><Relationship Id="rId429" Type="http://schemas.openxmlformats.org/officeDocument/2006/relationships/hyperlink" Target="http://www.psypokes.com/dex/psydex/147/stats" TargetMode="External"/><Relationship Id="rId580" Type="http://schemas.openxmlformats.org/officeDocument/2006/relationships/hyperlink" Target="http://www.psypokes.com/dex/psydex/093/stats" TargetMode="External"/><Relationship Id="rId636" Type="http://schemas.openxmlformats.org/officeDocument/2006/relationships/hyperlink" Target="http://www.psypokes.com/dex/psydex/203/stats" TargetMode="External"/><Relationship Id="rId801" Type="http://schemas.openxmlformats.org/officeDocument/2006/relationships/hyperlink" Target="http://www.psypokes.com/dex/psydex/408/stats" TargetMode="External"/><Relationship Id="rId1" Type="http://schemas.openxmlformats.org/officeDocument/2006/relationships/hyperlink" Target="http://www.psypokes.com/dex/psydex/242/stats" TargetMode="External"/><Relationship Id="rId233" Type="http://schemas.openxmlformats.org/officeDocument/2006/relationships/hyperlink" Target="http://www.psypokes.com/dex/psydex/022/stats" TargetMode="External"/><Relationship Id="rId440" Type="http://schemas.openxmlformats.org/officeDocument/2006/relationships/hyperlink" Target="http://www.psypokes.com/dex/psydex/270/stats" TargetMode="External"/><Relationship Id="rId678" Type="http://schemas.openxmlformats.org/officeDocument/2006/relationships/hyperlink" Target="http://www.psypokes.com/dex/psydex/308/stats" TargetMode="External"/><Relationship Id="rId843" Type="http://schemas.openxmlformats.org/officeDocument/2006/relationships/hyperlink" Target="http://www.psypokes.com/dex/psydex/281/stats" TargetMode="External"/><Relationship Id="rId885" Type="http://schemas.openxmlformats.org/officeDocument/2006/relationships/hyperlink" Target="http://www.psypokes.com/dex/psydex/224/stats" TargetMode="External"/><Relationship Id="rId28" Type="http://schemas.openxmlformats.org/officeDocument/2006/relationships/hyperlink" Target="http://www.psypokes.com/dex/psydex/445/stats" TargetMode="External"/><Relationship Id="rId275" Type="http://schemas.openxmlformats.org/officeDocument/2006/relationships/hyperlink" Target="http://www.psypokes.com/dex/psydex/012/stats" TargetMode="External"/><Relationship Id="rId300" Type="http://schemas.openxmlformats.org/officeDocument/2006/relationships/hyperlink" Target="http://www.psypokes.com/dex/psydex/417/stats" TargetMode="External"/><Relationship Id="rId482" Type="http://schemas.openxmlformats.org/officeDocument/2006/relationships/hyperlink" Target="http://www.psypokes.com/dex/psydex/290/stats" TargetMode="External"/><Relationship Id="rId538" Type="http://schemas.openxmlformats.org/officeDocument/2006/relationships/hyperlink" Target="http://www.psypokes.com/dex/psydex/128/stats" TargetMode="External"/><Relationship Id="rId703" Type="http://schemas.openxmlformats.org/officeDocument/2006/relationships/hyperlink" Target="http://www.psypokes.com/dex/psydex/400/stats" TargetMode="External"/><Relationship Id="rId745" Type="http://schemas.openxmlformats.org/officeDocument/2006/relationships/hyperlink" Target="http://www.psypokes.com/dex/psydex/318/stats" TargetMode="External"/><Relationship Id="rId910" Type="http://schemas.openxmlformats.org/officeDocument/2006/relationships/hyperlink" Target="http://www.psypokes.com/dex/psydex/258/stats" TargetMode="External"/><Relationship Id="rId952" Type="http://schemas.openxmlformats.org/officeDocument/2006/relationships/hyperlink" Target="http://www.psypokes.com/dex/psydex/202/stats" TargetMode="External"/><Relationship Id="rId81" Type="http://schemas.openxmlformats.org/officeDocument/2006/relationships/hyperlink" Target="http://www.psypokes.com/dex/psydex/232/stats" TargetMode="External"/><Relationship Id="rId135" Type="http://schemas.openxmlformats.org/officeDocument/2006/relationships/hyperlink" Target="http://www.psypokes.com/dex/psydex/379/stats" TargetMode="External"/><Relationship Id="rId177" Type="http://schemas.openxmlformats.org/officeDocument/2006/relationships/hyperlink" Target="http://www.psypokes.com/dex/psydex/335/stats" TargetMode="External"/><Relationship Id="rId342" Type="http://schemas.openxmlformats.org/officeDocument/2006/relationships/hyperlink" Target="http://www.psypokes.com/dex/psydex/188/stats" TargetMode="External"/><Relationship Id="rId384" Type="http://schemas.openxmlformats.org/officeDocument/2006/relationships/hyperlink" Target="http://www.psypokes.com/dex/psydex/479_wash/stats" TargetMode="External"/><Relationship Id="rId591" Type="http://schemas.openxmlformats.org/officeDocument/2006/relationships/hyperlink" Target="http://www.psypokes.com/dex/psydex/178/stats" TargetMode="External"/><Relationship Id="rId605" Type="http://schemas.openxmlformats.org/officeDocument/2006/relationships/hyperlink" Target="http://www.psypokes.com/dex/psydex/487_origin/stats" TargetMode="External"/><Relationship Id="rId787" Type="http://schemas.openxmlformats.org/officeDocument/2006/relationships/hyperlink" Target="http://www.psypokes.com/dex/psydex/274/stats" TargetMode="External"/><Relationship Id="rId812" Type="http://schemas.openxmlformats.org/officeDocument/2006/relationships/hyperlink" Target="http://www.psypokes.com/dex/psydex/332/stats" TargetMode="External"/><Relationship Id="rId994" Type="http://schemas.openxmlformats.org/officeDocument/2006/relationships/hyperlink" Target="http://www.psypokes.com/dex/psydex/039/stats" TargetMode="External"/><Relationship Id="rId202" Type="http://schemas.openxmlformats.org/officeDocument/2006/relationships/hyperlink" Target="http://www.psypokes.com/dex/psydex/262/stats" TargetMode="External"/><Relationship Id="rId244" Type="http://schemas.openxmlformats.org/officeDocument/2006/relationships/hyperlink" Target="http://www.psypokes.com/dex/psydex/053/stats" TargetMode="External"/><Relationship Id="rId647" Type="http://schemas.openxmlformats.org/officeDocument/2006/relationships/hyperlink" Target="http://www.psypokes.com/dex/psydex/211/stats" TargetMode="External"/><Relationship Id="rId689" Type="http://schemas.openxmlformats.org/officeDocument/2006/relationships/hyperlink" Target="http://www.psypokes.com/dex/psydex/160/stats" TargetMode="External"/><Relationship Id="rId854" Type="http://schemas.openxmlformats.org/officeDocument/2006/relationships/hyperlink" Target="http://www.psypokes.com/dex/psydex/394/stats" TargetMode="External"/><Relationship Id="rId896" Type="http://schemas.openxmlformats.org/officeDocument/2006/relationships/hyperlink" Target="http://www.psypokes.com/dex/psydex/096/stats" TargetMode="External"/><Relationship Id="rId39" Type="http://schemas.openxmlformats.org/officeDocument/2006/relationships/hyperlink" Target="http://www.psypokes.com/dex/psydex/184/stats" TargetMode="External"/><Relationship Id="rId286" Type="http://schemas.openxmlformats.org/officeDocument/2006/relationships/hyperlink" Target="http://www.psypokes.com/dex/psydex/002/stats" TargetMode="External"/><Relationship Id="rId451" Type="http://schemas.openxmlformats.org/officeDocument/2006/relationships/hyperlink" Target="http://www.psypokes.com/dex/psydex/021/stats" TargetMode="External"/><Relationship Id="rId493" Type="http://schemas.openxmlformats.org/officeDocument/2006/relationships/hyperlink" Target="http://www.psypokes.com/dex/psydex/120/stats" TargetMode="External"/><Relationship Id="rId507" Type="http://schemas.openxmlformats.org/officeDocument/2006/relationships/hyperlink" Target="http://www.psypokes.com/dex/psydex/291/stats" TargetMode="External"/><Relationship Id="rId549" Type="http://schemas.openxmlformats.org/officeDocument/2006/relationships/hyperlink" Target="http://www.psypokes.com/dex/psydex/006/stats" TargetMode="External"/><Relationship Id="rId714" Type="http://schemas.openxmlformats.org/officeDocument/2006/relationships/hyperlink" Target="http://www.psypokes.com/dex/psydex/425/stats" TargetMode="External"/><Relationship Id="rId756" Type="http://schemas.openxmlformats.org/officeDocument/2006/relationships/hyperlink" Target="http://www.psypokes.com/dex/psydex/279/stats" TargetMode="External"/><Relationship Id="rId921" Type="http://schemas.openxmlformats.org/officeDocument/2006/relationships/hyperlink" Target="http://www.psypokes.com/dex/psydex/090/stats" TargetMode="External"/><Relationship Id="rId50" Type="http://schemas.openxmlformats.org/officeDocument/2006/relationships/hyperlink" Target="http://www.psypokes.com/dex/psydex/164/stats" TargetMode="External"/><Relationship Id="rId104" Type="http://schemas.openxmlformats.org/officeDocument/2006/relationships/hyperlink" Target="http://www.psypokes.com/dex/psydex/162/stats" TargetMode="External"/><Relationship Id="rId146" Type="http://schemas.openxmlformats.org/officeDocument/2006/relationships/hyperlink" Target="http://www.psypokes.com/dex/psydex/157/stats" TargetMode="External"/><Relationship Id="rId188" Type="http://schemas.openxmlformats.org/officeDocument/2006/relationships/hyperlink" Target="http://www.psypokes.com/dex/psydex/301/stats" TargetMode="External"/><Relationship Id="rId311" Type="http://schemas.openxmlformats.org/officeDocument/2006/relationships/hyperlink" Target="http://www.psypokes.com/dex/psydex/327/stats" TargetMode="External"/><Relationship Id="rId353" Type="http://schemas.openxmlformats.org/officeDocument/2006/relationships/hyperlink" Target="http://www.psypokes.com/dex/psydex/339/stats" TargetMode="External"/><Relationship Id="rId395" Type="http://schemas.openxmlformats.org/officeDocument/2006/relationships/hyperlink" Target="http://www.psypokes.com/dex/psydex/431/stats" TargetMode="External"/><Relationship Id="rId409" Type="http://schemas.openxmlformats.org/officeDocument/2006/relationships/hyperlink" Target="http://www.psypokes.com/dex/psydex/477/stats" TargetMode="External"/><Relationship Id="rId560" Type="http://schemas.openxmlformats.org/officeDocument/2006/relationships/hyperlink" Target="http://www.psypokes.com/dex/psydex/484/stats" TargetMode="External"/><Relationship Id="rId798" Type="http://schemas.openxmlformats.org/officeDocument/2006/relationships/hyperlink" Target="http://www.psypokes.com/dex/psydex/110/stats" TargetMode="External"/><Relationship Id="rId963" Type="http://schemas.openxmlformats.org/officeDocument/2006/relationships/hyperlink" Target="http://www.psypokes.com/dex/psydex/219/stats" TargetMode="External"/><Relationship Id="rId92" Type="http://schemas.openxmlformats.org/officeDocument/2006/relationships/hyperlink" Target="http://www.psypokes.com/dex/psydex/062/stats" TargetMode="External"/><Relationship Id="rId213" Type="http://schemas.openxmlformats.org/officeDocument/2006/relationships/hyperlink" Target="http://www.psypokes.com/dex/psydex/363/stats" TargetMode="External"/><Relationship Id="rId420" Type="http://schemas.openxmlformats.org/officeDocument/2006/relationships/hyperlink" Target="http://www.psypokes.com/dex/psydex/333/stats" TargetMode="External"/><Relationship Id="rId616" Type="http://schemas.openxmlformats.org/officeDocument/2006/relationships/hyperlink" Target="http://www.psypokes.com/dex/psydex/060/stats" TargetMode="External"/><Relationship Id="rId658" Type="http://schemas.openxmlformats.org/officeDocument/2006/relationships/hyperlink" Target="http://www.psypokes.com/dex/psydex/467/stats" TargetMode="External"/><Relationship Id="rId823" Type="http://schemas.openxmlformats.org/officeDocument/2006/relationships/hyperlink" Target="http://www.psypokes.com/dex/psydex/369/stats" TargetMode="External"/><Relationship Id="rId865" Type="http://schemas.openxmlformats.org/officeDocument/2006/relationships/hyperlink" Target="http://www.psypokes.com/dex/psydex/045/stats" TargetMode="External"/><Relationship Id="rId255" Type="http://schemas.openxmlformats.org/officeDocument/2006/relationships/hyperlink" Target="http://www.psypokes.com/dex/psydex/313/stats" TargetMode="External"/><Relationship Id="rId297" Type="http://schemas.openxmlformats.org/officeDocument/2006/relationships/hyperlink" Target="http://www.psypokes.com/dex/psydex/429/stats" TargetMode="External"/><Relationship Id="rId462" Type="http://schemas.openxmlformats.org/officeDocument/2006/relationships/hyperlink" Target="http://www.psypokes.com/dex/psydex/004/stats" TargetMode="External"/><Relationship Id="rId518" Type="http://schemas.openxmlformats.org/officeDocument/2006/relationships/hyperlink" Target="http://www.psypokes.com/dex/psydex/461/stats" TargetMode="External"/><Relationship Id="rId725" Type="http://schemas.openxmlformats.org/officeDocument/2006/relationships/hyperlink" Target="http://www.psypokes.com/dex/psydex/164/stats" TargetMode="External"/><Relationship Id="rId932" Type="http://schemas.openxmlformats.org/officeDocument/2006/relationships/hyperlink" Target="http://www.psypokes.com/dex/psydex/331/stats" TargetMode="External"/><Relationship Id="rId115" Type="http://schemas.openxmlformats.org/officeDocument/2006/relationships/hyperlink" Target="http://www.psypokes.com/dex/psydex/142/stats" TargetMode="External"/><Relationship Id="rId157" Type="http://schemas.openxmlformats.org/officeDocument/2006/relationships/hyperlink" Target="http://www.psypokes.com/dex/psydex/466/stats" TargetMode="External"/><Relationship Id="rId322" Type="http://schemas.openxmlformats.org/officeDocument/2006/relationships/hyperlink" Target="http://www.psypokes.com/dex/psydex/005/stats" TargetMode="External"/><Relationship Id="rId364" Type="http://schemas.openxmlformats.org/officeDocument/2006/relationships/hyperlink" Target="http://www.psypokes.com/dex/psydex/386_speed/stats" TargetMode="External"/><Relationship Id="rId767" Type="http://schemas.openxmlformats.org/officeDocument/2006/relationships/hyperlink" Target="http://www.psypokes.com/dex/psydex/037/stats" TargetMode="External"/><Relationship Id="rId974" Type="http://schemas.openxmlformats.org/officeDocument/2006/relationships/hyperlink" Target="http://www.psypokes.com/dex/psydex/209/stats" TargetMode="External"/><Relationship Id="rId1008" Type="http://schemas.openxmlformats.org/officeDocument/2006/relationships/hyperlink" Target="http://www.psypokes.com/dex/psydex/328/stats" TargetMode="External"/><Relationship Id="rId61" Type="http://schemas.openxmlformats.org/officeDocument/2006/relationships/hyperlink" Target="http://www.psypokes.com/dex/psydex/409/stats" TargetMode="External"/><Relationship Id="rId199" Type="http://schemas.openxmlformats.org/officeDocument/2006/relationships/hyperlink" Target="http://www.psypokes.com/dex/psydex/183/stats" TargetMode="External"/><Relationship Id="rId571" Type="http://schemas.openxmlformats.org/officeDocument/2006/relationships/hyperlink" Target="http://www.psypokes.com/dex/psydex/370/stats" TargetMode="External"/><Relationship Id="rId627" Type="http://schemas.openxmlformats.org/officeDocument/2006/relationships/hyperlink" Target="http://www.psypokes.com/dex/psydex/479_heat/stats" TargetMode="External"/><Relationship Id="rId669" Type="http://schemas.openxmlformats.org/officeDocument/2006/relationships/hyperlink" Target="http://www.psypokes.com/dex/psydex/349/stats" TargetMode="External"/><Relationship Id="rId834" Type="http://schemas.openxmlformats.org/officeDocument/2006/relationships/hyperlink" Target="http://www.psypokes.com/dex/psydex/371/stats" TargetMode="External"/><Relationship Id="rId876" Type="http://schemas.openxmlformats.org/officeDocument/2006/relationships/hyperlink" Target="http://www.psypokes.com/dex/psydex/433/stats" TargetMode="External"/><Relationship Id="rId19" Type="http://schemas.openxmlformats.org/officeDocument/2006/relationships/hyperlink" Target="http://www.psypokes.com/dex/psydex/244/stats" TargetMode="External"/><Relationship Id="rId224" Type="http://schemas.openxmlformats.org/officeDocument/2006/relationships/hyperlink" Target="http://www.psypokes.com/dex/psydex/437/stats" TargetMode="External"/><Relationship Id="rId266" Type="http://schemas.openxmlformats.org/officeDocument/2006/relationships/hyperlink" Target="http://www.psypokes.com/dex/psydex/434/stats" TargetMode="External"/><Relationship Id="rId431" Type="http://schemas.openxmlformats.org/officeDocument/2006/relationships/hyperlink" Target="http://www.psypokes.com/dex/psydex/374/stats" TargetMode="External"/><Relationship Id="rId473" Type="http://schemas.openxmlformats.org/officeDocument/2006/relationships/hyperlink" Target="http://www.psypokes.com/dex/psydex/138/stats" TargetMode="External"/><Relationship Id="rId529" Type="http://schemas.openxmlformats.org/officeDocument/2006/relationships/hyperlink" Target="http://www.psypokes.com/dex/psydex/121/stats" TargetMode="External"/><Relationship Id="rId680" Type="http://schemas.openxmlformats.org/officeDocument/2006/relationships/hyperlink" Target="http://www.psypokes.com/dex/psydex/481/stats" TargetMode="External"/><Relationship Id="rId736" Type="http://schemas.openxmlformats.org/officeDocument/2006/relationships/hyperlink" Target="http://www.psypokes.com/dex/psydex/295/stats" TargetMode="External"/><Relationship Id="rId901" Type="http://schemas.openxmlformats.org/officeDocument/2006/relationships/hyperlink" Target="http://www.psypokes.com/dex/psydex/069/stats" TargetMode="External"/><Relationship Id="rId30" Type="http://schemas.openxmlformats.org/officeDocument/2006/relationships/hyperlink" Target="http://www.psypokes.com/dex/psydex/250/stats" TargetMode="External"/><Relationship Id="rId126" Type="http://schemas.openxmlformats.org/officeDocument/2006/relationships/hyperlink" Target="http://www.psypokes.com/dex/psydex/272/stats" TargetMode="External"/><Relationship Id="rId168" Type="http://schemas.openxmlformats.org/officeDocument/2006/relationships/hyperlink" Target="http://www.psypokes.com/dex/psydex/208/stats" TargetMode="External"/><Relationship Id="rId333" Type="http://schemas.openxmlformats.org/officeDocument/2006/relationships/hyperlink" Target="http://www.psypokes.com/dex/psydex/075/stats" TargetMode="External"/><Relationship Id="rId540" Type="http://schemas.openxmlformats.org/officeDocument/2006/relationships/hyperlink" Target="http://www.psypokes.com/dex/psydex/125/stats" TargetMode="External"/><Relationship Id="rId778" Type="http://schemas.openxmlformats.org/officeDocument/2006/relationships/hyperlink" Target="http://www.psypokes.com/dex/psydex/058/stats" TargetMode="External"/><Relationship Id="rId943" Type="http://schemas.openxmlformats.org/officeDocument/2006/relationships/hyperlink" Target="http://www.psypokes.com/dex/psydex/322/stats" TargetMode="External"/><Relationship Id="rId985" Type="http://schemas.openxmlformats.org/officeDocument/2006/relationships/hyperlink" Target="http://www.psypokes.com/dex/psydex/296/stats" TargetMode="External"/><Relationship Id="rId72" Type="http://schemas.openxmlformats.org/officeDocument/2006/relationships/hyperlink" Target="http://www.psypokes.com/dex/psydex/197/stats" TargetMode="External"/><Relationship Id="rId375" Type="http://schemas.openxmlformats.org/officeDocument/2006/relationships/hyperlink" Target="http://www.psypokes.com/dex/psydex/204/stats" TargetMode="External"/><Relationship Id="rId582" Type="http://schemas.openxmlformats.org/officeDocument/2006/relationships/hyperlink" Target="http://www.psypokes.com/dex/psydex/124/stats" TargetMode="External"/><Relationship Id="rId638" Type="http://schemas.openxmlformats.org/officeDocument/2006/relationships/hyperlink" Target="http://www.psypokes.com/dex/psydex/207/stats" TargetMode="External"/><Relationship Id="rId803" Type="http://schemas.openxmlformats.org/officeDocument/2006/relationships/hyperlink" Target="http://www.psypokes.com/dex/psydex/409/stats" TargetMode="External"/><Relationship Id="rId845" Type="http://schemas.openxmlformats.org/officeDocument/2006/relationships/hyperlink" Target="http://www.psypokes.com/dex/psydex/463/stats" TargetMode="External"/><Relationship Id="rId3" Type="http://schemas.openxmlformats.org/officeDocument/2006/relationships/hyperlink" Target="http://www.psypokes.com/dex/psydex/202/stats" TargetMode="External"/><Relationship Id="rId235" Type="http://schemas.openxmlformats.org/officeDocument/2006/relationships/hyperlink" Target="http://www.psypokes.com/dex/psydex/471/stats" TargetMode="External"/><Relationship Id="rId277" Type="http://schemas.openxmlformats.org/officeDocument/2006/relationships/hyperlink" Target="http://www.psypokes.com/dex/psydex/256/stats" TargetMode="External"/><Relationship Id="rId400" Type="http://schemas.openxmlformats.org/officeDocument/2006/relationships/hyperlink" Target="http://www.psypokes.com/dex/psydex/347/stats" TargetMode="External"/><Relationship Id="rId442" Type="http://schemas.openxmlformats.org/officeDocument/2006/relationships/hyperlink" Target="http://www.psypokes.com/dex/psydex/052/stats" TargetMode="External"/><Relationship Id="rId484" Type="http://schemas.openxmlformats.org/officeDocument/2006/relationships/hyperlink" Target="http://www.psypokes.com/dex/psydex/092/stats" TargetMode="External"/><Relationship Id="rId705" Type="http://schemas.openxmlformats.org/officeDocument/2006/relationships/hyperlink" Target="http://www.psypokes.com/dex/psydex/017/stats" TargetMode="External"/><Relationship Id="rId887" Type="http://schemas.openxmlformats.org/officeDocument/2006/relationships/hyperlink" Target="http://www.psypokes.com/dex/psydex/086/stats" TargetMode="External"/><Relationship Id="rId137" Type="http://schemas.openxmlformats.org/officeDocument/2006/relationships/hyperlink" Target="http://www.psypokes.com/dex/psydex/119/stats" TargetMode="External"/><Relationship Id="rId302" Type="http://schemas.openxmlformats.org/officeDocument/2006/relationships/hyperlink" Target="http://www.psypokes.com/dex/psydex/279/stats" TargetMode="External"/><Relationship Id="rId344" Type="http://schemas.openxmlformats.org/officeDocument/2006/relationships/hyperlink" Target="http://www.psypokes.com/dex/psydex/215/stats" TargetMode="External"/><Relationship Id="rId691" Type="http://schemas.openxmlformats.org/officeDocument/2006/relationships/hyperlink" Target="http://www.psypokes.com/dex/psydex/107/stats" TargetMode="External"/><Relationship Id="rId747" Type="http://schemas.openxmlformats.org/officeDocument/2006/relationships/hyperlink" Target="http://www.psypokes.com/dex/psydex/358/stats" TargetMode="External"/><Relationship Id="rId789" Type="http://schemas.openxmlformats.org/officeDocument/2006/relationships/hyperlink" Target="http://www.psypokes.com/dex/psydex/233/stats" TargetMode="External"/><Relationship Id="rId912" Type="http://schemas.openxmlformats.org/officeDocument/2006/relationships/hyperlink" Target="http://www.psypokes.com/dex/psydex/231/stats" TargetMode="External"/><Relationship Id="rId954" Type="http://schemas.openxmlformats.org/officeDocument/2006/relationships/hyperlink" Target="http://www.psypokes.com/dex/psydex/449/stats" TargetMode="External"/><Relationship Id="rId996" Type="http://schemas.openxmlformats.org/officeDocument/2006/relationships/hyperlink" Target="http://www.psypokes.com/dex/psydex/218/stats" TargetMode="External"/><Relationship Id="rId41" Type="http://schemas.openxmlformats.org/officeDocument/2006/relationships/hyperlink" Target="http://www.psypokes.com/dex/psydex/483/stats" TargetMode="External"/><Relationship Id="rId83" Type="http://schemas.openxmlformats.org/officeDocument/2006/relationships/hyperlink" Target="http://www.psypokes.com/dex/psydex/210/stats" TargetMode="External"/><Relationship Id="rId179" Type="http://schemas.openxmlformats.org/officeDocument/2006/relationships/hyperlink" Target="http://www.psypokes.com/dex/psydex/432/stats" TargetMode="External"/><Relationship Id="rId386" Type="http://schemas.openxmlformats.org/officeDocument/2006/relationships/hyperlink" Target="http://www.psypokes.com/dex/psydex/027/stats" TargetMode="External"/><Relationship Id="rId551" Type="http://schemas.openxmlformats.org/officeDocument/2006/relationships/hyperlink" Target="http://www.psypokes.com/dex/psydex/244/stats" TargetMode="External"/><Relationship Id="rId593" Type="http://schemas.openxmlformats.org/officeDocument/2006/relationships/hyperlink" Target="http://www.psypokes.com/dex/psydex/469/stats" TargetMode="External"/><Relationship Id="rId607" Type="http://schemas.openxmlformats.org/officeDocument/2006/relationships/hyperlink" Target="http://www.psypokes.com/dex/psydex/383/stats" TargetMode="External"/><Relationship Id="rId649" Type="http://schemas.openxmlformats.org/officeDocument/2006/relationships/hyperlink" Target="http://www.psypokes.com/dex/psydex/234/stats" TargetMode="External"/><Relationship Id="rId814" Type="http://schemas.openxmlformats.org/officeDocument/2006/relationships/hyperlink" Target="http://www.psypokes.com/dex/psydex/342/stats" TargetMode="External"/><Relationship Id="rId856" Type="http://schemas.openxmlformats.org/officeDocument/2006/relationships/hyperlink" Target="http://www.psypokes.com/dex/psydex/377/stats" TargetMode="External"/><Relationship Id="rId190" Type="http://schemas.openxmlformats.org/officeDocument/2006/relationships/hyperlink" Target="http://www.psypokes.com/dex/psydex/180/stats" TargetMode="External"/><Relationship Id="rId204" Type="http://schemas.openxmlformats.org/officeDocument/2006/relationships/hyperlink" Target="http://www.psypokes.com/dex/psydex/030/stats" TargetMode="External"/><Relationship Id="rId246" Type="http://schemas.openxmlformats.org/officeDocument/2006/relationships/hyperlink" Target="http://www.psypokes.com/dex/psydex/061/stats" TargetMode="External"/><Relationship Id="rId288" Type="http://schemas.openxmlformats.org/officeDocument/2006/relationships/hyperlink" Target="http://www.psypokes.com/dex/psydex/352/stats" TargetMode="External"/><Relationship Id="rId411" Type="http://schemas.openxmlformats.org/officeDocument/2006/relationships/hyperlink" Target="http://www.psypokes.com/dex/psydex/118/stats" TargetMode="External"/><Relationship Id="rId453" Type="http://schemas.openxmlformats.org/officeDocument/2006/relationships/hyperlink" Target="http://www.psypokes.com/dex/psydex/396/stats" TargetMode="External"/><Relationship Id="rId509" Type="http://schemas.openxmlformats.org/officeDocument/2006/relationships/hyperlink" Target="http://www.psypokes.com/dex/psydex/386_attack/stats" TargetMode="External"/><Relationship Id="rId660" Type="http://schemas.openxmlformats.org/officeDocument/2006/relationships/hyperlink" Target="http://www.psypokes.com/dex/psydex/130/stats" TargetMode="External"/><Relationship Id="rId898" Type="http://schemas.openxmlformats.org/officeDocument/2006/relationships/hyperlink" Target="http://www.psypokes.com/dex/psydex/246/stats" TargetMode="External"/><Relationship Id="rId106" Type="http://schemas.openxmlformats.org/officeDocument/2006/relationships/hyperlink" Target="http://www.psypokes.com/dex/psydex/474/stats" TargetMode="External"/><Relationship Id="rId313" Type="http://schemas.openxmlformats.org/officeDocument/2006/relationships/hyperlink" Target="http://www.psypokes.com/dex/psydex/121/stats" TargetMode="External"/><Relationship Id="rId495" Type="http://schemas.openxmlformats.org/officeDocument/2006/relationships/hyperlink" Target="http://www.psypokes.com/dex/psydex/280/stats" TargetMode="External"/><Relationship Id="rId716" Type="http://schemas.openxmlformats.org/officeDocument/2006/relationships/hyperlink" Target="http://www.psypokes.com/dex/psydex/272/stats" TargetMode="External"/><Relationship Id="rId758" Type="http://schemas.openxmlformats.org/officeDocument/2006/relationships/hyperlink" Target="http://www.psypokes.com/dex/psydex/315/stats" TargetMode="External"/><Relationship Id="rId923" Type="http://schemas.openxmlformats.org/officeDocument/2006/relationships/hyperlink" Target="http://www.psypokes.com/dex/psydex/216/stats" TargetMode="External"/><Relationship Id="rId965" Type="http://schemas.openxmlformats.org/officeDocument/2006/relationships/hyperlink" Target="http://www.psypokes.com/dex/psydex/299/stats" TargetMode="External"/><Relationship Id="rId10" Type="http://schemas.openxmlformats.org/officeDocument/2006/relationships/hyperlink" Target="http://www.psypokes.com/dex/psydex/297/stats" TargetMode="External"/><Relationship Id="rId52" Type="http://schemas.openxmlformats.org/officeDocument/2006/relationships/hyperlink" Target="http://www.psypokes.com/dex/psydex/369/stats" TargetMode="External"/><Relationship Id="rId94" Type="http://schemas.openxmlformats.org/officeDocument/2006/relationships/hyperlink" Target="http://www.psypokes.com/dex/psydex/364/stats" TargetMode="External"/><Relationship Id="rId148" Type="http://schemas.openxmlformats.org/officeDocument/2006/relationships/hyperlink" Target="http://www.psypokes.com/dex/psydex/441/stats" TargetMode="External"/><Relationship Id="rId355" Type="http://schemas.openxmlformats.org/officeDocument/2006/relationships/hyperlink" Target="http://www.psypokes.com/dex/psydex/438/stats" TargetMode="External"/><Relationship Id="rId397" Type="http://schemas.openxmlformats.org/officeDocument/2006/relationships/hyperlink" Target="http://www.psypokes.com/dex/psydex/132/stats" TargetMode="External"/><Relationship Id="rId520" Type="http://schemas.openxmlformats.org/officeDocument/2006/relationships/hyperlink" Target="http://www.psypokes.com/dex/psydex/493/stats" TargetMode="External"/><Relationship Id="rId562" Type="http://schemas.openxmlformats.org/officeDocument/2006/relationships/hyperlink" Target="http://www.psypokes.com/dex/psydex/486/stats" TargetMode="External"/><Relationship Id="rId618" Type="http://schemas.openxmlformats.org/officeDocument/2006/relationships/hyperlink" Target="http://www.psypokes.com/dex/psydex/077/stats" TargetMode="External"/><Relationship Id="rId825" Type="http://schemas.openxmlformats.org/officeDocument/2006/relationships/hyperlink" Target="http://www.psypokes.com/dex/psydex/217/stats" TargetMode="External"/><Relationship Id="rId215" Type="http://schemas.openxmlformats.org/officeDocument/2006/relationships/hyperlink" Target="http://www.psypokes.com/dex/psydex/324/stats" TargetMode="External"/><Relationship Id="rId257" Type="http://schemas.openxmlformats.org/officeDocument/2006/relationships/hyperlink" Target="http://www.psypokes.com/dex/psydex/110/stats" TargetMode="External"/><Relationship Id="rId422" Type="http://schemas.openxmlformats.org/officeDocument/2006/relationships/hyperlink" Target="http://www.psypokes.com/dex/psydex/328/stats" TargetMode="External"/><Relationship Id="rId464" Type="http://schemas.openxmlformats.org/officeDocument/2006/relationships/hyperlink" Target="http://www.psypokes.com/dex/psydex/281/stats" TargetMode="External"/><Relationship Id="rId867" Type="http://schemas.openxmlformats.org/officeDocument/2006/relationships/hyperlink" Target="http://www.psypokes.com/dex/psydex/132/stats" TargetMode="External"/><Relationship Id="rId1010" Type="http://schemas.openxmlformats.org/officeDocument/2006/relationships/hyperlink" Target="http://www.psypokes.com/dex/psydex/213/stats" TargetMode="External"/><Relationship Id="rId299" Type="http://schemas.openxmlformats.org/officeDocument/2006/relationships/hyperlink" Target="http://www.psypokes.com/dex/psydex/322/stats" TargetMode="External"/><Relationship Id="rId727" Type="http://schemas.openxmlformats.org/officeDocument/2006/relationships/hyperlink" Target="http://www.psypokes.com/dex/psydex/186/stats" TargetMode="External"/><Relationship Id="rId934" Type="http://schemas.openxmlformats.org/officeDocument/2006/relationships/hyperlink" Target="http://www.psypokes.com/dex/psydex/035/stats" TargetMode="External"/><Relationship Id="rId63" Type="http://schemas.openxmlformats.org/officeDocument/2006/relationships/hyperlink" Target="http://www.psypokes.com/dex/psydex/103/stats" TargetMode="External"/><Relationship Id="rId159" Type="http://schemas.openxmlformats.org/officeDocument/2006/relationships/hyperlink" Target="http://www.psypokes.com/dex/psydex/472/stats" TargetMode="External"/><Relationship Id="rId366" Type="http://schemas.openxmlformats.org/officeDocument/2006/relationships/hyperlink" Target="http://www.psypokes.com/dex/psydex/107/stats" TargetMode="External"/><Relationship Id="rId573" Type="http://schemas.openxmlformats.org/officeDocument/2006/relationships/hyperlink" Target="http://www.psypokes.com/dex/psydex/059/stats" TargetMode="External"/><Relationship Id="rId780" Type="http://schemas.openxmlformats.org/officeDocument/2006/relationships/hyperlink" Target="http://www.psypokes.com/dex/psydex/002/stats" TargetMode="External"/><Relationship Id="rId226" Type="http://schemas.openxmlformats.org/officeDocument/2006/relationships/hyperlink" Target="http://www.psypokes.com/dex/psydex/345/stats" TargetMode="External"/><Relationship Id="rId433" Type="http://schemas.openxmlformats.org/officeDocument/2006/relationships/hyperlink" Target="http://www.psypokes.com/dex/psydex/412/stats" TargetMode="External"/><Relationship Id="rId878" Type="http://schemas.openxmlformats.org/officeDocument/2006/relationships/hyperlink" Target="http://www.psypokes.com/dex/psydex/477/stats" TargetMode="External"/><Relationship Id="rId640" Type="http://schemas.openxmlformats.org/officeDocument/2006/relationships/hyperlink" Target="http://www.psypokes.com/dex/psydex/214/stats" TargetMode="External"/><Relationship Id="rId738" Type="http://schemas.openxmlformats.org/officeDocument/2006/relationships/hyperlink" Target="http://www.psypokes.com/dex/psydex/170/stats" TargetMode="External"/><Relationship Id="rId945" Type="http://schemas.openxmlformats.org/officeDocument/2006/relationships/hyperlink" Target="http://www.psypokes.com/dex/psydex/261/stats" TargetMode="External"/><Relationship Id="rId74" Type="http://schemas.openxmlformats.org/officeDocument/2006/relationships/hyperlink" Target="http://www.psypokes.com/dex/psydex/149/stats" TargetMode="External"/><Relationship Id="rId377" Type="http://schemas.openxmlformats.org/officeDocument/2006/relationships/hyperlink" Target="http://www.psypokes.com/dex/psydex/054/stats" TargetMode="External"/><Relationship Id="rId500" Type="http://schemas.openxmlformats.org/officeDocument/2006/relationships/hyperlink" Target="http://www.psypokes.com/dex/psydex/129/stats" TargetMode="External"/><Relationship Id="rId584" Type="http://schemas.openxmlformats.org/officeDocument/2006/relationships/hyperlink" Target="http://www.psypokes.com/dex/psydex/312/stats" TargetMode="External"/><Relationship Id="rId805" Type="http://schemas.openxmlformats.org/officeDocument/2006/relationships/hyperlink" Target="http://www.psypokes.com/dex/psydex/030/stats" TargetMode="External"/><Relationship Id="rId5" Type="http://schemas.openxmlformats.org/officeDocument/2006/relationships/hyperlink" Target="http://www.psypokes.com/dex/psydex/143/stats" TargetMode="External"/><Relationship Id="rId237" Type="http://schemas.openxmlformats.org/officeDocument/2006/relationships/hyperlink" Target="http://www.psypokes.com/dex/psydex/314/stats" TargetMode="External"/><Relationship Id="rId791" Type="http://schemas.openxmlformats.org/officeDocument/2006/relationships/hyperlink" Target="http://www.psypokes.com/dex/psydex/327/stats" TargetMode="External"/><Relationship Id="rId889" Type="http://schemas.openxmlformats.org/officeDocument/2006/relationships/hyperlink" Target="http://www.psypokes.com/dex/psydex/353/stats" TargetMode="External"/><Relationship Id="rId444" Type="http://schemas.openxmlformats.org/officeDocument/2006/relationships/hyperlink" Target="http://www.psypokes.com/dex/psydex/177/stats" TargetMode="External"/><Relationship Id="rId651" Type="http://schemas.openxmlformats.org/officeDocument/2006/relationships/hyperlink" Target="http://www.psypokes.com/dex/psydex/245/stats" TargetMode="External"/><Relationship Id="rId749" Type="http://schemas.openxmlformats.org/officeDocument/2006/relationships/hyperlink" Target="http://www.psypokes.com/dex/psydex/269/stats" TargetMode="External"/><Relationship Id="rId290" Type="http://schemas.openxmlformats.org/officeDocument/2006/relationships/hyperlink" Target="http://www.psypokes.com/dex/psydex/271/stats" TargetMode="External"/><Relationship Id="rId304" Type="http://schemas.openxmlformats.org/officeDocument/2006/relationships/hyperlink" Target="http://www.psypokes.com/dex/psydex/476/stats" TargetMode="External"/><Relationship Id="rId388" Type="http://schemas.openxmlformats.org/officeDocument/2006/relationships/hyperlink" Target="http://www.psypokes.com/dex/psydex/300/stats" TargetMode="External"/><Relationship Id="rId511" Type="http://schemas.openxmlformats.org/officeDocument/2006/relationships/hyperlink" Target="http://www.psypokes.com/dex/psydex/142/stats" TargetMode="External"/><Relationship Id="rId609" Type="http://schemas.openxmlformats.org/officeDocument/2006/relationships/hyperlink" Target="http://www.psypokes.com/dex/psydex/115/stats" TargetMode="External"/><Relationship Id="rId956" Type="http://schemas.openxmlformats.org/officeDocument/2006/relationships/hyperlink" Target="http://www.psypokes.com/dex/psydex/387/stats" TargetMode="External"/><Relationship Id="rId85" Type="http://schemas.openxmlformats.org/officeDocument/2006/relationships/hyperlink" Target="http://www.psypokes.com/dex/psydex/108/stats" TargetMode="External"/><Relationship Id="rId150" Type="http://schemas.openxmlformats.org/officeDocument/2006/relationships/hyperlink" Target="http://www.psypokes.com/dex/psydex/422/stats" TargetMode="External"/><Relationship Id="rId595" Type="http://schemas.openxmlformats.org/officeDocument/2006/relationships/hyperlink" Target="http://www.psypokes.com/dex/psydex/441/stats" TargetMode="External"/><Relationship Id="rId816" Type="http://schemas.openxmlformats.org/officeDocument/2006/relationships/hyperlink" Target="http://www.psypokes.com/dex/psydex/023/stats" TargetMode="External"/><Relationship Id="rId1001" Type="http://schemas.openxmlformats.org/officeDocument/2006/relationships/hyperlink" Target="http://www.psypokes.com/dex/psydex/173/stats" TargetMode="External"/><Relationship Id="rId248" Type="http://schemas.openxmlformats.org/officeDocument/2006/relationships/hyperlink" Target="http://www.psypokes.com/dex/psydex/057/stats" TargetMode="External"/><Relationship Id="rId455" Type="http://schemas.openxmlformats.org/officeDocument/2006/relationships/hyperlink" Target="http://www.psypokes.com/dex/psydex/276/stats" TargetMode="External"/><Relationship Id="rId662" Type="http://schemas.openxmlformats.org/officeDocument/2006/relationships/hyperlink" Target="http://www.psypokes.com/dex/psydex/391/stats" TargetMode="External"/><Relationship Id="rId12" Type="http://schemas.openxmlformats.org/officeDocument/2006/relationships/hyperlink" Target="http://www.psypokes.com/dex/psydex/446/stats" TargetMode="External"/><Relationship Id="rId108" Type="http://schemas.openxmlformats.org/officeDocument/2006/relationships/hyperlink" Target="http://www.psypokes.com/dex/psydex/398/stats" TargetMode="External"/><Relationship Id="rId315" Type="http://schemas.openxmlformats.org/officeDocument/2006/relationships/hyperlink" Target="http://www.psypokes.com/dex/psydex/216/stats" TargetMode="External"/><Relationship Id="rId522" Type="http://schemas.openxmlformats.org/officeDocument/2006/relationships/hyperlink" Target="http://www.psypokes.com/dex/psydex/254/stats" TargetMode="External"/><Relationship Id="rId967" Type="http://schemas.openxmlformats.org/officeDocument/2006/relationships/hyperlink" Target="http://www.psypokes.com/dex/psydex/047/stats" TargetMode="External"/><Relationship Id="rId96" Type="http://schemas.openxmlformats.org/officeDocument/2006/relationships/hyperlink" Target="http://www.psypokes.com/dex/psydex/079/stats" TargetMode="External"/><Relationship Id="rId161" Type="http://schemas.openxmlformats.org/officeDocument/2006/relationships/hyperlink" Target="http://www.psypokes.com/dex/psydex/388/stats" TargetMode="External"/><Relationship Id="rId399" Type="http://schemas.openxmlformats.org/officeDocument/2006/relationships/hyperlink" Target="http://www.psypokes.com/dex/psydex/032/stats" TargetMode="External"/><Relationship Id="rId827" Type="http://schemas.openxmlformats.org/officeDocument/2006/relationships/hyperlink" Target="http://www.psypokes.com/dex/psydex/041/stats" TargetMode="External"/><Relationship Id="rId259" Type="http://schemas.openxmlformats.org/officeDocument/2006/relationships/hyperlink" Target="http://www.psypokes.com/dex/psydex/193/stats" TargetMode="External"/><Relationship Id="rId466" Type="http://schemas.openxmlformats.org/officeDocument/2006/relationships/hyperlink" Target="http://www.psypokes.com/dex/psydex/263/stats" TargetMode="External"/><Relationship Id="rId673" Type="http://schemas.openxmlformats.org/officeDocument/2006/relationships/hyperlink" Target="http://www.psypokes.com/dex/psydex/362/stats" TargetMode="External"/><Relationship Id="rId880" Type="http://schemas.openxmlformats.org/officeDocument/2006/relationships/hyperlink" Target="http://www.psypokes.com/dex/psydex/076/stats" TargetMode="External"/><Relationship Id="rId23" Type="http://schemas.openxmlformats.org/officeDocument/2006/relationships/hyperlink" Target="http://www.psypokes.com/dex/psydex/463/stats" TargetMode="External"/><Relationship Id="rId119" Type="http://schemas.openxmlformats.org/officeDocument/2006/relationships/hyperlink" Target="http://www.psypokes.com/dex/psydex/055/stats" TargetMode="External"/><Relationship Id="rId326" Type="http://schemas.openxmlformats.org/officeDocument/2006/relationships/hyperlink" Target="http://www.psypokes.com/dex/psydex/190/stats" TargetMode="External"/><Relationship Id="rId533" Type="http://schemas.openxmlformats.org/officeDocument/2006/relationships/hyperlink" Target="http://www.psypokes.com/dex/psydex/094/stats" TargetMode="External"/><Relationship Id="rId978" Type="http://schemas.openxmlformats.org/officeDocument/2006/relationships/hyperlink" Target="http://www.psypokes.com/dex/psydex/192/stats" TargetMode="External"/><Relationship Id="rId740" Type="http://schemas.openxmlformats.org/officeDocument/2006/relationships/hyperlink" Target="http://www.psypokes.com/dex/psydex/171/stats" TargetMode="External"/><Relationship Id="rId838" Type="http://schemas.openxmlformats.org/officeDocument/2006/relationships/hyperlink" Target="http://www.psypokes.com/dex/psydex/232/stats" TargetMode="External"/><Relationship Id="rId172" Type="http://schemas.openxmlformats.org/officeDocument/2006/relationships/hyperlink" Target="http://www.psypokes.com/dex/psydex/045/stats" TargetMode="External"/><Relationship Id="rId477" Type="http://schemas.openxmlformats.org/officeDocument/2006/relationships/hyperlink" Target="http://www.psypokes.com/dex/psydex/261/stats" TargetMode="External"/><Relationship Id="rId600" Type="http://schemas.openxmlformats.org/officeDocument/2006/relationships/hyperlink" Target="http://www.psypokes.com/dex/psydex/063/stats" TargetMode="External"/><Relationship Id="rId684" Type="http://schemas.openxmlformats.org/officeDocument/2006/relationships/hyperlink" Target="http://www.psypokes.com/dex/psydex/188/stats" TargetMode="External"/><Relationship Id="rId337" Type="http://schemas.openxmlformats.org/officeDocument/2006/relationships/hyperlink" Target="http://www.psypokes.com/dex/psydex/166/stats" TargetMode="External"/><Relationship Id="rId891" Type="http://schemas.openxmlformats.org/officeDocument/2006/relationships/hyperlink" Target="http://www.psypokes.com/dex/psydex/048/stats" TargetMode="External"/><Relationship Id="rId905" Type="http://schemas.openxmlformats.org/officeDocument/2006/relationships/hyperlink" Target="http://www.psypokes.com/dex/psydex/044/stats" TargetMode="External"/><Relationship Id="rId989" Type="http://schemas.openxmlformats.org/officeDocument/2006/relationships/hyperlink" Target="http://www.psypokes.com/dex/psydex/436/stats" TargetMode="External"/><Relationship Id="rId34" Type="http://schemas.openxmlformats.org/officeDocument/2006/relationships/hyperlink" Target="http://www.psypokes.com/dex/psydex/089/stats" TargetMode="External"/><Relationship Id="rId544" Type="http://schemas.openxmlformats.org/officeDocument/2006/relationships/hyperlink" Target="http://www.psypokes.com/dex/psydex/429/stats" TargetMode="External"/><Relationship Id="rId751" Type="http://schemas.openxmlformats.org/officeDocument/2006/relationships/hyperlink" Target="http://www.psypokes.com/dex/psydex/136/stats" TargetMode="External"/><Relationship Id="rId849" Type="http://schemas.openxmlformats.org/officeDocument/2006/relationships/hyperlink" Target="http://www.psypokes.com/dex/psydex/303/stats" TargetMode="External"/><Relationship Id="rId183" Type="http://schemas.openxmlformats.org/officeDocument/2006/relationships/hyperlink" Target="http://www.psypokes.com/dex/psydex/323/stats" TargetMode="External"/><Relationship Id="rId390" Type="http://schemas.openxmlformats.org/officeDocument/2006/relationships/hyperlink" Target="http://www.psypokes.com/dex/psydex/442/stats" TargetMode="External"/><Relationship Id="rId404" Type="http://schemas.openxmlformats.org/officeDocument/2006/relationships/hyperlink" Target="http://www.psypokes.com/dex/psydex/010/stats" TargetMode="External"/><Relationship Id="rId611" Type="http://schemas.openxmlformats.org/officeDocument/2006/relationships/hyperlink" Target="http://www.psypokes.com/dex/psydex/448/stats" TargetMode="External"/><Relationship Id="rId250" Type="http://schemas.openxmlformats.org/officeDocument/2006/relationships/hyperlink" Target="http://www.psypokes.com/dex/psydex/078/stats" TargetMode="External"/><Relationship Id="rId488" Type="http://schemas.openxmlformats.org/officeDocument/2006/relationships/hyperlink" Target="http://www.psypokes.com/dex/psydex/307/stats" TargetMode="External"/><Relationship Id="rId695" Type="http://schemas.openxmlformats.org/officeDocument/2006/relationships/hyperlink" Target="http://www.psypokes.com/dex/psydex/015/stats" TargetMode="External"/><Relationship Id="rId709" Type="http://schemas.openxmlformats.org/officeDocument/2006/relationships/hyperlink" Target="http://www.psypokes.com/dex/psydex/091/stats" TargetMode="External"/><Relationship Id="rId916" Type="http://schemas.openxmlformats.org/officeDocument/2006/relationships/hyperlink" Target="http://www.psypokes.com/dex/psydex/280/stats" TargetMode="External"/><Relationship Id="rId45" Type="http://schemas.openxmlformats.org/officeDocument/2006/relationships/hyperlink" Target="http://www.psypokes.com/dex/psydex/430/stats" TargetMode="External"/><Relationship Id="rId110" Type="http://schemas.openxmlformats.org/officeDocument/2006/relationships/hyperlink" Target="http://www.psypokes.com/dex/psydex/395/stats" TargetMode="External"/><Relationship Id="rId348" Type="http://schemas.openxmlformats.org/officeDocument/2006/relationships/hyperlink" Target="http://www.psypokes.com/dex/psydex/194/stats" TargetMode="External"/><Relationship Id="rId555" Type="http://schemas.openxmlformats.org/officeDocument/2006/relationships/hyperlink" Target="http://www.psypokes.com/dex/psydex/264/stats" TargetMode="External"/><Relationship Id="rId762" Type="http://schemas.openxmlformats.org/officeDocument/2006/relationships/hyperlink" Target="http://www.psypokes.com/dex/psydex/451/stats" TargetMode="External"/><Relationship Id="rId194" Type="http://schemas.openxmlformats.org/officeDocument/2006/relationships/hyperlink" Target="http://www.psypokes.com/dex/psydex/448/stats" TargetMode="External"/><Relationship Id="rId208" Type="http://schemas.openxmlformats.org/officeDocument/2006/relationships/hyperlink" Target="http://www.psypokes.com/dex/psydex/254/stats" TargetMode="External"/><Relationship Id="rId415" Type="http://schemas.openxmlformats.org/officeDocument/2006/relationships/hyperlink" Target="http://www.psypokes.com/dex/psydex/240/stats" TargetMode="External"/><Relationship Id="rId622" Type="http://schemas.openxmlformats.org/officeDocument/2006/relationships/hyperlink" Target="http://www.psypokes.com/dex/psydex/288/stats" TargetMode="External"/><Relationship Id="rId261" Type="http://schemas.openxmlformats.org/officeDocument/2006/relationships/hyperlink" Target="http://www.psypokes.com/dex/psydex/391/stats" TargetMode="External"/><Relationship Id="rId499" Type="http://schemas.openxmlformats.org/officeDocument/2006/relationships/hyperlink" Target="http://www.psypokes.com/dex/psydex/349/stats" TargetMode="External"/><Relationship Id="rId927" Type="http://schemas.openxmlformats.org/officeDocument/2006/relationships/hyperlink" Target="http://www.psypokes.com/dex/psydex/412/stats" TargetMode="External"/><Relationship Id="rId56" Type="http://schemas.openxmlformats.org/officeDocument/2006/relationships/hyperlink" Target="http://www.psypokes.com/dex/psydex/317/stats" TargetMode="External"/><Relationship Id="rId359" Type="http://schemas.openxmlformats.org/officeDocument/2006/relationships/hyperlink" Target="http://www.psypokes.com/dex/psydex/091/stats" TargetMode="External"/><Relationship Id="rId566" Type="http://schemas.openxmlformats.org/officeDocument/2006/relationships/hyperlink" Target="http://www.psypokes.com/dex/psydex/398/stats" TargetMode="External"/><Relationship Id="rId773" Type="http://schemas.openxmlformats.org/officeDocument/2006/relationships/hyperlink" Target="http://www.psypokes.com/dex/psydex/339/stats" TargetMode="External"/><Relationship Id="rId121" Type="http://schemas.openxmlformats.org/officeDocument/2006/relationships/hyperlink" Target="http://www.psypokes.com/dex/psydex/088/stats" TargetMode="External"/><Relationship Id="rId219" Type="http://schemas.openxmlformats.org/officeDocument/2006/relationships/hyperlink" Target="http://www.psypokes.com/dex/psydex/457/stats" TargetMode="External"/><Relationship Id="rId426" Type="http://schemas.openxmlformats.org/officeDocument/2006/relationships/hyperlink" Target="http://www.psypokes.com/dex/psydex/007/stats" TargetMode="External"/><Relationship Id="rId633" Type="http://schemas.openxmlformats.org/officeDocument/2006/relationships/hyperlink" Target="http://www.psypokes.com/dex/psydex/427/stats" TargetMode="External"/><Relationship Id="rId980" Type="http://schemas.openxmlformats.org/officeDocument/2006/relationships/hyperlink" Target="http://www.psypokes.com/dex/psydex/293/stats" TargetMode="External"/><Relationship Id="rId840" Type="http://schemas.openxmlformats.org/officeDocument/2006/relationships/hyperlink" Target="http://www.psypokes.com/dex/psydex/297/stats" TargetMode="External"/><Relationship Id="rId938" Type="http://schemas.openxmlformats.org/officeDocument/2006/relationships/hyperlink" Target="http://www.psypokes.com/dex/psydex/075/stats" TargetMode="External"/><Relationship Id="rId67" Type="http://schemas.openxmlformats.org/officeDocument/2006/relationships/hyperlink" Target="http://www.psypokes.com/dex/psydex/195/stats" TargetMode="External"/><Relationship Id="rId272" Type="http://schemas.openxmlformats.org/officeDocument/2006/relationships/hyperlink" Target="http://www.psypokes.com/dex/psydex/153/stats" TargetMode="External"/><Relationship Id="rId577" Type="http://schemas.openxmlformats.org/officeDocument/2006/relationships/hyperlink" Target="http://www.psypokes.com/dex/psydex/239/stats" TargetMode="External"/><Relationship Id="rId700" Type="http://schemas.openxmlformats.org/officeDocument/2006/relationships/hyperlink" Target="http://www.psypokes.com/dex/psydex/235/stats" TargetMode="External"/><Relationship Id="rId132" Type="http://schemas.openxmlformats.org/officeDocument/2006/relationships/hyperlink" Target="http://www.psypokes.com/dex/psydex/489/stats" TargetMode="External"/><Relationship Id="rId784" Type="http://schemas.openxmlformats.org/officeDocument/2006/relationships/hyperlink" Target="http://www.psypokes.com/dex/psydex/284/stats" TargetMode="External"/><Relationship Id="rId991" Type="http://schemas.openxmlformats.org/officeDocument/2006/relationships/hyperlink" Target="http://www.psypokes.com/dex/psydex/360/stats" TargetMode="External"/><Relationship Id="rId437" Type="http://schemas.openxmlformats.org/officeDocument/2006/relationships/hyperlink" Target="http://www.psypokes.com/dex/psydex/064/stats" TargetMode="External"/><Relationship Id="rId644" Type="http://schemas.openxmlformats.org/officeDocument/2006/relationships/hyperlink" Target="http://www.psypokes.com/dex/psydex/200/stats" TargetMode="External"/><Relationship Id="rId851" Type="http://schemas.openxmlformats.org/officeDocument/2006/relationships/hyperlink" Target="http://www.psypokes.com/dex/psydex/089/stats" TargetMode="External"/><Relationship Id="rId283" Type="http://schemas.openxmlformats.org/officeDocument/2006/relationships/hyperlink" Target="http://www.psypokes.com/dex/psydex/094/stats" TargetMode="External"/><Relationship Id="rId490" Type="http://schemas.openxmlformats.org/officeDocument/2006/relationships/hyperlink" Target="http://www.psypokes.com/dex/psydex/019/stats" TargetMode="External"/><Relationship Id="rId504" Type="http://schemas.openxmlformats.org/officeDocument/2006/relationships/hyperlink" Target="http://www.psypokes.com/dex/psydex/050/stats" TargetMode="External"/><Relationship Id="rId711" Type="http://schemas.openxmlformats.org/officeDocument/2006/relationships/hyperlink" Target="http://www.psypokes.com/dex/psydex/301/stats" TargetMode="External"/><Relationship Id="rId949" Type="http://schemas.openxmlformats.org/officeDocument/2006/relationships/hyperlink" Target="http://www.psypokes.com/dex/psydex/236/stats" TargetMode="External"/><Relationship Id="rId78" Type="http://schemas.openxmlformats.org/officeDocument/2006/relationships/hyperlink" Target="http://www.psypokes.com/dex/psydex/059/stats" TargetMode="External"/><Relationship Id="rId143" Type="http://schemas.openxmlformats.org/officeDocument/2006/relationships/hyperlink" Target="http://www.psypokes.com/dex/psydex/009/stats" TargetMode="External"/><Relationship Id="rId350" Type="http://schemas.openxmlformats.org/officeDocument/2006/relationships/hyperlink" Target="http://www.psypokes.com/dex/psydex/083/stats" TargetMode="External"/><Relationship Id="rId588" Type="http://schemas.openxmlformats.org/officeDocument/2006/relationships/hyperlink" Target="http://www.psypokes.com/dex/psydex/384/stats" TargetMode="External"/><Relationship Id="rId795" Type="http://schemas.openxmlformats.org/officeDocument/2006/relationships/hyperlink" Target="http://www.psypokes.com/dex/psydex/114/stats" TargetMode="External"/><Relationship Id="rId809" Type="http://schemas.openxmlformats.org/officeDocument/2006/relationships/hyperlink" Target="http://www.psypokes.com/dex/psydex/343/stats" TargetMode="External"/><Relationship Id="rId9" Type="http://schemas.openxmlformats.org/officeDocument/2006/relationships/hyperlink" Target="http://www.psypokes.com/dex/psydex/289/stats" TargetMode="External"/><Relationship Id="rId210" Type="http://schemas.openxmlformats.org/officeDocument/2006/relationships/hyperlink" Target="http://www.psypokes.com/dex/psydex/123/stats" TargetMode="External"/><Relationship Id="rId448" Type="http://schemas.openxmlformats.org/officeDocument/2006/relationships/hyperlink" Target="http://www.psypokes.com/dex/psydex/273/stats" TargetMode="External"/><Relationship Id="rId655" Type="http://schemas.openxmlformats.org/officeDocument/2006/relationships/hyperlink" Target="http://www.psypokes.com/dex/psydex/278/stats" TargetMode="External"/><Relationship Id="rId862" Type="http://schemas.openxmlformats.org/officeDocument/2006/relationships/hyperlink" Target="http://www.psypokes.com/dex/psydex/333/stats" TargetMode="External"/><Relationship Id="rId294" Type="http://schemas.openxmlformats.org/officeDocument/2006/relationships/hyperlink" Target="http://www.psypokes.com/dex/psydex/375/stats" TargetMode="External"/><Relationship Id="rId308" Type="http://schemas.openxmlformats.org/officeDocument/2006/relationships/hyperlink" Target="http://www.psypokes.com/dex/psydex/287/stats" TargetMode="External"/><Relationship Id="rId515" Type="http://schemas.openxmlformats.org/officeDocument/2006/relationships/hyperlink" Target="http://www.psypokes.com/dex/psydex/492_sky/stats" TargetMode="External"/><Relationship Id="rId722" Type="http://schemas.openxmlformats.org/officeDocument/2006/relationships/hyperlink" Target="http://www.psypokes.com/dex/psydex/376/stats" TargetMode="External"/><Relationship Id="rId89" Type="http://schemas.openxmlformats.org/officeDocument/2006/relationships/hyperlink" Target="http://www.psypokes.com/dex/psydex/484/stats" TargetMode="External"/><Relationship Id="rId154" Type="http://schemas.openxmlformats.org/officeDocument/2006/relationships/hyperlink" Target="http://www.psypokes.com/dex/psydex/482/stats" TargetMode="External"/><Relationship Id="rId361" Type="http://schemas.openxmlformats.org/officeDocument/2006/relationships/hyperlink" Target="http://www.psypokes.com/dex/psydex/386/stats" TargetMode="External"/><Relationship Id="rId599" Type="http://schemas.openxmlformats.org/officeDocument/2006/relationships/hyperlink" Target="http://www.psypokes.com/dex/psydex/479/stats" TargetMode="External"/><Relationship Id="rId1005" Type="http://schemas.openxmlformats.org/officeDocument/2006/relationships/hyperlink" Target="http://www.psypokes.com/dex/psydex/079/stats" TargetMode="External"/><Relationship Id="rId459" Type="http://schemas.openxmlformats.org/officeDocument/2006/relationships/hyperlink" Target="http://www.psypokes.com/dex/psydex/013/stats" TargetMode="External"/><Relationship Id="rId666" Type="http://schemas.openxmlformats.org/officeDocument/2006/relationships/hyperlink" Target="http://www.psypokes.com/dex/psydex/005/stats" TargetMode="External"/><Relationship Id="rId873" Type="http://schemas.openxmlformats.org/officeDocument/2006/relationships/hyperlink" Target="http://www.psypokes.com/dex/psydex/001/stats" TargetMode="External"/><Relationship Id="rId16" Type="http://schemas.openxmlformats.org/officeDocument/2006/relationships/hyperlink" Target="http://www.psypokes.com/dex/psydex/171/stats" TargetMode="External"/><Relationship Id="rId221" Type="http://schemas.openxmlformats.org/officeDocument/2006/relationships/hyperlink" Target="http://www.psypokes.com/dex/psydex/475/stats" TargetMode="External"/><Relationship Id="rId319" Type="http://schemas.openxmlformats.org/officeDocument/2006/relationships/hyperlink" Target="http://www.psypokes.com/dex/psydex/413_trash/stats" TargetMode="External"/><Relationship Id="rId526" Type="http://schemas.openxmlformats.org/officeDocument/2006/relationships/hyperlink" Target="http://www.psypokes.com/dex/psydex/053/stats" TargetMode="External"/><Relationship Id="rId733" Type="http://schemas.openxmlformats.org/officeDocument/2006/relationships/hyperlink" Target="http://www.psypokes.com/dex/psydex/252/stats" TargetMode="External"/><Relationship Id="rId940" Type="http://schemas.openxmlformats.org/officeDocument/2006/relationships/hyperlink" Target="http://www.psypokes.com/dex/psydex/109/stats" TargetMode="External"/><Relationship Id="rId165" Type="http://schemas.openxmlformats.org/officeDocument/2006/relationships/hyperlink" Target="http://www.psypokes.com/dex/psydex/467/stats" TargetMode="External"/><Relationship Id="rId372" Type="http://schemas.openxmlformats.org/officeDocument/2006/relationships/hyperlink" Target="http://www.psypokes.com/dex/psydex/303/stats" TargetMode="External"/><Relationship Id="rId677" Type="http://schemas.openxmlformats.org/officeDocument/2006/relationships/hyperlink" Target="http://www.psypokes.com/dex/psydex/473/stats" TargetMode="External"/><Relationship Id="rId800" Type="http://schemas.openxmlformats.org/officeDocument/2006/relationships/hyperlink" Target="http://www.psypokes.com/dex/psydex/263/stats" TargetMode="External"/><Relationship Id="rId232" Type="http://schemas.openxmlformats.org/officeDocument/2006/relationships/hyperlink" Target="http://www.psypokes.com/dex/psydex/196/stats" TargetMode="External"/><Relationship Id="rId884" Type="http://schemas.openxmlformats.org/officeDocument/2006/relationships/hyperlink" Target="http://www.psypokes.com/dex/psydex/105/stats" TargetMode="External"/><Relationship Id="rId27" Type="http://schemas.openxmlformats.org/officeDocument/2006/relationships/hyperlink" Target="http://www.psypokes.com/dex/psydex/340/stats" TargetMode="External"/><Relationship Id="rId537" Type="http://schemas.openxmlformats.org/officeDocument/2006/relationships/hyperlink" Target="http://www.psypokes.com/dex/psydex/249/stats" TargetMode="External"/><Relationship Id="rId744" Type="http://schemas.openxmlformats.org/officeDocument/2006/relationships/hyperlink" Target="http://www.psypokes.com/dex/psydex/267/stats" TargetMode="External"/><Relationship Id="rId951" Type="http://schemas.openxmlformats.org/officeDocument/2006/relationships/hyperlink" Target="http://www.psypokes.com/dex/psydex/437/stats" TargetMode="External"/><Relationship Id="rId80" Type="http://schemas.openxmlformats.org/officeDocument/2006/relationships/hyperlink" Target="http://www.psypokes.com/dex/psydex/087/stats" TargetMode="External"/><Relationship Id="rId176" Type="http://schemas.openxmlformats.org/officeDocument/2006/relationships/hyperlink" Target="http://www.psypokes.com/dex/psydex/234/stats" TargetMode="External"/><Relationship Id="rId383" Type="http://schemas.openxmlformats.org/officeDocument/2006/relationships/hyperlink" Target="http://www.psypokes.com/dex/psydex/479_mow/stats" TargetMode="External"/><Relationship Id="rId590" Type="http://schemas.openxmlformats.org/officeDocument/2006/relationships/hyperlink" Target="http://www.psypokes.com/dex/psydex/480/stats" TargetMode="External"/><Relationship Id="rId604" Type="http://schemas.openxmlformats.org/officeDocument/2006/relationships/hyperlink" Target="http://www.psypokes.com/dex/psydex/487/stats" TargetMode="External"/><Relationship Id="rId811" Type="http://schemas.openxmlformats.org/officeDocument/2006/relationships/hyperlink" Target="http://www.psypokes.com/dex/psydex/406/stats" TargetMode="External"/></Relationships>
</file>

<file path=xl/worksheets/sheet1.xml><?xml version="1.0" encoding="utf-8"?>
<worksheet xmlns="http://schemas.openxmlformats.org/spreadsheetml/2006/main" xmlns:r="http://schemas.openxmlformats.org/officeDocument/2006/relationships">
  <dimension ref="A1:L641"/>
  <sheetViews>
    <sheetView tabSelected="1" workbookViewId="0">
      <pane ySplit="1" topLeftCell="A2" activePane="bottomLeft" state="frozen"/>
      <selection pane="bottomLeft" activeCell="B273" sqref="B273"/>
    </sheetView>
  </sheetViews>
  <sheetFormatPr defaultRowHeight="15"/>
  <cols>
    <col min="1" max="1" width="14.7109375" style="672" bestFit="1" customWidth="1"/>
    <col min="2" max="2" width="14.7109375" style="126" customWidth="1"/>
    <col min="4" max="4" width="10.7109375" bestFit="1" customWidth="1"/>
    <col min="5" max="5" width="11.7109375" bestFit="1" customWidth="1"/>
    <col min="6" max="6" width="10.85546875" bestFit="1" customWidth="1"/>
    <col min="7" max="7" width="12" bestFit="1" customWidth="1"/>
    <col min="8" max="8" width="15.42578125" bestFit="1" customWidth="1"/>
    <col min="9" max="9" width="19.140625" bestFit="1" customWidth="1"/>
    <col min="10" max="10" width="15.85546875" bestFit="1" customWidth="1"/>
    <col min="11" max="11" width="11.7109375" bestFit="1" customWidth="1"/>
    <col min="12" max="12" width="15" bestFit="1" customWidth="1"/>
  </cols>
  <sheetData>
    <row r="1" spans="1:12" s="14" customFormat="1">
      <c r="A1" s="671" t="s">
        <v>92</v>
      </c>
      <c r="B1" s="309" t="s">
        <v>1740</v>
      </c>
      <c r="C1" s="111" t="s">
        <v>93</v>
      </c>
      <c r="D1" s="111" t="s">
        <v>1998</v>
      </c>
      <c r="E1" s="111" t="s">
        <v>1999</v>
      </c>
      <c r="F1" s="111" t="s">
        <v>94</v>
      </c>
      <c r="G1" s="111" t="s">
        <v>95</v>
      </c>
      <c r="H1" s="111" t="s">
        <v>1736</v>
      </c>
      <c r="I1" s="111" t="s">
        <v>1737</v>
      </c>
      <c r="J1" s="111" t="s">
        <v>613</v>
      </c>
      <c r="K1" s="111" t="s">
        <v>96</v>
      </c>
      <c r="L1" s="111" t="s">
        <v>97</v>
      </c>
    </row>
    <row r="2" spans="1:12">
      <c r="A2" s="672" t="s">
        <v>98</v>
      </c>
      <c r="B2" s="310" t="s">
        <v>1583</v>
      </c>
      <c r="C2" s="15">
        <v>460</v>
      </c>
      <c r="D2" s="18">
        <v>11</v>
      </c>
      <c r="E2" s="18">
        <v>106</v>
      </c>
      <c r="F2" s="3"/>
      <c r="G2" s="3" t="s">
        <v>586</v>
      </c>
      <c r="H2" s="4">
        <v>632.53</v>
      </c>
      <c r="I2" s="4">
        <v>141.31</v>
      </c>
      <c r="J2" s="4">
        <v>231.25</v>
      </c>
      <c r="K2" s="4">
        <v>1.38</v>
      </c>
      <c r="L2" s="4">
        <v>0.92</v>
      </c>
    </row>
    <row r="3" spans="1:12">
      <c r="A3" s="865" t="s">
        <v>99</v>
      </c>
      <c r="B3" s="866" t="s">
        <v>1483</v>
      </c>
      <c r="C3" s="867">
        <v>63</v>
      </c>
      <c r="D3" s="868">
        <v>6</v>
      </c>
      <c r="E3" s="868"/>
      <c r="F3" s="865"/>
      <c r="G3" s="865" t="s">
        <v>1741</v>
      </c>
      <c r="H3" s="869">
        <v>225.75</v>
      </c>
      <c r="I3" s="869">
        <v>23.67</v>
      </c>
      <c r="J3" s="869">
        <v>301.54000000000002</v>
      </c>
      <c r="K3" s="869">
        <v>0.38</v>
      </c>
      <c r="L3" s="869">
        <v>1.38</v>
      </c>
    </row>
    <row r="4" spans="1:12">
      <c r="A4" s="672" t="s">
        <v>99</v>
      </c>
      <c r="B4" s="310" t="s">
        <v>1614</v>
      </c>
      <c r="C4" s="15">
        <v>63</v>
      </c>
      <c r="D4" s="18">
        <v>6</v>
      </c>
      <c r="E4" s="18">
        <v>61</v>
      </c>
      <c r="F4" s="3"/>
      <c r="G4" s="3" t="s">
        <v>1741</v>
      </c>
      <c r="H4" s="4">
        <v>225.75</v>
      </c>
      <c r="I4" s="4">
        <v>23.67</v>
      </c>
      <c r="J4" s="4">
        <v>331.54</v>
      </c>
      <c r="K4" s="4">
        <v>0.38</v>
      </c>
      <c r="L4" s="4">
        <v>1.38</v>
      </c>
    </row>
    <row r="5" spans="1:12">
      <c r="A5" s="865" t="s">
        <v>100</v>
      </c>
      <c r="B5" s="866" t="s">
        <v>1541</v>
      </c>
      <c r="C5" s="867">
        <v>359</v>
      </c>
      <c r="D5" s="868">
        <v>10</v>
      </c>
      <c r="E5" s="868"/>
      <c r="F5" s="865"/>
      <c r="G5" s="865" t="s">
        <v>1762</v>
      </c>
      <c r="H5" s="869">
        <v>454.25</v>
      </c>
      <c r="I5" s="869">
        <v>188.64</v>
      </c>
      <c r="J5" s="869">
        <v>385.81</v>
      </c>
      <c r="K5" s="869">
        <v>1</v>
      </c>
      <c r="L5" s="869">
        <v>1.1499999999999999</v>
      </c>
    </row>
    <row r="6" spans="1:12">
      <c r="A6" s="672" t="s">
        <v>100</v>
      </c>
      <c r="B6" s="310" t="s">
        <v>1608</v>
      </c>
      <c r="C6" s="15">
        <v>359</v>
      </c>
      <c r="D6" s="18">
        <v>11</v>
      </c>
      <c r="E6" s="18">
        <v>108</v>
      </c>
      <c r="F6" s="3"/>
      <c r="G6" s="3" t="s">
        <v>1762</v>
      </c>
      <c r="H6" s="4">
        <v>545.1</v>
      </c>
      <c r="I6" s="4">
        <v>157.19999999999999</v>
      </c>
      <c r="J6" s="4">
        <v>385.81</v>
      </c>
      <c r="K6" s="4">
        <v>1</v>
      </c>
      <c r="L6" s="4">
        <v>1.1499999999999999</v>
      </c>
    </row>
    <row r="7" spans="1:12">
      <c r="A7" s="672" t="s">
        <v>101</v>
      </c>
      <c r="B7" s="310" t="s">
        <v>1541</v>
      </c>
      <c r="C7" s="15">
        <v>142</v>
      </c>
      <c r="D7" s="18">
        <v>19</v>
      </c>
      <c r="E7" s="18">
        <v>192</v>
      </c>
      <c r="F7" s="3"/>
      <c r="G7" s="3" t="s">
        <v>1745</v>
      </c>
      <c r="H7" s="4">
        <v>1115.92</v>
      </c>
      <c r="I7" s="4">
        <v>270.7</v>
      </c>
      <c r="J7" s="4">
        <v>870.04</v>
      </c>
      <c r="K7" s="4">
        <v>1.23</v>
      </c>
      <c r="L7" s="4">
        <v>2</v>
      </c>
    </row>
    <row r="8" spans="1:12">
      <c r="A8" s="865" t="s">
        <v>101</v>
      </c>
      <c r="B8" s="866" t="s">
        <v>1552</v>
      </c>
      <c r="C8" s="867">
        <v>142</v>
      </c>
      <c r="D8" s="868">
        <v>17</v>
      </c>
      <c r="E8" s="868"/>
      <c r="F8" s="865"/>
      <c r="G8" s="865" t="s">
        <v>1745</v>
      </c>
      <c r="H8" s="869">
        <v>1115.92</v>
      </c>
      <c r="I8" s="869">
        <v>225.58</v>
      </c>
      <c r="J8" s="869">
        <v>870.04</v>
      </c>
      <c r="K8" s="869">
        <v>1.23</v>
      </c>
      <c r="L8" s="869">
        <v>2</v>
      </c>
    </row>
    <row r="9" spans="1:12">
      <c r="A9" s="672" t="s">
        <v>102</v>
      </c>
      <c r="B9" s="310" t="s">
        <v>1552</v>
      </c>
      <c r="C9" s="15">
        <v>306</v>
      </c>
      <c r="D9" s="18">
        <v>15</v>
      </c>
      <c r="E9" s="18">
        <v>146</v>
      </c>
      <c r="F9" s="3"/>
      <c r="G9" s="3" t="s">
        <v>1762</v>
      </c>
      <c r="H9" s="4">
        <v>499.35</v>
      </c>
      <c r="I9" s="4">
        <v>572.83000000000004</v>
      </c>
      <c r="J9" s="4">
        <v>418.45</v>
      </c>
      <c r="K9" s="4">
        <v>1.08</v>
      </c>
      <c r="L9" s="4">
        <v>0.77</v>
      </c>
    </row>
    <row r="10" spans="1:12">
      <c r="A10" s="672" t="s">
        <v>102</v>
      </c>
      <c r="B10" s="310" t="s">
        <v>1604</v>
      </c>
      <c r="C10" s="15">
        <v>306</v>
      </c>
      <c r="D10" s="18"/>
      <c r="E10" s="18"/>
      <c r="F10" s="3"/>
      <c r="G10" s="3" t="s">
        <v>1762</v>
      </c>
      <c r="H10" s="4"/>
      <c r="I10" s="4"/>
      <c r="J10" s="4"/>
      <c r="K10" s="4">
        <v>1.08</v>
      </c>
      <c r="L10" s="4">
        <v>0.77</v>
      </c>
    </row>
    <row r="11" spans="1:12">
      <c r="A11" s="673" t="s">
        <v>103</v>
      </c>
      <c r="B11" s="311"/>
      <c r="C11" s="15">
        <v>190</v>
      </c>
      <c r="D11" s="18"/>
      <c r="E11" s="18"/>
      <c r="F11" s="3"/>
      <c r="G11" s="3"/>
      <c r="H11" s="4"/>
      <c r="I11" s="4"/>
      <c r="J11" s="4"/>
      <c r="K11" s="4"/>
      <c r="L11" s="4"/>
    </row>
    <row r="12" spans="1:12">
      <c r="A12" s="672" t="s">
        <v>104</v>
      </c>
      <c r="B12" s="311" t="s">
        <v>1483</v>
      </c>
      <c r="C12" s="15">
        <v>65</v>
      </c>
      <c r="D12" s="18"/>
      <c r="E12" s="18"/>
      <c r="F12" s="3"/>
      <c r="G12" s="3" t="s">
        <v>1762</v>
      </c>
      <c r="H12" s="4"/>
      <c r="I12" s="4"/>
      <c r="J12" s="4"/>
      <c r="K12" s="4">
        <v>0.85</v>
      </c>
      <c r="L12" s="4">
        <v>1.85</v>
      </c>
    </row>
    <row r="13" spans="1:12">
      <c r="A13" s="672" t="s">
        <v>104</v>
      </c>
      <c r="B13" s="311" t="s">
        <v>1862</v>
      </c>
      <c r="C13" s="15">
        <v>65</v>
      </c>
      <c r="D13" s="18">
        <v>12</v>
      </c>
      <c r="E13" s="18">
        <v>116</v>
      </c>
      <c r="F13" s="3"/>
      <c r="G13" s="3" t="s">
        <v>1762</v>
      </c>
      <c r="H13" s="4">
        <v>365.91</v>
      </c>
      <c r="I13" s="4">
        <v>98.35</v>
      </c>
      <c r="J13" s="4">
        <v>647.04</v>
      </c>
      <c r="K13" s="4">
        <v>0.85</v>
      </c>
      <c r="L13" s="4">
        <v>1.85</v>
      </c>
    </row>
    <row r="14" spans="1:12">
      <c r="A14" s="674" t="s">
        <v>105</v>
      </c>
      <c r="B14" s="311" t="s">
        <v>1521</v>
      </c>
      <c r="C14" s="15">
        <v>334</v>
      </c>
      <c r="D14" s="18">
        <v>14</v>
      </c>
      <c r="E14" s="18">
        <v>141</v>
      </c>
      <c r="F14" s="3"/>
      <c r="G14" s="3" t="s">
        <v>1762</v>
      </c>
      <c r="H14" s="4">
        <v>767.66</v>
      </c>
      <c r="I14" s="4">
        <v>419.8</v>
      </c>
      <c r="J14" s="4">
        <v>428.22</v>
      </c>
      <c r="K14" s="4">
        <v>1.1499999999999999</v>
      </c>
      <c r="L14" s="4">
        <v>1.23</v>
      </c>
    </row>
    <row r="15" spans="1:12">
      <c r="A15" s="674" t="s">
        <v>106</v>
      </c>
      <c r="B15" s="311" t="s">
        <v>1533</v>
      </c>
      <c r="C15" s="15">
        <v>424</v>
      </c>
      <c r="D15" s="18"/>
      <c r="E15" s="18"/>
      <c r="F15" s="3"/>
      <c r="G15" s="3" t="s">
        <v>1762</v>
      </c>
      <c r="H15" s="4"/>
      <c r="I15" s="4"/>
      <c r="J15" s="4"/>
      <c r="K15" s="4">
        <v>1.1499999999999999</v>
      </c>
      <c r="L15" s="4">
        <v>1.77</v>
      </c>
    </row>
    <row r="16" spans="1:12">
      <c r="A16" s="674" t="s">
        <v>106</v>
      </c>
      <c r="B16" s="311" t="s">
        <v>1618</v>
      </c>
      <c r="C16" s="15">
        <v>424</v>
      </c>
      <c r="D16" s="18">
        <v>11</v>
      </c>
      <c r="E16" s="18">
        <v>108</v>
      </c>
      <c r="F16" s="3"/>
      <c r="G16" s="3" t="s">
        <v>1762</v>
      </c>
      <c r="H16" s="4">
        <v>267.91000000000003</v>
      </c>
      <c r="I16" s="4">
        <v>179.12</v>
      </c>
      <c r="J16" s="4">
        <v>608.53</v>
      </c>
      <c r="K16" s="4">
        <v>1.1499999999999999</v>
      </c>
      <c r="L16" s="4">
        <v>1.77</v>
      </c>
    </row>
    <row r="17" spans="1:12">
      <c r="A17" s="674" t="s">
        <v>107</v>
      </c>
      <c r="B17" s="311" t="s">
        <v>1594</v>
      </c>
      <c r="C17" s="15">
        <v>181</v>
      </c>
      <c r="D17" s="18">
        <v>7</v>
      </c>
      <c r="E17" s="18">
        <v>75</v>
      </c>
      <c r="F17" s="3"/>
      <c r="G17" s="3" t="s">
        <v>1792</v>
      </c>
      <c r="H17" s="4">
        <v>201.96</v>
      </c>
      <c r="I17" s="4">
        <v>289.18</v>
      </c>
      <c r="J17" s="4">
        <v>263.44</v>
      </c>
      <c r="K17" s="4">
        <v>1.38</v>
      </c>
      <c r="L17" s="4">
        <v>0.85</v>
      </c>
    </row>
    <row r="18" spans="1:12">
      <c r="A18" s="673" t="s">
        <v>108</v>
      </c>
      <c r="B18" s="311"/>
      <c r="C18" s="15">
        <v>347</v>
      </c>
      <c r="D18" s="18"/>
      <c r="E18" s="18"/>
      <c r="F18" s="3"/>
      <c r="G18" s="3"/>
      <c r="H18" s="4"/>
      <c r="I18" s="4"/>
      <c r="J18" s="4"/>
      <c r="K18" s="4"/>
      <c r="L18" s="4"/>
    </row>
    <row r="19" spans="1:12">
      <c r="A19" s="674" t="s">
        <v>109</v>
      </c>
      <c r="B19" s="311" t="s">
        <v>1487</v>
      </c>
      <c r="C19" s="15">
        <v>24</v>
      </c>
      <c r="D19" s="18">
        <v>7</v>
      </c>
      <c r="E19" s="18">
        <v>72</v>
      </c>
      <c r="F19" s="3"/>
      <c r="G19" s="3" t="s">
        <v>1792</v>
      </c>
      <c r="H19" s="4">
        <v>135.5</v>
      </c>
      <c r="I19" s="4">
        <v>207.5</v>
      </c>
      <c r="J19" s="4">
        <v>450.86</v>
      </c>
      <c r="K19" s="4">
        <v>0.92</v>
      </c>
      <c r="L19" s="4">
        <v>1.23</v>
      </c>
    </row>
    <row r="20" spans="1:12">
      <c r="A20" s="674" t="s">
        <v>109</v>
      </c>
      <c r="B20" s="311" t="s">
        <v>1568</v>
      </c>
      <c r="C20" s="15">
        <v>24</v>
      </c>
      <c r="D20" s="18"/>
      <c r="E20" s="18"/>
      <c r="F20" s="3"/>
      <c r="G20" s="3" t="s">
        <v>1792</v>
      </c>
      <c r="H20" s="4"/>
      <c r="I20" s="4"/>
      <c r="J20" s="4"/>
      <c r="K20" s="4">
        <v>0.92</v>
      </c>
      <c r="L20" s="4">
        <v>1.23</v>
      </c>
    </row>
    <row r="21" spans="1:12">
      <c r="A21" s="674" t="s">
        <v>110</v>
      </c>
      <c r="B21" s="311" t="s">
        <v>1451</v>
      </c>
      <c r="C21" s="15">
        <v>59</v>
      </c>
      <c r="D21" s="18"/>
      <c r="E21" s="18"/>
      <c r="F21" s="3"/>
      <c r="G21" s="3" t="s">
        <v>1762</v>
      </c>
      <c r="H21" s="4"/>
      <c r="I21" s="4"/>
      <c r="J21" s="4"/>
      <c r="K21" s="4">
        <v>1.38</v>
      </c>
      <c r="L21" s="4">
        <v>1.46</v>
      </c>
    </row>
    <row r="22" spans="1:12">
      <c r="A22" s="674" t="s">
        <v>110</v>
      </c>
      <c r="B22" s="311" t="s">
        <v>1487</v>
      </c>
      <c r="C22" s="15">
        <v>59</v>
      </c>
      <c r="D22" s="18">
        <v>11</v>
      </c>
      <c r="E22" s="18">
        <v>114</v>
      </c>
      <c r="F22" s="3"/>
      <c r="G22" s="3" t="s">
        <v>1762</v>
      </c>
      <c r="H22" s="4">
        <v>679.08</v>
      </c>
      <c r="I22" s="4">
        <v>336.5</v>
      </c>
      <c r="J22" s="4">
        <v>300.88</v>
      </c>
      <c r="K22" s="4">
        <v>1.38</v>
      </c>
      <c r="L22" s="4">
        <v>1.46</v>
      </c>
    </row>
    <row r="23" spans="1:12">
      <c r="A23" s="865" t="s">
        <v>1752</v>
      </c>
      <c r="B23" s="870" t="s">
        <v>1519</v>
      </c>
      <c r="C23" s="867">
        <v>493</v>
      </c>
      <c r="D23" s="868">
        <v>26</v>
      </c>
      <c r="E23" s="868"/>
      <c r="F23" s="865"/>
      <c r="G23" s="865" t="s">
        <v>1753</v>
      </c>
      <c r="H23" s="869">
        <v>357.96</v>
      </c>
      <c r="I23" s="869">
        <v>523.91999999999996</v>
      </c>
      <c r="J23" s="869">
        <v>1489.08</v>
      </c>
      <c r="K23" s="869">
        <v>1.85</v>
      </c>
      <c r="L23" s="869">
        <v>1.85</v>
      </c>
    </row>
    <row r="24" spans="1:12">
      <c r="A24" s="674" t="s">
        <v>111</v>
      </c>
      <c r="B24" s="311" t="s">
        <v>1485</v>
      </c>
      <c r="C24" s="15">
        <v>168</v>
      </c>
      <c r="D24" s="18">
        <v>5</v>
      </c>
      <c r="E24" s="18">
        <v>53</v>
      </c>
      <c r="F24" s="3"/>
      <c r="G24" s="3" t="s">
        <v>1792</v>
      </c>
      <c r="H24" s="4">
        <v>166.41</v>
      </c>
      <c r="I24" s="4">
        <v>174.1</v>
      </c>
      <c r="J24" s="4">
        <v>303.95999999999998</v>
      </c>
      <c r="K24" s="4">
        <v>1.08</v>
      </c>
      <c r="L24" s="4">
        <v>0.62</v>
      </c>
    </row>
    <row r="25" spans="1:12">
      <c r="A25" s="674" t="s">
        <v>111</v>
      </c>
      <c r="B25" s="311" t="s">
        <v>1610</v>
      </c>
      <c r="C25" s="15">
        <v>168</v>
      </c>
      <c r="D25" s="18"/>
      <c r="E25" s="18"/>
      <c r="F25" s="3"/>
      <c r="G25" s="3" t="s">
        <v>1792</v>
      </c>
      <c r="H25" s="4"/>
      <c r="I25" s="4"/>
      <c r="J25" s="4"/>
      <c r="K25" s="4">
        <v>1.08</v>
      </c>
      <c r="L25" s="4">
        <v>0.62</v>
      </c>
    </row>
    <row r="26" spans="1:12">
      <c r="A26" s="674" t="s">
        <v>112</v>
      </c>
      <c r="B26" s="311" t="s">
        <v>1418</v>
      </c>
      <c r="C26" s="15">
        <v>348</v>
      </c>
      <c r="D26" s="18">
        <v>8</v>
      </c>
      <c r="E26" s="18">
        <v>76</v>
      </c>
      <c r="F26" s="3"/>
      <c r="G26" s="3" t="s">
        <v>1792</v>
      </c>
      <c r="H26" s="4">
        <v>365.84</v>
      </c>
      <c r="I26" s="4">
        <v>204.23</v>
      </c>
      <c r="J26" s="4">
        <v>324.11</v>
      </c>
      <c r="K26" s="4">
        <v>1.1499999999999999</v>
      </c>
      <c r="L26" s="4">
        <v>0.69</v>
      </c>
    </row>
    <row r="27" spans="1:12">
      <c r="A27" s="673" t="s">
        <v>113</v>
      </c>
      <c r="B27" s="311"/>
      <c r="C27" s="15">
        <v>304</v>
      </c>
      <c r="D27" s="18"/>
      <c r="E27" s="18"/>
      <c r="F27" s="3"/>
      <c r="G27" s="3"/>
      <c r="H27" s="4"/>
      <c r="I27" s="4"/>
      <c r="J27" s="4"/>
      <c r="K27" s="4"/>
      <c r="L27" s="4"/>
    </row>
    <row r="28" spans="1:12">
      <c r="A28" s="674" t="s">
        <v>114</v>
      </c>
      <c r="B28" s="311" t="s">
        <v>1541</v>
      </c>
      <c r="C28" s="15">
        <v>144</v>
      </c>
      <c r="D28" s="18">
        <v>11</v>
      </c>
      <c r="E28" s="18">
        <v>110</v>
      </c>
      <c r="F28" s="3"/>
      <c r="G28" s="3" t="s">
        <v>1792</v>
      </c>
      <c r="H28" s="4">
        <v>944.25</v>
      </c>
      <c r="I28" s="4">
        <v>353.98</v>
      </c>
      <c r="J28" s="4">
        <v>502.29</v>
      </c>
      <c r="K28" s="4">
        <v>1.38</v>
      </c>
      <c r="L28" s="4">
        <v>1.31</v>
      </c>
    </row>
    <row r="29" spans="1:12">
      <c r="A29" s="672" t="s">
        <v>115</v>
      </c>
      <c r="B29" s="311" t="s">
        <v>1497</v>
      </c>
      <c r="C29" s="15">
        <v>482</v>
      </c>
      <c r="D29" s="18">
        <v>14</v>
      </c>
      <c r="E29" s="18">
        <v>145</v>
      </c>
      <c r="F29" s="3"/>
      <c r="G29" s="3" t="s">
        <v>1745</v>
      </c>
      <c r="H29" s="4">
        <v>415.67</v>
      </c>
      <c r="I29" s="4">
        <v>189.98</v>
      </c>
      <c r="J29" s="4">
        <v>860.46</v>
      </c>
      <c r="K29" s="4">
        <v>1.1499999999999999</v>
      </c>
      <c r="L29" s="4">
        <v>1.77</v>
      </c>
    </row>
    <row r="30" spans="1:12">
      <c r="A30" s="674" t="s">
        <v>116</v>
      </c>
      <c r="B30" s="311" t="s">
        <v>1469</v>
      </c>
      <c r="C30" s="15">
        <v>184</v>
      </c>
      <c r="D30" s="18">
        <v>8</v>
      </c>
      <c r="E30" s="18">
        <v>80</v>
      </c>
      <c r="F30" s="3"/>
      <c r="G30" s="3" t="s">
        <v>1762</v>
      </c>
      <c r="H30" s="4">
        <v>230.94</v>
      </c>
      <c r="I30" s="4">
        <v>312.93</v>
      </c>
      <c r="J30" s="4">
        <v>298.77</v>
      </c>
      <c r="K30" s="4">
        <v>1.54</v>
      </c>
      <c r="L30" s="4">
        <v>0.77</v>
      </c>
    </row>
    <row r="31" spans="1:12">
      <c r="A31" s="674" t="s">
        <v>116</v>
      </c>
      <c r="B31" s="311" t="s">
        <v>1620</v>
      </c>
      <c r="C31" s="15">
        <v>184</v>
      </c>
      <c r="D31" s="18"/>
      <c r="E31" s="18"/>
      <c r="F31" s="3"/>
      <c r="G31" s="3" t="s">
        <v>1762</v>
      </c>
      <c r="H31" s="4"/>
      <c r="I31" s="4"/>
      <c r="J31" s="4"/>
      <c r="K31" s="4">
        <v>1.54</v>
      </c>
      <c r="L31" s="4">
        <v>0.77</v>
      </c>
    </row>
    <row r="32" spans="1:12">
      <c r="A32" s="673" t="s">
        <v>117</v>
      </c>
      <c r="B32" s="311"/>
      <c r="C32" s="15">
        <v>298</v>
      </c>
      <c r="D32" s="18"/>
      <c r="E32" s="18"/>
      <c r="F32" s="3"/>
      <c r="G32" s="3"/>
      <c r="H32" s="4"/>
      <c r="I32" s="4"/>
      <c r="J32" s="4"/>
      <c r="K32" s="4"/>
      <c r="L32" s="4"/>
    </row>
    <row r="33" spans="1:12">
      <c r="A33" s="673" t="s">
        <v>118</v>
      </c>
      <c r="B33" s="311"/>
      <c r="C33" s="15">
        <v>371</v>
      </c>
      <c r="D33" s="18"/>
      <c r="E33" s="18"/>
      <c r="F33" s="3"/>
      <c r="G33" s="3"/>
      <c r="H33" s="4"/>
      <c r="I33" s="4"/>
      <c r="J33" s="4"/>
      <c r="K33" s="4"/>
      <c r="L33" s="4"/>
    </row>
    <row r="34" spans="1:12">
      <c r="A34" s="673" t="s">
        <v>119</v>
      </c>
      <c r="B34" s="311"/>
      <c r="C34" s="15">
        <v>343</v>
      </c>
      <c r="D34" s="18"/>
      <c r="E34" s="18"/>
      <c r="F34" s="3"/>
      <c r="G34" s="3"/>
      <c r="H34" s="4"/>
      <c r="I34" s="4"/>
      <c r="J34" s="4"/>
      <c r="K34" s="4"/>
      <c r="L34" s="4"/>
    </row>
    <row r="35" spans="1:12">
      <c r="A35" s="674" t="s">
        <v>120</v>
      </c>
      <c r="B35" s="311" t="s">
        <v>1459</v>
      </c>
      <c r="C35" s="15">
        <v>354</v>
      </c>
      <c r="D35" s="18"/>
      <c r="E35" s="18"/>
      <c r="F35" s="3"/>
      <c r="G35" s="3" t="s">
        <v>1792</v>
      </c>
      <c r="H35" s="4"/>
      <c r="I35" s="4"/>
      <c r="J35" s="4"/>
      <c r="K35" s="4"/>
      <c r="L35" s="4"/>
    </row>
    <row r="36" spans="1:12">
      <c r="A36" s="674" t="s">
        <v>120</v>
      </c>
      <c r="B36" s="311" t="s">
        <v>1485</v>
      </c>
      <c r="C36" s="15">
        <v>354</v>
      </c>
      <c r="D36" s="18">
        <v>8</v>
      </c>
      <c r="E36" s="18">
        <v>78</v>
      </c>
      <c r="F36" s="3"/>
      <c r="G36" s="3" t="s">
        <v>1792</v>
      </c>
      <c r="H36" s="4">
        <v>271.44</v>
      </c>
      <c r="I36" s="4">
        <v>209.48</v>
      </c>
      <c r="J36" s="4">
        <v>296</v>
      </c>
      <c r="K36" s="4">
        <v>0.98</v>
      </c>
      <c r="L36" s="4">
        <v>1</v>
      </c>
    </row>
    <row r="37" spans="1:12">
      <c r="A37" s="673" t="s">
        <v>121</v>
      </c>
      <c r="B37" s="311"/>
      <c r="C37" s="15">
        <v>339</v>
      </c>
      <c r="D37" s="18"/>
      <c r="E37" s="18"/>
      <c r="F37" s="3"/>
      <c r="G37" s="3"/>
      <c r="H37" s="4"/>
      <c r="I37" s="4"/>
      <c r="J37" s="4"/>
      <c r="K37" s="4"/>
      <c r="L37" s="4"/>
    </row>
    <row r="38" spans="1:12">
      <c r="A38" s="674" t="s">
        <v>122</v>
      </c>
      <c r="B38" s="311" t="s">
        <v>1604</v>
      </c>
      <c r="C38" s="15">
        <v>411</v>
      </c>
      <c r="D38" s="18">
        <v>10</v>
      </c>
      <c r="E38" s="18">
        <v>103</v>
      </c>
      <c r="F38" s="3"/>
      <c r="G38" s="3" t="s">
        <v>1792</v>
      </c>
      <c r="H38" s="4">
        <v>213.77</v>
      </c>
      <c r="I38" s="4">
        <v>622.16</v>
      </c>
      <c r="J38" s="4">
        <v>189.54</v>
      </c>
      <c r="K38" s="4">
        <v>0.92</v>
      </c>
      <c r="L38" s="4">
        <v>0.46</v>
      </c>
    </row>
    <row r="39" spans="1:12">
      <c r="A39" s="673" t="s">
        <v>123</v>
      </c>
      <c r="B39" s="311"/>
      <c r="C39" s="15">
        <v>153</v>
      </c>
      <c r="D39" s="18"/>
      <c r="E39" s="18"/>
      <c r="F39" s="3"/>
      <c r="G39" s="3"/>
      <c r="H39" s="4"/>
      <c r="I39" s="4"/>
      <c r="J39" s="4"/>
      <c r="K39" s="4"/>
      <c r="L39" s="4"/>
    </row>
    <row r="40" spans="1:12">
      <c r="A40" s="674" t="s">
        <v>124</v>
      </c>
      <c r="B40" s="311" t="s">
        <v>1610</v>
      </c>
      <c r="C40" s="15">
        <v>267</v>
      </c>
      <c r="D40" s="18">
        <v>6</v>
      </c>
      <c r="E40" s="18">
        <v>62</v>
      </c>
      <c r="F40" s="3"/>
      <c r="G40" s="3" t="s">
        <v>1792</v>
      </c>
      <c r="H40" s="4">
        <v>490.24</v>
      </c>
      <c r="I40" s="4">
        <v>105.8</v>
      </c>
      <c r="J40" s="4">
        <v>392.7</v>
      </c>
      <c r="K40" s="4">
        <v>0.92</v>
      </c>
      <c r="L40" s="4">
        <v>1</v>
      </c>
    </row>
    <row r="41" spans="1:12">
      <c r="A41" s="674" t="s">
        <v>125</v>
      </c>
      <c r="B41" s="311" t="s">
        <v>1610</v>
      </c>
      <c r="C41" s="15">
        <v>15</v>
      </c>
      <c r="D41" s="18">
        <v>7</v>
      </c>
      <c r="E41" s="18">
        <v>73</v>
      </c>
      <c r="F41" s="3"/>
      <c r="G41" s="3" t="s">
        <v>1792</v>
      </c>
      <c r="H41" s="4">
        <v>306.01</v>
      </c>
      <c r="I41" s="4">
        <v>148.80000000000001</v>
      </c>
      <c r="J41" s="4">
        <v>407.83</v>
      </c>
      <c r="K41" s="4">
        <v>1</v>
      </c>
      <c r="L41" s="4">
        <v>1.1499999999999999</v>
      </c>
    </row>
    <row r="42" spans="1:12">
      <c r="A42" s="673" t="s">
        <v>126</v>
      </c>
      <c r="B42" s="311"/>
      <c r="C42" s="15">
        <v>374</v>
      </c>
      <c r="D42" s="18"/>
      <c r="E42" s="18"/>
      <c r="F42" s="3"/>
      <c r="G42" s="3"/>
      <c r="H42" s="4"/>
      <c r="I42" s="4"/>
      <c r="J42" s="4"/>
      <c r="K42" s="4"/>
      <c r="L42" s="4"/>
    </row>
    <row r="43" spans="1:12">
      <c r="A43" s="674" t="s">
        <v>127</v>
      </c>
      <c r="B43" s="311" t="s">
        <v>1422</v>
      </c>
      <c r="C43" s="15">
        <v>182</v>
      </c>
      <c r="D43" s="18">
        <v>7</v>
      </c>
      <c r="E43" s="18">
        <v>67</v>
      </c>
      <c r="F43" s="3"/>
      <c r="G43" s="3" t="s">
        <v>1792</v>
      </c>
      <c r="H43" s="4">
        <v>151.58000000000001</v>
      </c>
      <c r="I43" s="4">
        <v>189.35</v>
      </c>
      <c r="J43" s="4">
        <v>337.35</v>
      </c>
      <c r="K43" s="4">
        <v>1.1499999999999999</v>
      </c>
      <c r="L43" s="4">
        <v>0.77</v>
      </c>
    </row>
    <row r="44" spans="1:12">
      <c r="A44" s="673" t="s">
        <v>128</v>
      </c>
      <c r="B44" s="311"/>
      <c r="C44" s="15">
        <v>69</v>
      </c>
      <c r="D44" s="18"/>
      <c r="E44" s="18"/>
      <c r="F44" s="3"/>
      <c r="G44" s="3"/>
      <c r="H44" s="4"/>
      <c r="I44" s="4"/>
      <c r="J44" s="4"/>
      <c r="K44" s="4"/>
      <c r="L44" s="4"/>
    </row>
    <row r="45" spans="1:12">
      <c r="A45" s="674" t="s">
        <v>129</v>
      </c>
      <c r="B45" s="311" t="s">
        <v>1573</v>
      </c>
      <c r="C45" s="15">
        <v>400</v>
      </c>
      <c r="D45" s="18"/>
      <c r="E45" s="18"/>
      <c r="F45" s="3"/>
      <c r="G45" s="3" t="s">
        <v>1792</v>
      </c>
      <c r="H45" s="4"/>
      <c r="I45" s="4"/>
      <c r="J45" s="4"/>
      <c r="K45" s="4">
        <v>1.22</v>
      </c>
      <c r="L45" s="4">
        <v>1.0900000000000001</v>
      </c>
    </row>
    <row r="46" spans="1:12">
      <c r="A46" s="674" t="s">
        <v>129</v>
      </c>
      <c r="B46" s="311" t="s">
        <v>1630</v>
      </c>
      <c r="C46" s="15">
        <v>400</v>
      </c>
      <c r="D46" s="18">
        <v>11</v>
      </c>
      <c r="E46" s="18">
        <v>106</v>
      </c>
      <c r="F46" s="3"/>
      <c r="G46" s="3" t="s">
        <v>1792</v>
      </c>
      <c r="H46" s="4">
        <v>462.18</v>
      </c>
      <c r="I46" s="4">
        <v>215.21</v>
      </c>
      <c r="J46" s="4">
        <v>383.48</v>
      </c>
      <c r="K46" s="4">
        <v>1.22</v>
      </c>
      <c r="L46" s="4">
        <v>1.0900000000000001</v>
      </c>
    </row>
    <row r="47" spans="1:12">
      <c r="A47" s="673" t="s">
        <v>130</v>
      </c>
      <c r="B47" s="311"/>
      <c r="C47" s="15">
        <v>399</v>
      </c>
      <c r="D47" s="18"/>
      <c r="E47" s="18"/>
      <c r="F47" s="3"/>
      <c r="G47" s="3"/>
      <c r="H47" s="4"/>
      <c r="I47" s="4"/>
      <c r="J47" s="4"/>
      <c r="K47" s="4"/>
      <c r="L47" s="4"/>
    </row>
    <row r="48" spans="1:12">
      <c r="A48" s="674" t="s">
        <v>131</v>
      </c>
      <c r="B48" s="311" t="s">
        <v>1624</v>
      </c>
      <c r="C48" s="15">
        <v>9</v>
      </c>
      <c r="D48" s="18">
        <v>10</v>
      </c>
      <c r="E48" s="18">
        <v>101</v>
      </c>
      <c r="F48" s="3"/>
      <c r="G48" s="3" t="s">
        <v>1762</v>
      </c>
      <c r="H48" s="4">
        <v>399.78</v>
      </c>
      <c r="I48" s="4">
        <v>317.63</v>
      </c>
      <c r="J48" s="4">
        <v>284</v>
      </c>
      <c r="K48" s="4">
        <v>1.22</v>
      </c>
      <c r="L48" s="4">
        <v>1.2</v>
      </c>
    </row>
    <row r="49" spans="1:12">
      <c r="A49" s="674" t="s">
        <v>132</v>
      </c>
      <c r="B49" s="311" t="s">
        <v>1420</v>
      </c>
      <c r="C49" s="15">
        <v>257</v>
      </c>
      <c r="D49" s="18">
        <v>14</v>
      </c>
      <c r="E49" s="18">
        <v>142</v>
      </c>
      <c r="F49" s="3"/>
      <c r="G49" s="3" t="s">
        <v>1762</v>
      </c>
      <c r="H49" s="4">
        <v>988.16</v>
      </c>
      <c r="I49" s="4">
        <v>241.08</v>
      </c>
      <c r="J49" s="4">
        <v>189.04</v>
      </c>
      <c r="K49" s="4">
        <v>1.23</v>
      </c>
      <c r="L49" s="4">
        <v>1.23</v>
      </c>
    </row>
    <row r="50" spans="1:12">
      <c r="A50" s="674" t="s">
        <v>133</v>
      </c>
      <c r="B50" s="311" t="s">
        <v>1521</v>
      </c>
      <c r="C50" s="15">
        <v>242</v>
      </c>
      <c r="D50" s="18">
        <v>23</v>
      </c>
      <c r="E50" s="18">
        <v>228</v>
      </c>
      <c r="F50" s="3"/>
      <c r="G50" s="3" t="s">
        <v>1745</v>
      </c>
      <c r="H50" s="4">
        <v>93.2</v>
      </c>
      <c r="I50" s="4">
        <v>804.85</v>
      </c>
      <c r="J50" s="4">
        <v>1614.68</v>
      </c>
      <c r="K50" s="4">
        <v>3.92</v>
      </c>
      <c r="L50" s="4">
        <v>0.85</v>
      </c>
    </row>
    <row r="51" spans="1:12">
      <c r="A51" s="674" t="s">
        <v>133</v>
      </c>
      <c r="B51" s="311" t="s">
        <v>1564</v>
      </c>
      <c r="C51" s="15">
        <v>242</v>
      </c>
      <c r="D51" s="18"/>
      <c r="E51" s="18"/>
      <c r="F51" s="3"/>
      <c r="G51" s="3" t="s">
        <v>1745</v>
      </c>
      <c r="H51" s="4"/>
      <c r="I51" s="4"/>
      <c r="J51" s="4"/>
      <c r="K51" s="4">
        <v>3.92</v>
      </c>
      <c r="L51" s="4">
        <v>0.85</v>
      </c>
    </row>
    <row r="52" spans="1:12">
      <c r="A52" s="673" t="s">
        <v>134</v>
      </c>
      <c r="B52" s="311"/>
      <c r="C52" s="15">
        <v>438</v>
      </c>
      <c r="D52" s="18"/>
      <c r="E52" s="18"/>
      <c r="F52" s="3"/>
      <c r="G52" s="3"/>
      <c r="H52" s="4"/>
      <c r="I52" s="4"/>
      <c r="J52" s="4"/>
      <c r="K52" s="4"/>
      <c r="L52" s="4"/>
    </row>
    <row r="53" spans="1:12">
      <c r="A53" s="672" t="s">
        <v>135</v>
      </c>
      <c r="B53" s="311" t="s">
        <v>1445</v>
      </c>
      <c r="C53" s="15">
        <v>286</v>
      </c>
      <c r="D53" s="18"/>
      <c r="E53" s="18"/>
      <c r="F53" s="3"/>
      <c r="G53" s="3" t="s">
        <v>1745</v>
      </c>
      <c r="H53" s="4"/>
      <c r="I53" s="4"/>
      <c r="J53" s="4"/>
      <c r="K53" s="4">
        <v>0.92</v>
      </c>
      <c r="L53" s="4">
        <v>1.08</v>
      </c>
    </row>
    <row r="54" spans="1:12">
      <c r="A54" s="672" t="s">
        <v>135</v>
      </c>
      <c r="B54" s="311" t="s">
        <v>1537</v>
      </c>
      <c r="C54" s="15">
        <v>286</v>
      </c>
      <c r="D54" s="18">
        <v>11</v>
      </c>
      <c r="E54" s="18">
        <v>112</v>
      </c>
      <c r="F54" s="3"/>
      <c r="G54" s="3" t="s">
        <v>1745</v>
      </c>
      <c r="H54" s="4">
        <v>490.43</v>
      </c>
      <c r="I54" s="4">
        <v>128.80000000000001</v>
      </c>
      <c r="J54" s="4">
        <v>487.77</v>
      </c>
      <c r="K54" s="4">
        <v>0.92</v>
      </c>
      <c r="L54" s="4">
        <v>1.08</v>
      </c>
    </row>
    <row r="55" spans="1:12">
      <c r="A55" s="672" t="s">
        <v>136</v>
      </c>
      <c r="B55" s="311" t="s">
        <v>1465</v>
      </c>
      <c r="C55" s="15">
        <v>437</v>
      </c>
      <c r="D55" s="18"/>
      <c r="E55" s="18"/>
      <c r="F55" s="3"/>
      <c r="G55" s="3" t="s">
        <v>1745</v>
      </c>
      <c r="H55" s="4"/>
      <c r="I55" s="4"/>
      <c r="J55" s="4"/>
      <c r="K55" s="4">
        <v>1.03</v>
      </c>
      <c r="L55" s="4">
        <v>0.51</v>
      </c>
    </row>
    <row r="56" spans="1:12">
      <c r="A56" s="672" t="s">
        <v>136</v>
      </c>
      <c r="B56" s="311" t="s">
        <v>1497</v>
      </c>
      <c r="C56" s="15">
        <v>437</v>
      </c>
      <c r="D56" s="18">
        <v>15</v>
      </c>
      <c r="E56" s="18">
        <v>155</v>
      </c>
      <c r="F56" s="3"/>
      <c r="G56" s="3" t="s">
        <v>1745</v>
      </c>
      <c r="H56" s="4">
        <v>204.66</v>
      </c>
      <c r="I56" s="4">
        <v>1015.58</v>
      </c>
      <c r="J56" s="4">
        <v>388.16</v>
      </c>
      <c r="K56" s="4">
        <v>1.03</v>
      </c>
      <c r="L56" s="4">
        <v>0.51</v>
      </c>
    </row>
    <row r="57" spans="1:12">
      <c r="A57" s="673" t="s">
        <v>137</v>
      </c>
      <c r="B57" s="311"/>
      <c r="C57" s="15">
        <v>436</v>
      </c>
      <c r="D57" s="18"/>
      <c r="E57" s="18"/>
      <c r="F57" s="3"/>
      <c r="G57" s="3"/>
      <c r="H57" s="4"/>
      <c r="I57" s="4"/>
      <c r="J57" s="4"/>
      <c r="K57" s="4"/>
      <c r="L57" s="4"/>
    </row>
    <row r="58" spans="1:12">
      <c r="A58" s="673" t="s">
        <v>138</v>
      </c>
      <c r="B58" s="311"/>
      <c r="C58" s="15">
        <v>406</v>
      </c>
      <c r="D58" s="18"/>
      <c r="E58" s="18"/>
      <c r="F58" s="3"/>
      <c r="G58" s="3"/>
      <c r="H58" s="4"/>
      <c r="I58" s="4"/>
      <c r="J58" s="4"/>
      <c r="K58" s="4"/>
      <c r="L58" s="4"/>
    </row>
    <row r="59" spans="1:12">
      <c r="A59" s="673" t="s">
        <v>139</v>
      </c>
      <c r="B59" s="311"/>
      <c r="C59" s="15">
        <v>418</v>
      </c>
      <c r="D59" s="18"/>
      <c r="E59" s="18"/>
      <c r="F59" s="3"/>
      <c r="G59" s="3"/>
      <c r="H59" s="4"/>
      <c r="I59" s="4"/>
      <c r="J59" s="4"/>
      <c r="K59" s="4"/>
      <c r="L59" s="4"/>
    </row>
    <row r="60" spans="1:12">
      <c r="A60" s="673" t="s">
        <v>140</v>
      </c>
      <c r="B60" s="311"/>
      <c r="C60" s="15">
        <v>1</v>
      </c>
      <c r="D60" s="18"/>
      <c r="E60" s="18"/>
      <c r="F60" s="3"/>
      <c r="G60" s="3"/>
      <c r="H60" s="4"/>
      <c r="I60" s="4"/>
      <c r="J60" s="4"/>
      <c r="K60" s="4"/>
      <c r="L60" s="4"/>
    </row>
    <row r="61" spans="1:12">
      <c r="A61" s="673" t="s">
        <v>141</v>
      </c>
      <c r="B61" s="311"/>
      <c r="C61" s="15">
        <v>427</v>
      </c>
      <c r="D61" s="18"/>
      <c r="E61" s="18"/>
      <c r="F61" s="3"/>
      <c r="G61" s="3"/>
      <c r="H61" s="4"/>
      <c r="I61" s="4"/>
      <c r="J61" s="4"/>
      <c r="K61" s="4"/>
      <c r="L61" s="4"/>
    </row>
    <row r="62" spans="1:12">
      <c r="A62" s="673" t="s">
        <v>142</v>
      </c>
      <c r="B62" s="311"/>
      <c r="C62" s="15">
        <v>412</v>
      </c>
      <c r="D62" s="18"/>
      <c r="E62" s="18"/>
      <c r="F62" s="3"/>
      <c r="G62" s="3"/>
      <c r="H62" s="4"/>
      <c r="I62" s="4"/>
      <c r="J62" s="4"/>
      <c r="K62" s="4"/>
      <c r="L62" s="4"/>
    </row>
    <row r="63" spans="1:12">
      <c r="A63" s="674" t="s">
        <v>143</v>
      </c>
      <c r="B63" s="493" t="s">
        <v>1429</v>
      </c>
      <c r="C63" s="15">
        <v>12</v>
      </c>
      <c r="D63" s="18">
        <v>6</v>
      </c>
      <c r="E63" s="18">
        <v>60</v>
      </c>
      <c r="F63" s="3"/>
      <c r="G63" s="3" t="s">
        <v>1792</v>
      </c>
      <c r="H63" s="4">
        <v>449.71</v>
      </c>
      <c r="I63" s="4">
        <v>137.54</v>
      </c>
      <c r="J63" s="4">
        <v>362.97</v>
      </c>
      <c r="K63" s="4">
        <v>0.92</v>
      </c>
      <c r="L63" s="4">
        <v>1.08</v>
      </c>
    </row>
    <row r="64" spans="1:12">
      <c r="A64" s="673" t="s">
        <v>144</v>
      </c>
      <c r="B64" s="311"/>
      <c r="C64" s="15">
        <v>331</v>
      </c>
      <c r="D64" s="18"/>
      <c r="E64" s="18"/>
      <c r="F64" s="3"/>
      <c r="G64" s="3"/>
      <c r="H64" s="4"/>
      <c r="I64" s="4"/>
      <c r="J64" s="4"/>
      <c r="K64" s="4"/>
      <c r="L64" s="4"/>
    </row>
    <row r="65" spans="1:12">
      <c r="A65" s="674" t="s">
        <v>145</v>
      </c>
      <c r="B65" s="311" t="s">
        <v>1560</v>
      </c>
      <c r="C65" s="15">
        <v>332</v>
      </c>
      <c r="D65" s="18">
        <v>10</v>
      </c>
      <c r="E65" s="18">
        <v>102</v>
      </c>
      <c r="F65" s="3"/>
      <c r="G65" s="3" t="s">
        <v>1792</v>
      </c>
      <c r="H65" s="4">
        <v>461.81</v>
      </c>
      <c r="I65" s="4">
        <v>181.63</v>
      </c>
      <c r="J65" s="4">
        <v>390.67</v>
      </c>
      <c r="K65" s="4">
        <v>1.08</v>
      </c>
      <c r="L65" s="4">
        <v>0.85</v>
      </c>
    </row>
    <row r="66" spans="1:12">
      <c r="A66" s="674" t="s">
        <v>146</v>
      </c>
      <c r="B66" s="311" t="s">
        <v>1507</v>
      </c>
      <c r="C66" s="15">
        <v>323</v>
      </c>
      <c r="D66" s="18"/>
      <c r="E66" s="18"/>
      <c r="F66" s="3"/>
      <c r="G66" s="3" t="s">
        <v>1792</v>
      </c>
      <c r="H66" s="4"/>
      <c r="I66" s="4"/>
      <c r="J66" s="4"/>
      <c r="K66" s="4">
        <v>1.08</v>
      </c>
      <c r="L66" s="4">
        <v>0.62</v>
      </c>
    </row>
    <row r="67" spans="1:12">
      <c r="A67" s="674" t="s">
        <v>146</v>
      </c>
      <c r="B67" s="311" t="s">
        <v>1587</v>
      </c>
      <c r="C67" s="15">
        <v>323</v>
      </c>
      <c r="D67" s="18">
        <v>8</v>
      </c>
      <c r="E67" s="18">
        <v>85</v>
      </c>
      <c r="F67" s="3"/>
      <c r="G67" s="3" t="s">
        <v>1792</v>
      </c>
      <c r="H67" s="4">
        <v>315.07</v>
      </c>
      <c r="I67" s="4">
        <v>270.60000000000002</v>
      </c>
      <c r="J67" s="4">
        <v>278.36</v>
      </c>
      <c r="K67" s="4">
        <v>1.08</v>
      </c>
      <c r="L67" s="4">
        <v>0.62</v>
      </c>
    </row>
    <row r="68" spans="1:12">
      <c r="A68" s="674" t="s">
        <v>147</v>
      </c>
      <c r="B68" s="311" t="s">
        <v>1497</v>
      </c>
      <c r="C68" s="15">
        <v>455</v>
      </c>
      <c r="D68" s="18">
        <v>6</v>
      </c>
      <c r="E68" s="18">
        <v>59</v>
      </c>
      <c r="F68" s="3"/>
      <c r="G68" s="3" t="s">
        <v>1792</v>
      </c>
      <c r="H68" s="4">
        <v>134.69999999999999</v>
      </c>
      <c r="I68" s="4">
        <v>174.01</v>
      </c>
      <c r="J68" s="4">
        <v>287.12</v>
      </c>
      <c r="K68" s="4">
        <v>1.1399999999999999</v>
      </c>
      <c r="L68" s="4">
        <v>0.71</v>
      </c>
    </row>
    <row r="69" spans="1:12">
      <c r="A69" s="673" t="s">
        <v>148</v>
      </c>
      <c r="B69" s="311"/>
      <c r="C69" s="15">
        <v>318</v>
      </c>
      <c r="D69" s="18"/>
      <c r="E69" s="18"/>
      <c r="F69" s="3"/>
      <c r="G69" s="3"/>
      <c r="H69" s="4"/>
      <c r="I69" s="4"/>
      <c r="J69" s="4"/>
      <c r="K69" s="4"/>
      <c r="L69" s="4"/>
    </row>
    <row r="70" spans="1:12">
      <c r="A70" s="673" t="s">
        <v>149</v>
      </c>
      <c r="B70" s="311"/>
      <c r="C70" s="15">
        <v>268</v>
      </c>
      <c r="D70" s="18"/>
      <c r="E70" s="18"/>
      <c r="F70" s="3"/>
      <c r="G70" s="3"/>
      <c r="H70" s="4"/>
      <c r="I70" s="4"/>
      <c r="J70" s="4"/>
      <c r="K70" s="4"/>
      <c r="L70" s="4"/>
    </row>
    <row r="71" spans="1:12">
      <c r="A71" s="674" t="s">
        <v>150</v>
      </c>
      <c r="B71" s="311" t="s">
        <v>1455</v>
      </c>
      <c r="C71" s="15">
        <v>351</v>
      </c>
      <c r="D71" s="18">
        <v>6</v>
      </c>
      <c r="E71" s="18">
        <v>60</v>
      </c>
      <c r="F71" s="3"/>
      <c r="G71" s="3" t="s">
        <v>1792</v>
      </c>
      <c r="H71" s="4">
        <v>135.6</v>
      </c>
      <c r="I71" s="4">
        <v>178.42</v>
      </c>
      <c r="J71" s="4">
        <v>185.51</v>
      </c>
      <c r="K71" s="4">
        <v>1.08</v>
      </c>
      <c r="L71" s="4">
        <v>1.08</v>
      </c>
    </row>
    <row r="72" spans="1:12">
      <c r="A72" s="673" t="s">
        <v>151</v>
      </c>
      <c r="B72" s="311"/>
      <c r="C72" s="15">
        <v>10</v>
      </c>
      <c r="D72" s="18"/>
      <c r="E72" s="18"/>
      <c r="F72" s="3"/>
      <c r="G72" s="3"/>
      <c r="H72" s="4"/>
      <c r="I72" s="4"/>
      <c r="J72" s="4"/>
      <c r="K72" s="4"/>
      <c r="L72" s="4"/>
    </row>
    <row r="73" spans="1:12">
      <c r="A73" s="672" t="s">
        <v>590</v>
      </c>
      <c r="B73" s="311" t="s">
        <v>1521</v>
      </c>
      <c r="C73" s="15">
        <v>251</v>
      </c>
      <c r="D73" s="18">
        <v>19</v>
      </c>
      <c r="E73" s="18">
        <v>191</v>
      </c>
      <c r="F73" s="3"/>
      <c r="G73" s="3" t="s">
        <v>1745</v>
      </c>
      <c r="H73" s="4">
        <v>636.64</v>
      </c>
      <c r="I73" s="4">
        <v>295.68</v>
      </c>
      <c r="J73" s="4">
        <v>991.31</v>
      </c>
      <c r="K73" s="4">
        <v>1.54</v>
      </c>
      <c r="L73" s="4">
        <v>1.54</v>
      </c>
    </row>
    <row r="74" spans="1:12">
      <c r="A74" s="674" t="s">
        <v>152</v>
      </c>
      <c r="B74" s="311" t="s">
        <v>1521</v>
      </c>
      <c r="C74" s="15">
        <v>113</v>
      </c>
      <c r="D74" s="18">
        <v>19</v>
      </c>
      <c r="E74" s="18">
        <v>194</v>
      </c>
      <c r="F74" s="3"/>
      <c r="G74" s="3" t="s">
        <v>1762</v>
      </c>
      <c r="H74" s="4">
        <v>69.53</v>
      </c>
      <c r="I74" s="4">
        <v>599.67999999999995</v>
      </c>
      <c r="J74" s="4">
        <v>1483.85</v>
      </c>
      <c r="K74" s="4">
        <v>3.85</v>
      </c>
      <c r="L74" s="4">
        <v>0.77</v>
      </c>
    </row>
    <row r="75" spans="1:12">
      <c r="A75" s="674" t="s">
        <v>152</v>
      </c>
      <c r="B75" s="311" t="s">
        <v>1564</v>
      </c>
      <c r="C75" s="15">
        <v>113</v>
      </c>
      <c r="D75" s="18"/>
      <c r="E75" s="18"/>
      <c r="F75" s="3"/>
      <c r="G75" s="3" t="s">
        <v>1762</v>
      </c>
      <c r="H75" s="4"/>
      <c r="I75" s="4"/>
      <c r="J75" s="4"/>
      <c r="K75" s="4">
        <v>3.85</v>
      </c>
      <c r="L75" s="4">
        <v>0.77</v>
      </c>
    </row>
    <row r="76" spans="1:12">
      <c r="A76" s="674" t="s">
        <v>153</v>
      </c>
      <c r="B76" s="311" t="s">
        <v>1420</v>
      </c>
      <c r="C76" s="15">
        <v>6</v>
      </c>
      <c r="D76" s="18">
        <v>12</v>
      </c>
      <c r="E76" s="18">
        <v>122</v>
      </c>
      <c r="F76" s="3"/>
      <c r="G76" s="3" t="s">
        <v>1792</v>
      </c>
      <c r="H76" s="4">
        <v>1205.77</v>
      </c>
      <c r="I76" s="4">
        <v>330.56</v>
      </c>
      <c r="J76" s="4">
        <v>407.41</v>
      </c>
      <c r="K76" s="4">
        <v>1.2</v>
      </c>
      <c r="L76" s="4">
        <v>1.54</v>
      </c>
    </row>
    <row r="77" spans="1:12">
      <c r="A77" s="673" t="s">
        <v>154</v>
      </c>
      <c r="B77" s="311"/>
      <c r="C77" s="15">
        <v>4</v>
      </c>
      <c r="D77" s="18"/>
      <c r="E77" s="18"/>
      <c r="F77" s="3"/>
      <c r="G77" s="3"/>
      <c r="H77" s="4"/>
      <c r="I77" s="4"/>
      <c r="J77" s="4"/>
      <c r="K77" s="4"/>
      <c r="L77" s="4"/>
    </row>
    <row r="78" spans="1:12">
      <c r="A78" s="673" t="s">
        <v>155</v>
      </c>
      <c r="B78" s="311"/>
      <c r="C78" s="15">
        <v>5</v>
      </c>
      <c r="D78" s="18"/>
      <c r="E78" s="18"/>
      <c r="F78" s="3"/>
      <c r="G78" s="3"/>
      <c r="H78" s="4"/>
      <c r="I78" s="4"/>
      <c r="J78" s="4"/>
      <c r="K78" s="4"/>
      <c r="L78" s="4"/>
    </row>
    <row r="79" spans="1:12">
      <c r="A79" s="674" t="s">
        <v>156</v>
      </c>
      <c r="B79" s="311" t="s">
        <v>1491</v>
      </c>
      <c r="C79" s="15">
        <v>441</v>
      </c>
      <c r="D79" s="18"/>
      <c r="E79" s="18"/>
      <c r="F79" s="3"/>
      <c r="G79" s="3" t="s">
        <v>1792</v>
      </c>
      <c r="H79" s="4"/>
      <c r="I79" s="4"/>
      <c r="J79" s="4"/>
      <c r="K79" s="4">
        <v>1.17</v>
      </c>
      <c r="L79" s="4">
        <v>1.4</v>
      </c>
    </row>
    <row r="80" spans="1:12">
      <c r="A80" s="674" t="s">
        <v>156</v>
      </c>
      <c r="B80" s="311" t="s">
        <v>1616</v>
      </c>
      <c r="C80" s="15">
        <v>441</v>
      </c>
      <c r="D80" s="18">
        <v>11</v>
      </c>
      <c r="E80" s="18">
        <v>105</v>
      </c>
      <c r="F80" s="3"/>
      <c r="G80" s="3" t="s">
        <v>1792</v>
      </c>
      <c r="H80" s="4">
        <v>629.54</v>
      </c>
      <c r="I80" s="4">
        <v>152.69</v>
      </c>
      <c r="J80" s="4">
        <v>440.86</v>
      </c>
      <c r="K80" s="4">
        <v>1.17</v>
      </c>
      <c r="L80" s="4">
        <v>1.4</v>
      </c>
    </row>
    <row r="81" spans="1:12">
      <c r="A81" s="674" t="s">
        <v>157</v>
      </c>
      <c r="B81" s="311" t="s">
        <v>1453</v>
      </c>
      <c r="C81" s="15">
        <v>421</v>
      </c>
      <c r="D81" s="18">
        <v>7</v>
      </c>
      <c r="E81" s="18">
        <v>65</v>
      </c>
      <c r="F81" s="3"/>
      <c r="G81" s="3" t="s">
        <v>1792</v>
      </c>
      <c r="H81" s="4">
        <v>225.11</v>
      </c>
      <c r="I81" s="4">
        <v>162.26</v>
      </c>
      <c r="J81" s="4">
        <v>264.97000000000003</v>
      </c>
      <c r="K81" s="4">
        <v>1.08</v>
      </c>
      <c r="L81" s="4">
        <v>1.31</v>
      </c>
    </row>
    <row r="82" spans="1:12">
      <c r="A82" s="673" t="s">
        <v>158</v>
      </c>
      <c r="B82" s="311"/>
      <c r="C82" s="15">
        <v>420</v>
      </c>
      <c r="D82" s="18"/>
      <c r="E82" s="18"/>
      <c r="F82" s="3"/>
      <c r="G82" s="3"/>
      <c r="H82" s="4"/>
      <c r="I82" s="4"/>
      <c r="J82" s="4"/>
      <c r="K82" s="4"/>
      <c r="L82" s="4"/>
    </row>
    <row r="83" spans="1:12">
      <c r="A83" s="673" t="s">
        <v>159</v>
      </c>
      <c r="B83" s="311"/>
      <c r="C83" s="15">
        <v>152</v>
      </c>
      <c r="D83" s="18"/>
      <c r="E83" s="18"/>
      <c r="F83" s="3"/>
      <c r="G83" s="3"/>
      <c r="H83" s="4"/>
      <c r="I83" s="4"/>
      <c r="J83" s="4"/>
      <c r="K83" s="4"/>
      <c r="L83" s="4"/>
    </row>
    <row r="84" spans="1:12">
      <c r="A84" s="673" t="s">
        <v>160</v>
      </c>
      <c r="B84" s="311"/>
      <c r="C84" s="15">
        <v>390</v>
      </c>
      <c r="D84" s="18"/>
      <c r="E84" s="18"/>
      <c r="F84" s="3"/>
      <c r="G84" s="3"/>
      <c r="H84" s="4"/>
      <c r="I84" s="4"/>
      <c r="J84" s="4"/>
      <c r="K84" s="4"/>
      <c r="L84" s="4"/>
    </row>
    <row r="85" spans="1:12">
      <c r="A85" s="674" t="s">
        <v>161</v>
      </c>
      <c r="B85" s="311" t="s">
        <v>1497</v>
      </c>
      <c r="C85" s="15">
        <v>358</v>
      </c>
      <c r="D85" s="18">
        <v>8</v>
      </c>
      <c r="E85" s="18">
        <v>80</v>
      </c>
      <c r="F85" s="3"/>
      <c r="G85" s="3" t="s">
        <v>1792</v>
      </c>
      <c r="H85" s="4">
        <v>174.99</v>
      </c>
      <c r="I85" s="4">
        <v>177</v>
      </c>
      <c r="J85" s="4">
        <v>466.06</v>
      </c>
      <c r="K85" s="4">
        <v>1</v>
      </c>
      <c r="L85" s="4">
        <v>1</v>
      </c>
    </row>
    <row r="86" spans="1:12">
      <c r="A86" s="673" t="s">
        <v>162</v>
      </c>
      <c r="B86" s="311"/>
      <c r="C86" s="15">
        <v>170</v>
      </c>
      <c r="D86" s="18"/>
      <c r="E86" s="18"/>
      <c r="F86" s="3"/>
      <c r="G86" s="3"/>
      <c r="H86" s="4"/>
      <c r="I86" s="4"/>
      <c r="J86" s="4"/>
      <c r="K86" s="4"/>
      <c r="L86" s="4"/>
    </row>
    <row r="87" spans="1:12">
      <c r="A87" s="673" t="s">
        <v>163</v>
      </c>
      <c r="B87" s="311"/>
      <c r="C87" s="15">
        <v>433</v>
      </c>
      <c r="D87" s="18"/>
      <c r="E87" s="18"/>
      <c r="F87" s="3"/>
      <c r="G87" s="3"/>
      <c r="H87" s="4"/>
      <c r="I87" s="4"/>
      <c r="J87" s="4"/>
      <c r="K87" s="4"/>
      <c r="L87" s="4"/>
    </row>
    <row r="88" spans="1:12">
      <c r="A88" s="673" t="s">
        <v>164</v>
      </c>
      <c r="B88" s="311"/>
      <c r="C88" s="15">
        <v>366</v>
      </c>
      <c r="D88" s="18"/>
      <c r="E88" s="18"/>
      <c r="F88" s="3"/>
      <c r="G88" s="3"/>
      <c r="H88" s="4"/>
      <c r="I88" s="4"/>
      <c r="J88" s="4"/>
      <c r="K88" s="4"/>
      <c r="L88" s="4"/>
    </row>
    <row r="89" spans="1:12">
      <c r="A89" s="674" t="s">
        <v>165</v>
      </c>
      <c r="B89" s="311" t="s">
        <v>1497</v>
      </c>
      <c r="C89" s="15">
        <v>344</v>
      </c>
      <c r="D89" s="18">
        <v>12</v>
      </c>
      <c r="E89" s="18">
        <v>120</v>
      </c>
      <c r="F89" s="3"/>
      <c r="G89" s="3" t="s">
        <v>1762</v>
      </c>
      <c r="H89" s="4">
        <v>459.82</v>
      </c>
      <c r="I89" s="4">
        <v>279.45</v>
      </c>
      <c r="J89" s="4">
        <v>454.52</v>
      </c>
      <c r="K89" s="4">
        <v>0.92</v>
      </c>
      <c r="L89" s="4">
        <v>1.1499999999999999</v>
      </c>
    </row>
    <row r="90" spans="1:12">
      <c r="A90" s="674" t="s">
        <v>166</v>
      </c>
      <c r="B90" s="311" t="s">
        <v>1431</v>
      </c>
      <c r="C90" s="15">
        <v>36</v>
      </c>
      <c r="D90" s="18"/>
      <c r="E90" s="18"/>
      <c r="F90" s="3"/>
      <c r="G90" s="3" t="s">
        <v>1762</v>
      </c>
      <c r="H90" s="4"/>
      <c r="I90" s="4"/>
      <c r="J90" s="4"/>
      <c r="K90" s="4"/>
      <c r="L90" s="4"/>
    </row>
    <row r="91" spans="1:12">
      <c r="A91" s="674" t="s">
        <v>166</v>
      </c>
      <c r="B91" s="311" t="s">
        <v>1505</v>
      </c>
      <c r="C91" s="15">
        <v>36</v>
      </c>
      <c r="D91" s="18">
        <v>13</v>
      </c>
      <c r="E91" s="18">
        <v>130</v>
      </c>
      <c r="F91" s="3"/>
      <c r="G91" s="3" t="s">
        <v>1762</v>
      </c>
      <c r="H91" s="4">
        <v>128.57</v>
      </c>
      <c r="I91" s="4">
        <v>336.98</v>
      </c>
      <c r="J91" s="4">
        <v>933.86</v>
      </c>
      <c r="K91" s="4">
        <v>1.46</v>
      </c>
      <c r="L91" s="4">
        <v>0.92</v>
      </c>
    </row>
    <row r="92" spans="1:12">
      <c r="A92" s="673" t="s">
        <v>167</v>
      </c>
      <c r="B92" s="311"/>
      <c r="C92" s="15">
        <v>35</v>
      </c>
      <c r="D92" s="18"/>
      <c r="E92" s="18"/>
      <c r="F92" s="3"/>
      <c r="G92" s="3"/>
      <c r="H92" s="4"/>
      <c r="I92" s="4"/>
      <c r="J92" s="4"/>
      <c r="K92" s="4"/>
      <c r="L92" s="4"/>
    </row>
    <row r="93" spans="1:12">
      <c r="A93" s="673" t="s">
        <v>168</v>
      </c>
      <c r="B93" s="311"/>
      <c r="C93" s="15">
        <v>173</v>
      </c>
      <c r="D93" s="18"/>
      <c r="E93" s="18"/>
      <c r="F93" s="3"/>
      <c r="G93" s="3"/>
      <c r="H93" s="4"/>
      <c r="I93" s="4"/>
      <c r="J93" s="4"/>
      <c r="K93" s="4"/>
      <c r="L93" s="4"/>
    </row>
    <row r="94" spans="1:12">
      <c r="A94" s="674" t="s">
        <v>169</v>
      </c>
      <c r="B94" s="311" t="s">
        <v>1570</v>
      </c>
      <c r="C94" s="15">
        <v>91</v>
      </c>
      <c r="D94" s="18">
        <v>10</v>
      </c>
      <c r="E94" s="18">
        <v>102</v>
      </c>
      <c r="F94" s="3"/>
      <c r="G94" s="3" t="s">
        <v>1762</v>
      </c>
      <c r="H94" s="4">
        <v>750.55</v>
      </c>
      <c r="I94" s="4">
        <v>174.19</v>
      </c>
      <c r="J94" s="4">
        <v>232.86</v>
      </c>
      <c r="K94" s="4">
        <v>0.77</v>
      </c>
      <c r="L94" s="4">
        <v>1.08</v>
      </c>
    </row>
    <row r="95" spans="1:12">
      <c r="A95" s="674" t="s">
        <v>169</v>
      </c>
      <c r="B95" s="311" t="s">
        <v>1575</v>
      </c>
      <c r="C95" s="15">
        <v>91</v>
      </c>
      <c r="D95" s="18"/>
      <c r="E95" s="18"/>
      <c r="F95" s="3"/>
      <c r="G95" s="3" t="s">
        <v>1762</v>
      </c>
      <c r="H95" s="4"/>
      <c r="I95" s="4"/>
      <c r="J95" s="4"/>
      <c r="K95" s="4"/>
      <c r="L95" s="4"/>
    </row>
    <row r="96" spans="1:12">
      <c r="A96" s="673" t="s">
        <v>170</v>
      </c>
      <c r="B96" s="311"/>
      <c r="C96" s="15">
        <v>415</v>
      </c>
      <c r="D96" s="18"/>
      <c r="E96" s="18"/>
      <c r="F96" s="3"/>
      <c r="G96" s="3"/>
      <c r="H96" s="4"/>
      <c r="I96" s="4"/>
      <c r="J96" s="4"/>
      <c r="K96" s="4"/>
      <c r="L96" s="4"/>
    </row>
    <row r="97" spans="1:12">
      <c r="A97" s="673" t="s">
        <v>171</v>
      </c>
      <c r="B97" s="311"/>
      <c r="C97" s="15">
        <v>256</v>
      </c>
      <c r="D97" s="18"/>
      <c r="E97" s="18"/>
      <c r="F97" s="3"/>
      <c r="G97" s="3"/>
      <c r="H97" s="4"/>
      <c r="I97" s="4"/>
      <c r="J97" s="4"/>
      <c r="K97" s="4"/>
      <c r="L97" s="4"/>
    </row>
    <row r="98" spans="1:12">
      <c r="A98" s="673" t="s">
        <v>172</v>
      </c>
      <c r="B98" s="311"/>
      <c r="C98" s="15">
        <v>341</v>
      </c>
      <c r="D98" s="18"/>
      <c r="E98" s="18"/>
      <c r="F98" s="3"/>
      <c r="G98" s="3"/>
      <c r="H98" s="4"/>
      <c r="I98" s="4"/>
      <c r="J98" s="4"/>
      <c r="K98" s="4"/>
      <c r="L98" s="4"/>
    </row>
    <row r="99" spans="1:12">
      <c r="A99" s="674" t="s">
        <v>173</v>
      </c>
      <c r="B99" s="311" t="s">
        <v>1471</v>
      </c>
      <c r="C99" s="15">
        <v>222</v>
      </c>
      <c r="D99" s="18"/>
      <c r="E99" s="18"/>
      <c r="F99" s="3"/>
      <c r="G99" s="3" t="s">
        <v>1792</v>
      </c>
      <c r="H99" s="4"/>
      <c r="I99" s="4"/>
      <c r="J99" s="4"/>
      <c r="K99" s="4">
        <v>0.85</v>
      </c>
      <c r="L99" s="4">
        <v>0.54</v>
      </c>
    </row>
    <row r="100" spans="1:12">
      <c r="A100" s="674" t="s">
        <v>173</v>
      </c>
      <c r="B100" s="311" t="s">
        <v>1521</v>
      </c>
      <c r="C100" s="15">
        <v>222</v>
      </c>
      <c r="D100" s="18">
        <v>7</v>
      </c>
      <c r="E100" s="18">
        <v>73</v>
      </c>
      <c r="F100" s="3"/>
      <c r="G100" s="3" t="s">
        <v>1792</v>
      </c>
      <c r="H100" s="4">
        <v>260.27999999999997</v>
      </c>
      <c r="I100" s="4">
        <v>192.48</v>
      </c>
      <c r="J100" s="4">
        <v>290.16000000000003</v>
      </c>
      <c r="K100" s="4">
        <v>0.85</v>
      </c>
      <c r="L100" s="4">
        <v>0.54</v>
      </c>
    </row>
    <row r="101" spans="1:12">
      <c r="A101" s="674" t="s">
        <v>174</v>
      </c>
      <c r="B101" s="311" t="s">
        <v>1606</v>
      </c>
      <c r="C101" s="15">
        <v>346</v>
      </c>
      <c r="D101" s="18">
        <v>11</v>
      </c>
      <c r="E101" s="18">
        <v>107</v>
      </c>
      <c r="F101" s="3"/>
      <c r="G101" s="3" t="s">
        <v>1792</v>
      </c>
      <c r="H101" s="4">
        <v>355.54</v>
      </c>
      <c r="I101" s="4">
        <v>212.73</v>
      </c>
      <c r="J101" s="4">
        <v>520.53</v>
      </c>
      <c r="K101" s="4">
        <v>1.32</v>
      </c>
      <c r="L101" s="4">
        <v>0.66</v>
      </c>
    </row>
    <row r="102" spans="1:12">
      <c r="A102" s="673" t="s">
        <v>175</v>
      </c>
      <c r="B102" s="311"/>
      <c r="C102" s="15">
        <v>408</v>
      </c>
      <c r="D102" s="18"/>
      <c r="E102" s="18"/>
      <c r="F102" s="3"/>
      <c r="G102" s="3"/>
      <c r="H102" s="4"/>
      <c r="I102" s="4"/>
      <c r="J102" s="4"/>
      <c r="K102" s="4"/>
      <c r="L102" s="4"/>
    </row>
    <row r="103" spans="1:12">
      <c r="A103" s="674" t="s">
        <v>176</v>
      </c>
      <c r="B103" s="311" t="s">
        <v>1475</v>
      </c>
      <c r="C103" s="15">
        <v>342</v>
      </c>
      <c r="D103" s="18"/>
      <c r="E103" s="18"/>
      <c r="F103" s="3"/>
      <c r="G103" s="3" t="s">
        <v>1792</v>
      </c>
      <c r="H103" s="4"/>
      <c r="I103" s="4"/>
      <c r="J103" s="4"/>
      <c r="K103" s="4">
        <v>0.97</v>
      </c>
      <c r="L103" s="4">
        <v>0.85</v>
      </c>
    </row>
    <row r="104" spans="1:12">
      <c r="A104" s="674" t="s">
        <v>176</v>
      </c>
      <c r="B104" s="311" t="s">
        <v>1570</v>
      </c>
      <c r="C104" s="15">
        <v>342</v>
      </c>
      <c r="D104" s="18">
        <v>10</v>
      </c>
      <c r="E104" s="18">
        <v>103</v>
      </c>
      <c r="F104" s="3"/>
      <c r="G104" s="3" t="s">
        <v>1792</v>
      </c>
      <c r="H104" s="4">
        <v>558.96</v>
      </c>
      <c r="I104" s="4">
        <v>242.71</v>
      </c>
      <c r="J104" s="4">
        <v>268.05</v>
      </c>
      <c r="K104" s="4">
        <v>0.97</v>
      </c>
      <c r="L104" s="4">
        <v>0.85</v>
      </c>
    </row>
    <row r="105" spans="1:12">
      <c r="A105" s="672" t="s">
        <v>177</v>
      </c>
      <c r="B105" s="311" t="s">
        <v>1497</v>
      </c>
      <c r="C105" s="15">
        <v>488</v>
      </c>
      <c r="D105" s="18">
        <v>13</v>
      </c>
      <c r="E105" s="18">
        <v>126</v>
      </c>
      <c r="F105" s="3"/>
      <c r="G105" s="3" t="s">
        <v>1762</v>
      </c>
      <c r="H105" s="4">
        <v>229.24</v>
      </c>
      <c r="I105" s="4">
        <v>545.75</v>
      </c>
      <c r="J105" s="4">
        <v>502.14</v>
      </c>
      <c r="K105" s="4">
        <v>1.85</v>
      </c>
      <c r="L105" s="4">
        <v>1.31</v>
      </c>
    </row>
    <row r="106" spans="1:12">
      <c r="A106" s="673" t="s">
        <v>178</v>
      </c>
      <c r="B106" s="311"/>
      <c r="C106" s="15">
        <v>453</v>
      </c>
      <c r="D106" s="18"/>
      <c r="E106" s="18"/>
      <c r="F106" s="3"/>
      <c r="G106" s="3"/>
      <c r="H106" s="4"/>
      <c r="I106" s="4"/>
      <c r="J106" s="4"/>
      <c r="K106" s="4"/>
      <c r="L106" s="4"/>
    </row>
    <row r="107" spans="1:12">
      <c r="A107" s="674" t="s">
        <v>179</v>
      </c>
      <c r="B107" s="311" t="s">
        <v>1483</v>
      </c>
      <c r="C107" s="15">
        <v>169</v>
      </c>
      <c r="D107" s="18">
        <v>17</v>
      </c>
      <c r="E107" s="18">
        <v>175</v>
      </c>
      <c r="F107" s="3"/>
      <c r="G107" s="3" t="s">
        <v>586</v>
      </c>
      <c r="H107" s="4">
        <v>968.74</v>
      </c>
      <c r="I107" s="4">
        <v>354.22</v>
      </c>
      <c r="J107" s="4">
        <v>801.52</v>
      </c>
      <c r="K107" s="4">
        <v>1.31</v>
      </c>
      <c r="L107" s="4">
        <v>2</v>
      </c>
    </row>
    <row r="108" spans="1:12">
      <c r="A108" s="673" t="s">
        <v>180</v>
      </c>
      <c r="B108" s="311"/>
      <c r="C108" s="15">
        <v>159</v>
      </c>
      <c r="D108" s="18"/>
      <c r="E108" s="18"/>
      <c r="F108" s="3"/>
      <c r="G108" s="3"/>
      <c r="H108" s="4"/>
      <c r="I108" s="4"/>
      <c r="J108" s="4"/>
      <c r="K108" s="4"/>
      <c r="L108" s="4"/>
    </row>
    <row r="109" spans="1:12">
      <c r="A109" s="673" t="s">
        <v>181</v>
      </c>
      <c r="B109" s="311"/>
      <c r="C109" s="15">
        <v>104</v>
      </c>
      <c r="D109" s="18"/>
      <c r="E109" s="18"/>
      <c r="F109" s="3"/>
      <c r="G109" s="3"/>
      <c r="H109" s="4"/>
      <c r="I109" s="4"/>
      <c r="J109" s="4"/>
      <c r="K109" s="4"/>
      <c r="L109" s="4"/>
    </row>
    <row r="110" spans="1:12">
      <c r="A110" s="673" t="s">
        <v>182</v>
      </c>
      <c r="B110" s="311"/>
      <c r="C110" s="15">
        <v>155</v>
      </c>
      <c r="D110" s="18"/>
      <c r="E110" s="18"/>
      <c r="F110" s="3"/>
      <c r="G110" s="3"/>
      <c r="H110" s="4"/>
      <c r="I110" s="4"/>
      <c r="J110" s="4"/>
      <c r="K110" s="4"/>
      <c r="L110" s="4"/>
    </row>
    <row r="111" spans="1:12">
      <c r="A111" s="673" t="s">
        <v>183</v>
      </c>
      <c r="B111" s="311"/>
      <c r="C111" s="15">
        <v>491</v>
      </c>
      <c r="D111" s="18"/>
      <c r="E111" s="18"/>
      <c r="F111" s="3"/>
      <c r="G111" s="3"/>
      <c r="H111" s="4"/>
      <c r="I111" s="4"/>
      <c r="J111" s="4"/>
      <c r="K111" s="4"/>
      <c r="L111" s="4"/>
    </row>
    <row r="112" spans="1:12">
      <c r="A112" s="674" t="s">
        <v>184</v>
      </c>
      <c r="B112" s="311" t="s">
        <v>1431</v>
      </c>
      <c r="C112" s="15">
        <v>301</v>
      </c>
      <c r="D112" s="18">
        <v>7</v>
      </c>
      <c r="E112" s="18">
        <v>69</v>
      </c>
      <c r="F112" s="3"/>
      <c r="G112" s="3" t="s">
        <v>1792</v>
      </c>
      <c r="H112" s="4">
        <v>134.68</v>
      </c>
      <c r="I112" s="4">
        <v>152.93</v>
      </c>
      <c r="J112" s="4">
        <v>405.57</v>
      </c>
      <c r="K112" s="4">
        <v>1.08</v>
      </c>
      <c r="L112" s="4">
        <v>1.08</v>
      </c>
    </row>
    <row r="113" spans="1:12">
      <c r="A113" s="674" t="s">
        <v>184</v>
      </c>
      <c r="B113" s="311" t="s">
        <v>1525</v>
      </c>
      <c r="C113" s="15">
        <v>301</v>
      </c>
      <c r="D113" s="18"/>
      <c r="E113" s="18"/>
      <c r="F113" s="3"/>
      <c r="G113" s="3" t="s">
        <v>1792</v>
      </c>
      <c r="H113" s="4"/>
      <c r="I113" s="4"/>
      <c r="J113" s="4"/>
      <c r="K113" s="4">
        <v>1.08</v>
      </c>
      <c r="L113" s="4">
        <v>1.08</v>
      </c>
    </row>
    <row r="114" spans="1:12">
      <c r="A114" s="674" t="s">
        <v>185</v>
      </c>
      <c r="B114" s="311" t="s">
        <v>1471</v>
      </c>
      <c r="C114" s="15">
        <v>225</v>
      </c>
      <c r="D114" s="18"/>
      <c r="E114" s="18"/>
      <c r="F114" s="3"/>
      <c r="G114" s="3" t="s">
        <v>1792</v>
      </c>
      <c r="H114" s="4"/>
      <c r="I114" s="4"/>
      <c r="J114" s="4"/>
      <c r="K114" s="4">
        <v>0.69</v>
      </c>
      <c r="L114" s="4">
        <v>1.1499999999999999</v>
      </c>
    </row>
    <row r="115" spans="1:12">
      <c r="A115" s="674" t="s">
        <v>185</v>
      </c>
      <c r="B115" s="311" t="s">
        <v>1634</v>
      </c>
      <c r="C115" s="15">
        <v>225</v>
      </c>
      <c r="D115" s="18">
        <v>5</v>
      </c>
      <c r="E115" s="18">
        <v>52</v>
      </c>
      <c r="F115" s="3"/>
      <c r="G115" s="3" t="s">
        <v>1792</v>
      </c>
      <c r="H115" s="4">
        <v>534.53</v>
      </c>
      <c r="I115" s="4">
        <v>59</v>
      </c>
      <c r="J115" s="4">
        <v>234.61</v>
      </c>
      <c r="K115" s="4">
        <v>0.69</v>
      </c>
      <c r="L115" s="4">
        <v>1.1499999999999999</v>
      </c>
    </row>
    <row r="116" spans="1:12">
      <c r="A116" s="673" t="s">
        <v>186</v>
      </c>
      <c r="B116" s="311"/>
      <c r="C116" s="15">
        <v>386</v>
      </c>
      <c r="D116" s="18"/>
      <c r="E116" s="18"/>
      <c r="F116" s="3"/>
      <c r="G116" s="3"/>
      <c r="H116" s="4"/>
      <c r="I116" s="4"/>
      <c r="J116" s="4"/>
      <c r="K116" s="4"/>
      <c r="L116" s="4"/>
    </row>
    <row r="117" spans="1:12">
      <c r="A117" s="674" t="s">
        <v>187</v>
      </c>
      <c r="B117" s="311" t="s">
        <v>1473</v>
      </c>
      <c r="C117" s="15">
        <v>87</v>
      </c>
      <c r="D117" s="18">
        <v>10</v>
      </c>
      <c r="E117" s="18">
        <v>104</v>
      </c>
      <c r="F117" s="3"/>
      <c r="G117" s="3" t="s">
        <v>1792</v>
      </c>
      <c r="H117" s="4">
        <v>703.59</v>
      </c>
      <c r="I117" s="4">
        <v>214.94</v>
      </c>
      <c r="J117" s="4">
        <v>274.67</v>
      </c>
      <c r="K117" s="4">
        <v>1.38</v>
      </c>
      <c r="L117" s="4">
        <v>1.08</v>
      </c>
    </row>
    <row r="118" spans="1:12">
      <c r="A118" s="674" t="s">
        <v>187</v>
      </c>
      <c r="B118" s="311" t="s">
        <v>1620</v>
      </c>
      <c r="C118" s="15">
        <v>87</v>
      </c>
      <c r="D118" s="18"/>
      <c r="E118" s="18"/>
      <c r="F118" s="3"/>
      <c r="G118" s="3" t="s">
        <v>1792</v>
      </c>
      <c r="H118" s="4"/>
      <c r="I118" s="4"/>
      <c r="J118" s="4"/>
      <c r="K118" s="4">
        <v>1.38</v>
      </c>
      <c r="L118" s="4">
        <v>1.08</v>
      </c>
    </row>
    <row r="119" spans="1:12">
      <c r="A119" s="673" t="s">
        <v>188</v>
      </c>
      <c r="B119" s="311"/>
      <c r="C119" s="15">
        <v>483</v>
      </c>
      <c r="D119" s="18"/>
      <c r="E119" s="18"/>
      <c r="F119" s="3"/>
      <c r="G119" s="3"/>
      <c r="H119" s="4"/>
      <c r="I119" s="4"/>
      <c r="J119" s="4"/>
      <c r="K119" s="4"/>
      <c r="L119" s="4"/>
    </row>
    <row r="120" spans="1:12">
      <c r="A120" s="673" t="s">
        <v>189</v>
      </c>
      <c r="B120" s="311"/>
      <c r="C120" s="15">
        <v>50</v>
      </c>
      <c r="D120" s="18"/>
      <c r="E120" s="18"/>
      <c r="F120" s="3"/>
      <c r="G120" s="3"/>
      <c r="H120" s="4"/>
      <c r="I120" s="4"/>
      <c r="J120" s="4"/>
      <c r="K120" s="4"/>
      <c r="L120" s="4"/>
    </row>
    <row r="121" spans="1:12">
      <c r="A121" s="673" t="s">
        <v>190</v>
      </c>
      <c r="B121" s="311"/>
      <c r="C121" s="15">
        <v>132</v>
      </c>
      <c r="D121" s="18"/>
      <c r="E121" s="18"/>
      <c r="F121" s="3"/>
      <c r="G121" s="3"/>
      <c r="H121" s="4"/>
      <c r="I121" s="4"/>
      <c r="J121" s="4"/>
      <c r="K121" s="4"/>
      <c r="L121" s="4"/>
    </row>
    <row r="122" spans="1:12">
      <c r="A122" s="674" t="s">
        <v>191</v>
      </c>
      <c r="B122" s="311" t="s">
        <v>1443</v>
      </c>
      <c r="C122" s="15">
        <v>85</v>
      </c>
      <c r="D122" s="18">
        <v>10</v>
      </c>
      <c r="E122" s="18">
        <v>98</v>
      </c>
      <c r="F122" s="3"/>
      <c r="G122" s="3" t="s">
        <v>1792</v>
      </c>
      <c r="H122" s="4">
        <v>796.64</v>
      </c>
      <c r="I122" s="4">
        <v>179.4</v>
      </c>
      <c r="J122" s="4">
        <v>148.16</v>
      </c>
      <c r="K122" s="4">
        <v>0.92</v>
      </c>
      <c r="L122" s="4">
        <v>1.54</v>
      </c>
    </row>
    <row r="123" spans="1:12">
      <c r="A123" s="674" t="s">
        <v>191</v>
      </c>
      <c r="B123" s="311" t="s">
        <v>1556</v>
      </c>
      <c r="C123" s="15">
        <v>85</v>
      </c>
      <c r="D123" s="18"/>
      <c r="E123" s="18"/>
      <c r="F123" s="3"/>
      <c r="G123" s="3" t="s">
        <v>1792</v>
      </c>
      <c r="H123" s="4"/>
      <c r="I123" s="4"/>
      <c r="J123" s="4"/>
      <c r="K123" s="4">
        <v>0.92</v>
      </c>
      <c r="L123" s="4">
        <v>1.54</v>
      </c>
    </row>
    <row r="124" spans="1:12">
      <c r="A124" s="673" t="s">
        <v>192</v>
      </c>
      <c r="B124" s="311"/>
      <c r="C124" s="15">
        <v>84</v>
      </c>
      <c r="D124" s="18"/>
      <c r="E124" s="18"/>
      <c r="F124" s="3"/>
      <c r="G124" s="3"/>
      <c r="H124" s="4"/>
      <c r="I124" s="4"/>
      <c r="J124" s="4"/>
      <c r="K124" s="4"/>
      <c r="L124" s="4"/>
    </row>
    <row r="125" spans="1:12">
      <c r="A125" s="674" t="s">
        <v>193</v>
      </c>
      <c r="B125" s="311" t="s">
        <v>1604</v>
      </c>
      <c r="C125" s="15">
        <v>232</v>
      </c>
      <c r="D125" s="18">
        <v>8</v>
      </c>
      <c r="E125" s="18">
        <v>77</v>
      </c>
      <c r="F125" s="3"/>
      <c r="G125" s="3" t="s">
        <v>1762</v>
      </c>
      <c r="H125" s="4">
        <v>196.58</v>
      </c>
      <c r="I125" s="4">
        <v>293.11</v>
      </c>
      <c r="J125" s="4">
        <v>325.57</v>
      </c>
      <c r="K125" s="4">
        <v>1.38</v>
      </c>
      <c r="L125" s="4">
        <v>0.77</v>
      </c>
    </row>
    <row r="126" spans="1:12">
      <c r="A126" s="673" t="s">
        <v>194</v>
      </c>
      <c r="B126" s="311"/>
      <c r="C126" s="15">
        <v>148</v>
      </c>
      <c r="D126" s="18"/>
      <c r="E126" s="18"/>
      <c r="F126" s="3"/>
      <c r="G126" s="3"/>
      <c r="H126" s="4"/>
      <c r="I126" s="4"/>
      <c r="J126" s="4"/>
      <c r="K126" s="4"/>
      <c r="L126" s="4"/>
    </row>
    <row r="127" spans="1:12">
      <c r="A127" s="672" t="s">
        <v>195</v>
      </c>
      <c r="B127" s="311" t="s">
        <v>1483</v>
      </c>
      <c r="C127" s="15">
        <v>149</v>
      </c>
      <c r="D127" s="18">
        <v>17</v>
      </c>
      <c r="E127" s="18">
        <v>167</v>
      </c>
      <c r="F127" s="3"/>
      <c r="G127" s="3" t="s">
        <v>1745</v>
      </c>
      <c r="H127" s="4">
        <v>992.63</v>
      </c>
      <c r="I127" s="4">
        <v>425.88</v>
      </c>
      <c r="J127" s="4">
        <v>514.08000000000004</v>
      </c>
      <c r="K127" s="4">
        <v>1.4</v>
      </c>
      <c r="L127" s="4">
        <v>1.23</v>
      </c>
    </row>
    <row r="128" spans="1:12">
      <c r="A128" s="674" t="s">
        <v>196</v>
      </c>
      <c r="B128" s="311" t="s">
        <v>1418</v>
      </c>
      <c r="C128" s="15">
        <v>452</v>
      </c>
      <c r="D128" s="18"/>
      <c r="E128" s="18"/>
      <c r="F128" s="3"/>
      <c r="G128" s="3" t="s">
        <v>1762</v>
      </c>
      <c r="H128" s="4"/>
      <c r="I128" s="4"/>
      <c r="J128" s="4"/>
      <c r="K128" s="4">
        <v>1.08</v>
      </c>
      <c r="L128" s="4">
        <v>1.46</v>
      </c>
    </row>
    <row r="129" spans="1:12">
      <c r="A129" s="674" t="s">
        <v>196</v>
      </c>
      <c r="B129" s="311" t="s">
        <v>1579</v>
      </c>
      <c r="C129" s="15">
        <v>452</v>
      </c>
      <c r="D129" s="18">
        <v>14</v>
      </c>
      <c r="E129" s="18">
        <v>142</v>
      </c>
      <c r="F129" s="3"/>
      <c r="G129" s="3" t="s">
        <v>1762</v>
      </c>
      <c r="H129" s="4">
        <v>559.98</v>
      </c>
      <c r="I129" s="4">
        <v>369.63</v>
      </c>
      <c r="J129" s="4">
        <v>576.26</v>
      </c>
      <c r="K129" s="4">
        <v>1.08</v>
      </c>
      <c r="L129" s="4">
        <v>1.46</v>
      </c>
    </row>
    <row r="130" spans="1:12">
      <c r="A130" s="673" t="s">
        <v>197</v>
      </c>
      <c r="B130" s="311"/>
      <c r="C130" s="15">
        <v>147</v>
      </c>
      <c r="D130" s="18"/>
      <c r="E130" s="18"/>
      <c r="F130" s="3"/>
      <c r="G130" s="3"/>
      <c r="H130" s="4"/>
      <c r="I130" s="4"/>
      <c r="J130" s="4"/>
      <c r="K130" s="4"/>
      <c r="L130" s="4"/>
    </row>
    <row r="131" spans="1:12">
      <c r="A131" s="674" t="s">
        <v>198</v>
      </c>
      <c r="B131" s="311" t="s">
        <v>1406</v>
      </c>
      <c r="C131" s="15">
        <v>426</v>
      </c>
      <c r="D131" s="18">
        <v>14</v>
      </c>
      <c r="E131" s="18">
        <v>141</v>
      </c>
      <c r="F131" s="3"/>
      <c r="G131" s="3" t="s">
        <v>1762</v>
      </c>
      <c r="H131" s="4">
        <v>637.4</v>
      </c>
      <c r="I131" s="4">
        <v>409.75</v>
      </c>
      <c r="J131" s="4">
        <v>605.05999999999995</v>
      </c>
      <c r="K131" s="4">
        <v>2.31</v>
      </c>
      <c r="L131" s="4">
        <v>1.23</v>
      </c>
    </row>
    <row r="132" spans="1:12">
      <c r="A132" s="674" t="s">
        <v>198</v>
      </c>
      <c r="B132" s="311" t="s">
        <v>1632</v>
      </c>
      <c r="C132" s="15">
        <v>426</v>
      </c>
      <c r="D132" s="18"/>
      <c r="E132" s="18"/>
      <c r="F132" s="3"/>
      <c r="G132" s="3" t="s">
        <v>1762</v>
      </c>
      <c r="H132" s="4"/>
      <c r="I132" s="4"/>
      <c r="J132" s="4"/>
      <c r="K132" s="4">
        <v>2.31</v>
      </c>
      <c r="L132" s="4">
        <v>1.23</v>
      </c>
    </row>
    <row r="133" spans="1:12">
      <c r="A133" s="673" t="s">
        <v>199</v>
      </c>
      <c r="B133" s="311"/>
      <c r="C133" s="15">
        <v>425</v>
      </c>
      <c r="D133" s="18"/>
      <c r="E133" s="18"/>
      <c r="F133" s="3"/>
      <c r="G133" s="3"/>
      <c r="H133" s="4"/>
      <c r="I133" s="4"/>
      <c r="J133" s="4"/>
      <c r="K133" s="4"/>
      <c r="L133" s="4"/>
    </row>
    <row r="134" spans="1:12">
      <c r="A134" s="673" t="s">
        <v>200</v>
      </c>
      <c r="B134" s="311"/>
      <c r="C134" s="15">
        <v>96</v>
      </c>
      <c r="D134" s="18"/>
      <c r="E134" s="18"/>
      <c r="F134" s="3"/>
      <c r="G134" s="3"/>
      <c r="H134" s="4"/>
      <c r="I134" s="4"/>
      <c r="J134" s="4"/>
      <c r="K134" s="4"/>
      <c r="L134" s="4"/>
    </row>
    <row r="135" spans="1:12">
      <c r="A135" s="674" t="s">
        <v>201</v>
      </c>
      <c r="B135" s="311" t="s">
        <v>1414</v>
      </c>
      <c r="C135" s="15">
        <v>51</v>
      </c>
      <c r="D135" s="18">
        <v>9</v>
      </c>
      <c r="E135" s="18">
        <v>90</v>
      </c>
      <c r="F135" s="3"/>
      <c r="G135" s="3" t="s">
        <v>1762</v>
      </c>
      <c r="H135" s="4">
        <v>408.48</v>
      </c>
      <c r="I135" s="4">
        <v>76.459999999999994</v>
      </c>
      <c r="J135" s="4">
        <v>378.18</v>
      </c>
      <c r="K135" s="4">
        <v>0.54</v>
      </c>
      <c r="L135" s="4">
        <v>1.85</v>
      </c>
    </row>
    <row r="136" spans="1:12">
      <c r="A136" s="674" t="s">
        <v>201</v>
      </c>
      <c r="B136" s="311" t="s">
        <v>1560</v>
      </c>
      <c r="C136" s="15">
        <v>51</v>
      </c>
      <c r="D136" s="18"/>
      <c r="E136" s="18"/>
      <c r="F136" s="3"/>
      <c r="G136" s="3" t="s">
        <v>1762</v>
      </c>
      <c r="H136" s="4"/>
      <c r="I136" s="4"/>
      <c r="J136" s="4"/>
      <c r="K136" s="4">
        <v>0.54</v>
      </c>
      <c r="L136" s="4">
        <v>1.85</v>
      </c>
    </row>
    <row r="137" spans="1:12">
      <c r="A137" s="674" t="s">
        <v>202</v>
      </c>
      <c r="B137" s="311" t="s">
        <v>1556</v>
      </c>
      <c r="C137" s="15">
        <v>206</v>
      </c>
      <c r="D137" s="18"/>
      <c r="E137" s="18"/>
      <c r="F137" s="3"/>
      <c r="G137" s="3" t="s">
        <v>1792</v>
      </c>
      <c r="H137" s="4"/>
      <c r="I137" s="4"/>
      <c r="J137" s="4"/>
      <c r="K137" s="4">
        <v>1.54</v>
      </c>
      <c r="L137" s="4">
        <v>0.69</v>
      </c>
    </row>
    <row r="138" spans="1:12">
      <c r="A138" s="674" t="s">
        <v>202</v>
      </c>
      <c r="B138" s="311" t="s">
        <v>1564</v>
      </c>
      <c r="C138" s="15">
        <v>206</v>
      </c>
      <c r="D138" s="18">
        <v>10</v>
      </c>
      <c r="E138" s="18">
        <v>96</v>
      </c>
      <c r="F138" s="3"/>
      <c r="G138" s="3" t="s">
        <v>1792</v>
      </c>
      <c r="H138" s="4">
        <v>51.03</v>
      </c>
      <c r="I138" s="4">
        <v>245.32</v>
      </c>
      <c r="J138" s="4">
        <v>666.13</v>
      </c>
      <c r="K138" s="4">
        <v>1.54</v>
      </c>
      <c r="L138" s="4">
        <v>0.69</v>
      </c>
    </row>
    <row r="139" spans="1:12">
      <c r="A139" s="673" t="s">
        <v>203</v>
      </c>
      <c r="B139" s="311"/>
      <c r="C139" s="15">
        <v>356</v>
      </c>
      <c r="D139" s="18"/>
      <c r="E139" s="18"/>
      <c r="F139" s="3"/>
      <c r="G139" s="3"/>
      <c r="H139" s="4"/>
      <c r="I139" s="4"/>
      <c r="J139" s="4"/>
      <c r="K139" s="4"/>
      <c r="L139" s="4"/>
    </row>
    <row r="140" spans="1:12">
      <c r="A140" s="672" t="s">
        <v>204</v>
      </c>
      <c r="B140" s="311" t="s">
        <v>1541</v>
      </c>
      <c r="C140" s="15">
        <v>477</v>
      </c>
      <c r="D140" s="18">
        <v>8</v>
      </c>
      <c r="E140" s="18">
        <v>79</v>
      </c>
      <c r="F140" s="3"/>
      <c r="G140" s="3" t="s">
        <v>1745</v>
      </c>
      <c r="H140" s="4">
        <v>169.53</v>
      </c>
      <c r="I140" s="4">
        <v>373.34</v>
      </c>
      <c r="J140" s="4">
        <v>264.17</v>
      </c>
      <c r="K140" s="4">
        <v>0.69</v>
      </c>
      <c r="L140" s="4">
        <v>0.69</v>
      </c>
    </row>
    <row r="141" spans="1:12">
      <c r="A141" s="673" t="s">
        <v>205</v>
      </c>
      <c r="B141" s="311"/>
      <c r="C141" s="15">
        <v>355</v>
      </c>
      <c r="D141" s="18"/>
      <c r="E141" s="18"/>
      <c r="F141" s="3"/>
      <c r="G141" s="3"/>
      <c r="H141" s="4"/>
      <c r="I141" s="4"/>
      <c r="J141" s="4"/>
      <c r="K141" s="4"/>
      <c r="L141" s="4"/>
    </row>
    <row r="142" spans="1:12">
      <c r="A142" s="674" t="s">
        <v>206</v>
      </c>
      <c r="B142" s="311" t="s">
        <v>1571</v>
      </c>
      <c r="C142" s="15">
        <v>269</v>
      </c>
      <c r="D142" s="18">
        <v>7</v>
      </c>
      <c r="E142" s="18">
        <v>75</v>
      </c>
      <c r="F142" s="3"/>
      <c r="G142" s="3" t="s">
        <v>1792</v>
      </c>
      <c r="H142" s="4">
        <v>215.3</v>
      </c>
      <c r="I142" s="4">
        <v>182.53</v>
      </c>
      <c r="J142" s="4">
        <v>455.94</v>
      </c>
      <c r="K142" s="4">
        <v>0.92</v>
      </c>
      <c r="L142" s="4">
        <v>1</v>
      </c>
    </row>
    <row r="143" spans="1:12">
      <c r="A143" s="673" t="s">
        <v>207</v>
      </c>
      <c r="B143" s="311"/>
      <c r="C143" s="15">
        <v>133</v>
      </c>
      <c r="D143" s="18"/>
      <c r="E143" s="18"/>
      <c r="F143" s="3"/>
      <c r="G143" s="3"/>
      <c r="H143" s="4"/>
      <c r="I143" s="4"/>
      <c r="J143" s="4"/>
      <c r="K143" s="4"/>
      <c r="L143" s="4"/>
    </row>
    <row r="144" spans="1:12">
      <c r="A144" s="673" t="s">
        <v>208</v>
      </c>
      <c r="B144" s="311"/>
      <c r="C144" s="15">
        <v>23</v>
      </c>
      <c r="D144" s="18"/>
      <c r="E144" s="18"/>
      <c r="F144" s="3"/>
      <c r="G144" s="3"/>
      <c r="H144" s="4"/>
      <c r="I144" s="4"/>
      <c r="J144" s="4"/>
      <c r="K144" s="4"/>
      <c r="L144" s="4"/>
    </row>
    <row r="145" spans="1:12">
      <c r="A145" s="674" t="s">
        <v>209</v>
      </c>
      <c r="B145" s="311" t="s">
        <v>1594</v>
      </c>
      <c r="C145" s="15">
        <v>125</v>
      </c>
      <c r="D145" s="18">
        <v>9</v>
      </c>
      <c r="E145" s="18">
        <v>90</v>
      </c>
      <c r="F145" s="3"/>
      <c r="G145" s="3" t="s">
        <v>1741</v>
      </c>
      <c r="H145" s="4">
        <v>372.08</v>
      </c>
      <c r="I145" s="4">
        <v>180.34</v>
      </c>
      <c r="J145" s="4">
        <v>333.75</v>
      </c>
      <c r="K145" s="4">
        <v>1</v>
      </c>
      <c r="L145" s="4">
        <v>1.62</v>
      </c>
    </row>
    <row r="146" spans="1:12">
      <c r="A146" s="672" t="s">
        <v>210</v>
      </c>
      <c r="B146" s="311" t="s">
        <v>1517</v>
      </c>
      <c r="C146" s="15">
        <v>466</v>
      </c>
      <c r="D146" s="18">
        <v>11</v>
      </c>
      <c r="E146" s="18">
        <v>115</v>
      </c>
      <c r="F146" s="3"/>
      <c r="G146" s="3" t="s">
        <v>1745</v>
      </c>
      <c r="H146" s="4">
        <v>373.88</v>
      </c>
      <c r="I146" s="4">
        <v>256.95999999999998</v>
      </c>
      <c r="J146" s="4">
        <v>524.94000000000005</v>
      </c>
      <c r="K146" s="4">
        <v>1.1499999999999999</v>
      </c>
      <c r="L146" s="4">
        <v>1.46</v>
      </c>
    </row>
    <row r="147" spans="1:12">
      <c r="A147" s="673" t="s">
        <v>211</v>
      </c>
      <c r="B147" s="311"/>
      <c r="C147" s="15">
        <v>309</v>
      </c>
      <c r="D147" s="18"/>
      <c r="E147" s="18"/>
      <c r="F147" s="3"/>
      <c r="G147" s="3"/>
      <c r="H147" s="4"/>
      <c r="I147" s="4"/>
      <c r="J147" s="4"/>
      <c r="K147" s="4"/>
      <c r="L147" s="4"/>
    </row>
    <row r="148" spans="1:12">
      <c r="A148" s="674" t="s">
        <v>212</v>
      </c>
      <c r="B148" s="311" t="s">
        <v>1588</v>
      </c>
      <c r="C148" s="15">
        <v>101</v>
      </c>
      <c r="D148" s="18"/>
      <c r="E148" s="18"/>
      <c r="F148" s="3"/>
      <c r="G148" s="3" t="s">
        <v>1792</v>
      </c>
      <c r="H148" s="4"/>
      <c r="I148" s="4"/>
      <c r="J148" s="4"/>
      <c r="K148" s="4">
        <v>0.92</v>
      </c>
      <c r="L148" s="4">
        <v>2.15</v>
      </c>
    </row>
    <row r="149" spans="1:12">
      <c r="A149" s="674" t="s">
        <v>212</v>
      </c>
      <c r="B149" s="311" t="s">
        <v>1594</v>
      </c>
      <c r="C149" s="15">
        <v>101</v>
      </c>
      <c r="D149" s="18">
        <v>9</v>
      </c>
      <c r="E149" s="18">
        <v>88</v>
      </c>
      <c r="F149" s="3"/>
      <c r="G149" s="3" t="s">
        <v>1792</v>
      </c>
      <c r="H149" s="4">
        <v>411.51</v>
      </c>
      <c r="I149" s="4">
        <v>175.26</v>
      </c>
      <c r="J149" s="4">
        <v>296.38</v>
      </c>
      <c r="K149" s="4">
        <v>0.92</v>
      </c>
      <c r="L149" s="4">
        <v>2.15</v>
      </c>
    </row>
    <row r="150" spans="1:12">
      <c r="A150" s="673" t="s">
        <v>213</v>
      </c>
      <c r="B150" s="311"/>
      <c r="C150" s="15">
        <v>239</v>
      </c>
      <c r="D150" s="18"/>
      <c r="E150" s="18"/>
      <c r="F150" s="3"/>
      <c r="G150" s="3"/>
      <c r="H150" s="4"/>
      <c r="I150" s="4"/>
      <c r="J150" s="4"/>
      <c r="K150" s="4"/>
      <c r="L150" s="4"/>
    </row>
    <row r="151" spans="1:12">
      <c r="A151" s="672" t="s">
        <v>214</v>
      </c>
      <c r="B151" s="311" t="s">
        <v>1624</v>
      </c>
      <c r="C151" s="15">
        <v>395</v>
      </c>
      <c r="D151" s="18">
        <v>19</v>
      </c>
      <c r="E151" s="18">
        <v>189</v>
      </c>
      <c r="F151" s="3"/>
      <c r="G151" s="3" t="s">
        <v>1745</v>
      </c>
      <c r="H151" s="4">
        <v>518.17999999999995</v>
      </c>
      <c r="I151" s="4">
        <v>1006.94</v>
      </c>
      <c r="J151" s="4">
        <v>432.13</v>
      </c>
      <c r="K151" s="4">
        <v>1.29</v>
      </c>
      <c r="L151" s="4">
        <v>0.92</v>
      </c>
    </row>
    <row r="152" spans="1:12">
      <c r="A152" s="674" t="s">
        <v>215</v>
      </c>
      <c r="B152" s="311" t="s">
        <v>1541</v>
      </c>
      <c r="C152" s="15">
        <v>244</v>
      </c>
      <c r="D152" s="18">
        <v>13</v>
      </c>
      <c r="E152" s="18">
        <v>127</v>
      </c>
      <c r="F152" s="3"/>
      <c r="G152" s="3" t="s">
        <v>1792</v>
      </c>
      <c r="H152" s="4">
        <v>753.89</v>
      </c>
      <c r="I152" s="4">
        <v>431.6</v>
      </c>
      <c r="J152" s="4">
        <v>266.47000000000003</v>
      </c>
      <c r="K152" s="4">
        <v>1.77</v>
      </c>
      <c r="L152" s="4">
        <v>1.54</v>
      </c>
    </row>
    <row r="153" spans="1:12">
      <c r="A153" s="674" t="s">
        <v>216</v>
      </c>
      <c r="B153" s="311" t="s">
        <v>1614</v>
      </c>
      <c r="C153" s="15">
        <v>196</v>
      </c>
      <c r="D153" s="18">
        <v>11</v>
      </c>
      <c r="E153" s="18">
        <v>110</v>
      </c>
      <c r="F153" s="3"/>
      <c r="G153" s="3" t="s">
        <v>1792</v>
      </c>
      <c r="H153" s="4">
        <v>343.9</v>
      </c>
      <c r="I153" s="4">
        <v>137.94999999999999</v>
      </c>
      <c r="J153" s="4">
        <v>623.64</v>
      </c>
      <c r="K153" s="4">
        <v>1</v>
      </c>
      <c r="L153" s="4">
        <v>1.69</v>
      </c>
    </row>
    <row r="154" spans="1:12">
      <c r="A154" s="673" t="s">
        <v>217</v>
      </c>
      <c r="B154" s="311"/>
      <c r="C154" s="15">
        <v>102</v>
      </c>
      <c r="D154" s="18"/>
      <c r="E154" s="18"/>
      <c r="F154" s="3"/>
      <c r="G154" s="3"/>
      <c r="H154" s="4"/>
      <c r="I154" s="4"/>
      <c r="J154" s="4"/>
      <c r="K154" s="4"/>
      <c r="L154" s="4"/>
    </row>
    <row r="155" spans="1:12">
      <c r="A155" s="674" t="s">
        <v>218</v>
      </c>
      <c r="B155" s="311" t="s">
        <v>1422</v>
      </c>
      <c r="C155" s="15">
        <v>103</v>
      </c>
      <c r="D155" s="18">
        <v>10</v>
      </c>
      <c r="E155" s="18">
        <v>101</v>
      </c>
      <c r="F155" s="3"/>
      <c r="G155" s="3" t="s">
        <v>1792</v>
      </c>
      <c r="H155" s="4">
        <v>387.09</v>
      </c>
      <c r="I155" s="4">
        <v>175.2</v>
      </c>
      <c r="J155" s="4">
        <v>439.41</v>
      </c>
      <c r="K155" s="4">
        <v>1.46</v>
      </c>
      <c r="L155" s="4">
        <v>0.85</v>
      </c>
    </row>
    <row r="156" spans="1:12">
      <c r="A156" s="674" t="s">
        <v>219</v>
      </c>
      <c r="B156" s="311" t="s">
        <v>1588</v>
      </c>
      <c r="C156" s="15">
        <v>295</v>
      </c>
      <c r="D156" s="18">
        <v>7</v>
      </c>
      <c r="E156" s="18">
        <v>67</v>
      </c>
      <c r="F156" s="3"/>
      <c r="G156" s="3" t="s">
        <v>1792</v>
      </c>
      <c r="H156" s="4">
        <v>168.86</v>
      </c>
      <c r="I156" s="4">
        <v>237.89</v>
      </c>
      <c r="J156" s="4">
        <v>263.69</v>
      </c>
      <c r="K156" s="4">
        <v>1.6</v>
      </c>
      <c r="L156" s="4">
        <v>1.05</v>
      </c>
    </row>
    <row r="157" spans="1:12">
      <c r="A157" s="674" t="s">
        <v>220</v>
      </c>
      <c r="B157" s="311" t="s">
        <v>1483</v>
      </c>
      <c r="C157" s="15">
        <v>83</v>
      </c>
      <c r="D157" s="18">
        <v>7</v>
      </c>
      <c r="E157" s="18">
        <v>68</v>
      </c>
      <c r="F157" s="3"/>
      <c r="G157" s="3" t="s">
        <v>1792</v>
      </c>
      <c r="H157" s="4">
        <v>362.78</v>
      </c>
      <c r="I157" s="4">
        <v>140.4</v>
      </c>
      <c r="J157" s="4">
        <v>291.58</v>
      </c>
      <c r="K157" s="4">
        <v>0.8</v>
      </c>
      <c r="L157" s="4">
        <v>0.92</v>
      </c>
    </row>
    <row r="158" spans="1:12">
      <c r="A158" s="674" t="s">
        <v>220</v>
      </c>
      <c r="B158" s="311" t="s">
        <v>1491</v>
      </c>
      <c r="C158" s="15">
        <v>83</v>
      </c>
      <c r="D158" s="18"/>
      <c r="E158" s="18"/>
      <c r="F158" s="3"/>
      <c r="G158" s="3" t="s">
        <v>1792</v>
      </c>
      <c r="H158" s="4"/>
      <c r="I158" s="4"/>
      <c r="J158" s="4"/>
      <c r="K158" s="4">
        <v>0.8</v>
      </c>
      <c r="L158" s="4">
        <v>0.92</v>
      </c>
    </row>
    <row r="159" spans="1:12">
      <c r="A159" s="674" t="s">
        <v>221</v>
      </c>
      <c r="B159" s="311" t="s">
        <v>1491</v>
      </c>
      <c r="C159" s="15">
        <v>22</v>
      </c>
      <c r="D159" s="18">
        <v>11</v>
      </c>
      <c r="E159" s="18">
        <v>110</v>
      </c>
      <c r="F159" s="3"/>
      <c r="G159" s="3" t="s">
        <v>1792</v>
      </c>
      <c r="H159" s="4">
        <v>686.84</v>
      </c>
      <c r="I159" s="4">
        <v>189</v>
      </c>
      <c r="J159" s="4">
        <v>376.08</v>
      </c>
      <c r="K159" s="4">
        <v>1</v>
      </c>
      <c r="L159" s="4">
        <v>1.54</v>
      </c>
    </row>
    <row r="160" spans="1:12">
      <c r="A160" s="673" t="s">
        <v>222</v>
      </c>
      <c r="B160" s="311"/>
      <c r="C160" s="15">
        <v>349</v>
      </c>
      <c r="D160" s="18"/>
      <c r="E160" s="18"/>
      <c r="F160" s="3"/>
      <c r="G160" s="3"/>
      <c r="H160" s="4"/>
      <c r="I160" s="4"/>
      <c r="J160" s="4"/>
      <c r="K160" s="4"/>
      <c r="L160" s="4"/>
    </row>
    <row r="161" spans="1:12">
      <c r="A161" s="674" t="s">
        <v>223</v>
      </c>
      <c r="B161" s="311" t="s">
        <v>1624</v>
      </c>
      <c r="C161" s="15">
        <v>160</v>
      </c>
      <c r="D161" s="18">
        <v>10</v>
      </c>
      <c r="E161" s="18">
        <v>101</v>
      </c>
      <c r="F161" s="3"/>
      <c r="G161" s="3" t="s">
        <v>1762</v>
      </c>
      <c r="H161" s="4">
        <v>417.44</v>
      </c>
      <c r="I161" s="4">
        <v>304.45999999999998</v>
      </c>
      <c r="J161" s="4">
        <v>265.05</v>
      </c>
      <c r="K161" s="4">
        <v>1.31</v>
      </c>
      <c r="L161" s="4">
        <v>1.2</v>
      </c>
    </row>
    <row r="162" spans="1:12">
      <c r="A162" s="673" t="s">
        <v>224</v>
      </c>
      <c r="B162" s="311"/>
      <c r="C162" s="15">
        <v>456</v>
      </c>
      <c r="D162" s="18"/>
      <c r="E162" s="18"/>
      <c r="F162" s="3"/>
      <c r="G162" s="3"/>
      <c r="H162" s="4"/>
      <c r="I162" s="4"/>
      <c r="J162" s="4"/>
      <c r="K162" s="4"/>
      <c r="L162" s="4"/>
    </row>
    <row r="163" spans="1:12">
      <c r="A163" s="673" t="s">
        <v>225</v>
      </c>
      <c r="B163" s="311"/>
      <c r="C163" s="15">
        <v>180</v>
      </c>
      <c r="D163" s="18"/>
      <c r="E163" s="18"/>
      <c r="F163" s="3"/>
      <c r="G163" s="3"/>
      <c r="H163" s="4"/>
      <c r="I163" s="4"/>
      <c r="J163" s="4"/>
      <c r="K163" s="4"/>
      <c r="L163" s="4"/>
    </row>
    <row r="164" spans="1:12">
      <c r="A164" s="674" t="s">
        <v>226</v>
      </c>
      <c r="B164" s="311" t="s">
        <v>1451</v>
      </c>
      <c r="C164" s="15">
        <v>136</v>
      </c>
      <c r="D164" s="18">
        <v>9</v>
      </c>
      <c r="E164" s="18">
        <v>85</v>
      </c>
      <c r="F164" s="3"/>
      <c r="G164" s="3" t="s">
        <v>1792</v>
      </c>
      <c r="H164" s="4">
        <v>421.26</v>
      </c>
      <c r="I164" s="4">
        <v>249.9</v>
      </c>
      <c r="J164" s="4">
        <v>314.60000000000002</v>
      </c>
      <c r="K164" s="4">
        <v>1</v>
      </c>
      <c r="L164" s="4">
        <v>1</v>
      </c>
    </row>
    <row r="165" spans="1:12">
      <c r="A165" s="674" t="s">
        <v>227</v>
      </c>
      <c r="B165" s="311" t="s">
        <v>1612</v>
      </c>
      <c r="C165" s="15">
        <v>419</v>
      </c>
      <c r="D165" s="18">
        <v>12</v>
      </c>
      <c r="E165" s="18">
        <v>117</v>
      </c>
      <c r="F165" s="3"/>
      <c r="G165" s="3" t="s">
        <v>1792</v>
      </c>
      <c r="H165" s="4">
        <v>595.99</v>
      </c>
      <c r="I165" s="4">
        <v>174.69</v>
      </c>
      <c r="J165" s="4">
        <v>399.22</v>
      </c>
      <c r="K165" s="4">
        <v>1.31</v>
      </c>
      <c r="L165" s="4">
        <v>1.77</v>
      </c>
    </row>
    <row r="166" spans="1:12">
      <c r="A166" s="672" t="s">
        <v>228</v>
      </c>
      <c r="B166" s="311" t="s">
        <v>1497</v>
      </c>
      <c r="C166" s="15">
        <v>330</v>
      </c>
      <c r="D166" s="18">
        <v>18</v>
      </c>
      <c r="E166" s="18">
        <v>179</v>
      </c>
      <c r="F166" s="3"/>
      <c r="G166" s="3" t="s">
        <v>1745</v>
      </c>
      <c r="H166" s="4">
        <v>990.16</v>
      </c>
      <c r="I166" s="4">
        <v>320.77999999999997</v>
      </c>
      <c r="J166" s="4">
        <v>439.48</v>
      </c>
      <c r="K166" s="4">
        <v>1.23</v>
      </c>
      <c r="L166" s="4">
        <v>1.54</v>
      </c>
    </row>
    <row r="167" spans="1:12">
      <c r="A167" s="672" t="s">
        <v>229</v>
      </c>
      <c r="B167" s="311" t="s">
        <v>1604</v>
      </c>
      <c r="C167" s="15">
        <v>205</v>
      </c>
      <c r="D167" s="18">
        <v>14</v>
      </c>
      <c r="E167" s="18">
        <v>136</v>
      </c>
      <c r="F167" s="3"/>
      <c r="G167" s="3" t="s">
        <v>1745</v>
      </c>
      <c r="H167" s="4">
        <v>221.87</v>
      </c>
      <c r="I167" s="4">
        <v>713</v>
      </c>
      <c r="J167" s="4">
        <v>439.38</v>
      </c>
      <c r="K167" s="4">
        <v>1.1499999999999999</v>
      </c>
      <c r="L167" s="4">
        <v>0.62</v>
      </c>
    </row>
    <row r="168" spans="1:12">
      <c r="A168" s="674" t="s">
        <v>230</v>
      </c>
      <c r="B168" s="311" t="s">
        <v>1581</v>
      </c>
      <c r="C168" s="15">
        <v>478</v>
      </c>
      <c r="D168" s="18">
        <v>15</v>
      </c>
      <c r="E168" s="18">
        <v>151</v>
      </c>
      <c r="F168" s="3"/>
      <c r="G168" s="3" t="s">
        <v>1762</v>
      </c>
      <c r="H168" s="4">
        <v>1003.1</v>
      </c>
      <c r="I168" s="4">
        <v>204.12</v>
      </c>
      <c r="J168" s="4">
        <v>509.32</v>
      </c>
      <c r="K168" s="4">
        <v>1.08</v>
      </c>
      <c r="L168" s="4">
        <v>1.69</v>
      </c>
    </row>
    <row r="169" spans="1:12">
      <c r="A169" s="674" t="s">
        <v>231</v>
      </c>
      <c r="B169" s="311" t="s">
        <v>1491</v>
      </c>
      <c r="C169" s="15">
        <v>162</v>
      </c>
      <c r="D169" s="18">
        <v>7</v>
      </c>
      <c r="E169" s="18">
        <v>75</v>
      </c>
      <c r="F169" s="3"/>
      <c r="G169" s="3" t="s">
        <v>1792</v>
      </c>
      <c r="H169" s="4">
        <v>185.73</v>
      </c>
      <c r="I169" s="4">
        <v>183.95</v>
      </c>
      <c r="J169" s="4">
        <v>412.71</v>
      </c>
      <c r="K169" s="4">
        <v>1.31</v>
      </c>
      <c r="L169" s="4">
        <v>1.38</v>
      </c>
    </row>
    <row r="170" spans="1:12">
      <c r="A170" s="674" t="s">
        <v>231</v>
      </c>
      <c r="B170" s="311" t="s">
        <v>1556</v>
      </c>
      <c r="C170" s="15">
        <v>162</v>
      </c>
      <c r="D170" s="18"/>
      <c r="E170" s="18"/>
      <c r="F170" s="3"/>
      <c r="G170" s="3" t="s">
        <v>1792</v>
      </c>
      <c r="H170" s="4"/>
      <c r="I170" s="4"/>
      <c r="J170" s="4"/>
      <c r="K170" s="4">
        <v>1.31</v>
      </c>
      <c r="L170" s="4">
        <v>1.38</v>
      </c>
    </row>
    <row r="171" spans="1:12">
      <c r="A171" s="673" t="s">
        <v>232</v>
      </c>
      <c r="B171" s="311"/>
      <c r="C171" s="15">
        <v>444</v>
      </c>
      <c r="D171" s="18"/>
      <c r="E171" s="18"/>
      <c r="F171" s="3"/>
      <c r="G171" s="3"/>
      <c r="H171" s="4"/>
      <c r="I171" s="4"/>
      <c r="J171" s="4"/>
      <c r="K171" s="4"/>
      <c r="L171" s="4"/>
    </row>
    <row r="172" spans="1:12">
      <c r="A172" s="674" t="s">
        <v>233</v>
      </c>
      <c r="B172" s="311" t="s">
        <v>1596</v>
      </c>
      <c r="C172" s="15">
        <v>475</v>
      </c>
      <c r="D172" s="18">
        <v>14</v>
      </c>
      <c r="E172" s="18">
        <v>143</v>
      </c>
      <c r="F172" s="3"/>
      <c r="G172" s="3" t="s">
        <v>586</v>
      </c>
      <c r="H172" s="4">
        <v>585.78</v>
      </c>
      <c r="I172" s="4">
        <v>189</v>
      </c>
      <c r="J172" s="4">
        <v>654.49</v>
      </c>
      <c r="K172" s="4">
        <v>1.05</v>
      </c>
      <c r="L172" s="4">
        <v>1.23</v>
      </c>
    </row>
    <row r="173" spans="1:12">
      <c r="A173" s="672" t="s">
        <v>234</v>
      </c>
      <c r="B173" s="311" t="s">
        <v>1560</v>
      </c>
      <c r="C173" s="15">
        <v>445</v>
      </c>
      <c r="D173" s="18">
        <v>20</v>
      </c>
      <c r="E173" s="18">
        <v>203</v>
      </c>
      <c r="F173" s="3"/>
      <c r="G173" s="3" t="s">
        <v>1753</v>
      </c>
      <c r="H173" s="4">
        <v>1084.81</v>
      </c>
      <c r="I173" s="4">
        <v>415.45</v>
      </c>
      <c r="J173" s="4">
        <v>507.9</v>
      </c>
      <c r="K173" s="4">
        <v>1.66</v>
      </c>
      <c r="L173" s="4">
        <v>1.57</v>
      </c>
    </row>
    <row r="174" spans="1:12">
      <c r="A174" s="674" t="s">
        <v>235</v>
      </c>
      <c r="B174" s="311" t="s">
        <v>1614</v>
      </c>
      <c r="C174" s="15">
        <v>282</v>
      </c>
      <c r="D174" s="18">
        <v>10</v>
      </c>
      <c r="E174" s="18">
        <v>103</v>
      </c>
      <c r="F174" s="3"/>
      <c r="G174" s="3" t="s">
        <v>1792</v>
      </c>
      <c r="H174" s="4">
        <v>246.79</v>
      </c>
      <c r="I174" s="4">
        <v>168.21</v>
      </c>
      <c r="J174" s="4">
        <v>617.02</v>
      </c>
      <c r="K174" s="4">
        <v>1.05</v>
      </c>
      <c r="L174" s="4">
        <v>1.23</v>
      </c>
    </row>
    <row r="175" spans="1:12">
      <c r="A175" s="674" t="s">
        <v>235</v>
      </c>
      <c r="B175" s="311" t="s">
        <v>1626</v>
      </c>
      <c r="C175" s="15">
        <v>282</v>
      </c>
      <c r="D175" s="18"/>
      <c r="E175" s="18"/>
      <c r="F175" s="3"/>
      <c r="G175" s="3" t="s">
        <v>1792</v>
      </c>
      <c r="H175" s="4"/>
      <c r="I175" s="4"/>
      <c r="J175" s="4"/>
      <c r="K175" s="4">
        <v>1.05</v>
      </c>
      <c r="L175" s="4">
        <v>1.23</v>
      </c>
    </row>
    <row r="176" spans="1:12">
      <c r="A176" s="673" t="s">
        <v>236</v>
      </c>
      <c r="B176" s="311"/>
      <c r="C176" s="15">
        <v>92</v>
      </c>
      <c r="D176" s="18"/>
      <c r="E176" s="18"/>
      <c r="F176" s="3"/>
      <c r="G176" s="3"/>
      <c r="H176" s="4"/>
      <c r="I176" s="4"/>
      <c r="J176" s="4"/>
      <c r="K176" s="4"/>
      <c r="L176" s="4"/>
    </row>
    <row r="177" spans="1:12">
      <c r="A177" s="674" t="s">
        <v>237</v>
      </c>
      <c r="B177" s="311" t="s">
        <v>1600</v>
      </c>
      <c r="C177" s="15">
        <v>423</v>
      </c>
      <c r="D177" s="18">
        <v>11</v>
      </c>
      <c r="E177" s="18">
        <v>108</v>
      </c>
      <c r="F177" s="3"/>
      <c r="G177" s="3" t="s">
        <v>1792</v>
      </c>
      <c r="H177" s="4">
        <v>344.31</v>
      </c>
      <c r="I177" s="4">
        <v>410.4</v>
      </c>
      <c r="J177" s="4">
        <v>362.4</v>
      </c>
      <c r="K177" s="4">
        <v>1.71</v>
      </c>
      <c r="L177" s="4">
        <v>0.6</v>
      </c>
    </row>
    <row r="178" spans="1:12">
      <c r="A178" s="674" t="s">
        <v>237</v>
      </c>
      <c r="B178" s="311" t="s">
        <v>1602</v>
      </c>
      <c r="C178" s="15">
        <v>423</v>
      </c>
      <c r="D178" s="18"/>
      <c r="E178" s="18"/>
      <c r="F178" s="3"/>
      <c r="G178" s="3" t="s">
        <v>1792</v>
      </c>
      <c r="H178" s="4"/>
      <c r="I178" s="4"/>
      <c r="J178" s="4"/>
      <c r="K178" s="4">
        <v>1.71</v>
      </c>
      <c r="L178" s="4">
        <v>0.6</v>
      </c>
    </row>
    <row r="179" spans="1:12">
      <c r="A179" s="672" t="s">
        <v>238</v>
      </c>
      <c r="B179" s="311" t="s">
        <v>1497</v>
      </c>
      <c r="C179" s="15">
        <v>94</v>
      </c>
      <c r="D179" s="18">
        <v>17</v>
      </c>
      <c r="E179" s="18">
        <v>165</v>
      </c>
      <c r="F179" s="3"/>
      <c r="G179" s="3" t="s">
        <v>1745</v>
      </c>
      <c r="H179" s="4">
        <v>664.51</v>
      </c>
      <c r="I179" s="4">
        <v>293.11</v>
      </c>
      <c r="J179" s="4">
        <v>694.32</v>
      </c>
      <c r="K179" s="4">
        <v>0.92</v>
      </c>
      <c r="L179" s="4">
        <v>1.69</v>
      </c>
    </row>
    <row r="180" spans="1:12">
      <c r="A180" s="673" t="s">
        <v>239</v>
      </c>
      <c r="B180" s="311"/>
      <c r="C180" s="15">
        <v>74</v>
      </c>
      <c r="D180" s="18"/>
      <c r="E180" s="18"/>
      <c r="F180" s="3"/>
      <c r="G180" s="3"/>
      <c r="H180" s="4"/>
      <c r="I180" s="4"/>
      <c r="J180" s="4"/>
      <c r="K180" s="4"/>
      <c r="L180" s="4"/>
    </row>
    <row r="181" spans="1:12">
      <c r="A181" s="673" t="s">
        <v>240</v>
      </c>
      <c r="B181" s="311"/>
      <c r="C181" s="15">
        <v>443</v>
      </c>
      <c r="D181" s="18"/>
      <c r="E181" s="18"/>
      <c r="F181" s="3"/>
      <c r="G181" s="3"/>
      <c r="H181" s="4"/>
      <c r="I181" s="4"/>
      <c r="J181" s="4"/>
      <c r="K181" s="4"/>
      <c r="L181" s="4"/>
    </row>
    <row r="182" spans="1:12">
      <c r="A182" s="674" t="s">
        <v>241</v>
      </c>
      <c r="B182" s="311" t="s">
        <v>1443</v>
      </c>
      <c r="C182" s="15">
        <v>203</v>
      </c>
      <c r="D182" s="18"/>
      <c r="E182" s="18"/>
      <c r="F182" s="3"/>
      <c r="G182" s="3" t="s">
        <v>1792</v>
      </c>
      <c r="H182" s="4"/>
      <c r="I182" s="4"/>
      <c r="J182" s="4"/>
      <c r="K182" s="4">
        <v>1.08</v>
      </c>
      <c r="L182" s="4">
        <v>1.31</v>
      </c>
    </row>
    <row r="183" spans="1:12">
      <c r="A183" s="674" t="s">
        <v>241</v>
      </c>
      <c r="B183" s="311" t="s">
        <v>1483</v>
      </c>
      <c r="C183" s="15">
        <v>203</v>
      </c>
      <c r="D183" s="18">
        <v>10</v>
      </c>
      <c r="E183" s="18">
        <v>97</v>
      </c>
      <c r="F183" s="3"/>
      <c r="G183" s="3" t="s">
        <v>1792</v>
      </c>
      <c r="H183" s="4">
        <v>434.92</v>
      </c>
      <c r="I183" s="4">
        <v>165.67</v>
      </c>
      <c r="J183" s="4">
        <v>369.97</v>
      </c>
      <c r="K183" s="4">
        <v>1.08</v>
      </c>
      <c r="L183" s="4">
        <v>1.31</v>
      </c>
    </row>
    <row r="184" spans="1:12">
      <c r="A184" s="673" t="s">
        <v>242</v>
      </c>
      <c r="B184" s="311"/>
      <c r="C184" s="15">
        <v>487</v>
      </c>
      <c r="D184" s="18"/>
      <c r="E184" s="18"/>
      <c r="F184" s="3"/>
      <c r="G184" s="3"/>
      <c r="H184" s="4"/>
      <c r="I184" s="4"/>
      <c r="J184" s="4"/>
      <c r="K184" s="4"/>
      <c r="L184" s="4"/>
    </row>
    <row r="185" spans="1:12">
      <c r="A185" s="674" t="s">
        <v>243</v>
      </c>
      <c r="B185" s="311" t="s">
        <v>1581</v>
      </c>
      <c r="C185" s="15">
        <v>471</v>
      </c>
      <c r="D185" s="18">
        <v>8</v>
      </c>
      <c r="E185" s="18">
        <v>80</v>
      </c>
      <c r="F185" s="3"/>
      <c r="G185" s="3" t="s">
        <v>1792</v>
      </c>
      <c r="H185" s="4">
        <v>416.25</v>
      </c>
      <c r="I185" s="4">
        <v>143.5</v>
      </c>
      <c r="J185" s="4">
        <v>364.01</v>
      </c>
      <c r="K185" s="4">
        <v>1</v>
      </c>
      <c r="L185" s="4">
        <v>1</v>
      </c>
    </row>
    <row r="186" spans="1:12">
      <c r="A186" s="674" t="s">
        <v>244</v>
      </c>
      <c r="B186" s="311" t="s">
        <v>1477</v>
      </c>
      <c r="C186" s="15">
        <v>362</v>
      </c>
      <c r="D186" s="18">
        <v>8</v>
      </c>
      <c r="E186" s="18">
        <v>83</v>
      </c>
      <c r="F186" s="3"/>
      <c r="G186" s="3" t="s">
        <v>1792</v>
      </c>
      <c r="H186" s="4">
        <v>471.03</v>
      </c>
      <c r="I186" s="4">
        <v>137.76</v>
      </c>
      <c r="J186" s="4">
        <v>369.14</v>
      </c>
      <c r="K186" s="4">
        <v>1.23</v>
      </c>
      <c r="L186" s="4">
        <v>1.23</v>
      </c>
    </row>
    <row r="187" spans="1:12">
      <c r="A187" s="674" t="s">
        <v>244</v>
      </c>
      <c r="B187" s="311" t="s">
        <v>1483</v>
      </c>
      <c r="C187" s="15">
        <v>362</v>
      </c>
      <c r="D187" s="18"/>
      <c r="E187" s="18"/>
      <c r="F187" s="3"/>
      <c r="G187" s="3" t="s">
        <v>1792</v>
      </c>
      <c r="H187" s="4"/>
      <c r="I187" s="4"/>
      <c r="J187" s="4"/>
      <c r="K187" s="4">
        <v>1.23</v>
      </c>
      <c r="L187" s="4">
        <v>1.23</v>
      </c>
    </row>
    <row r="188" spans="1:12">
      <c r="A188" s="673" t="s">
        <v>245</v>
      </c>
      <c r="B188" s="311"/>
      <c r="C188" s="15">
        <v>431</v>
      </c>
      <c r="D188" s="18"/>
      <c r="E188" s="18"/>
      <c r="F188" s="3"/>
      <c r="G188" s="3"/>
      <c r="H188" s="4"/>
      <c r="I188" s="4"/>
      <c r="J188" s="4"/>
      <c r="K188" s="4"/>
      <c r="L188" s="4"/>
    </row>
    <row r="189" spans="1:12">
      <c r="A189" s="674" t="s">
        <v>246</v>
      </c>
      <c r="B189" s="311" t="s">
        <v>1475</v>
      </c>
      <c r="C189" s="15">
        <v>207</v>
      </c>
      <c r="D189" s="18"/>
      <c r="E189" s="18"/>
      <c r="F189" s="3"/>
      <c r="G189" s="3" t="s">
        <v>1741</v>
      </c>
      <c r="H189" s="4"/>
      <c r="I189" s="4"/>
      <c r="J189" s="4"/>
      <c r="K189" s="4">
        <v>1</v>
      </c>
      <c r="L189" s="4">
        <v>1.31</v>
      </c>
    </row>
    <row r="190" spans="1:12">
      <c r="A190" s="674" t="s">
        <v>246</v>
      </c>
      <c r="B190" s="311" t="s">
        <v>1560</v>
      </c>
      <c r="C190" s="15">
        <v>207</v>
      </c>
      <c r="D190" s="18">
        <v>13</v>
      </c>
      <c r="E190" s="18">
        <v>128</v>
      </c>
      <c r="F190" s="3"/>
      <c r="G190" s="3" t="s">
        <v>1741</v>
      </c>
      <c r="H190" s="4">
        <v>460.4</v>
      </c>
      <c r="I190" s="4">
        <v>307.10000000000002</v>
      </c>
      <c r="J190" s="4">
        <v>537.59</v>
      </c>
      <c r="K190" s="4">
        <v>1</v>
      </c>
      <c r="L190" s="4">
        <v>1.31</v>
      </c>
    </row>
    <row r="191" spans="1:12">
      <c r="A191" s="672" t="s">
        <v>247</v>
      </c>
      <c r="B191" s="311" t="s">
        <v>1475</v>
      </c>
      <c r="C191" s="15">
        <v>472</v>
      </c>
      <c r="D191" s="18"/>
      <c r="E191" s="18"/>
      <c r="F191" s="3"/>
      <c r="G191" s="3" t="s">
        <v>1745</v>
      </c>
      <c r="H191" s="4"/>
      <c r="I191" s="4"/>
      <c r="J191" s="4"/>
      <c r="K191" s="4">
        <v>1.1499999999999999</v>
      </c>
      <c r="L191" s="4">
        <v>1.46</v>
      </c>
    </row>
    <row r="192" spans="1:12">
      <c r="A192" s="672" t="s">
        <v>247</v>
      </c>
      <c r="B192" s="311" t="s">
        <v>1560</v>
      </c>
      <c r="C192" s="15">
        <v>472</v>
      </c>
      <c r="D192" s="18">
        <v>17</v>
      </c>
      <c r="E192" s="18">
        <v>168</v>
      </c>
      <c r="F192" s="3"/>
      <c r="G192" s="3" t="s">
        <v>1745</v>
      </c>
      <c r="H192" s="4">
        <v>579.27</v>
      </c>
      <c r="I192" s="4">
        <v>404.9</v>
      </c>
      <c r="J192" s="4">
        <v>781.51</v>
      </c>
      <c r="K192" s="4">
        <v>1.1499999999999999</v>
      </c>
      <c r="L192" s="4">
        <v>1.46</v>
      </c>
    </row>
    <row r="193" spans="1:12">
      <c r="A193" s="673" t="s">
        <v>248</v>
      </c>
      <c r="B193" s="311"/>
      <c r="C193" s="15">
        <v>44</v>
      </c>
      <c r="D193" s="18"/>
      <c r="E193" s="18"/>
      <c r="F193" s="3"/>
      <c r="G193" s="3"/>
      <c r="H193" s="4"/>
      <c r="I193" s="4"/>
      <c r="J193" s="4"/>
      <c r="K193" s="4"/>
      <c r="L193" s="4"/>
    </row>
    <row r="194" spans="1:12">
      <c r="A194" s="673" t="s">
        <v>249</v>
      </c>
      <c r="B194" s="311"/>
      <c r="C194" s="15">
        <v>42</v>
      </c>
      <c r="D194" s="18"/>
      <c r="E194" s="18"/>
      <c r="F194" s="3"/>
      <c r="G194" s="3"/>
      <c r="H194" s="4"/>
      <c r="I194" s="4"/>
      <c r="J194" s="4"/>
      <c r="K194" s="4"/>
      <c r="L194" s="4"/>
    </row>
    <row r="195" spans="1:12">
      <c r="A195" s="673" t="s">
        <v>250</v>
      </c>
      <c r="B195" s="311"/>
      <c r="C195" s="15">
        <v>118</v>
      </c>
      <c r="D195" s="18"/>
      <c r="E195" s="18"/>
      <c r="F195" s="3"/>
      <c r="G195" s="3"/>
      <c r="H195" s="4"/>
      <c r="I195" s="4"/>
      <c r="J195" s="4"/>
      <c r="K195" s="4"/>
      <c r="L195" s="4"/>
    </row>
    <row r="196" spans="1:12">
      <c r="A196" s="674" t="s">
        <v>251</v>
      </c>
      <c r="B196" s="311" t="s">
        <v>1426</v>
      </c>
      <c r="C196" s="15">
        <v>55</v>
      </c>
      <c r="D196" s="18">
        <v>11</v>
      </c>
      <c r="E196" s="18">
        <v>110</v>
      </c>
      <c r="F196" s="3"/>
      <c r="G196" s="3" t="s">
        <v>1792</v>
      </c>
      <c r="H196" s="4">
        <v>425.44</v>
      </c>
      <c r="I196" s="4">
        <v>246.81</v>
      </c>
      <c r="J196" s="4">
        <v>425</v>
      </c>
      <c r="K196" s="4">
        <v>1.23</v>
      </c>
      <c r="L196" s="4">
        <v>1.31</v>
      </c>
    </row>
    <row r="197" spans="1:12">
      <c r="A197" s="674" t="s">
        <v>251</v>
      </c>
      <c r="B197" s="311" t="s">
        <v>1433</v>
      </c>
      <c r="C197" s="15">
        <v>55</v>
      </c>
      <c r="D197" s="18"/>
      <c r="E197" s="18"/>
      <c r="F197" s="3"/>
      <c r="G197" s="3" t="s">
        <v>1792</v>
      </c>
      <c r="H197" s="4"/>
      <c r="I197" s="4"/>
      <c r="J197" s="4"/>
      <c r="K197" s="4">
        <v>1.23</v>
      </c>
      <c r="L197" s="4">
        <v>1.31</v>
      </c>
    </row>
    <row r="198" spans="1:12">
      <c r="A198" s="674" t="s">
        <v>252</v>
      </c>
      <c r="B198" s="311" t="s">
        <v>1552</v>
      </c>
      <c r="C198" s="15">
        <v>76</v>
      </c>
      <c r="D198" s="18">
        <v>10</v>
      </c>
      <c r="E198" s="18">
        <v>97</v>
      </c>
      <c r="F198" s="3"/>
      <c r="G198" s="3" t="s">
        <v>1792</v>
      </c>
      <c r="H198" s="4">
        <v>429.97</v>
      </c>
      <c r="I198" s="4">
        <v>251.84</v>
      </c>
      <c r="J198" s="4">
        <v>288.06</v>
      </c>
      <c r="K198" s="4">
        <v>1.23</v>
      </c>
      <c r="L198" s="4">
        <v>0.69</v>
      </c>
    </row>
    <row r="199" spans="1:12">
      <c r="A199" s="674" t="s">
        <v>252</v>
      </c>
      <c r="B199" s="311" t="s">
        <v>1604</v>
      </c>
      <c r="C199" s="15">
        <v>76</v>
      </c>
      <c r="D199" s="18"/>
      <c r="E199" s="18"/>
      <c r="F199" s="3"/>
      <c r="G199" s="3" t="s">
        <v>1792</v>
      </c>
      <c r="H199" s="4"/>
      <c r="I199" s="4"/>
      <c r="J199" s="4"/>
      <c r="K199" s="4">
        <v>1.23</v>
      </c>
      <c r="L199" s="4">
        <v>0.69</v>
      </c>
    </row>
    <row r="200" spans="1:12">
      <c r="A200" s="674" t="s">
        <v>253</v>
      </c>
      <c r="B200" s="311" t="s">
        <v>1612</v>
      </c>
      <c r="C200" s="15">
        <v>368</v>
      </c>
      <c r="D200" s="18">
        <v>7</v>
      </c>
      <c r="E200" s="18">
        <v>72</v>
      </c>
      <c r="F200" s="3"/>
      <c r="G200" s="3" t="s">
        <v>1792</v>
      </c>
      <c r="H200" s="4">
        <v>275.26</v>
      </c>
      <c r="I200" s="4">
        <v>194.31</v>
      </c>
      <c r="J200" s="4">
        <v>252.58</v>
      </c>
      <c r="K200" s="4">
        <v>0.85</v>
      </c>
      <c r="L200" s="4">
        <v>0.8</v>
      </c>
    </row>
    <row r="201" spans="1:12">
      <c r="A201" s="172" t="s">
        <v>254</v>
      </c>
      <c r="B201" s="311" t="s">
        <v>1487</v>
      </c>
      <c r="C201" s="15">
        <v>210</v>
      </c>
      <c r="D201" s="18">
        <v>7</v>
      </c>
      <c r="E201" s="18">
        <v>73</v>
      </c>
      <c r="F201" s="3"/>
      <c r="G201" s="3" t="s">
        <v>1792</v>
      </c>
      <c r="H201" s="4">
        <v>103.85</v>
      </c>
      <c r="I201" s="4">
        <v>263.8</v>
      </c>
      <c r="J201" s="4">
        <v>366.42</v>
      </c>
      <c r="K201" s="4">
        <v>1.38</v>
      </c>
      <c r="L201" s="4">
        <v>0.69</v>
      </c>
    </row>
    <row r="202" spans="1:12">
      <c r="A202" s="172" t="s">
        <v>254</v>
      </c>
      <c r="B202" s="311" t="s">
        <v>1544</v>
      </c>
      <c r="C202" s="15">
        <v>210</v>
      </c>
      <c r="D202" s="18"/>
      <c r="E202" s="18"/>
      <c r="F202" s="3"/>
      <c r="G202" s="3" t="s">
        <v>1792</v>
      </c>
      <c r="H202" s="4"/>
      <c r="I202" s="4"/>
      <c r="J202" s="4"/>
      <c r="K202" s="4">
        <v>1.38</v>
      </c>
      <c r="L202" s="4">
        <v>0.69</v>
      </c>
    </row>
    <row r="203" spans="1:12">
      <c r="A203" s="673" t="s">
        <v>255</v>
      </c>
      <c r="B203" s="311"/>
      <c r="C203" s="15">
        <v>75</v>
      </c>
      <c r="D203" s="18"/>
      <c r="E203" s="18"/>
      <c r="F203" s="3"/>
      <c r="G203" s="3"/>
      <c r="H203" s="4"/>
      <c r="I203" s="4"/>
      <c r="J203" s="4"/>
      <c r="K203" s="4"/>
      <c r="L203" s="4"/>
    </row>
    <row r="204" spans="1:12">
      <c r="A204" s="673" t="s">
        <v>256</v>
      </c>
      <c r="B204" s="311"/>
      <c r="C204" s="15">
        <v>88</v>
      </c>
      <c r="D204" s="18"/>
      <c r="E204" s="18"/>
      <c r="F204" s="3"/>
      <c r="G204" s="3"/>
      <c r="H204" s="4"/>
      <c r="I204" s="4"/>
      <c r="J204" s="4"/>
      <c r="K204" s="4"/>
      <c r="L204" s="4"/>
    </row>
    <row r="205" spans="1:12">
      <c r="A205" s="673" t="s">
        <v>257</v>
      </c>
      <c r="B205" s="311"/>
      <c r="C205" s="15">
        <v>388</v>
      </c>
      <c r="D205" s="18"/>
      <c r="E205" s="18"/>
      <c r="F205" s="3"/>
      <c r="G205" s="3"/>
      <c r="H205" s="4"/>
      <c r="I205" s="4"/>
      <c r="J205" s="4"/>
      <c r="K205" s="4"/>
      <c r="L205" s="4"/>
    </row>
    <row r="206" spans="1:12">
      <c r="A206" s="865" t="s">
        <v>258</v>
      </c>
      <c r="B206" s="870" t="s">
        <v>1439</v>
      </c>
      <c r="C206" s="867">
        <v>383</v>
      </c>
      <c r="D206" s="868">
        <v>23</v>
      </c>
      <c r="E206" s="868"/>
      <c r="F206" s="865"/>
      <c r="G206" s="865" t="s">
        <v>1753</v>
      </c>
      <c r="H206" s="869">
        <v>418.97</v>
      </c>
      <c r="I206" s="869">
        <v>417.96</v>
      </c>
      <c r="J206" s="869">
        <v>632.04999999999995</v>
      </c>
      <c r="K206" s="869">
        <v>1.54</v>
      </c>
      <c r="L206" s="869">
        <v>1.38</v>
      </c>
    </row>
    <row r="207" spans="1:12">
      <c r="A207" s="673" t="s">
        <v>259</v>
      </c>
      <c r="B207" s="311"/>
      <c r="C207" s="15">
        <v>253</v>
      </c>
      <c r="D207" s="18"/>
      <c r="E207" s="18"/>
      <c r="F207" s="3"/>
      <c r="G207" s="3"/>
      <c r="H207" s="4"/>
      <c r="I207" s="4"/>
      <c r="J207" s="4"/>
      <c r="K207" s="4"/>
      <c r="L207" s="4"/>
    </row>
    <row r="208" spans="1:12">
      <c r="A208" s="673" t="s">
        <v>260</v>
      </c>
      <c r="B208" s="311"/>
      <c r="C208" s="15">
        <v>58</v>
      </c>
      <c r="D208" s="18"/>
      <c r="E208" s="18"/>
      <c r="F208" s="3"/>
      <c r="G208" s="3"/>
      <c r="H208" s="4"/>
      <c r="I208" s="4"/>
      <c r="J208" s="4"/>
      <c r="K208" s="4"/>
      <c r="L208" s="4"/>
    </row>
    <row r="209" spans="1:12">
      <c r="A209" s="172" t="s">
        <v>261</v>
      </c>
      <c r="B209" s="311" t="s">
        <v>1531</v>
      </c>
      <c r="C209" s="15">
        <v>326</v>
      </c>
      <c r="D209" s="18"/>
      <c r="E209" s="18"/>
      <c r="F209" s="3"/>
      <c r="G209" s="3" t="s">
        <v>1792</v>
      </c>
      <c r="H209" s="4"/>
      <c r="I209" s="4"/>
      <c r="J209" s="4"/>
      <c r="K209" s="4">
        <v>1.23</v>
      </c>
      <c r="L209" s="4">
        <v>1.23</v>
      </c>
    </row>
    <row r="210" spans="1:12">
      <c r="A210" s="172" t="s">
        <v>261</v>
      </c>
      <c r="B210" s="311" t="s">
        <v>1620</v>
      </c>
      <c r="C210" s="15">
        <v>326</v>
      </c>
      <c r="D210" s="18">
        <v>10</v>
      </c>
      <c r="E210" s="18">
        <v>100</v>
      </c>
      <c r="F210" s="3"/>
      <c r="G210" s="3" t="s">
        <v>1792</v>
      </c>
      <c r="H210" s="4">
        <v>208.23</v>
      </c>
      <c r="I210" s="4">
        <v>243.23</v>
      </c>
      <c r="J210" s="4">
        <v>550.55999999999995</v>
      </c>
      <c r="K210" s="4">
        <v>1.23</v>
      </c>
      <c r="L210" s="4">
        <v>1.23</v>
      </c>
    </row>
    <row r="211" spans="1:12">
      <c r="A211" s="673" t="s">
        <v>262</v>
      </c>
      <c r="B211" s="311"/>
      <c r="C211" s="15">
        <v>316</v>
      </c>
      <c r="D211" s="18"/>
      <c r="E211" s="18"/>
      <c r="F211" s="3"/>
      <c r="G211" s="3"/>
      <c r="H211" s="4"/>
      <c r="I211" s="4"/>
      <c r="J211" s="4"/>
      <c r="K211" s="4"/>
      <c r="L211" s="4"/>
    </row>
    <row r="212" spans="1:12">
      <c r="A212" s="672" t="s">
        <v>263</v>
      </c>
      <c r="B212" s="311" t="s">
        <v>1487</v>
      </c>
      <c r="C212" s="15">
        <v>130</v>
      </c>
      <c r="D212" s="18">
        <v>13</v>
      </c>
      <c r="E212" s="18">
        <v>127</v>
      </c>
      <c r="F212" s="3"/>
      <c r="G212" s="3" t="s">
        <v>1745</v>
      </c>
      <c r="H212" s="4">
        <v>630.49</v>
      </c>
      <c r="I212" s="4">
        <v>501.77</v>
      </c>
      <c r="J212" s="4">
        <v>335.08</v>
      </c>
      <c r="K212" s="4">
        <v>1.46</v>
      </c>
      <c r="L212" s="4">
        <v>1.25</v>
      </c>
    </row>
    <row r="213" spans="1:12">
      <c r="A213" s="673" t="s">
        <v>264</v>
      </c>
      <c r="B213" s="311"/>
      <c r="C213" s="15">
        <v>440</v>
      </c>
      <c r="D213" s="18"/>
      <c r="E213" s="18"/>
      <c r="F213" s="3"/>
      <c r="G213" s="3"/>
      <c r="H213" s="4"/>
      <c r="I213" s="4"/>
      <c r="J213" s="4"/>
      <c r="K213" s="4"/>
      <c r="L213" s="4"/>
    </row>
    <row r="214" spans="1:12">
      <c r="A214" s="674" t="s">
        <v>265</v>
      </c>
      <c r="B214" s="311" t="s">
        <v>1463</v>
      </c>
      <c r="C214" s="15">
        <v>297</v>
      </c>
      <c r="D214" s="18"/>
      <c r="E214" s="18"/>
      <c r="F214" s="3"/>
      <c r="G214" s="3" t="s">
        <v>1762</v>
      </c>
      <c r="H214" s="4"/>
      <c r="I214" s="4"/>
      <c r="J214" s="4"/>
      <c r="K214" s="4">
        <v>2.2200000000000002</v>
      </c>
      <c r="L214" s="4">
        <v>0.77</v>
      </c>
    </row>
    <row r="215" spans="1:12">
      <c r="A215" s="674" t="s">
        <v>265</v>
      </c>
      <c r="B215" s="311" t="s">
        <v>1620</v>
      </c>
      <c r="C215" s="15">
        <v>297</v>
      </c>
      <c r="D215" s="18">
        <v>9</v>
      </c>
      <c r="E215" s="18">
        <v>91</v>
      </c>
      <c r="F215" s="3"/>
      <c r="G215" s="3" t="s">
        <v>1762</v>
      </c>
      <c r="H215" s="4">
        <v>197.2</v>
      </c>
      <c r="I215" s="4">
        <v>380.95</v>
      </c>
      <c r="J215" s="4">
        <v>402.56</v>
      </c>
      <c r="K215" s="4">
        <v>2.2200000000000002</v>
      </c>
      <c r="L215" s="4">
        <v>0.77</v>
      </c>
    </row>
    <row r="216" spans="1:12">
      <c r="A216" s="673" t="s">
        <v>266</v>
      </c>
      <c r="B216" s="311"/>
      <c r="C216" s="15">
        <v>93</v>
      </c>
      <c r="D216" s="18"/>
      <c r="E216" s="18"/>
      <c r="F216" s="3"/>
      <c r="G216" s="3"/>
      <c r="H216" s="4"/>
      <c r="I216" s="4"/>
      <c r="J216" s="4"/>
      <c r="K216" s="4"/>
      <c r="L216" s="4"/>
    </row>
    <row r="217" spans="1:12">
      <c r="A217" s="672" t="s">
        <v>267</v>
      </c>
      <c r="B217" s="311" t="s">
        <v>1451</v>
      </c>
      <c r="C217" s="15">
        <v>485</v>
      </c>
      <c r="D217" s="18">
        <v>24</v>
      </c>
      <c r="E217" s="18">
        <v>244</v>
      </c>
      <c r="F217" s="3"/>
      <c r="G217" s="3" t="s">
        <v>1745</v>
      </c>
      <c r="H217" s="4">
        <v>753.64</v>
      </c>
      <c r="I217" s="4">
        <v>1187.2</v>
      </c>
      <c r="J217" s="4">
        <v>561.16</v>
      </c>
      <c r="K217" s="4">
        <v>1.4</v>
      </c>
      <c r="L217" s="4">
        <v>1.18</v>
      </c>
    </row>
    <row r="218" spans="1:12">
      <c r="A218" s="674" t="s">
        <v>268</v>
      </c>
      <c r="B218" s="311" t="s">
        <v>1463</v>
      </c>
      <c r="C218" s="15">
        <v>214</v>
      </c>
      <c r="D218" s="18">
        <v>10</v>
      </c>
      <c r="E218" s="18">
        <v>101</v>
      </c>
      <c r="F218" s="3"/>
      <c r="G218" s="3" t="s">
        <v>1745</v>
      </c>
      <c r="H218" s="4">
        <v>607.54</v>
      </c>
      <c r="I218" s="4">
        <v>234.19</v>
      </c>
      <c r="J218" s="4">
        <v>167.37</v>
      </c>
      <c r="K218" s="4">
        <v>1.23</v>
      </c>
      <c r="L218" s="4">
        <v>1.31</v>
      </c>
    </row>
    <row r="219" spans="1:12">
      <c r="A219" s="674" t="s">
        <v>268</v>
      </c>
      <c r="B219" s="311" t="s">
        <v>1610</v>
      </c>
      <c r="C219" s="15">
        <v>214</v>
      </c>
      <c r="D219" s="18"/>
      <c r="E219" s="18"/>
      <c r="F219" s="3"/>
      <c r="G219" s="3"/>
      <c r="H219" s="4"/>
      <c r="I219" s="4"/>
      <c r="J219" s="4"/>
      <c r="K219" s="4"/>
      <c r="L219" s="4"/>
    </row>
    <row r="220" spans="1:12">
      <c r="A220" s="673" t="s">
        <v>269</v>
      </c>
      <c r="B220" s="311"/>
      <c r="C220" s="15">
        <v>449</v>
      </c>
      <c r="D220" s="18"/>
      <c r="E220" s="18"/>
      <c r="F220" s="3"/>
      <c r="G220" s="3"/>
      <c r="H220" s="4"/>
      <c r="I220" s="4"/>
      <c r="J220" s="4"/>
      <c r="K220" s="4"/>
      <c r="L220" s="4"/>
    </row>
    <row r="221" spans="1:12">
      <c r="A221" s="672" t="s">
        <v>270</v>
      </c>
      <c r="B221" s="311" t="s">
        <v>1558</v>
      </c>
      <c r="C221" s="15">
        <v>450</v>
      </c>
      <c r="D221" s="18">
        <v>12</v>
      </c>
      <c r="E221" s="18">
        <v>125</v>
      </c>
      <c r="F221" s="3"/>
      <c r="G221" s="3" t="s">
        <v>1745</v>
      </c>
      <c r="H221" s="4">
        <v>233.82</v>
      </c>
      <c r="I221" s="4">
        <v>372.17</v>
      </c>
      <c r="J221" s="4">
        <v>510.86</v>
      </c>
      <c r="K221" s="4">
        <v>1.66</v>
      </c>
      <c r="L221" s="4">
        <v>0.72</v>
      </c>
    </row>
    <row r="222" spans="1:12">
      <c r="A222" s="172" t="s">
        <v>271</v>
      </c>
      <c r="B222" s="311" t="s">
        <v>1489</v>
      </c>
      <c r="C222" s="15">
        <v>107</v>
      </c>
      <c r="D222" s="18">
        <v>7</v>
      </c>
      <c r="E222" s="18">
        <v>72</v>
      </c>
      <c r="F222" s="3"/>
      <c r="G222" s="3" t="s">
        <v>1792</v>
      </c>
      <c r="H222" s="4">
        <v>307.24</v>
      </c>
      <c r="I222" s="4">
        <v>164.45</v>
      </c>
      <c r="J222" s="4">
        <v>246.75</v>
      </c>
      <c r="K222" s="4">
        <v>0.77</v>
      </c>
      <c r="L222" s="4">
        <v>1.17</v>
      </c>
    </row>
    <row r="223" spans="1:12">
      <c r="A223" s="172" t="s">
        <v>271</v>
      </c>
      <c r="B223" s="311" t="s">
        <v>1491</v>
      </c>
      <c r="C223" s="15">
        <v>107</v>
      </c>
      <c r="D223" s="18"/>
      <c r="E223" s="18"/>
      <c r="F223" s="3"/>
      <c r="G223" s="3" t="s">
        <v>1792</v>
      </c>
      <c r="H223" s="4"/>
      <c r="I223" s="4"/>
      <c r="J223" s="4"/>
      <c r="K223" s="4">
        <v>0.77</v>
      </c>
      <c r="L223" s="4">
        <v>1.17</v>
      </c>
    </row>
    <row r="224" spans="1:12">
      <c r="A224" s="674" t="s">
        <v>272</v>
      </c>
      <c r="B224" s="311" t="s">
        <v>1501</v>
      </c>
      <c r="C224" s="15">
        <v>106</v>
      </c>
      <c r="D224" s="18">
        <v>8</v>
      </c>
      <c r="E224" s="18">
        <v>78</v>
      </c>
      <c r="F224" s="3"/>
      <c r="G224" s="3" t="s">
        <v>1762</v>
      </c>
      <c r="H224" s="4">
        <v>338.82</v>
      </c>
      <c r="I224" s="4">
        <v>141.83000000000001</v>
      </c>
      <c r="J224" s="4">
        <v>276.17</v>
      </c>
      <c r="K224" s="4">
        <v>0.77</v>
      </c>
      <c r="L224" s="4">
        <v>1.34</v>
      </c>
    </row>
    <row r="225" spans="1:12">
      <c r="A225" s="674" t="s">
        <v>272</v>
      </c>
      <c r="B225" s="311" t="s">
        <v>1548</v>
      </c>
      <c r="C225" s="15">
        <v>106</v>
      </c>
      <c r="D225" s="18"/>
      <c r="E225" s="18"/>
      <c r="F225" s="3"/>
      <c r="G225" s="3" t="s">
        <v>1762</v>
      </c>
      <c r="H225" s="4"/>
      <c r="I225" s="4"/>
      <c r="J225" s="4"/>
      <c r="K225" s="4">
        <v>0.77</v>
      </c>
      <c r="L225" s="4">
        <v>1.34</v>
      </c>
    </row>
    <row r="226" spans="1:12">
      <c r="A226" s="674" t="s">
        <v>273</v>
      </c>
      <c r="B226" s="311" t="s">
        <v>1487</v>
      </c>
      <c r="C226" s="15">
        <v>237</v>
      </c>
      <c r="D226" s="18"/>
      <c r="E226" s="18"/>
      <c r="F226" s="3"/>
      <c r="G226" s="3" t="s">
        <v>1762</v>
      </c>
      <c r="H226" s="4"/>
      <c r="I226" s="4"/>
      <c r="J226" s="4"/>
      <c r="K226" s="4">
        <v>0.77</v>
      </c>
      <c r="L226" s="4">
        <v>1.08</v>
      </c>
    </row>
    <row r="227" spans="1:12">
      <c r="A227" s="674" t="s">
        <v>273</v>
      </c>
      <c r="B227" s="311" t="s">
        <v>1618</v>
      </c>
      <c r="C227" s="15">
        <v>237</v>
      </c>
      <c r="D227" s="18">
        <v>7</v>
      </c>
      <c r="E227" s="18">
        <v>74</v>
      </c>
      <c r="F227" s="3"/>
      <c r="G227" s="3" t="s">
        <v>1762</v>
      </c>
      <c r="H227" s="4">
        <v>375.99</v>
      </c>
      <c r="I227" s="4">
        <v>178.37</v>
      </c>
      <c r="J227" s="4">
        <v>187.4</v>
      </c>
      <c r="K227" s="4">
        <v>0.77</v>
      </c>
      <c r="L227" s="4">
        <v>1.08</v>
      </c>
    </row>
    <row r="228" spans="1:12">
      <c r="A228" s="672" t="s">
        <v>275</v>
      </c>
      <c r="B228" s="311" t="s">
        <v>1485</v>
      </c>
      <c r="C228" s="15">
        <v>430</v>
      </c>
      <c r="D228" s="18">
        <v>13</v>
      </c>
      <c r="E228" s="18">
        <v>133</v>
      </c>
      <c r="F228" s="3"/>
      <c r="G228" s="3" t="s">
        <v>1762</v>
      </c>
      <c r="H228" s="4">
        <v>844.25</v>
      </c>
      <c r="I228" s="4">
        <v>267.47000000000003</v>
      </c>
      <c r="J228" s="4">
        <v>483.95</v>
      </c>
      <c r="K228" s="4">
        <v>1.54</v>
      </c>
      <c r="L228" s="4">
        <v>1.0900000000000001</v>
      </c>
    </row>
    <row r="229" spans="1:12">
      <c r="A229" s="674" t="s">
        <v>275</v>
      </c>
      <c r="B229" s="311" t="s">
        <v>1608</v>
      </c>
      <c r="C229" s="15">
        <v>430</v>
      </c>
      <c r="D229" s="18"/>
      <c r="E229" s="18"/>
      <c r="F229" s="3"/>
      <c r="G229" s="3" t="s">
        <v>1762</v>
      </c>
      <c r="H229" s="4"/>
      <c r="I229" s="4"/>
      <c r="J229" s="4"/>
      <c r="K229" s="4">
        <v>1.54</v>
      </c>
      <c r="L229" s="4">
        <v>1.0900000000000001</v>
      </c>
    </row>
    <row r="230" spans="1:12">
      <c r="A230" s="675" t="s">
        <v>274</v>
      </c>
      <c r="B230" s="311"/>
      <c r="C230" s="15">
        <v>250</v>
      </c>
      <c r="D230" s="18"/>
      <c r="E230" s="18"/>
      <c r="F230" s="3"/>
      <c r="G230" s="3"/>
      <c r="H230" s="4"/>
      <c r="I230" s="4"/>
      <c r="J230" s="4"/>
      <c r="K230" s="4"/>
      <c r="L230" s="4"/>
    </row>
    <row r="231" spans="1:12">
      <c r="A231" s="673" t="s">
        <v>276</v>
      </c>
      <c r="B231" s="311"/>
      <c r="C231" s="15">
        <v>163</v>
      </c>
      <c r="D231" s="18"/>
      <c r="E231" s="18"/>
      <c r="F231" s="3"/>
      <c r="G231" s="3"/>
      <c r="H231" s="4"/>
      <c r="I231" s="4"/>
      <c r="J231" s="4"/>
      <c r="K231" s="4"/>
      <c r="L231" s="4"/>
    </row>
    <row r="232" spans="1:12">
      <c r="A232" s="673" t="s">
        <v>277</v>
      </c>
      <c r="B232" s="311"/>
      <c r="C232" s="15">
        <v>187</v>
      </c>
      <c r="D232" s="18"/>
      <c r="E232" s="18"/>
      <c r="F232" s="3"/>
      <c r="G232" s="3"/>
      <c r="H232" s="4"/>
      <c r="I232" s="4"/>
      <c r="J232" s="4"/>
      <c r="K232" s="4"/>
      <c r="L232" s="4"/>
    </row>
    <row r="233" spans="1:12">
      <c r="A233" s="673" t="s">
        <v>278</v>
      </c>
      <c r="B233" s="311"/>
      <c r="C233" s="15">
        <v>116</v>
      </c>
      <c r="D233" s="18"/>
      <c r="E233" s="18"/>
      <c r="F233" s="3"/>
      <c r="G233" s="3"/>
      <c r="H233" s="4"/>
      <c r="I233" s="4"/>
      <c r="J233" s="4"/>
      <c r="K233" s="4"/>
      <c r="L233" s="4"/>
    </row>
    <row r="234" spans="1:12">
      <c r="A234" s="674" t="s">
        <v>279</v>
      </c>
      <c r="B234" s="311" t="s">
        <v>1443</v>
      </c>
      <c r="C234" s="15">
        <v>229</v>
      </c>
      <c r="D234" s="18"/>
      <c r="E234" s="18"/>
      <c r="F234" s="3"/>
      <c r="G234" s="3" t="s">
        <v>1762</v>
      </c>
      <c r="H234" s="4"/>
      <c r="I234" s="4"/>
      <c r="J234" s="4"/>
      <c r="K234" s="4">
        <v>1.1499999999999999</v>
      </c>
      <c r="L234" s="4">
        <v>1.46</v>
      </c>
    </row>
    <row r="235" spans="1:12">
      <c r="A235" s="674" t="s">
        <v>279</v>
      </c>
      <c r="B235" s="311" t="s">
        <v>1451</v>
      </c>
      <c r="C235" s="15">
        <v>229</v>
      </c>
      <c r="D235" s="18">
        <v>15</v>
      </c>
      <c r="E235" s="18">
        <v>145</v>
      </c>
      <c r="F235" s="3"/>
      <c r="G235" s="3" t="s">
        <v>1762</v>
      </c>
      <c r="H235" s="4">
        <v>1044.72</v>
      </c>
      <c r="I235" s="4">
        <v>278.07</v>
      </c>
      <c r="J235" s="4">
        <v>352.14</v>
      </c>
      <c r="K235" s="4">
        <v>1.1499999999999999</v>
      </c>
      <c r="L235" s="4">
        <v>1.46</v>
      </c>
    </row>
    <row r="236" spans="1:12">
      <c r="A236" s="673" t="s">
        <v>280</v>
      </c>
      <c r="B236" s="311"/>
      <c r="C236" s="15">
        <v>228</v>
      </c>
      <c r="D236" s="18"/>
      <c r="E236" s="18"/>
      <c r="F236" s="3"/>
      <c r="G236" s="3"/>
      <c r="H236" s="4"/>
      <c r="I236" s="4"/>
      <c r="J236" s="4"/>
      <c r="K236" s="4"/>
      <c r="L236" s="4"/>
    </row>
    <row r="237" spans="1:12">
      <c r="A237" s="674" t="s">
        <v>281</v>
      </c>
      <c r="B237" s="311" t="s">
        <v>1612</v>
      </c>
      <c r="C237" s="15">
        <v>367</v>
      </c>
      <c r="D237" s="18">
        <v>7</v>
      </c>
      <c r="E237" s="18">
        <v>70</v>
      </c>
      <c r="F237" s="3"/>
      <c r="G237" s="3" t="s">
        <v>1792</v>
      </c>
      <c r="H237" s="4">
        <v>275.26</v>
      </c>
      <c r="I237" s="4">
        <v>194.31</v>
      </c>
      <c r="J237" s="4">
        <v>246.62</v>
      </c>
      <c r="K237" s="4">
        <v>0.85</v>
      </c>
      <c r="L237" s="4">
        <v>0.8</v>
      </c>
    </row>
    <row r="238" spans="1:12">
      <c r="A238" s="172" t="s">
        <v>282</v>
      </c>
      <c r="B238" s="311" t="s">
        <v>1457</v>
      </c>
      <c r="C238" s="15">
        <v>97</v>
      </c>
      <c r="D238" s="18"/>
      <c r="E238" s="18"/>
      <c r="F238" s="3"/>
      <c r="G238" s="3" t="s">
        <v>1792</v>
      </c>
      <c r="H238" s="4"/>
      <c r="I238" s="4"/>
      <c r="J238" s="4"/>
      <c r="K238" s="4">
        <v>1.31</v>
      </c>
      <c r="L238" s="4">
        <v>1.03</v>
      </c>
    </row>
    <row r="239" spans="1:12">
      <c r="A239" s="172" t="s">
        <v>282</v>
      </c>
      <c r="B239" s="311" t="s">
        <v>1485</v>
      </c>
      <c r="C239" s="15">
        <v>97</v>
      </c>
      <c r="D239" s="18">
        <v>8</v>
      </c>
      <c r="E239" s="18">
        <v>83</v>
      </c>
      <c r="F239" s="3"/>
      <c r="G239" s="3" t="s">
        <v>1792</v>
      </c>
      <c r="H239" s="4">
        <v>180.83</v>
      </c>
      <c r="I239" s="4">
        <v>215.69</v>
      </c>
      <c r="J239" s="4">
        <v>430.94</v>
      </c>
      <c r="K239" s="4">
        <v>1.31</v>
      </c>
      <c r="L239" s="4">
        <v>1.03</v>
      </c>
    </row>
    <row r="240" spans="1:12">
      <c r="A240" s="673" t="s">
        <v>283</v>
      </c>
      <c r="B240" s="311"/>
      <c r="C240" s="15">
        <v>174</v>
      </c>
      <c r="D240" s="18"/>
      <c r="E240" s="18"/>
      <c r="F240" s="3"/>
      <c r="G240" s="3"/>
      <c r="H240" s="4"/>
      <c r="I240" s="4"/>
      <c r="J240" s="4"/>
      <c r="K240" s="4"/>
      <c r="L240" s="4"/>
    </row>
    <row r="241" spans="1:12">
      <c r="A241" s="172" t="s">
        <v>284</v>
      </c>
      <c r="B241" s="311" t="s">
        <v>1527</v>
      </c>
      <c r="C241" s="15">
        <v>314</v>
      </c>
      <c r="D241" s="18"/>
      <c r="E241" s="18"/>
      <c r="F241" s="3"/>
      <c r="G241" s="3" t="s">
        <v>1792</v>
      </c>
      <c r="H241" s="4"/>
      <c r="I241" s="4"/>
      <c r="J241" s="4"/>
      <c r="K241" s="4">
        <v>1</v>
      </c>
      <c r="L241" s="4">
        <v>1.31</v>
      </c>
    </row>
    <row r="242" spans="1:12">
      <c r="A242" s="172" t="s">
        <v>284</v>
      </c>
      <c r="B242" s="311" t="s">
        <v>1622</v>
      </c>
      <c r="C242" s="15">
        <v>314</v>
      </c>
      <c r="D242" s="18">
        <v>10</v>
      </c>
      <c r="E242" s="18">
        <v>98</v>
      </c>
      <c r="F242" s="3"/>
      <c r="G242" s="3" t="s">
        <v>1792</v>
      </c>
      <c r="H242" s="4">
        <v>561.20000000000005</v>
      </c>
      <c r="I242" s="4">
        <v>130</v>
      </c>
      <c r="J242" s="4">
        <v>429.62</v>
      </c>
      <c r="K242" s="4">
        <v>1</v>
      </c>
      <c r="L242" s="4">
        <v>1.31</v>
      </c>
    </row>
    <row r="243" spans="1:12">
      <c r="A243" s="672" t="s">
        <v>285</v>
      </c>
      <c r="B243" s="311" t="s">
        <v>1420</v>
      </c>
      <c r="C243" s="15">
        <v>392</v>
      </c>
      <c r="D243" s="18">
        <v>21</v>
      </c>
      <c r="E243" s="18">
        <v>209</v>
      </c>
      <c r="F243" s="3"/>
      <c r="G243" s="3" t="s">
        <v>1745</v>
      </c>
      <c r="H243" s="4">
        <v>1245.6300000000001</v>
      </c>
      <c r="I243" s="4">
        <v>232.6</v>
      </c>
      <c r="J243" s="4">
        <v>583.25</v>
      </c>
      <c r="K243" s="4">
        <v>1.17</v>
      </c>
      <c r="L243" s="4">
        <v>1.66</v>
      </c>
    </row>
    <row r="244" spans="1:12">
      <c r="A244" s="674" t="s">
        <v>286</v>
      </c>
      <c r="B244" s="311" t="s">
        <v>1529</v>
      </c>
      <c r="C244" s="15">
        <v>2</v>
      </c>
      <c r="D244" s="18">
        <v>6</v>
      </c>
      <c r="E244" s="18">
        <v>61</v>
      </c>
      <c r="F244" s="3"/>
      <c r="G244" s="3" t="s">
        <v>1741</v>
      </c>
      <c r="H244" s="4">
        <v>246.78</v>
      </c>
      <c r="I244" s="4">
        <v>147.35</v>
      </c>
      <c r="J244" s="4">
        <v>214.78</v>
      </c>
      <c r="K244" s="4">
        <v>0.92</v>
      </c>
      <c r="L244" s="4">
        <v>0.92</v>
      </c>
    </row>
    <row r="245" spans="1:12">
      <c r="A245" s="673" t="s">
        <v>287</v>
      </c>
      <c r="B245" s="311"/>
      <c r="C245" s="15">
        <v>39</v>
      </c>
      <c r="D245" s="18"/>
      <c r="E245" s="18"/>
      <c r="F245" s="3"/>
      <c r="G245" s="3"/>
      <c r="H245" s="4"/>
      <c r="I245" s="4"/>
      <c r="J245" s="4"/>
      <c r="K245" s="4"/>
      <c r="L245" s="4"/>
    </row>
    <row r="246" spans="1:12">
      <c r="A246" s="672" t="s">
        <v>591</v>
      </c>
      <c r="B246" s="311" t="s">
        <v>1564</v>
      </c>
      <c r="C246" s="15">
        <v>385</v>
      </c>
      <c r="D246" s="18">
        <v>26</v>
      </c>
      <c r="E246" s="18">
        <v>265</v>
      </c>
      <c r="F246" s="3"/>
      <c r="G246" s="3" t="s">
        <v>1745</v>
      </c>
      <c r="H246" s="4">
        <v>678.12</v>
      </c>
      <c r="I246" s="4">
        <v>893.2</v>
      </c>
      <c r="J246" s="4">
        <v>1198.57</v>
      </c>
      <c r="K246" s="4">
        <v>1.54</v>
      </c>
      <c r="L246" s="4">
        <v>1.54</v>
      </c>
    </row>
    <row r="247" spans="1:12">
      <c r="A247" s="672" t="s">
        <v>288</v>
      </c>
      <c r="B247" s="311" t="s">
        <v>1636</v>
      </c>
      <c r="C247" s="15">
        <v>135</v>
      </c>
      <c r="D247" s="18">
        <v>12</v>
      </c>
      <c r="E247" s="18">
        <v>120</v>
      </c>
      <c r="F247" s="3"/>
      <c r="G247" s="3" t="s">
        <v>1745</v>
      </c>
      <c r="H247" s="4">
        <v>438.24</v>
      </c>
      <c r="I247" s="4">
        <v>227.85</v>
      </c>
      <c r="J247" s="4">
        <v>532.24</v>
      </c>
      <c r="K247" s="4">
        <v>1</v>
      </c>
      <c r="L247" s="4">
        <v>2</v>
      </c>
    </row>
    <row r="248" spans="1:12">
      <c r="A248" s="172" t="s">
        <v>289</v>
      </c>
      <c r="B248" s="311" t="s">
        <v>1422</v>
      </c>
      <c r="C248" s="15">
        <v>189</v>
      </c>
      <c r="D248" s="18">
        <v>10</v>
      </c>
      <c r="E248" s="18">
        <v>101</v>
      </c>
      <c r="F248" s="3"/>
      <c r="G248" s="3" t="s">
        <v>1792</v>
      </c>
      <c r="H248" s="4">
        <v>440.67</v>
      </c>
      <c r="I248" s="4">
        <v>187.16</v>
      </c>
      <c r="J248" s="4">
        <v>527.80999999999995</v>
      </c>
      <c r="K248" s="4">
        <v>1.1499999999999999</v>
      </c>
      <c r="L248" s="4">
        <v>1.69</v>
      </c>
    </row>
    <row r="249" spans="1:12">
      <c r="A249" s="172" t="s">
        <v>289</v>
      </c>
      <c r="B249" s="311" t="s">
        <v>1495</v>
      </c>
      <c r="C249" s="15">
        <v>189</v>
      </c>
      <c r="D249" s="18"/>
      <c r="E249" s="18"/>
      <c r="F249" s="3"/>
      <c r="G249" s="3" t="s">
        <v>1792</v>
      </c>
      <c r="H249" s="4"/>
      <c r="I249" s="4"/>
      <c r="J249" s="4"/>
      <c r="K249" s="4">
        <v>1.1499999999999999</v>
      </c>
      <c r="L249" s="4">
        <v>1.69</v>
      </c>
    </row>
    <row r="250" spans="1:12">
      <c r="A250" s="172" t="s">
        <v>290</v>
      </c>
      <c r="B250" s="311" t="s">
        <v>1457</v>
      </c>
      <c r="C250" s="15">
        <v>124</v>
      </c>
      <c r="D250" s="18">
        <v>13</v>
      </c>
      <c r="E250" s="18">
        <v>132</v>
      </c>
      <c r="F250" s="3"/>
      <c r="G250" s="3" t="s">
        <v>1792</v>
      </c>
      <c r="H250" s="4">
        <v>839.34</v>
      </c>
      <c r="I250" s="4">
        <v>80.599999999999994</v>
      </c>
      <c r="J250" s="4">
        <v>588.19000000000005</v>
      </c>
      <c r="K250" s="4">
        <v>1</v>
      </c>
      <c r="L250" s="4">
        <v>1.46</v>
      </c>
    </row>
    <row r="251" spans="1:12">
      <c r="A251" s="172" t="s">
        <v>290</v>
      </c>
      <c r="B251" s="311" t="s">
        <v>1527</v>
      </c>
      <c r="C251" s="15">
        <v>124</v>
      </c>
      <c r="D251" s="18"/>
      <c r="E251" s="18"/>
      <c r="F251" s="3"/>
      <c r="G251" s="3" t="s">
        <v>1792</v>
      </c>
      <c r="H251" s="4"/>
      <c r="I251" s="4"/>
      <c r="J251" s="4"/>
      <c r="K251" s="4">
        <v>1</v>
      </c>
      <c r="L251" s="4">
        <v>1.46</v>
      </c>
    </row>
    <row r="252" spans="1:12">
      <c r="A252" s="673" t="s">
        <v>291</v>
      </c>
      <c r="B252" s="311"/>
      <c r="C252" s="15">
        <v>140</v>
      </c>
      <c r="D252" s="18"/>
      <c r="E252" s="18"/>
      <c r="F252" s="3"/>
      <c r="G252" s="3"/>
      <c r="H252" s="4"/>
      <c r="I252" s="4"/>
      <c r="J252" s="4"/>
      <c r="K252" s="4"/>
      <c r="L252" s="4"/>
    </row>
    <row r="253" spans="1:12">
      <c r="A253" s="674" t="s">
        <v>292</v>
      </c>
      <c r="B253" s="311" t="s">
        <v>1418</v>
      </c>
      <c r="C253" s="15">
        <v>141</v>
      </c>
      <c r="D253" s="18"/>
      <c r="E253" s="18"/>
      <c r="F253" s="3"/>
      <c r="G253" s="3" t="s">
        <v>1762</v>
      </c>
      <c r="H253" s="4"/>
      <c r="I253" s="4"/>
      <c r="J253" s="4"/>
      <c r="K253" s="4"/>
      <c r="L253" s="4"/>
    </row>
    <row r="254" spans="1:12">
      <c r="A254" s="674" t="s">
        <v>292</v>
      </c>
      <c r="B254" s="311" t="s">
        <v>1612</v>
      </c>
      <c r="C254" s="15">
        <v>141</v>
      </c>
      <c r="D254" s="18">
        <v>15</v>
      </c>
      <c r="E254" s="18">
        <v>148</v>
      </c>
      <c r="F254" s="3"/>
      <c r="G254" s="3" t="s">
        <v>1762</v>
      </c>
      <c r="H254" s="4">
        <v>890.91</v>
      </c>
      <c r="I254" s="4">
        <v>194.25</v>
      </c>
      <c r="J254" s="4">
        <v>378.7</v>
      </c>
      <c r="K254" s="4">
        <v>0.92</v>
      </c>
      <c r="L254" s="4">
        <v>1.23</v>
      </c>
    </row>
    <row r="255" spans="1:12">
      <c r="A255" s="673" t="s">
        <v>293</v>
      </c>
      <c r="B255" s="311"/>
      <c r="C255" s="15">
        <v>64</v>
      </c>
      <c r="D255" s="18"/>
      <c r="E255" s="18"/>
      <c r="F255" s="3"/>
      <c r="G255" s="3"/>
      <c r="H255" s="4"/>
      <c r="I255" s="4"/>
      <c r="J255" s="4"/>
      <c r="K255" s="4"/>
      <c r="L255" s="4"/>
    </row>
    <row r="256" spans="1:12">
      <c r="A256" s="673" t="s">
        <v>294</v>
      </c>
      <c r="B256" s="311"/>
      <c r="C256" s="15">
        <v>14</v>
      </c>
      <c r="D256" s="18"/>
      <c r="E256" s="18"/>
      <c r="F256" s="3"/>
      <c r="G256" s="3"/>
      <c r="H256" s="4"/>
      <c r="I256" s="4"/>
      <c r="J256" s="4"/>
      <c r="K256" s="4"/>
      <c r="L256" s="4"/>
    </row>
    <row r="257" spans="1:12">
      <c r="A257" s="172" t="s">
        <v>295</v>
      </c>
      <c r="B257" s="311" t="s">
        <v>1443</v>
      </c>
      <c r="C257" s="15">
        <v>115</v>
      </c>
      <c r="D257" s="18"/>
      <c r="E257" s="18"/>
      <c r="F257" s="3"/>
      <c r="G257" s="3" t="s">
        <v>1792</v>
      </c>
      <c r="H257" s="4"/>
      <c r="I257" s="4"/>
      <c r="J257" s="4"/>
      <c r="K257" s="4">
        <v>1.62</v>
      </c>
      <c r="L257" s="4">
        <v>1.38</v>
      </c>
    </row>
    <row r="258" spans="1:12">
      <c r="A258" s="172" t="s">
        <v>295</v>
      </c>
      <c r="B258" s="311" t="s">
        <v>1562</v>
      </c>
      <c r="C258" s="15">
        <v>115</v>
      </c>
      <c r="D258" s="18">
        <v>10</v>
      </c>
      <c r="E258" s="18">
        <v>97</v>
      </c>
      <c r="F258" s="3"/>
      <c r="G258" s="3" t="s">
        <v>1792</v>
      </c>
      <c r="H258" s="4">
        <v>260.95999999999998</v>
      </c>
      <c r="I258" s="4">
        <v>305.86</v>
      </c>
      <c r="J258" s="4">
        <v>402.85</v>
      </c>
      <c r="K258" s="4">
        <v>1.62</v>
      </c>
      <c r="L258" s="4">
        <v>1.38</v>
      </c>
    </row>
    <row r="259" spans="1:12">
      <c r="A259" s="172" t="s">
        <v>296</v>
      </c>
      <c r="B259" s="311" t="s">
        <v>1427</v>
      </c>
      <c r="C259" s="15">
        <v>352</v>
      </c>
      <c r="D259" s="18">
        <v>7</v>
      </c>
      <c r="E259" s="18">
        <v>67</v>
      </c>
      <c r="F259" s="3"/>
      <c r="G259" s="3" t="s">
        <v>1792</v>
      </c>
      <c r="H259" s="4">
        <v>83.18</v>
      </c>
      <c r="I259" s="4">
        <v>206.26</v>
      </c>
      <c r="J259" s="4">
        <v>383.17</v>
      </c>
      <c r="K259" s="4">
        <v>0.92</v>
      </c>
      <c r="L259" s="4">
        <v>0.62</v>
      </c>
    </row>
    <row r="260" spans="1:12">
      <c r="A260" s="672" t="s">
        <v>297</v>
      </c>
      <c r="B260" s="311" t="s">
        <v>1579</v>
      </c>
      <c r="C260" s="15">
        <v>230</v>
      </c>
      <c r="D260" s="18"/>
      <c r="E260" s="18"/>
      <c r="F260" s="3"/>
      <c r="G260" s="3" t="s">
        <v>1745</v>
      </c>
      <c r="H260" s="4"/>
      <c r="I260" s="4"/>
      <c r="J260" s="4"/>
      <c r="K260" s="4">
        <v>1.1499999999999999</v>
      </c>
      <c r="L260" s="4">
        <v>1.31</v>
      </c>
    </row>
    <row r="261" spans="1:12">
      <c r="A261" s="672" t="s">
        <v>297</v>
      </c>
      <c r="B261" s="311" t="s">
        <v>1612</v>
      </c>
      <c r="C261" s="15">
        <v>230</v>
      </c>
      <c r="D261" s="18">
        <v>15</v>
      </c>
      <c r="E261" s="18">
        <v>152</v>
      </c>
      <c r="F261" s="3"/>
      <c r="G261" s="3" t="s">
        <v>1745</v>
      </c>
      <c r="H261" s="4">
        <v>959.65</v>
      </c>
      <c r="I261" s="4">
        <v>334.31</v>
      </c>
      <c r="J261" s="4">
        <v>210.32</v>
      </c>
      <c r="K261" s="4">
        <v>1.1499999999999999</v>
      </c>
      <c r="L261" s="4">
        <v>1.31</v>
      </c>
    </row>
    <row r="262" spans="1:12">
      <c r="A262" s="172" t="s">
        <v>298</v>
      </c>
      <c r="B262" s="311" t="s">
        <v>1475</v>
      </c>
      <c r="C262" s="15">
        <v>99</v>
      </c>
      <c r="D262" s="18">
        <v>8</v>
      </c>
      <c r="E262" s="18">
        <v>80</v>
      </c>
      <c r="F262" s="3"/>
      <c r="G262" s="3" t="s">
        <v>1792</v>
      </c>
      <c r="H262" s="4">
        <v>372.42</v>
      </c>
      <c r="I262" s="4">
        <v>178.12</v>
      </c>
      <c r="J262" s="4">
        <v>244.46</v>
      </c>
      <c r="K262" s="4">
        <v>0.85</v>
      </c>
      <c r="L262" s="4">
        <v>1.1499999999999999</v>
      </c>
    </row>
    <row r="263" spans="1:12">
      <c r="A263" s="172" t="s">
        <v>298</v>
      </c>
      <c r="B263" s="311" t="s">
        <v>1570</v>
      </c>
      <c r="C263" s="15">
        <v>99</v>
      </c>
      <c r="D263" s="18"/>
      <c r="E263" s="18"/>
      <c r="F263" s="3"/>
      <c r="G263" s="3" t="s">
        <v>1792</v>
      </c>
      <c r="H263" s="4"/>
      <c r="I263" s="4"/>
      <c r="J263" s="4"/>
      <c r="K263" s="4">
        <v>0.85</v>
      </c>
      <c r="L263" s="4">
        <v>1.1499999999999999</v>
      </c>
    </row>
    <row r="264" spans="1:12">
      <c r="A264" s="673" t="s">
        <v>299</v>
      </c>
      <c r="B264" s="311"/>
      <c r="C264" s="15">
        <v>281</v>
      </c>
      <c r="D264" s="18"/>
      <c r="E264" s="18"/>
      <c r="F264" s="3"/>
      <c r="G264" s="3"/>
      <c r="H264" s="4"/>
      <c r="I264" s="4"/>
      <c r="J264" s="4"/>
      <c r="K264" s="4"/>
      <c r="L264" s="4"/>
    </row>
    <row r="265" spans="1:12">
      <c r="A265" s="673" t="s">
        <v>300</v>
      </c>
      <c r="B265" s="311"/>
      <c r="C265" s="15">
        <v>109</v>
      </c>
      <c r="D265" s="18"/>
      <c r="E265" s="18"/>
      <c r="F265" s="3"/>
      <c r="G265" s="3"/>
      <c r="H265" s="4"/>
      <c r="I265" s="4"/>
      <c r="J265" s="4"/>
      <c r="K265" s="4"/>
      <c r="L265" s="4"/>
    </row>
    <row r="266" spans="1:12">
      <c r="A266" s="673" t="s">
        <v>301</v>
      </c>
      <c r="B266" s="311"/>
      <c r="C266" s="15">
        <v>98</v>
      </c>
      <c r="D266" s="18"/>
      <c r="E266" s="18"/>
      <c r="F266" s="3"/>
      <c r="G266" s="3"/>
      <c r="H266" s="4"/>
      <c r="I266" s="4"/>
      <c r="J266" s="4"/>
      <c r="K266" s="4"/>
      <c r="L266" s="4"/>
    </row>
    <row r="267" spans="1:12">
      <c r="A267" s="673" t="s">
        <v>302</v>
      </c>
      <c r="B267" s="311"/>
      <c r="C267" s="15">
        <v>401</v>
      </c>
      <c r="D267" s="18"/>
      <c r="E267" s="18"/>
      <c r="F267" s="3"/>
      <c r="G267" s="3"/>
      <c r="H267" s="4"/>
      <c r="I267" s="4"/>
      <c r="J267" s="4"/>
      <c r="K267" s="4"/>
      <c r="L267" s="4"/>
    </row>
    <row r="268" spans="1:12">
      <c r="A268" s="172" t="s">
        <v>303</v>
      </c>
      <c r="B268" s="311" t="s">
        <v>1610</v>
      </c>
      <c r="C268" s="15">
        <v>402</v>
      </c>
      <c r="D268" s="18">
        <v>4</v>
      </c>
      <c r="E268" s="18">
        <v>40</v>
      </c>
      <c r="F268" s="3"/>
      <c r="G268" s="3" t="s">
        <v>1792</v>
      </c>
      <c r="H268" s="4">
        <v>193.6</v>
      </c>
      <c r="I268" s="4">
        <v>120.36</v>
      </c>
      <c r="J268" s="4">
        <v>138.63</v>
      </c>
      <c r="K268" s="4">
        <v>1.18</v>
      </c>
      <c r="L268" s="4">
        <v>1</v>
      </c>
    </row>
    <row r="269" spans="1:12">
      <c r="A269" s="865" t="s">
        <v>304</v>
      </c>
      <c r="B269" s="870" t="s">
        <v>1437</v>
      </c>
      <c r="C269" s="867">
        <v>382</v>
      </c>
      <c r="D269" s="868">
        <v>24</v>
      </c>
      <c r="E269" s="868"/>
      <c r="F269" s="865"/>
      <c r="G269" s="865" t="s">
        <v>1753</v>
      </c>
      <c r="H269" s="869">
        <v>653.84</v>
      </c>
      <c r="I269" s="869">
        <v>449.83</v>
      </c>
      <c r="J269" s="869">
        <v>461.97</v>
      </c>
      <c r="K269" s="869">
        <v>1.54</v>
      </c>
      <c r="L269" s="869">
        <v>1.38</v>
      </c>
    </row>
    <row r="270" spans="1:12">
      <c r="A270" s="673" t="s">
        <v>305</v>
      </c>
      <c r="B270" s="311"/>
      <c r="C270" s="15">
        <v>305</v>
      </c>
      <c r="D270" s="18"/>
      <c r="E270" s="18"/>
      <c r="F270" s="3"/>
      <c r="G270" s="3"/>
      <c r="H270" s="4"/>
      <c r="I270" s="4"/>
      <c r="J270" s="4"/>
      <c r="K270" s="4"/>
      <c r="L270" s="4"/>
    </row>
    <row r="271" spans="1:12">
      <c r="A271" s="674" t="s">
        <v>306</v>
      </c>
      <c r="B271" s="311" t="s">
        <v>1479</v>
      </c>
      <c r="C271" s="15">
        <v>171</v>
      </c>
      <c r="D271" s="18"/>
      <c r="E271" s="18"/>
      <c r="F271" s="3"/>
      <c r="G271" s="3" t="s">
        <v>1762</v>
      </c>
      <c r="H271" s="4"/>
      <c r="I271" s="4"/>
      <c r="J271" s="4"/>
      <c r="K271" s="4">
        <v>1.92</v>
      </c>
      <c r="L271" s="4">
        <v>1.03</v>
      </c>
    </row>
    <row r="272" spans="1:12">
      <c r="A272" s="674" t="s">
        <v>306</v>
      </c>
      <c r="B272" s="311" t="s">
        <v>1636</v>
      </c>
      <c r="C272" s="15">
        <v>171</v>
      </c>
      <c r="D272" s="18">
        <v>14</v>
      </c>
      <c r="E272" s="18">
        <v>136</v>
      </c>
      <c r="F272" s="3"/>
      <c r="G272" s="3" t="s">
        <v>1762</v>
      </c>
      <c r="H272" s="4">
        <v>493.62</v>
      </c>
      <c r="I272" s="4">
        <v>514.55999999999995</v>
      </c>
      <c r="J272" s="4">
        <v>452.96</v>
      </c>
      <c r="K272" s="4">
        <v>1.92</v>
      </c>
      <c r="L272" s="4">
        <v>1.03</v>
      </c>
    </row>
    <row r="273" spans="1:12">
      <c r="A273" s="172" t="s">
        <v>307</v>
      </c>
      <c r="B273" s="311" t="s">
        <v>1570</v>
      </c>
      <c r="C273" s="15">
        <v>131</v>
      </c>
      <c r="D273" s="18"/>
      <c r="E273" s="18"/>
      <c r="F273" s="3"/>
      <c r="G273" s="3" t="s">
        <v>1792</v>
      </c>
      <c r="H273" s="4"/>
      <c r="I273" s="4"/>
      <c r="J273" s="4"/>
      <c r="K273" s="4">
        <v>2</v>
      </c>
      <c r="L273" s="4">
        <v>0.92</v>
      </c>
    </row>
    <row r="274" spans="1:12">
      <c r="A274" s="172" t="s">
        <v>307</v>
      </c>
      <c r="B274" s="311" t="s">
        <v>1638</v>
      </c>
      <c r="C274" s="15">
        <v>131</v>
      </c>
      <c r="D274" s="18">
        <v>13</v>
      </c>
      <c r="E274" s="18">
        <v>129</v>
      </c>
      <c r="F274" s="3"/>
      <c r="G274" s="3" t="s">
        <v>1792</v>
      </c>
      <c r="H274" s="4">
        <v>655.38</v>
      </c>
      <c r="I274" s="4">
        <v>367.5</v>
      </c>
      <c r="J274" s="4">
        <v>453.16</v>
      </c>
      <c r="K274" s="4">
        <v>2</v>
      </c>
      <c r="L274" s="4">
        <v>0.92</v>
      </c>
    </row>
    <row r="275" spans="1:12">
      <c r="A275" s="673" t="s">
        <v>308</v>
      </c>
      <c r="B275" s="311"/>
      <c r="C275" s="15">
        <v>246</v>
      </c>
      <c r="D275" s="18"/>
      <c r="E275" s="18"/>
      <c r="F275" s="3"/>
      <c r="G275" s="3"/>
      <c r="H275" s="4"/>
      <c r="I275" s="4"/>
      <c r="J275" s="4"/>
      <c r="K275" s="4"/>
      <c r="L275" s="4"/>
    </row>
    <row r="276" spans="1:12">
      <c r="A276" s="672" t="s">
        <v>309</v>
      </c>
      <c r="B276" s="311" t="s">
        <v>1497</v>
      </c>
      <c r="C276" s="15">
        <v>380</v>
      </c>
      <c r="D276" s="18">
        <v>21</v>
      </c>
      <c r="E276" s="18">
        <v>207</v>
      </c>
      <c r="F276" s="3"/>
      <c r="G276" s="3" t="s">
        <v>1745</v>
      </c>
      <c r="H276" s="4">
        <v>1009.61</v>
      </c>
      <c r="I276" s="4">
        <v>397.78</v>
      </c>
      <c r="J276" s="4">
        <v>625.98</v>
      </c>
      <c r="K276" s="4">
        <v>1.23</v>
      </c>
      <c r="L276" s="4">
        <v>1.69</v>
      </c>
    </row>
    <row r="277" spans="1:12">
      <c r="A277" s="673" t="s">
        <v>310</v>
      </c>
      <c r="B277" s="311"/>
      <c r="C277" s="15">
        <v>381</v>
      </c>
      <c r="D277" s="18"/>
      <c r="E277" s="18"/>
      <c r="F277" s="3"/>
      <c r="G277" s="3"/>
      <c r="H277" s="4"/>
      <c r="I277" s="4"/>
      <c r="J277" s="4"/>
      <c r="K277" s="4"/>
      <c r="L277" s="4"/>
    </row>
    <row r="278" spans="1:12">
      <c r="A278" s="674" t="s">
        <v>311</v>
      </c>
      <c r="B278" s="311" t="s">
        <v>1495</v>
      </c>
      <c r="C278" s="15">
        <v>470</v>
      </c>
      <c r="D278" s="18">
        <v>9</v>
      </c>
      <c r="E278" s="18">
        <v>92</v>
      </c>
      <c r="F278" s="3"/>
      <c r="G278" s="3" t="s">
        <v>1762</v>
      </c>
      <c r="H278" s="4">
        <v>253.16</v>
      </c>
      <c r="I278" s="4">
        <v>173.55</v>
      </c>
      <c r="J278" s="4">
        <v>473.91</v>
      </c>
      <c r="K278" s="4">
        <v>1</v>
      </c>
      <c r="L278" s="4">
        <v>1.46</v>
      </c>
    </row>
    <row r="279" spans="1:12">
      <c r="A279" s="172" t="s">
        <v>312</v>
      </c>
      <c r="B279" s="311" t="s">
        <v>1443</v>
      </c>
      <c r="C279" s="15">
        <v>166</v>
      </c>
      <c r="D279" s="18"/>
      <c r="E279" s="18"/>
      <c r="F279" s="3"/>
      <c r="G279" s="3" t="s">
        <v>1792</v>
      </c>
      <c r="H279" s="4"/>
      <c r="I279" s="4"/>
      <c r="J279" s="4"/>
      <c r="K279" s="4">
        <v>0.85</v>
      </c>
      <c r="L279" s="4">
        <v>1.31</v>
      </c>
    </row>
    <row r="280" spans="1:12">
      <c r="A280" s="172" t="s">
        <v>312</v>
      </c>
      <c r="B280" s="311" t="s">
        <v>1610</v>
      </c>
      <c r="C280" s="15">
        <v>166</v>
      </c>
      <c r="D280" s="18">
        <v>6</v>
      </c>
      <c r="E280" s="18">
        <v>62</v>
      </c>
      <c r="F280" s="3"/>
      <c r="G280" s="3" t="s">
        <v>1792</v>
      </c>
      <c r="H280" s="4">
        <v>486.54</v>
      </c>
      <c r="I280" s="4">
        <v>156.4</v>
      </c>
      <c r="J280" s="4">
        <v>343.86</v>
      </c>
      <c r="K280" s="4">
        <v>0.85</v>
      </c>
      <c r="L280" s="4">
        <v>1.31</v>
      </c>
    </row>
    <row r="281" spans="1:12">
      <c r="A281" s="673" t="s">
        <v>313</v>
      </c>
      <c r="B281" s="311"/>
      <c r="C281" s="15">
        <v>165</v>
      </c>
      <c r="D281" s="18"/>
      <c r="E281" s="18"/>
      <c r="F281" s="3"/>
      <c r="G281" s="3"/>
      <c r="H281" s="4"/>
      <c r="I281" s="4"/>
      <c r="J281" s="4"/>
      <c r="K281" s="4"/>
      <c r="L281" s="4"/>
    </row>
    <row r="282" spans="1:12">
      <c r="A282" s="172" t="s">
        <v>314</v>
      </c>
      <c r="B282" s="311" t="s">
        <v>1527</v>
      </c>
      <c r="C282" s="15">
        <v>463</v>
      </c>
      <c r="D282" s="18"/>
      <c r="E282" s="18"/>
      <c r="F282" s="3"/>
      <c r="G282" s="3" t="s">
        <v>1792</v>
      </c>
      <c r="H282" s="4"/>
      <c r="I282" s="4"/>
      <c r="J282" s="4"/>
      <c r="K282" s="4">
        <v>1.69</v>
      </c>
      <c r="L282" s="4">
        <v>0.77</v>
      </c>
    </row>
    <row r="283" spans="1:12">
      <c r="A283" s="172" t="s">
        <v>314</v>
      </c>
      <c r="B283" s="311" t="s">
        <v>1531</v>
      </c>
      <c r="C283" s="15">
        <v>463</v>
      </c>
      <c r="D283" s="18">
        <v>9</v>
      </c>
      <c r="E283" s="18">
        <v>91</v>
      </c>
      <c r="F283" s="3"/>
      <c r="G283" s="3" t="s">
        <v>1792</v>
      </c>
      <c r="H283" s="4">
        <v>110.92</v>
      </c>
      <c r="I283" s="4">
        <v>378.9</v>
      </c>
      <c r="J283" s="4">
        <v>422.96</v>
      </c>
      <c r="K283" s="4">
        <v>1.69</v>
      </c>
      <c r="L283" s="4">
        <v>0.77</v>
      </c>
    </row>
    <row r="284" spans="1:12">
      <c r="A284" s="673" t="s">
        <v>315</v>
      </c>
      <c r="B284" s="311"/>
      <c r="C284" s="15">
        <v>108</v>
      </c>
      <c r="D284" s="18"/>
      <c r="E284" s="18"/>
      <c r="F284" s="3"/>
      <c r="G284" s="3"/>
      <c r="H284" s="4"/>
      <c r="I284" s="4"/>
      <c r="J284" s="4"/>
      <c r="K284" s="4"/>
      <c r="L284" s="4"/>
    </row>
    <row r="285" spans="1:12">
      <c r="A285" s="673" t="s">
        <v>316</v>
      </c>
      <c r="B285" s="311"/>
      <c r="C285" s="15">
        <v>345</v>
      </c>
      <c r="D285" s="18"/>
      <c r="E285" s="18"/>
      <c r="F285" s="3"/>
      <c r="G285" s="3"/>
      <c r="H285" s="4"/>
      <c r="I285" s="4"/>
      <c r="J285" s="4"/>
      <c r="K285" s="4"/>
      <c r="L285" s="4"/>
    </row>
    <row r="286" spans="1:12">
      <c r="A286" s="172" t="s">
        <v>317</v>
      </c>
      <c r="B286" s="311" t="s">
        <v>1461</v>
      </c>
      <c r="C286" s="15">
        <v>264</v>
      </c>
      <c r="D286" s="18">
        <v>8</v>
      </c>
      <c r="E286" s="18">
        <v>77</v>
      </c>
      <c r="F286" s="3"/>
      <c r="G286" s="3" t="s">
        <v>1792</v>
      </c>
      <c r="H286" s="4">
        <v>192.04</v>
      </c>
      <c r="I286" s="4">
        <v>172.75</v>
      </c>
      <c r="J286" s="4">
        <v>405.83</v>
      </c>
      <c r="K286" s="4">
        <v>1.2</v>
      </c>
      <c r="L286" s="4">
        <v>1.54</v>
      </c>
    </row>
    <row r="287" spans="1:12">
      <c r="A287" s="172" t="s">
        <v>317</v>
      </c>
      <c r="B287" s="311" t="s">
        <v>2159</v>
      </c>
      <c r="C287" s="15">
        <v>264</v>
      </c>
      <c r="D287" s="18"/>
      <c r="E287" s="18"/>
      <c r="F287" s="3"/>
      <c r="G287" s="3" t="s">
        <v>1792</v>
      </c>
      <c r="H287" s="4"/>
      <c r="I287" s="4"/>
      <c r="J287" s="4"/>
      <c r="K287" s="4">
        <v>1.2</v>
      </c>
      <c r="L287" s="4">
        <v>1.54</v>
      </c>
    </row>
    <row r="288" spans="1:12">
      <c r="A288" s="673" t="s">
        <v>318</v>
      </c>
      <c r="B288" s="311"/>
      <c r="C288" s="15">
        <v>271</v>
      </c>
      <c r="D288" s="18"/>
      <c r="E288" s="18"/>
      <c r="F288" s="3"/>
      <c r="G288" s="3"/>
      <c r="H288" s="4"/>
      <c r="I288" s="4"/>
      <c r="J288" s="4"/>
      <c r="K288" s="4"/>
      <c r="L288" s="4"/>
    </row>
    <row r="289" spans="1:12">
      <c r="A289" s="674" t="s">
        <v>319</v>
      </c>
      <c r="B289" s="311" t="s">
        <v>1431</v>
      </c>
      <c r="C289" s="15">
        <v>428</v>
      </c>
      <c r="D289" s="18">
        <v>10</v>
      </c>
      <c r="E289" s="18">
        <v>97</v>
      </c>
      <c r="F289" s="3"/>
      <c r="G289" s="3" t="s">
        <v>1792</v>
      </c>
      <c r="H289" s="4">
        <v>208.98</v>
      </c>
      <c r="I289" s="4">
        <v>212.4</v>
      </c>
      <c r="J289" s="4">
        <v>555.95000000000005</v>
      </c>
      <c r="K289" s="4">
        <v>1</v>
      </c>
      <c r="L289" s="4">
        <v>1.62</v>
      </c>
    </row>
    <row r="290" spans="1:12">
      <c r="A290" s="674" t="s">
        <v>319</v>
      </c>
      <c r="B290" s="311" t="s">
        <v>1493</v>
      </c>
      <c r="C290" s="15">
        <v>428</v>
      </c>
      <c r="D290" s="18"/>
      <c r="E290" s="18"/>
      <c r="F290" s="3"/>
      <c r="G290" s="3" t="s">
        <v>1792</v>
      </c>
      <c r="H290" s="4"/>
      <c r="I290" s="4"/>
      <c r="J290" s="4"/>
      <c r="K290" s="4">
        <v>1</v>
      </c>
      <c r="L290" s="4">
        <v>1.62</v>
      </c>
    </row>
    <row r="291" spans="1:12">
      <c r="A291" s="673" t="s">
        <v>320</v>
      </c>
      <c r="B291" s="311"/>
      <c r="C291" s="15">
        <v>270</v>
      </c>
      <c r="D291" s="18"/>
      <c r="E291" s="18"/>
      <c r="F291" s="3"/>
      <c r="G291" s="3"/>
      <c r="H291" s="4"/>
      <c r="I291" s="4"/>
      <c r="J291" s="4"/>
      <c r="K291" s="4"/>
      <c r="L291" s="4"/>
    </row>
    <row r="292" spans="1:12">
      <c r="A292" s="673" t="s">
        <v>321</v>
      </c>
      <c r="B292" s="311"/>
      <c r="C292" s="15">
        <v>294</v>
      </c>
      <c r="D292" s="18"/>
      <c r="E292" s="18"/>
      <c r="F292" s="3"/>
      <c r="G292" s="3"/>
      <c r="H292" s="4"/>
      <c r="I292" s="4"/>
      <c r="J292" s="4"/>
      <c r="K292" s="4"/>
      <c r="L292" s="4"/>
    </row>
    <row r="293" spans="1:12">
      <c r="A293" s="672" t="s">
        <v>322</v>
      </c>
      <c r="B293" s="311" t="s">
        <v>1483</v>
      </c>
      <c r="C293" s="15">
        <v>448</v>
      </c>
      <c r="D293" s="18">
        <v>18</v>
      </c>
      <c r="E293" s="18">
        <v>183</v>
      </c>
      <c r="F293" s="3"/>
      <c r="G293" s="3" t="s">
        <v>1745</v>
      </c>
      <c r="H293" s="4">
        <v>757.97</v>
      </c>
      <c r="I293" s="4">
        <v>498.96</v>
      </c>
      <c r="J293" s="4">
        <v>571.5</v>
      </c>
      <c r="K293" s="4">
        <v>1.08</v>
      </c>
      <c r="L293" s="4">
        <v>1.38</v>
      </c>
    </row>
    <row r="294" spans="1:12">
      <c r="A294" s="672" t="s">
        <v>322</v>
      </c>
      <c r="B294" s="311" t="s">
        <v>1596</v>
      </c>
      <c r="C294" s="15">
        <v>448</v>
      </c>
      <c r="D294" s="18"/>
      <c r="E294" s="18"/>
      <c r="F294" s="3"/>
      <c r="G294" s="3" t="s">
        <v>1745</v>
      </c>
      <c r="H294" s="4"/>
      <c r="I294" s="4"/>
      <c r="J294" s="4"/>
      <c r="K294" s="4">
        <v>1.08</v>
      </c>
      <c r="L294" s="4">
        <v>1.38</v>
      </c>
    </row>
    <row r="295" spans="1:12">
      <c r="A295" s="674" t="s">
        <v>323</v>
      </c>
      <c r="B295" s="311" t="s">
        <v>1546</v>
      </c>
      <c r="C295" s="15">
        <v>272</v>
      </c>
      <c r="D295" s="18"/>
      <c r="E295" s="18"/>
      <c r="F295" s="3"/>
      <c r="G295" s="3" t="s">
        <v>1762</v>
      </c>
      <c r="H295" s="4"/>
      <c r="I295" s="4"/>
      <c r="J295" s="4"/>
      <c r="K295" s="4">
        <v>1.23</v>
      </c>
      <c r="L295" s="4">
        <v>1.08</v>
      </c>
    </row>
    <row r="296" spans="1:12">
      <c r="A296" s="674" t="s">
        <v>323</v>
      </c>
      <c r="B296" s="311" t="s">
        <v>1612</v>
      </c>
      <c r="C296" s="15">
        <v>272</v>
      </c>
      <c r="D296" s="18">
        <v>12</v>
      </c>
      <c r="E296" s="18">
        <v>118</v>
      </c>
      <c r="F296" s="3"/>
      <c r="G296" s="3" t="s">
        <v>1762</v>
      </c>
      <c r="H296" s="4">
        <v>509.11</v>
      </c>
      <c r="I296" s="4">
        <v>234.19</v>
      </c>
      <c r="J296" s="4">
        <v>505.37</v>
      </c>
      <c r="K296" s="4">
        <v>1.23</v>
      </c>
      <c r="L296" s="4">
        <v>1.08</v>
      </c>
    </row>
    <row r="297" spans="1:12">
      <c r="A297" s="673" t="s">
        <v>324</v>
      </c>
      <c r="B297" s="311"/>
      <c r="C297" s="15">
        <v>249</v>
      </c>
      <c r="D297" s="18"/>
      <c r="E297" s="18"/>
      <c r="F297" s="3"/>
      <c r="G297" s="3"/>
      <c r="H297" s="4"/>
      <c r="I297" s="4"/>
      <c r="J297" s="4"/>
      <c r="K297" s="4"/>
      <c r="L297" s="4"/>
    </row>
    <row r="298" spans="1:12">
      <c r="A298" s="172" t="s">
        <v>325</v>
      </c>
      <c r="B298" s="311" t="s">
        <v>1602</v>
      </c>
      <c r="C298" s="15">
        <v>457</v>
      </c>
      <c r="D298" s="18"/>
      <c r="E298" s="18"/>
      <c r="F298" s="3"/>
      <c r="G298" s="3" t="s">
        <v>1792</v>
      </c>
      <c r="H298" s="4"/>
      <c r="I298" s="4"/>
      <c r="J298" s="4"/>
      <c r="K298" s="4">
        <v>1.06</v>
      </c>
      <c r="L298" s="4">
        <v>1.4</v>
      </c>
    </row>
    <row r="299" spans="1:12">
      <c r="A299" s="172" t="s">
        <v>325</v>
      </c>
      <c r="B299" s="311" t="s">
        <v>1612</v>
      </c>
      <c r="C299" s="15">
        <v>457</v>
      </c>
      <c r="D299" s="18">
        <v>10</v>
      </c>
      <c r="E299" s="18">
        <v>103</v>
      </c>
      <c r="F299" s="3"/>
      <c r="G299" s="3" t="s">
        <v>1792</v>
      </c>
      <c r="H299" s="4">
        <v>404.43</v>
      </c>
      <c r="I299" s="4">
        <v>218.08</v>
      </c>
      <c r="J299" s="4">
        <v>404.15</v>
      </c>
      <c r="K299" s="4">
        <v>1.06</v>
      </c>
      <c r="L299" s="4">
        <v>1.4</v>
      </c>
    </row>
    <row r="300" spans="1:12">
      <c r="A300" s="172" t="s">
        <v>326</v>
      </c>
      <c r="B300" s="311" t="s">
        <v>1497</v>
      </c>
      <c r="C300" s="15">
        <v>337</v>
      </c>
      <c r="D300" s="18">
        <v>12</v>
      </c>
      <c r="E300" s="18">
        <v>125</v>
      </c>
      <c r="F300" s="3"/>
      <c r="G300" s="3" t="s">
        <v>1792</v>
      </c>
      <c r="H300" s="4">
        <v>580.44000000000005</v>
      </c>
      <c r="I300" s="4">
        <v>191.16</v>
      </c>
      <c r="J300" s="4">
        <v>473.57</v>
      </c>
      <c r="K300" s="4">
        <v>1.08</v>
      </c>
      <c r="L300" s="4">
        <v>1.08</v>
      </c>
    </row>
    <row r="301" spans="1:12">
      <c r="A301" s="172" t="s">
        <v>327</v>
      </c>
      <c r="B301" s="311" t="s">
        <v>1612</v>
      </c>
      <c r="C301" s="15">
        <v>370</v>
      </c>
      <c r="D301" s="18">
        <v>6</v>
      </c>
      <c r="E301" s="18">
        <v>64</v>
      </c>
      <c r="F301" s="3"/>
      <c r="G301" s="3" t="s">
        <v>1792</v>
      </c>
      <c r="H301" s="4">
        <v>335.85</v>
      </c>
      <c r="I301" s="4">
        <v>100.58</v>
      </c>
      <c r="J301" s="4">
        <v>204.32</v>
      </c>
      <c r="K301" s="4">
        <v>0.66</v>
      </c>
      <c r="L301" s="4">
        <v>1.49</v>
      </c>
    </row>
    <row r="302" spans="1:12">
      <c r="A302" s="673" t="s">
        <v>328</v>
      </c>
      <c r="B302" s="311"/>
      <c r="C302" s="15">
        <v>404</v>
      </c>
      <c r="D302" s="18"/>
      <c r="E302" s="18"/>
      <c r="F302" s="3"/>
      <c r="G302" s="3"/>
      <c r="H302" s="4"/>
      <c r="I302" s="4"/>
      <c r="J302" s="4"/>
      <c r="K302" s="4"/>
      <c r="L302" s="4"/>
    </row>
    <row r="303" spans="1:12">
      <c r="A303" s="674" t="s">
        <v>329</v>
      </c>
      <c r="B303" s="311" t="s">
        <v>1487</v>
      </c>
      <c r="C303" s="15">
        <v>405</v>
      </c>
      <c r="D303" s="18">
        <v>8</v>
      </c>
      <c r="E303" s="18">
        <v>83</v>
      </c>
      <c r="F303" s="3"/>
      <c r="G303" s="3" t="s">
        <v>1792</v>
      </c>
      <c r="H303" s="4">
        <v>267.3</v>
      </c>
      <c r="I303" s="4">
        <v>296.17</v>
      </c>
      <c r="J303" s="4">
        <v>294.45</v>
      </c>
      <c r="K303" s="4">
        <v>1.23</v>
      </c>
      <c r="L303" s="4">
        <v>1.08</v>
      </c>
    </row>
    <row r="304" spans="1:12">
      <c r="A304" s="674" t="s">
        <v>329</v>
      </c>
      <c r="B304" s="311" t="s">
        <v>1550</v>
      </c>
      <c r="C304" s="15">
        <v>405</v>
      </c>
      <c r="D304" s="18"/>
      <c r="E304" s="18"/>
      <c r="F304" s="3"/>
      <c r="G304" s="3" t="s">
        <v>1792</v>
      </c>
      <c r="H304" s="4"/>
      <c r="I304" s="4"/>
      <c r="J304" s="4"/>
      <c r="K304" s="4">
        <v>1.23</v>
      </c>
      <c r="L304" s="4">
        <v>1.08</v>
      </c>
    </row>
    <row r="305" spans="1:12">
      <c r="A305" s="672" t="s">
        <v>330</v>
      </c>
      <c r="B305" s="311" t="s">
        <v>1463</v>
      </c>
      <c r="C305" s="15">
        <v>68</v>
      </c>
      <c r="D305" s="18"/>
      <c r="E305" s="18"/>
      <c r="F305" s="3"/>
      <c r="G305" s="3" t="s">
        <v>1745</v>
      </c>
      <c r="H305" s="4"/>
      <c r="I305" s="4"/>
      <c r="J305" s="4"/>
      <c r="K305" s="4">
        <v>1.38</v>
      </c>
      <c r="L305" s="4">
        <v>0.85</v>
      </c>
    </row>
    <row r="306" spans="1:12">
      <c r="A306" s="672" t="s">
        <v>330</v>
      </c>
      <c r="B306" s="311" t="s">
        <v>1523</v>
      </c>
      <c r="C306" s="15">
        <v>68</v>
      </c>
      <c r="D306" s="18">
        <v>9</v>
      </c>
      <c r="E306" s="18">
        <v>87</v>
      </c>
      <c r="F306" s="3"/>
      <c r="G306" s="3" t="s">
        <v>1745</v>
      </c>
      <c r="H306" s="4">
        <v>256.91000000000003</v>
      </c>
      <c r="I306" s="4">
        <v>257.3</v>
      </c>
      <c r="J306" s="4">
        <v>273.72000000000003</v>
      </c>
      <c r="K306" s="4">
        <v>1.38</v>
      </c>
      <c r="L306" s="4">
        <v>0.85</v>
      </c>
    </row>
    <row r="307" spans="1:12">
      <c r="A307" s="673" t="s">
        <v>331</v>
      </c>
      <c r="B307" s="311"/>
      <c r="C307" s="15">
        <v>67</v>
      </c>
      <c r="D307" s="18"/>
      <c r="E307" s="18"/>
      <c r="F307" s="3"/>
      <c r="G307" s="3"/>
      <c r="H307" s="4"/>
      <c r="I307" s="4"/>
      <c r="J307" s="4"/>
      <c r="K307" s="4"/>
      <c r="L307" s="4"/>
    </row>
    <row r="308" spans="1:12">
      <c r="A308" s="673" t="s">
        <v>332</v>
      </c>
      <c r="B308" s="311"/>
      <c r="C308" s="15">
        <v>66</v>
      </c>
      <c r="D308" s="18"/>
      <c r="E308" s="18"/>
      <c r="F308" s="3"/>
      <c r="G308" s="3"/>
      <c r="H308" s="4"/>
      <c r="I308" s="4"/>
      <c r="J308" s="4"/>
      <c r="K308" s="4"/>
      <c r="L308" s="4"/>
    </row>
    <row r="309" spans="1:12">
      <c r="A309" s="673" t="s">
        <v>333</v>
      </c>
      <c r="B309" s="311"/>
      <c r="C309" s="15">
        <v>240</v>
      </c>
      <c r="D309" s="18"/>
      <c r="E309" s="18"/>
      <c r="F309" s="3"/>
      <c r="G309" s="3"/>
      <c r="H309" s="4"/>
      <c r="I309" s="4"/>
      <c r="J309" s="4"/>
      <c r="K309" s="4"/>
      <c r="L309" s="4"/>
    </row>
    <row r="310" spans="1:12">
      <c r="A310" s="172" t="s">
        <v>334</v>
      </c>
      <c r="B310" s="311" t="s">
        <v>1449</v>
      </c>
      <c r="C310" s="15">
        <v>219</v>
      </c>
      <c r="D310" s="18">
        <v>6</v>
      </c>
      <c r="E310" s="18">
        <v>59</v>
      </c>
      <c r="F310" s="3"/>
      <c r="G310" s="3" t="s">
        <v>1792</v>
      </c>
      <c r="H310" s="4">
        <v>239.4</v>
      </c>
      <c r="I310" s="4">
        <v>170.94</v>
      </c>
      <c r="J310" s="4">
        <v>260.58</v>
      </c>
      <c r="K310" s="4">
        <v>0.77</v>
      </c>
      <c r="L310" s="4">
        <v>0.46</v>
      </c>
    </row>
    <row r="311" spans="1:12">
      <c r="A311" s="172" t="s">
        <v>334</v>
      </c>
      <c r="B311" s="311" t="s">
        <v>1507</v>
      </c>
      <c r="C311" s="15">
        <v>219</v>
      </c>
      <c r="D311" s="18"/>
      <c r="E311" s="18"/>
      <c r="F311" s="3"/>
      <c r="G311" s="3" t="s">
        <v>1792</v>
      </c>
      <c r="H311" s="4"/>
      <c r="I311" s="4"/>
      <c r="J311" s="4"/>
      <c r="K311" s="4">
        <v>0.77</v>
      </c>
      <c r="L311" s="4">
        <v>0.46</v>
      </c>
    </row>
    <row r="312" spans="1:12">
      <c r="A312" s="673" t="s">
        <v>335</v>
      </c>
      <c r="B312" s="311"/>
      <c r="C312" s="15">
        <v>129</v>
      </c>
      <c r="D312" s="18"/>
      <c r="E312" s="18"/>
      <c r="F312" s="3"/>
      <c r="G312" s="3"/>
      <c r="H312" s="4"/>
      <c r="I312" s="4"/>
      <c r="J312" s="4"/>
      <c r="K312" s="4"/>
      <c r="L312" s="4"/>
    </row>
    <row r="313" spans="1:12">
      <c r="A313" s="673" t="s">
        <v>336</v>
      </c>
      <c r="B313" s="311"/>
      <c r="C313" s="15">
        <v>126</v>
      </c>
      <c r="D313" s="18"/>
      <c r="E313" s="18"/>
      <c r="F313" s="3"/>
      <c r="G313" s="3"/>
      <c r="H313" s="4"/>
      <c r="I313" s="4"/>
      <c r="J313" s="4"/>
      <c r="K313" s="4"/>
      <c r="L313" s="4"/>
    </row>
    <row r="314" spans="1:12">
      <c r="A314" s="172" t="s">
        <v>337</v>
      </c>
      <c r="B314" s="311" t="s">
        <v>1449</v>
      </c>
      <c r="C314" s="15">
        <v>467</v>
      </c>
      <c r="D314" s="18">
        <v>10</v>
      </c>
      <c r="E314" s="18">
        <v>104</v>
      </c>
      <c r="F314" s="3"/>
      <c r="G314" s="3" t="s">
        <v>1792</v>
      </c>
      <c r="H314" s="4">
        <v>608.41</v>
      </c>
      <c r="I314" s="4">
        <v>236.6</v>
      </c>
      <c r="J314" s="4">
        <v>346.7</v>
      </c>
      <c r="K314" s="4">
        <v>1.1499999999999999</v>
      </c>
      <c r="L314" s="4">
        <v>1.28</v>
      </c>
    </row>
    <row r="315" spans="1:12">
      <c r="A315" s="673" t="s">
        <v>338</v>
      </c>
      <c r="B315" s="311"/>
      <c r="C315" s="15">
        <v>81</v>
      </c>
      <c r="D315" s="18"/>
      <c r="E315" s="18"/>
      <c r="F315" s="3"/>
      <c r="G315" s="3"/>
      <c r="H315" s="4"/>
      <c r="I315" s="4"/>
      <c r="J315" s="4"/>
      <c r="K315" s="4"/>
      <c r="L315" s="4"/>
    </row>
    <row r="316" spans="1:12">
      <c r="A316" s="172" t="s">
        <v>339</v>
      </c>
      <c r="B316" s="311" t="s">
        <v>1509</v>
      </c>
      <c r="C316" s="15">
        <v>82</v>
      </c>
      <c r="D316" s="18">
        <v>12</v>
      </c>
      <c r="E316" s="18">
        <v>117</v>
      </c>
      <c r="F316" s="3"/>
      <c r="G316" s="3" t="s">
        <v>1792</v>
      </c>
      <c r="H316" s="4">
        <v>477.52</v>
      </c>
      <c r="I316" s="4">
        <v>480.25</v>
      </c>
      <c r="J316" s="4">
        <v>210.73</v>
      </c>
      <c r="K316" s="4">
        <v>0.77</v>
      </c>
      <c r="L316" s="4">
        <v>1.08</v>
      </c>
    </row>
    <row r="317" spans="1:12">
      <c r="A317" s="172" t="s">
        <v>339</v>
      </c>
      <c r="B317" s="311" t="s">
        <v>1604</v>
      </c>
      <c r="C317" s="15">
        <v>82</v>
      </c>
      <c r="D317" s="18"/>
      <c r="E317" s="18"/>
      <c r="F317" s="3"/>
      <c r="G317" s="3" t="s">
        <v>1792</v>
      </c>
      <c r="H317" s="4"/>
      <c r="I317" s="4"/>
      <c r="J317" s="4"/>
      <c r="K317" s="4">
        <v>0.77</v>
      </c>
      <c r="L317" s="4">
        <v>1.08</v>
      </c>
    </row>
    <row r="318" spans="1:12">
      <c r="A318" s="672" t="s">
        <v>340</v>
      </c>
      <c r="B318" s="311" t="s">
        <v>1509</v>
      </c>
      <c r="C318" s="15">
        <v>462</v>
      </c>
      <c r="D318" s="18">
        <v>15</v>
      </c>
      <c r="E318" s="18">
        <v>151</v>
      </c>
      <c r="F318" s="3"/>
      <c r="G318" s="3" t="s">
        <v>1745</v>
      </c>
      <c r="H318" s="4">
        <v>433.87</v>
      </c>
      <c r="I318" s="4">
        <v>836.89</v>
      </c>
      <c r="J318" s="4">
        <v>248.74</v>
      </c>
      <c r="K318" s="4">
        <v>1.08</v>
      </c>
      <c r="L318" s="4">
        <v>0.92</v>
      </c>
    </row>
    <row r="319" spans="1:12">
      <c r="A319" s="672" t="s">
        <v>340</v>
      </c>
      <c r="B319" s="311" t="s">
        <v>1604</v>
      </c>
      <c r="C319" s="15">
        <v>462</v>
      </c>
      <c r="D319" s="18"/>
      <c r="E319" s="18"/>
      <c r="F319" s="3"/>
      <c r="G319" s="3" t="s">
        <v>1745</v>
      </c>
      <c r="H319" s="4"/>
      <c r="I319" s="4"/>
      <c r="J319" s="4"/>
      <c r="K319" s="4">
        <v>1.08</v>
      </c>
      <c r="L319" s="4">
        <v>0.92</v>
      </c>
    </row>
    <row r="320" spans="1:12">
      <c r="A320" s="673" t="s">
        <v>341</v>
      </c>
      <c r="B320" s="311"/>
      <c r="C320" s="15">
        <v>296</v>
      </c>
      <c r="D320" s="18"/>
      <c r="E320" s="18"/>
      <c r="F320" s="3"/>
      <c r="G320" s="3"/>
      <c r="H320" s="4"/>
      <c r="I320" s="4"/>
      <c r="J320" s="4"/>
      <c r="K320" s="4"/>
      <c r="L320" s="4"/>
    </row>
    <row r="321" spans="1:12">
      <c r="A321" s="672" t="s">
        <v>342</v>
      </c>
      <c r="B321" s="311" t="s">
        <v>1527</v>
      </c>
      <c r="C321" s="15">
        <v>473</v>
      </c>
      <c r="D321" s="18"/>
      <c r="E321" s="18"/>
      <c r="F321" s="3"/>
      <c r="G321" s="3" t="s">
        <v>1745</v>
      </c>
      <c r="H321" s="4"/>
      <c r="I321" s="4"/>
      <c r="J321" s="4"/>
      <c r="K321" s="4"/>
      <c r="L321" s="4"/>
    </row>
    <row r="322" spans="1:12">
      <c r="A322" s="672" t="s">
        <v>342</v>
      </c>
      <c r="B322" s="311" t="s">
        <v>1581</v>
      </c>
      <c r="C322" s="15">
        <v>473</v>
      </c>
      <c r="D322" s="18">
        <v>15</v>
      </c>
      <c r="E322" s="18">
        <v>150</v>
      </c>
      <c r="F322" s="3"/>
      <c r="G322" s="3" t="s">
        <v>1745</v>
      </c>
      <c r="H322" s="4">
        <v>856.63</v>
      </c>
      <c r="I322" s="4">
        <v>201.11</v>
      </c>
      <c r="J322" s="4">
        <v>457.62</v>
      </c>
      <c r="K322" s="4">
        <v>1.69</v>
      </c>
      <c r="L322" s="4">
        <v>1.23</v>
      </c>
    </row>
    <row r="323" spans="1:12">
      <c r="A323" s="673" t="s">
        <v>343</v>
      </c>
      <c r="B323" s="311"/>
      <c r="C323" s="15">
        <v>490</v>
      </c>
      <c r="D323" s="18"/>
      <c r="E323" s="18"/>
      <c r="F323" s="3"/>
      <c r="G323" s="3"/>
      <c r="H323" s="4"/>
      <c r="I323" s="4"/>
      <c r="J323" s="4"/>
      <c r="K323" s="4"/>
      <c r="L323" s="4"/>
    </row>
    <row r="324" spans="1:12">
      <c r="A324" s="172" t="s">
        <v>344</v>
      </c>
      <c r="B324" s="311" t="s">
        <v>1499</v>
      </c>
      <c r="C324" s="15">
        <v>310</v>
      </c>
      <c r="D324" s="18"/>
      <c r="E324" s="18"/>
      <c r="F324" s="3"/>
      <c r="G324" s="3" t="s">
        <v>1792</v>
      </c>
      <c r="H324" s="4"/>
      <c r="I324" s="4"/>
      <c r="J324" s="4"/>
      <c r="K324" s="4">
        <v>1.08</v>
      </c>
      <c r="L324" s="4">
        <v>1.62</v>
      </c>
    </row>
    <row r="325" spans="1:12">
      <c r="A325" s="172" t="s">
        <v>344</v>
      </c>
      <c r="B325" s="311" t="s">
        <v>1594</v>
      </c>
      <c r="C325" s="15">
        <v>310</v>
      </c>
      <c r="D325" s="18">
        <v>8</v>
      </c>
      <c r="E325" s="18">
        <v>84</v>
      </c>
      <c r="F325" s="3"/>
      <c r="G325" s="3" t="s">
        <v>1792</v>
      </c>
      <c r="H325" s="4">
        <v>363.53</v>
      </c>
      <c r="I325" s="4">
        <v>164.59</v>
      </c>
      <c r="J325" s="4">
        <v>312.01</v>
      </c>
      <c r="K325" s="4">
        <v>1.08</v>
      </c>
      <c r="L325" s="4">
        <v>1.62</v>
      </c>
    </row>
    <row r="326" spans="1:12">
      <c r="A326" s="673" t="s">
        <v>345</v>
      </c>
      <c r="B326" s="311"/>
      <c r="C326" s="15">
        <v>56</v>
      </c>
      <c r="D326" s="18"/>
      <c r="E326" s="18"/>
      <c r="F326" s="3"/>
      <c r="G326" s="3"/>
      <c r="H326" s="4"/>
      <c r="I326" s="4"/>
      <c r="J326" s="4"/>
      <c r="K326" s="4"/>
      <c r="L326" s="4"/>
    </row>
    <row r="327" spans="1:12">
      <c r="A327" s="172" t="s">
        <v>346</v>
      </c>
      <c r="B327" s="311" t="s">
        <v>1612</v>
      </c>
      <c r="C327" s="15">
        <v>226</v>
      </c>
      <c r="D327" s="18"/>
      <c r="E327" s="18"/>
      <c r="F327" s="3"/>
      <c r="G327" s="3" t="s">
        <v>1792</v>
      </c>
      <c r="H327" s="4"/>
      <c r="I327" s="4"/>
      <c r="J327" s="4"/>
      <c r="K327" s="4">
        <v>1</v>
      </c>
      <c r="L327" s="4">
        <v>1.08</v>
      </c>
    </row>
    <row r="328" spans="1:12">
      <c r="A328" s="172" t="s">
        <v>346</v>
      </c>
      <c r="B328" s="311" t="s">
        <v>1638</v>
      </c>
      <c r="C328" s="15">
        <v>226</v>
      </c>
      <c r="D328" s="18">
        <v>10</v>
      </c>
      <c r="E328" s="18">
        <v>104</v>
      </c>
      <c r="F328" s="3"/>
      <c r="G328" s="3" t="s">
        <v>1792</v>
      </c>
      <c r="H328" s="4">
        <v>562.20000000000005</v>
      </c>
      <c r="I328" s="4">
        <v>378</v>
      </c>
      <c r="J328" s="4">
        <v>251.13</v>
      </c>
      <c r="K328" s="4">
        <v>1</v>
      </c>
      <c r="L328" s="4">
        <v>1.08</v>
      </c>
    </row>
    <row r="329" spans="1:12">
      <c r="A329" s="673" t="s">
        <v>347</v>
      </c>
      <c r="B329" s="311"/>
      <c r="C329" s="15">
        <v>458</v>
      </c>
      <c r="D329" s="18"/>
      <c r="E329" s="18"/>
      <c r="F329" s="3"/>
      <c r="G329" s="3"/>
      <c r="H329" s="4"/>
      <c r="I329" s="4"/>
      <c r="J329" s="4"/>
      <c r="K329" s="4"/>
      <c r="L329" s="4"/>
    </row>
    <row r="330" spans="1:12">
      <c r="A330" s="673" t="s">
        <v>348</v>
      </c>
      <c r="B330" s="311"/>
      <c r="C330" s="15">
        <v>179</v>
      </c>
      <c r="D330" s="18"/>
      <c r="E330" s="18"/>
      <c r="F330" s="3"/>
      <c r="G330" s="3"/>
      <c r="H330" s="4"/>
      <c r="I330" s="4"/>
      <c r="J330" s="4"/>
      <c r="K330" s="4"/>
      <c r="L330" s="4"/>
    </row>
    <row r="331" spans="1:12">
      <c r="A331" s="673" t="s">
        <v>349</v>
      </c>
      <c r="B331" s="311"/>
      <c r="C331" s="15">
        <v>183</v>
      </c>
      <c r="D331" s="18"/>
      <c r="E331" s="18"/>
      <c r="F331" s="3"/>
      <c r="G331" s="3"/>
      <c r="H331" s="4"/>
      <c r="I331" s="4"/>
      <c r="J331" s="4"/>
      <c r="K331" s="4"/>
      <c r="L331" s="4"/>
    </row>
    <row r="332" spans="1:12">
      <c r="A332" s="172" t="s">
        <v>350</v>
      </c>
      <c r="B332" s="311" t="s">
        <v>1499</v>
      </c>
      <c r="C332" s="15">
        <v>105</v>
      </c>
      <c r="D332" s="18"/>
      <c r="E332" s="18"/>
      <c r="F332" s="3"/>
      <c r="G332" s="3" t="s">
        <v>1792</v>
      </c>
      <c r="H332" s="4"/>
      <c r="I332" s="4"/>
      <c r="J332" s="4"/>
      <c r="K332" s="4">
        <v>0.92</v>
      </c>
      <c r="L332" s="4">
        <v>0.69</v>
      </c>
    </row>
    <row r="333" spans="1:12">
      <c r="A333" s="172" t="s">
        <v>350</v>
      </c>
      <c r="B333" s="311" t="s">
        <v>1552</v>
      </c>
      <c r="C333" s="15">
        <v>105</v>
      </c>
      <c r="D333" s="18">
        <v>7</v>
      </c>
      <c r="E333" s="18">
        <v>67</v>
      </c>
      <c r="F333" s="3"/>
      <c r="G333" s="3" t="s">
        <v>1792</v>
      </c>
      <c r="H333" s="4">
        <v>190.44</v>
      </c>
      <c r="I333" s="4">
        <v>206.26</v>
      </c>
      <c r="J333" s="4">
        <v>277.41000000000003</v>
      </c>
      <c r="K333" s="4">
        <v>0.92</v>
      </c>
      <c r="L333" s="4">
        <v>0.69</v>
      </c>
    </row>
    <row r="334" spans="1:12">
      <c r="A334" s="673" t="s">
        <v>351</v>
      </c>
      <c r="B334" s="311"/>
      <c r="C334" s="15">
        <v>259</v>
      </c>
      <c r="D334" s="18"/>
      <c r="E334" s="18"/>
      <c r="F334" s="3"/>
      <c r="G334" s="3"/>
      <c r="H334" s="4"/>
      <c r="I334" s="4"/>
      <c r="J334" s="4"/>
      <c r="K334" s="4"/>
      <c r="L334" s="4"/>
    </row>
    <row r="335" spans="1:12">
      <c r="A335" s="172" t="s">
        <v>352</v>
      </c>
      <c r="B335" s="311" t="s">
        <v>1487</v>
      </c>
      <c r="C335" s="15">
        <v>284</v>
      </c>
      <c r="D335" s="18">
        <v>6</v>
      </c>
      <c r="E335" s="18">
        <v>62</v>
      </c>
      <c r="F335" s="3"/>
      <c r="G335" s="3" t="s">
        <v>1792</v>
      </c>
      <c r="H335" s="4">
        <v>421.33</v>
      </c>
      <c r="I335" s="4">
        <v>214.62</v>
      </c>
      <c r="J335" s="4">
        <v>352.74</v>
      </c>
      <c r="K335" s="4">
        <v>1.08</v>
      </c>
      <c r="L335" s="4">
        <v>0.92</v>
      </c>
    </row>
    <row r="336" spans="1:12">
      <c r="A336" s="674" t="s">
        <v>353</v>
      </c>
      <c r="B336" s="311" t="s">
        <v>1475</v>
      </c>
      <c r="C336" s="15">
        <v>303</v>
      </c>
      <c r="D336" s="18"/>
      <c r="E336" s="18"/>
      <c r="F336" s="3"/>
      <c r="G336" s="3" t="s">
        <v>1792</v>
      </c>
      <c r="H336" s="4"/>
      <c r="I336" s="4"/>
      <c r="J336" s="4"/>
      <c r="K336" s="4">
        <v>0.77</v>
      </c>
      <c r="L336" s="4">
        <v>0.77</v>
      </c>
    </row>
    <row r="337" spans="1:12">
      <c r="A337" s="674" t="s">
        <v>353</v>
      </c>
      <c r="B337" s="311" t="s">
        <v>1487</v>
      </c>
      <c r="C337" s="15">
        <v>303</v>
      </c>
      <c r="D337" s="18">
        <v>9</v>
      </c>
      <c r="E337" s="18">
        <v>92</v>
      </c>
      <c r="F337" s="3"/>
      <c r="G337" s="3" t="s">
        <v>1792</v>
      </c>
      <c r="H337" s="4">
        <v>150.15</v>
      </c>
      <c r="I337" s="4">
        <v>469.57</v>
      </c>
      <c r="J337" s="4">
        <v>410.95</v>
      </c>
      <c r="K337" s="4">
        <v>0.77</v>
      </c>
      <c r="L337" s="4">
        <v>0.77</v>
      </c>
    </row>
    <row r="338" spans="1:12">
      <c r="A338" s="172" t="s">
        <v>354</v>
      </c>
      <c r="B338" s="311" t="s">
        <v>1543</v>
      </c>
      <c r="C338" s="15">
        <v>308</v>
      </c>
      <c r="D338" s="18">
        <v>12</v>
      </c>
      <c r="E338" s="18">
        <v>123</v>
      </c>
      <c r="F338" s="3"/>
      <c r="G338" s="3" t="s">
        <v>1792</v>
      </c>
      <c r="H338" s="4">
        <v>570.77</v>
      </c>
      <c r="I338" s="4">
        <v>138</v>
      </c>
      <c r="J338" s="4">
        <v>519.38</v>
      </c>
      <c r="K338" s="4">
        <v>0.92</v>
      </c>
      <c r="L338" s="4">
        <v>1.23</v>
      </c>
    </row>
    <row r="339" spans="1:12">
      <c r="A339" s="673" t="s">
        <v>355</v>
      </c>
      <c r="B339" s="311"/>
      <c r="C339" s="15">
        <v>307</v>
      </c>
      <c r="D339" s="18"/>
      <c r="E339" s="18"/>
      <c r="F339" s="3"/>
      <c r="G339" s="3"/>
      <c r="H339" s="4"/>
      <c r="I339" s="4"/>
      <c r="J339" s="4"/>
      <c r="K339" s="4"/>
      <c r="L339" s="4"/>
    </row>
    <row r="340" spans="1:12">
      <c r="A340" s="674" t="s">
        <v>356</v>
      </c>
      <c r="B340" s="311" t="s">
        <v>1529</v>
      </c>
      <c r="C340" s="15">
        <v>154</v>
      </c>
      <c r="D340" s="18">
        <v>8</v>
      </c>
      <c r="E340" s="18">
        <v>77</v>
      </c>
      <c r="F340" s="3"/>
      <c r="G340" s="3" t="s">
        <v>1792</v>
      </c>
      <c r="H340" s="4">
        <v>252.73</v>
      </c>
      <c r="I340" s="4">
        <v>218.94</v>
      </c>
      <c r="J340" s="4">
        <v>267.76</v>
      </c>
      <c r="K340" s="4">
        <v>1.23</v>
      </c>
      <c r="L340" s="4">
        <v>1.23</v>
      </c>
    </row>
    <row r="341" spans="1:12">
      <c r="A341" s="673" t="s">
        <v>357</v>
      </c>
      <c r="B341" s="311"/>
      <c r="C341" s="15">
        <v>52</v>
      </c>
      <c r="D341" s="18"/>
      <c r="E341" s="18"/>
      <c r="F341" s="3"/>
      <c r="G341" s="3"/>
      <c r="H341" s="4"/>
      <c r="I341" s="4"/>
      <c r="J341" s="4"/>
      <c r="K341" s="4"/>
      <c r="L341" s="4"/>
    </row>
    <row r="342" spans="1:12">
      <c r="A342" s="674" t="s">
        <v>358</v>
      </c>
      <c r="B342" s="311" t="s">
        <v>1497</v>
      </c>
      <c r="C342" s="15">
        <v>481</v>
      </c>
      <c r="D342" s="18">
        <v>12</v>
      </c>
      <c r="E342" s="18">
        <v>120</v>
      </c>
      <c r="F342" s="3"/>
      <c r="G342" s="3" t="s">
        <v>1762</v>
      </c>
      <c r="H342" s="4">
        <v>260.81</v>
      </c>
      <c r="I342" s="4">
        <v>304.79000000000002</v>
      </c>
      <c r="J342" s="4">
        <v>674.18</v>
      </c>
      <c r="K342" s="4">
        <v>1.23</v>
      </c>
      <c r="L342" s="4">
        <v>1.23</v>
      </c>
    </row>
    <row r="343" spans="1:12">
      <c r="A343" s="672" t="s">
        <v>359</v>
      </c>
      <c r="B343" s="311" t="s">
        <v>1424</v>
      </c>
      <c r="C343" s="15">
        <v>376</v>
      </c>
      <c r="D343" s="18">
        <v>19</v>
      </c>
      <c r="E343" s="18">
        <v>187</v>
      </c>
      <c r="F343" s="3"/>
      <c r="G343" s="3" t="s">
        <v>1745</v>
      </c>
      <c r="H343" s="4">
        <v>518.61</v>
      </c>
      <c r="I343" s="4">
        <v>784.74</v>
      </c>
      <c r="J343" s="4">
        <v>602.26</v>
      </c>
      <c r="K343" s="4">
        <v>1.23</v>
      </c>
      <c r="L343" s="4">
        <v>1.08</v>
      </c>
    </row>
    <row r="344" spans="1:12">
      <c r="A344" s="673" t="s">
        <v>360</v>
      </c>
      <c r="B344" s="311"/>
      <c r="C344" s="15">
        <v>375</v>
      </c>
      <c r="D344" s="18"/>
      <c r="E344" s="18"/>
      <c r="F344" s="3"/>
      <c r="G344" s="3"/>
      <c r="H344" s="4"/>
      <c r="I344" s="4"/>
      <c r="J344" s="4"/>
      <c r="K344" s="4"/>
      <c r="L344" s="4"/>
    </row>
    <row r="345" spans="1:12">
      <c r="A345" s="673" t="s">
        <v>361</v>
      </c>
      <c r="B345" s="311"/>
      <c r="C345" s="15">
        <v>11</v>
      </c>
      <c r="D345" s="18"/>
      <c r="E345" s="18"/>
      <c r="F345" s="3"/>
      <c r="G345" s="3"/>
      <c r="H345" s="4"/>
      <c r="I345" s="4"/>
      <c r="J345" s="4"/>
      <c r="K345" s="4"/>
      <c r="L345" s="4"/>
    </row>
    <row r="346" spans="1:12">
      <c r="A346" s="673" t="s">
        <v>363</v>
      </c>
      <c r="B346" s="311"/>
      <c r="C346" s="15">
        <v>151</v>
      </c>
      <c r="D346" s="18"/>
      <c r="E346" s="18"/>
      <c r="F346" s="3"/>
      <c r="G346" s="3"/>
      <c r="H346" s="4"/>
      <c r="I346" s="4"/>
      <c r="J346" s="4"/>
      <c r="K346" s="4"/>
      <c r="L346" s="4"/>
    </row>
    <row r="347" spans="1:12">
      <c r="A347" s="673" t="s">
        <v>362</v>
      </c>
      <c r="B347" s="311"/>
      <c r="C347" s="15">
        <v>150</v>
      </c>
      <c r="D347" s="18"/>
      <c r="E347" s="18"/>
      <c r="F347" s="3"/>
      <c r="G347" s="3"/>
      <c r="H347" s="4"/>
      <c r="I347" s="4"/>
      <c r="J347" s="4"/>
      <c r="K347" s="4"/>
      <c r="L347" s="4"/>
    </row>
    <row r="348" spans="1:12">
      <c r="A348" s="172" t="s">
        <v>364</v>
      </c>
      <c r="B348" s="311" t="s">
        <v>1487</v>
      </c>
      <c r="C348" s="15">
        <v>262</v>
      </c>
      <c r="D348" s="18">
        <v>8</v>
      </c>
      <c r="E348" s="18">
        <v>81</v>
      </c>
      <c r="F348" s="3"/>
      <c r="G348" s="3" t="s">
        <v>1792</v>
      </c>
      <c r="H348" s="4">
        <v>301.10000000000002</v>
      </c>
      <c r="I348" s="4">
        <v>220.71</v>
      </c>
      <c r="J348" s="4">
        <v>288.48</v>
      </c>
      <c r="K348" s="4">
        <v>1.08</v>
      </c>
      <c r="L348" s="4">
        <v>1.08</v>
      </c>
    </row>
    <row r="349" spans="1:12">
      <c r="A349" s="172" t="s">
        <v>364</v>
      </c>
      <c r="B349" s="311" t="s">
        <v>1544</v>
      </c>
      <c r="C349" s="15">
        <v>262</v>
      </c>
      <c r="D349" s="18"/>
      <c r="E349" s="18"/>
      <c r="F349" s="3"/>
      <c r="G349" s="3" t="s">
        <v>1792</v>
      </c>
      <c r="H349" s="4"/>
      <c r="I349" s="4"/>
      <c r="J349" s="4"/>
      <c r="K349" s="4">
        <v>1.08</v>
      </c>
      <c r="L349" s="4">
        <v>1.08</v>
      </c>
    </row>
    <row r="350" spans="1:12">
      <c r="A350" s="674" t="s">
        <v>365</v>
      </c>
      <c r="B350" s="311" t="s">
        <v>1511</v>
      </c>
      <c r="C350" s="15">
        <v>350</v>
      </c>
      <c r="D350" s="18">
        <v>12</v>
      </c>
      <c r="E350" s="18">
        <v>116</v>
      </c>
      <c r="F350" s="3"/>
      <c r="G350" s="3" t="s">
        <v>1762</v>
      </c>
      <c r="H350" s="4">
        <v>386.4</v>
      </c>
      <c r="I350" s="4">
        <v>408.26</v>
      </c>
      <c r="J350" s="4">
        <v>370.74</v>
      </c>
      <c r="K350" s="4">
        <v>1.46</v>
      </c>
      <c r="L350" s="4">
        <v>1.25</v>
      </c>
    </row>
    <row r="351" spans="1:12">
      <c r="A351" s="674" t="s">
        <v>366</v>
      </c>
      <c r="B351" s="311" t="s">
        <v>1562</v>
      </c>
      <c r="C351" s="15">
        <v>241</v>
      </c>
      <c r="D351" s="18">
        <v>13</v>
      </c>
      <c r="E351" s="18">
        <v>126</v>
      </c>
      <c r="F351" s="3"/>
      <c r="G351" s="3" t="s">
        <v>1762</v>
      </c>
      <c r="H351" s="4">
        <v>276.89</v>
      </c>
      <c r="I351" s="4">
        <v>301.49</v>
      </c>
      <c r="J351" s="4">
        <v>680.29</v>
      </c>
      <c r="K351" s="4">
        <v>1.46</v>
      </c>
      <c r="L351" s="4">
        <v>1.54</v>
      </c>
    </row>
    <row r="352" spans="1:12">
      <c r="A352" s="674" t="s">
        <v>366</v>
      </c>
      <c r="B352" s="311" t="s">
        <v>1620</v>
      </c>
      <c r="C352" s="15">
        <v>241</v>
      </c>
      <c r="D352" s="18"/>
      <c r="E352" s="18"/>
      <c r="F352" s="3"/>
      <c r="G352" s="3" t="s">
        <v>1762</v>
      </c>
      <c r="H352" s="4"/>
      <c r="I352" s="4"/>
      <c r="J352" s="4"/>
      <c r="K352" s="4">
        <v>1.46</v>
      </c>
      <c r="L352" s="4">
        <v>1.54</v>
      </c>
    </row>
    <row r="353" spans="1:12">
      <c r="A353" s="673" t="s">
        <v>367</v>
      </c>
      <c r="B353" s="311"/>
      <c r="C353" s="15">
        <v>439</v>
      </c>
      <c r="D353" s="18"/>
      <c r="E353" s="18"/>
      <c r="F353" s="3"/>
      <c r="G353" s="3"/>
      <c r="H353" s="4"/>
      <c r="I353" s="4"/>
      <c r="J353" s="4"/>
      <c r="K353" s="4"/>
      <c r="L353" s="4"/>
    </row>
    <row r="354" spans="1:12">
      <c r="A354" s="674" t="s">
        <v>368</v>
      </c>
      <c r="B354" s="311" t="s">
        <v>1513</v>
      </c>
      <c r="C354" s="15">
        <v>312</v>
      </c>
      <c r="D354" s="18">
        <v>7</v>
      </c>
      <c r="E354" s="18">
        <v>68</v>
      </c>
      <c r="F354" s="3"/>
      <c r="G354" s="3" t="s">
        <v>1792</v>
      </c>
      <c r="H354" s="4">
        <v>274.63</v>
      </c>
      <c r="I354" s="4">
        <v>157.72999999999999</v>
      </c>
      <c r="J354" s="4">
        <v>246.01</v>
      </c>
      <c r="K354" s="4">
        <v>0.92</v>
      </c>
      <c r="L354" s="4">
        <v>1.46</v>
      </c>
    </row>
    <row r="355" spans="1:12">
      <c r="A355" s="673" t="s">
        <v>369</v>
      </c>
      <c r="B355" s="311"/>
      <c r="C355" s="15">
        <v>200</v>
      </c>
      <c r="D355" s="18"/>
      <c r="E355" s="18"/>
      <c r="F355" s="3"/>
      <c r="G355" s="3"/>
      <c r="H355" s="4"/>
      <c r="I355" s="4"/>
      <c r="J355" s="4"/>
      <c r="K355" s="4"/>
      <c r="L355" s="4"/>
    </row>
    <row r="356" spans="1:12">
      <c r="A356" s="674" t="s">
        <v>370</v>
      </c>
      <c r="B356" s="311" t="s">
        <v>1497</v>
      </c>
      <c r="C356" s="15">
        <v>429</v>
      </c>
      <c r="D356" s="18">
        <v>12</v>
      </c>
      <c r="E356" s="18">
        <v>124</v>
      </c>
      <c r="F356" s="3"/>
      <c r="G356" s="3" t="s">
        <v>1762</v>
      </c>
      <c r="H356" s="4">
        <v>398.03</v>
      </c>
      <c r="I356" s="4">
        <v>314.23</v>
      </c>
      <c r="J356" s="4">
        <v>497.64</v>
      </c>
      <c r="K356" s="4">
        <v>0.92</v>
      </c>
      <c r="L356" s="4">
        <v>1.62</v>
      </c>
    </row>
    <row r="357" spans="1:12">
      <c r="A357" s="674" t="s">
        <v>371</v>
      </c>
      <c r="B357" s="311" t="s">
        <v>1541</v>
      </c>
      <c r="C357" s="15">
        <v>146</v>
      </c>
      <c r="D357" s="18">
        <v>11</v>
      </c>
      <c r="E357" s="18">
        <v>111</v>
      </c>
      <c r="F357" s="3"/>
      <c r="G357" s="3" t="s">
        <v>1762</v>
      </c>
      <c r="H357" s="4">
        <v>883.41</v>
      </c>
      <c r="I357" s="4">
        <v>489.77</v>
      </c>
      <c r="J357" s="4">
        <v>476.67</v>
      </c>
      <c r="K357" s="4">
        <v>1.38</v>
      </c>
      <c r="L357" s="4">
        <v>1.38</v>
      </c>
    </row>
    <row r="358" spans="1:12">
      <c r="A358" s="673" t="s">
        <v>372</v>
      </c>
      <c r="B358" s="311"/>
      <c r="C358" s="15">
        <v>391</v>
      </c>
      <c r="D358" s="18"/>
      <c r="E358" s="18"/>
      <c r="F358" s="3"/>
      <c r="G358" s="3"/>
      <c r="H358" s="4"/>
      <c r="I358" s="4"/>
      <c r="J358" s="4"/>
      <c r="K358" s="4"/>
      <c r="L358" s="4"/>
    </row>
    <row r="359" spans="1:12">
      <c r="A359" s="674" t="s">
        <v>373</v>
      </c>
      <c r="B359" s="311" t="s">
        <v>1610</v>
      </c>
      <c r="C359" s="15">
        <v>414</v>
      </c>
      <c r="D359" s="18">
        <v>7</v>
      </c>
      <c r="E359" s="18">
        <v>66</v>
      </c>
      <c r="F359" s="3"/>
      <c r="G359" s="3" t="s">
        <v>1792</v>
      </c>
      <c r="H359" s="4">
        <v>566.92999999999995</v>
      </c>
      <c r="I359" s="4">
        <v>124.2</v>
      </c>
      <c r="J359" s="4">
        <v>380.88</v>
      </c>
      <c r="K359" s="4">
        <v>1.08</v>
      </c>
      <c r="L359" s="4">
        <v>1.02</v>
      </c>
    </row>
    <row r="360" spans="1:12">
      <c r="A360" s="172" t="s">
        <v>374</v>
      </c>
      <c r="B360" s="311" t="s">
        <v>1447</v>
      </c>
      <c r="C360" s="15">
        <v>122</v>
      </c>
      <c r="D360" s="18"/>
      <c r="E360" s="18"/>
      <c r="F360" s="3"/>
      <c r="G360" s="3" t="s">
        <v>1792</v>
      </c>
      <c r="H360" s="4"/>
      <c r="I360" s="4"/>
      <c r="J360" s="4"/>
      <c r="K360" s="4">
        <v>0.62</v>
      </c>
      <c r="L360" s="4">
        <v>1.38</v>
      </c>
    </row>
    <row r="361" spans="1:12">
      <c r="A361" s="172" t="s">
        <v>374</v>
      </c>
      <c r="B361" s="311" t="s">
        <v>1588</v>
      </c>
      <c r="C361" s="15">
        <v>122</v>
      </c>
      <c r="D361" s="18">
        <v>8</v>
      </c>
      <c r="E361" s="18">
        <v>81</v>
      </c>
      <c r="F361" s="3"/>
      <c r="G361" s="3" t="s">
        <v>1792</v>
      </c>
      <c r="H361" s="4">
        <v>241.49</v>
      </c>
      <c r="I361" s="4">
        <v>102.08</v>
      </c>
      <c r="J361" s="4">
        <v>467.84</v>
      </c>
      <c r="K361" s="4">
        <v>0.62</v>
      </c>
      <c r="L361" s="4">
        <v>1.38</v>
      </c>
    </row>
    <row r="362" spans="1:12">
      <c r="A362" s="673" t="s">
        <v>375</v>
      </c>
      <c r="B362" s="311"/>
      <c r="C362" s="15">
        <v>258</v>
      </c>
      <c r="D362" s="18"/>
      <c r="E362" s="18"/>
      <c r="F362" s="3"/>
      <c r="G362" s="3"/>
      <c r="H362" s="4"/>
      <c r="I362" s="4"/>
      <c r="J362" s="4"/>
      <c r="K362" s="4"/>
      <c r="L362" s="4"/>
    </row>
    <row r="363" spans="1:12">
      <c r="A363" s="172" t="s">
        <v>376</v>
      </c>
      <c r="B363" s="311" t="s">
        <v>1598</v>
      </c>
      <c r="C363" s="15">
        <v>89</v>
      </c>
      <c r="D363" s="18"/>
      <c r="E363" s="18"/>
      <c r="F363" s="3"/>
      <c r="G363" s="3" t="s">
        <v>1792</v>
      </c>
      <c r="H363" s="4"/>
      <c r="I363" s="4"/>
      <c r="J363" s="4"/>
      <c r="K363" s="4">
        <v>1.62</v>
      </c>
      <c r="L363" s="4">
        <v>0.77</v>
      </c>
    </row>
    <row r="364" spans="1:12">
      <c r="A364" s="172" t="s">
        <v>376</v>
      </c>
      <c r="B364" s="311" t="s">
        <v>1600</v>
      </c>
      <c r="C364" s="15">
        <v>89</v>
      </c>
      <c r="D364" s="18">
        <v>8</v>
      </c>
      <c r="E364" s="18">
        <v>85</v>
      </c>
      <c r="F364" s="3"/>
      <c r="G364" s="3" t="s">
        <v>1792</v>
      </c>
      <c r="H364" s="4">
        <v>90.06</v>
      </c>
      <c r="I364" s="4">
        <v>360.05</v>
      </c>
      <c r="J364" s="4">
        <v>395.63</v>
      </c>
      <c r="K364" s="4">
        <v>1.62</v>
      </c>
      <c r="L364" s="4">
        <v>0.77</v>
      </c>
    </row>
    <row r="365" spans="1:12">
      <c r="A365" s="673" t="s">
        <v>377</v>
      </c>
      <c r="B365" s="311"/>
      <c r="C365" s="15">
        <v>446</v>
      </c>
      <c r="D365" s="18"/>
      <c r="E365" s="18"/>
      <c r="F365" s="3"/>
      <c r="G365" s="3"/>
      <c r="H365" s="4"/>
      <c r="I365" s="4"/>
      <c r="J365" s="4"/>
      <c r="K365" s="4"/>
      <c r="L365" s="4"/>
    </row>
    <row r="366" spans="1:12">
      <c r="A366" s="673" t="s">
        <v>378</v>
      </c>
      <c r="B366" s="311"/>
      <c r="C366" s="15">
        <v>198</v>
      </c>
      <c r="D366" s="18"/>
      <c r="E366" s="18"/>
      <c r="F366" s="3"/>
      <c r="G366" s="3"/>
      <c r="H366" s="4"/>
      <c r="I366" s="4"/>
      <c r="J366" s="4"/>
      <c r="K366" s="4"/>
      <c r="L366" s="4"/>
    </row>
    <row r="367" spans="1:12">
      <c r="A367" s="673" t="s">
        <v>379</v>
      </c>
      <c r="B367" s="311"/>
      <c r="C367" s="15">
        <v>177</v>
      </c>
      <c r="D367" s="18"/>
      <c r="E367" s="18"/>
      <c r="F367" s="3"/>
      <c r="G367" s="3"/>
      <c r="H367" s="4"/>
      <c r="I367" s="4"/>
      <c r="J367" s="4"/>
      <c r="K367" s="4"/>
      <c r="L367" s="4"/>
    </row>
    <row r="368" spans="1:12">
      <c r="A368" s="674" t="s">
        <v>380</v>
      </c>
      <c r="B368" s="311" t="s">
        <v>1539</v>
      </c>
      <c r="C368" s="15">
        <v>34</v>
      </c>
      <c r="D368" s="18">
        <v>13</v>
      </c>
      <c r="E368" s="18">
        <v>130</v>
      </c>
      <c r="F368" s="3"/>
      <c r="G368" s="3" t="s">
        <v>1762</v>
      </c>
      <c r="H368" s="4">
        <v>486.29</v>
      </c>
      <c r="I368" s="4">
        <v>273.60000000000002</v>
      </c>
      <c r="J368" s="4">
        <v>568.54</v>
      </c>
      <c r="K368" s="4">
        <v>1.25</v>
      </c>
      <c r="L368" s="4">
        <v>1.31</v>
      </c>
    </row>
    <row r="369" spans="1:12">
      <c r="A369" s="674" t="s">
        <v>380</v>
      </c>
      <c r="B369" s="311" t="s">
        <v>1550</v>
      </c>
      <c r="C369" s="15">
        <v>34</v>
      </c>
      <c r="D369" s="18"/>
      <c r="E369" s="18"/>
      <c r="F369" s="3"/>
      <c r="G369" s="3" t="s">
        <v>1762</v>
      </c>
      <c r="H369" s="4"/>
      <c r="I369" s="4"/>
      <c r="J369" s="4"/>
      <c r="K369" s="4">
        <v>1.25</v>
      </c>
      <c r="L369" s="4">
        <v>1.31</v>
      </c>
    </row>
    <row r="370" spans="1:12">
      <c r="A370" s="674" t="s">
        <v>381</v>
      </c>
      <c r="B370" s="311" t="s">
        <v>1539</v>
      </c>
      <c r="C370" s="15">
        <v>31</v>
      </c>
      <c r="D370" s="18">
        <v>13</v>
      </c>
      <c r="E370" s="18">
        <v>130</v>
      </c>
      <c r="F370" s="3"/>
      <c r="G370" s="3" t="s">
        <v>1762</v>
      </c>
      <c r="H370" s="4">
        <v>410.21</v>
      </c>
      <c r="I370" s="4">
        <v>341.8</v>
      </c>
      <c r="J370" s="4">
        <v>602.70000000000005</v>
      </c>
      <c r="K370" s="4">
        <v>1.38</v>
      </c>
      <c r="L370" s="4">
        <v>1.17</v>
      </c>
    </row>
    <row r="371" spans="1:12">
      <c r="A371" s="674" t="s">
        <v>381</v>
      </c>
      <c r="B371" s="311" t="s">
        <v>1550</v>
      </c>
      <c r="C371" s="15">
        <v>31</v>
      </c>
      <c r="D371" s="18"/>
      <c r="E371" s="18"/>
      <c r="F371" s="3"/>
      <c r="G371" s="3" t="s">
        <v>1762</v>
      </c>
      <c r="H371" s="4"/>
      <c r="I371" s="4"/>
      <c r="J371" s="4"/>
      <c r="K371" s="4">
        <v>1.38</v>
      </c>
      <c r="L371" s="4">
        <v>1.17</v>
      </c>
    </row>
    <row r="372" spans="1:12">
      <c r="A372" s="673" t="s">
        <v>382</v>
      </c>
      <c r="B372" s="311"/>
      <c r="C372" s="15">
        <v>29</v>
      </c>
      <c r="D372" s="18"/>
      <c r="E372" s="18"/>
      <c r="F372" s="3"/>
      <c r="G372" s="3"/>
      <c r="H372" s="4"/>
      <c r="I372" s="4"/>
      <c r="J372" s="4"/>
      <c r="K372" s="4"/>
      <c r="L372" s="4"/>
    </row>
    <row r="373" spans="1:12">
      <c r="A373" s="673" t="s">
        <v>383</v>
      </c>
      <c r="B373" s="311"/>
      <c r="C373" s="15">
        <v>32</v>
      </c>
      <c r="D373" s="18"/>
      <c r="E373" s="18"/>
      <c r="F373" s="3"/>
      <c r="G373" s="3"/>
      <c r="H373" s="4"/>
      <c r="I373" s="4"/>
      <c r="J373" s="4"/>
      <c r="K373" s="4"/>
      <c r="L373" s="4"/>
    </row>
    <row r="374" spans="1:12">
      <c r="A374" s="673" t="s">
        <v>384</v>
      </c>
      <c r="B374" s="311"/>
      <c r="C374" s="15">
        <v>30</v>
      </c>
      <c r="D374" s="18"/>
      <c r="E374" s="18"/>
      <c r="F374" s="3"/>
      <c r="G374" s="3"/>
      <c r="H374" s="4"/>
      <c r="I374" s="4"/>
      <c r="J374" s="4"/>
      <c r="K374" s="4"/>
      <c r="L374" s="4"/>
    </row>
    <row r="375" spans="1:12">
      <c r="A375" s="673" t="s">
        <v>385</v>
      </c>
      <c r="B375" s="311"/>
      <c r="C375" s="15">
        <v>33</v>
      </c>
      <c r="D375" s="18"/>
      <c r="E375" s="18"/>
      <c r="F375" s="3"/>
      <c r="G375" s="3"/>
      <c r="H375" s="4"/>
      <c r="I375" s="4"/>
      <c r="J375" s="4"/>
      <c r="K375" s="4"/>
      <c r="L375" s="4"/>
    </row>
    <row r="376" spans="1:12">
      <c r="A376" s="673" t="s">
        <v>386</v>
      </c>
      <c r="B376" s="311"/>
      <c r="C376" s="15">
        <v>290</v>
      </c>
      <c r="D376" s="18"/>
      <c r="E376" s="18"/>
      <c r="F376" s="3"/>
      <c r="G376" s="3"/>
      <c r="H376" s="4"/>
      <c r="I376" s="4"/>
      <c r="J376" s="4"/>
      <c r="K376" s="4"/>
      <c r="L376" s="4"/>
    </row>
    <row r="377" spans="1:12">
      <c r="A377" s="674" t="s">
        <v>387</v>
      </c>
      <c r="B377" s="311" t="s">
        <v>1451</v>
      </c>
      <c r="C377" s="15">
        <v>38</v>
      </c>
      <c r="D377" s="18">
        <v>10</v>
      </c>
      <c r="E377" s="18">
        <v>103</v>
      </c>
      <c r="F377" s="3"/>
      <c r="G377" s="3" t="s">
        <v>1792</v>
      </c>
      <c r="H377" s="4">
        <v>633.03</v>
      </c>
      <c r="I377" s="4">
        <v>288.12</v>
      </c>
      <c r="J377" s="4">
        <v>284.39</v>
      </c>
      <c r="K377" s="4">
        <v>1.1200000000000001</v>
      </c>
      <c r="L377" s="4">
        <v>1.54</v>
      </c>
    </row>
    <row r="378" spans="1:12">
      <c r="A378" s="672" t="s">
        <v>388</v>
      </c>
      <c r="B378" s="311" t="s">
        <v>1590</v>
      </c>
      <c r="C378" s="15">
        <v>291</v>
      </c>
      <c r="D378" s="18">
        <v>16</v>
      </c>
      <c r="E378" s="18">
        <v>156</v>
      </c>
      <c r="F378" s="3"/>
      <c r="G378" s="3" t="s">
        <v>1745</v>
      </c>
      <c r="H378" s="4">
        <v>1090.3699999999999</v>
      </c>
      <c r="I378" s="4">
        <v>102.7</v>
      </c>
      <c r="J378" s="4">
        <v>544.09</v>
      </c>
      <c r="K378" s="4">
        <v>0.94</v>
      </c>
      <c r="L378" s="4">
        <v>2.46</v>
      </c>
    </row>
    <row r="379" spans="1:12">
      <c r="A379" s="172" t="s">
        <v>389</v>
      </c>
      <c r="B379" s="311" t="s">
        <v>1485</v>
      </c>
      <c r="C379" s="15">
        <v>164</v>
      </c>
      <c r="D379" s="18">
        <v>10</v>
      </c>
      <c r="E379" s="18">
        <v>102</v>
      </c>
      <c r="F379" s="3"/>
      <c r="G379" s="3" t="s">
        <v>1792</v>
      </c>
      <c r="H379" s="4">
        <v>437.92</v>
      </c>
      <c r="I379" s="4">
        <v>337.26</v>
      </c>
      <c r="J379" s="4">
        <v>388.56</v>
      </c>
      <c r="K379" s="4">
        <v>1.54</v>
      </c>
      <c r="L379" s="4">
        <v>1.08</v>
      </c>
    </row>
    <row r="380" spans="1:12">
      <c r="A380" s="172" t="s">
        <v>389</v>
      </c>
      <c r="B380" s="311" t="s">
        <v>1491</v>
      </c>
      <c r="C380" s="15">
        <v>164</v>
      </c>
      <c r="D380" s="18"/>
      <c r="E380" s="18"/>
      <c r="F380" s="3"/>
      <c r="G380" s="3" t="s">
        <v>1792</v>
      </c>
      <c r="H380" s="4"/>
      <c r="I380" s="4"/>
      <c r="J380" s="4"/>
      <c r="K380" s="4">
        <v>1.54</v>
      </c>
      <c r="L380" s="4">
        <v>1.08</v>
      </c>
    </row>
    <row r="381" spans="1:12">
      <c r="A381" s="673" t="s">
        <v>390</v>
      </c>
      <c r="B381" s="311"/>
      <c r="C381" s="15">
        <v>299</v>
      </c>
      <c r="D381" s="18"/>
      <c r="E381" s="18"/>
      <c r="F381" s="3"/>
      <c r="G381" s="3"/>
      <c r="H381" s="4"/>
      <c r="I381" s="4"/>
      <c r="J381" s="4"/>
      <c r="K381" s="4"/>
      <c r="L381" s="4"/>
    </row>
    <row r="382" spans="1:12">
      <c r="A382" s="673" t="s">
        <v>391</v>
      </c>
      <c r="B382" s="311"/>
      <c r="C382" s="15">
        <v>322</v>
      </c>
      <c r="D382" s="18"/>
      <c r="E382" s="18"/>
      <c r="F382" s="3"/>
      <c r="G382" s="3"/>
      <c r="H382" s="4"/>
      <c r="I382" s="4"/>
      <c r="J382" s="4"/>
      <c r="K382" s="4"/>
      <c r="L382" s="4"/>
    </row>
    <row r="383" spans="1:12">
      <c r="A383" s="673" t="s">
        <v>392</v>
      </c>
      <c r="B383" s="311"/>
      <c r="C383" s="15">
        <v>274</v>
      </c>
      <c r="D383" s="18"/>
      <c r="E383" s="18"/>
      <c r="F383" s="3"/>
      <c r="G383" s="3"/>
      <c r="H383" s="4"/>
      <c r="I383" s="4"/>
      <c r="J383" s="4"/>
      <c r="K383" s="4"/>
      <c r="L383" s="4"/>
    </row>
    <row r="384" spans="1:12">
      <c r="A384" s="172" t="s">
        <v>393</v>
      </c>
      <c r="B384" s="311" t="s">
        <v>1579</v>
      </c>
      <c r="C384" s="15">
        <v>224</v>
      </c>
      <c r="D384" s="18">
        <v>8</v>
      </c>
      <c r="E384" s="18">
        <v>78</v>
      </c>
      <c r="F384" s="3"/>
      <c r="G384" s="3" t="s">
        <v>1792</v>
      </c>
      <c r="H384" s="4">
        <v>274.39999999999998</v>
      </c>
      <c r="I384" s="4">
        <v>219.08</v>
      </c>
      <c r="J384" s="4">
        <v>286.45</v>
      </c>
      <c r="K384" s="4">
        <v>1.1499999999999999</v>
      </c>
      <c r="L384" s="4">
        <v>0.69</v>
      </c>
    </row>
    <row r="385" spans="1:12">
      <c r="A385" s="172" t="s">
        <v>393</v>
      </c>
      <c r="B385" s="311" t="s">
        <v>1606</v>
      </c>
      <c r="C385" s="15">
        <v>224</v>
      </c>
      <c r="D385" s="18"/>
      <c r="E385" s="18"/>
      <c r="F385" s="3"/>
      <c r="G385" s="3" t="s">
        <v>1792</v>
      </c>
      <c r="H385" s="4"/>
      <c r="I385" s="4"/>
      <c r="J385" s="4"/>
      <c r="K385" s="4">
        <v>1.1499999999999999</v>
      </c>
      <c r="L385" s="4">
        <v>0.69</v>
      </c>
    </row>
    <row r="386" spans="1:12">
      <c r="A386" s="673" t="s">
        <v>394</v>
      </c>
      <c r="B386" s="311"/>
      <c r="C386" s="15">
        <v>43</v>
      </c>
      <c r="D386" s="18"/>
      <c r="E386" s="18"/>
      <c r="F386" s="3"/>
      <c r="G386" s="3"/>
      <c r="H386" s="4"/>
      <c r="I386" s="4"/>
      <c r="J386" s="4"/>
      <c r="K386" s="4"/>
      <c r="L386" s="4"/>
    </row>
    <row r="387" spans="1:12">
      <c r="A387" s="673" t="s">
        <v>395</v>
      </c>
      <c r="B387" s="311"/>
      <c r="C387" s="15">
        <v>138</v>
      </c>
      <c r="D387" s="18"/>
      <c r="E387" s="18"/>
      <c r="F387" s="3"/>
      <c r="G387" s="3"/>
      <c r="H387" s="4"/>
      <c r="I387" s="4"/>
      <c r="J387" s="4"/>
      <c r="K387" s="4"/>
      <c r="L387" s="4"/>
    </row>
    <row r="388" spans="1:12">
      <c r="A388" s="674" t="s">
        <v>396</v>
      </c>
      <c r="B388" s="311" t="s">
        <v>1570</v>
      </c>
      <c r="C388" s="15">
        <v>139</v>
      </c>
      <c r="D388" s="18"/>
      <c r="E388" s="18"/>
      <c r="F388" s="3"/>
      <c r="G388" s="3" t="s">
        <v>1762</v>
      </c>
      <c r="H388" s="4"/>
      <c r="I388" s="4"/>
      <c r="J388" s="4"/>
      <c r="K388" s="4">
        <v>1.08</v>
      </c>
      <c r="L388" s="4">
        <v>0.85</v>
      </c>
    </row>
    <row r="389" spans="1:12">
      <c r="A389" s="674" t="s">
        <v>396</v>
      </c>
      <c r="B389" s="311" t="s">
        <v>1612</v>
      </c>
      <c r="C389" s="15">
        <v>139</v>
      </c>
      <c r="D389" s="18">
        <v>12</v>
      </c>
      <c r="E389" s="18">
        <v>123</v>
      </c>
      <c r="F389" s="3"/>
      <c r="G389" s="3" t="s">
        <v>1762</v>
      </c>
      <c r="H389" s="4">
        <v>605.71</v>
      </c>
      <c r="I389" s="4">
        <v>233.77</v>
      </c>
      <c r="J389" s="4">
        <v>421.02</v>
      </c>
      <c r="K389" s="4">
        <v>1.08</v>
      </c>
      <c r="L389" s="4">
        <v>0.85</v>
      </c>
    </row>
    <row r="390" spans="1:12">
      <c r="A390" s="673" t="s">
        <v>397</v>
      </c>
      <c r="B390" s="311"/>
      <c r="C390" s="15">
        <v>95</v>
      </c>
      <c r="D390" s="18"/>
      <c r="E390" s="18"/>
      <c r="F390" s="3"/>
      <c r="G390" s="3"/>
      <c r="H390" s="4"/>
      <c r="I390" s="4"/>
      <c r="J390" s="4"/>
      <c r="K390" s="4"/>
      <c r="L390" s="4"/>
    </row>
    <row r="391" spans="1:12">
      <c r="A391" s="172" t="s">
        <v>398</v>
      </c>
      <c r="B391" s="311" t="s">
        <v>1533</v>
      </c>
      <c r="C391" s="15">
        <v>417</v>
      </c>
      <c r="D391" s="18">
        <v>7</v>
      </c>
      <c r="E391" s="18">
        <v>74</v>
      </c>
      <c r="F391" s="3"/>
      <c r="G391" s="3" t="s">
        <v>1792</v>
      </c>
      <c r="H391" s="4">
        <v>240.9</v>
      </c>
      <c r="I391" s="4">
        <v>186.94</v>
      </c>
      <c r="J391" s="4">
        <v>310.31</v>
      </c>
      <c r="K391" s="4">
        <v>0.92</v>
      </c>
      <c r="L391" s="4">
        <v>1.46</v>
      </c>
    </row>
    <row r="392" spans="1:12">
      <c r="A392" s="172" t="s">
        <v>398</v>
      </c>
      <c r="B392" s="311" t="s">
        <v>1556</v>
      </c>
      <c r="C392" s="15">
        <v>417</v>
      </c>
      <c r="D392" s="18"/>
      <c r="E392" s="18"/>
      <c r="F392" s="3"/>
      <c r="G392" s="3" t="s">
        <v>1792</v>
      </c>
      <c r="H392" s="4"/>
      <c r="I392" s="4"/>
      <c r="J392" s="4"/>
      <c r="K392" s="4">
        <v>0.92</v>
      </c>
      <c r="L392" s="4">
        <v>1.46</v>
      </c>
    </row>
    <row r="393" spans="1:12">
      <c r="A393" s="673" t="s">
        <v>399</v>
      </c>
      <c r="B393" s="311"/>
      <c r="C393" s="15">
        <v>484</v>
      </c>
      <c r="D393" s="18"/>
      <c r="E393" s="18"/>
      <c r="F393" s="3"/>
      <c r="G393" s="3"/>
      <c r="H393" s="4"/>
      <c r="I393" s="4"/>
      <c r="J393" s="4"/>
      <c r="K393" s="4"/>
      <c r="L393" s="4"/>
    </row>
    <row r="394" spans="1:12">
      <c r="A394" s="673" t="s">
        <v>400</v>
      </c>
      <c r="B394" s="311"/>
      <c r="C394" s="15">
        <v>46</v>
      </c>
      <c r="D394" s="18"/>
      <c r="E394" s="18"/>
      <c r="F394" s="3"/>
      <c r="G394" s="3"/>
      <c r="H394" s="4"/>
      <c r="I394" s="4"/>
      <c r="J394" s="4"/>
      <c r="K394" s="4"/>
      <c r="L394" s="4"/>
    </row>
    <row r="395" spans="1:12">
      <c r="A395" s="674" t="s">
        <v>401</v>
      </c>
      <c r="B395" s="311" t="s">
        <v>1441</v>
      </c>
      <c r="C395" s="15">
        <v>47</v>
      </c>
      <c r="D395" s="18">
        <v>4</v>
      </c>
      <c r="E395" s="18">
        <v>41</v>
      </c>
      <c r="F395" s="3"/>
      <c r="G395" s="3" t="s">
        <v>1792</v>
      </c>
      <c r="H395" s="4">
        <v>118.98</v>
      </c>
      <c r="I395" s="4">
        <v>141.31</v>
      </c>
      <c r="J395" s="4">
        <v>205.89</v>
      </c>
      <c r="K395" s="4">
        <v>0.92</v>
      </c>
      <c r="L395" s="4">
        <v>0.46</v>
      </c>
    </row>
    <row r="396" spans="1:12">
      <c r="A396" s="674" t="s">
        <v>401</v>
      </c>
      <c r="B396" s="311" t="s">
        <v>1445</v>
      </c>
      <c r="C396" s="15">
        <v>47</v>
      </c>
      <c r="D396" s="18"/>
      <c r="E396" s="18"/>
      <c r="F396" s="3"/>
      <c r="G396" s="3" t="s">
        <v>1792</v>
      </c>
      <c r="H396" s="4"/>
      <c r="I396" s="4"/>
      <c r="J396" s="4"/>
      <c r="K396" s="4">
        <v>0.92</v>
      </c>
      <c r="L396" s="4">
        <v>0.46</v>
      </c>
    </row>
    <row r="397" spans="1:12">
      <c r="A397" s="172" t="s">
        <v>402</v>
      </c>
      <c r="B397" s="311" t="s">
        <v>1491</v>
      </c>
      <c r="C397" s="15">
        <v>279</v>
      </c>
      <c r="D397" s="18">
        <v>9</v>
      </c>
      <c r="E397" s="18">
        <v>91</v>
      </c>
      <c r="F397" s="3"/>
      <c r="G397" s="3" t="s">
        <v>1792</v>
      </c>
      <c r="H397" s="4">
        <v>453.43</v>
      </c>
      <c r="I397" s="4">
        <v>250.24</v>
      </c>
      <c r="J397" s="4">
        <v>341.98</v>
      </c>
      <c r="K397" s="4">
        <v>0.92</v>
      </c>
      <c r="L397" s="4">
        <v>1</v>
      </c>
    </row>
    <row r="398" spans="1:12">
      <c r="A398" s="172" t="s">
        <v>403</v>
      </c>
      <c r="B398" s="311" t="s">
        <v>1501</v>
      </c>
      <c r="C398" s="15">
        <v>53</v>
      </c>
      <c r="D398" s="18"/>
      <c r="E398" s="18"/>
      <c r="F398" s="3"/>
      <c r="G398" s="3" t="s">
        <v>1792</v>
      </c>
      <c r="H398" s="4"/>
      <c r="I398" s="4"/>
      <c r="J398" s="4"/>
      <c r="K398" s="4">
        <v>1</v>
      </c>
      <c r="L398" s="4">
        <v>1.77</v>
      </c>
    </row>
    <row r="399" spans="1:12">
      <c r="A399" s="172" t="s">
        <v>403</v>
      </c>
      <c r="B399" s="311" t="s">
        <v>1618</v>
      </c>
      <c r="C399" s="15">
        <v>53</v>
      </c>
      <c r="D399" s="18">
        <v>10</v>
      </c>
      <c r="E399" s="18">
        <v>96</v>
      </c>
      <c r="F399" s="3"/>
      <c r="G399" s="3" t="s">
        <v>1792</v>
      </c>
      <c r="H399" s="4">
        <v>232.14</v>
      </c>
      <c r="I399" s="4">
        <v>147.5</v>
      </c>
      <c r="J399" s="4">
        <v>576.15</v>
      </c>
      <c r="K399" s="4">
        <v>1</v>
      </c>
      <c r="L399" s="4">
        <v>1.77</v>
      </c>
    </row>
    <row r="400" spans="1:12">
      <c r="A400" s="673" t="s">
        <v>404</v>
      </c>
      <c r="B400" s="311"/>
      <c r="C400" s="15">
        <v>231</v>
      </c>
      <c r="D400" s="18"/>
      <c r="E400" s="18"/>
      <c r="F400" s="3"/>
      <c r="G400" s="3"/>
      <c r="H400" s="4"/>
      <c r="I400" s="4"/>
      <c r="J400" s="4"/>
      <c r="K400" s="4"/>
      <c r="L400" s="4"/>
    </row>
    <row r="401" spans="1:12">
      <c r="A401" s="172" t="s">
        <v>596</v>
      </c>
      <c r="B401" s="311" t="s">
        <v>1473</v>
      </c>
      <c r="C401" s="15">
        <v>489</v>
      </c>
      <c r="D401" s="18">
        <v>10</v>
      </c>
      <c r="E401" s="18">
        <v>103</v>
      </c>
      <c r="F401" s="3"/>
      <c r="G401" s="3" t="s">
        <v>1792</v>
      </c>
      <c r="H401" s="4">
        <v>379.09</v>
      </c>
      <c r="I401" s="4">
        <v>249.94</v>
      </c>
      <c r="J401" s="4">
        <v>405.93</v>
      </c>
      <c r="K401" s="4">
        <v>1.23</v>
      </c>
      <c r="L401" s="4">
        <v>1.23</v>
      </c>
    </row>
    <row r="402" spans="1:12">
      <c r="A402" s="674" t="s">
        <v>405</v>
      </c>
      <c r="B402" s="311" t="s">
        <v>1594</v>
      </c>
      <c r="C402" s="15">
        <v>172</v>
      </c>
      <c r="D402" s="18">
        <v>3</v>
      </c>
      <c r="E402" s="18">
        <v>33</v>
      </c>
      <c r="F402" s="3"/>
      <c r="G402" s="3" t="s">
        <v>1741</v>
      </c>
      <c r="H402" s="4">
        <v>176.09</v>
      </c>
      <c r="I402" s="4">
        <v>19.690000000000001</v>
      </c>
      <c r="J402" s="4">
        <v>129.15</v>
      </c>
      <c r="K402" s="4">
        <v>0.31</v>
      </c>
      <c r="L402" s="4">
        <v>0.92</v>
      </c>
    </row>
    <row r="403" spans="1:12">
      <c r="A403" s="674" t="s">
        <v>406</v>
      </c>
      <c r="B403" s="311" t="s">
        <v>1491</v>
      </c>
      <c r="C403" s="15">
        <v>18</v>
      </c>
      <c r="D403" s="18"/>
      <c r="E403" s="18"/>
      <c r="F403" s="3"/>
      <c r="G403" s="3" t="s">
        <v>1792</v>
      </c>
      <c r="H403" s="4"/>
      <c r="I403" s="4"/>
      <c r="J403" s="4"/>
      <c r="K403" s="4">
        <v>1.28</v>
      </c>
      <c r="L403" s="4">
        <v>1.4</v>
      </c>
    </row>
    <row r="404" spans="1:12">
      <c r="A404" s="674" t="s">
        <v>406</v>
      </c>
      <c r="B404" s="311" t="s">
        <v>1616</v>
      </c>
      <c r="C404" s="15">
        <v>18</v>
      </c>
      <c r="D404" s="18">
        <v>11</v>
      </c>
      <c r="E404" s="18">
        <v>114</v>
      </c>
      <c r="F404" s="3"/>
      <c r="G404" s="3" t="s">
        <v>1792</v>
      </c>
      <c r="H404" s="4">
        <v>703.46</v>
      </c>
      <c r="I404" s="4">
        <v>278.39999999999998</v>
      </c>
      <c r="J404" s="4">
        <v>339.71</v>
      </c>
      <c r="K404" s="4">
        <v>1.28</v>
      </c>
      <c r="L404" s="4">
        <v>1.4</v>
      </c>
    </row>
    <row r="405" spans="1:12">
      <c r="A405" s="673" t="s">
        <v>407</v>
      </c>
      <c r="B405" s="311"/>
      <c r="C405" s="15">
        <v>17</v>
      </c>
      <c r="D405" s="18"/>
      <c r="E405" s="18"/>
      <c r="F405" s="3"/>
      <c r="G405" s="3"/>
      <c r="H405" s="4"/>
      <c r="I405" s="4"/>
      <c r="J405" s="4"/>
      <c r="K405" s="4"/>
      <c r="L405" s="4"/>
    </row>
    <row r="406" spans="1:12">
      <c r="A406" s="673" t="s">
        <v>408</v>
      </c>
      <c r="B406" s="311"/>
      <c r="C406" s="15">
        <v>16</v>
      </c>
      <c r="D406" s="18"/>
      <c r="E406" s="18"/>
      <c r="F406" s="3"/>
      <c r="G406" s="3"/>
      <c r="H406" s="4"/>
      <c r="I406" s="4"/>
      <c r="J406" s="4"/>
      <c r="K406" s="4"/>
      <c r="L406" s="4"/>
    </row>
    <row r="407" spans="1:12">
      <c r="A407" s="674" t="s">
        <v>409</v>
      </c>
      <c r="B407" s="311" t="s">
        <v>1594</v>
      </c>
      <c r="C407" s="15">
        <v>25</v>
      </c>
      <c r="D407" s="18">
        <v>7</v>
      </c>
      <c r="E407" s="18">
        <v>71</v>
      </c>
      <c r="F407" s="3"/>
      <c r="G407" s="3" t="s">
        <v>1792</v>
      </c>
      <c r="H407" s="4">
        <v>387.09</v>
      </c>
      <c r="I407" s="4">
        <v>48.01</v>
      </c>
      <c r="J407" s="4">
        <v>241.99</v>
      </c>
      <c r="K407" s="4">
        <v>0.54</v>
      </c>
      <c r="L407" s="4">
        <v>1.38</v>
      </c>
    </row>
    <row r="408" spans="1:12">
      <c r="A408" s="673" t="s">
        <v>410</v>
      </c>
      <c r="B408" s="311"/>
      <c r="C408" s="15">
        <v>221</v>
      </c>
      <c r="D408" s="18"/>
      <c r="E408" s="18"/>
      <c r="F408" s="3"/>
      <c r="G408" s="3"/>
      <c r="H408" s="4"/>
      <c r="I408" s="4"/>
      <c r="J408" s="4"/>
      <c r="K408" s="4"/>
      <c r="L408" s="4"/>
    </row>
    <row r="409" spans="1:12">
      <c r="A409" s="673" t="s">
        <v>411</v>
      </c>
      <c r="B409" s="311"/>
      <c r="C409" s="15">
        <v>204</v>
      </c>
      <c r="D409" s="18"/>
      <c r="E409" s="18"/>
      <c r="F409" s="3"/>
      <c r="G409" s="3"/>
      <c r="H409" s="4"/>
      <c r="I409" s="4"/>
      <c r="J409" s="4"/>
      <c r="K409" s="4"/>
      <c r="L409" s="4"/>
    </row>
    <row r="410" spans="1:12">
      <c r="A410" s="172" t="s">
        <v>412</v>
      </c>
      <c r="B410" s="311" t="s">
        <v>1475</v>
      </c>
      <c r="C410" s="15">
        <v>127</v>
      </c>
      <c r="D410" s="18"/>
      <c r="E410" s="18"/>
      <c r="F410" s="3"/>
      <c r="G410" s="3" t="s">
        <v>1792</v>
      </c>
      <c r="H410" s="4"/>
      <c r="I410" s="4"/>
      <c r="J410" s="4"/>
      <c r="K410" s="4">
        <v>1</v>
      </c>
      <c r="L410" s="4">
        <v>1.31</v>
      </c>
    </row>
    <row r="411" spans="1:12">
      <c r="A411" s="172" t="s">
        <v>412</v>
      </c>
      <c r="B411" s="311" t="s">
        <v>1515</v>
      </c>
      <c r="C411" s="15">
        <v>127</v>
      </c>
      <c r="D411" s="18">
        <v>6</v>
      </c>
      <c r="E411" s="18">
        <v>55</v>
      </c>
      <c r="F411" s="3"/>
      <c r="G411" s="3" t="s">
        <v>1792</v>
      </c>
      <c r="H411" s="4">
        <v>150.38999999999999</v>
      </c>
      <c r="I411" s="4">
        <v>170</v>
      </c>
      <c r="J411" s="4">
        <v>308.27999999999997</v>
      </c>
      <c r="K411" s="4">
        <v>1</v>
      </c>
      <c r="L411" s="4">
        <v>1.31</v>
      </c>
    </row>
    <row r="412" spans="1:12">
      <c r="A412" s="673" t="s">
        <v>413</v>
      </c>
      <c r="B412" s="311"/>
      <c r="C412" s="15">
        <v>393</v>
      </c>
      <c r="D412" s="18"/>
      <c r="E412" s="18"/>
      <c r="F412" s="3"/>
      <c r="G412" s="3"/>
      <c r="H412" s="4"/>
      <c r="I412" s="4"/>
      <c r="J412" s="4"/>
      <c r="K412" s="4"/>
      <c r="L412" s="4"/>
    </row>
    <row r="413" spans="1:12">
      <c r="A413" s="674" t="s">
        <v>414</v>
      </c>
      <c r="B413" s="311" t="s">
        <v>1535</v>
      </c>
      <c r="C413" s="15">
        <v>311</v>
      </c>
      <c r="D413" s="18">
        <v>7</v>
      </c>
      <c r="E413" s="18">
        <v>68</v>
      </c>
      <c r="F413" s="3"/>
      <c r="G413" s="3" t="s">
        <v>1792</v>
      </c>
      <c r="H413" s="4">
        <v>293.89999999999998</v>
      </c>
      <c r="I413" s="4">
        <v>134.37</v>
      </c>
      <c r="J413" s="4">
        <v>251.45</v>
      </c>
      <c r="K413" s="4">
        <v>0.92</v>
      </c>
      <c r="L413" s="4">
        <v>1.46</v>
      </c>
    </row>
    <row r="414" spans="1:12">
      <c r="A414" s="172" t="s">
        <v>415</v>
      </c>
      <c r="B414" s="311" t="s">
        <v>1433</v>
      </c>
      <c r="C414" s="15">
        <v>186</v>
      </c>
      <c r="D414" s="18"/>
      <c r="E414" s="18"/>
      <c r="F414" s="3"/>
      <c r="G414" s="3" t="s">
        <v>1792</v>
      </c>
      <c r="H414" s="4"/>
      <c r="I414" s="4"/>
      <c r="J414" s="4"/>
      <c r="K414" s="4">
        <v>1.38</v>
      </c>
      <c r="L414" s="4">
        <v>1.08</v>
      </c>
    </row>
    <row r="415" spans="1:12">
      <c r="A415" s="172" t="s">
        <v>415</v>
      </c>
      <c r="B415" s="311" t="s">
        <v>1638</v>
      </c>
      <c r="C415" s="15">
        <v>186</v>
      </c>
      <c r="D415" s="18">
        <v>10</v>
      </c>
      <c r="E415" s="18">
        <v>105</v>
      </c>
      <c r="F415" s="3"/>
      <c r="G415" s="3" t="s">
        <v>1792</v>
      </c>
      <c r="H415" s="4">
        <v>337.82</v>
      </c>
      <c r="I415" s="4">
        <v>355.01</v>
      </c>
      <c r="J415" s="4">
        <v>355.63</v>
      </c>
      <c r="K415" s="4">
        <v>1.38</v>
      </c>
      <c r="L415" s="4">
        <v>1.08</v>
      </c>
    </row>
    <row r="416" spans="1:12">
      <c r="A416" s="673" t="s">
        <v>416</v>
      </c>
      <c r="B416" s="311"/>
      <c r="C416" s="15">
        <v>60</v>
      </c>
      <c r="D416" s="18"/>
      <c r="E416" s="18"/>
      <c r="F416" s="3"/>
      <c r="G416" s="3"/>
      <c r="H416" s="4"/>
      <c r="I416" s="4"/>
      <c r="J416" s="4"/>
      <c r="K416" s="4"/>
      <c r="L416" s="4"/>
    </row>
    <row r="417" spans="1:12">
      <c r="A417" s="673" t="s">
        <v>417</v>
      </c>
      <c r="B417" s="311"/>
      <c r="C417" s="15">
        <v>61</v>
      </c>
      <c r="D417" s="18"/>
      <c r="E417" s="18"/>
      <c r="F417" s="3"/>
      <c r="G417" s="3"/>
      <c r="H417" s="4"/>
      <c r="I417" s="4"/>
      <c r="J417" s="4"/>
      <c r="K417" s="4"/>
      <c r="L417" s="4"/>
    </row>
    <row r="418" spans="1:12">
      <c r="A418" s="674" t="s">
        <v>418</v>
      </c>
      <c r="B418" s="311" t="s">
        <v>1433</v>
      </c>
      <c r="C418" s="15">
        <v>62</v>
      </c>
      <c r="D418" s="18"/>
      <c r="E418" s="18"/>
      <c r="F418" s="3"/>
      <c r="G418" s="3" t="s">
        <v>1762</v>
      </c>
      <c r="H418" s="4"/>
      <c r="I418" s="4"/>
      <c r="J418" s="4"/>
      <c r="K418" s="4">
        <v>1.38</v>
      </c>
      <c r="L418" s="4">
        <v>1.08</v>
      </c>
    </row>
    <row r="419" spans="1:12">
      <c r="A419" s="674" t="s">
        <v>418</v>
      </c>
      <c r="B419" s="311" t="s">
        <v>1638</v>
      </c>
      <c r="C419" s="15">
        <v>62</v>
      </c>
      <c r="D419" s="18">
        <v>14</v>
      </c>
      <c r="E419" s="18">
        <v>138</v>
      </c>
      <c r="F419" s="3"/>
      <c r="G419" s="3" t="s">
        <v>1762</v>
      </c>
      <c r="H419" s="4">
        <v>600.97</v>
      </c>
      <c r="I419" s="4">
        <v>418.69</v>
      </c>
      <c r="J419" s="4">
        <v>360.7</v>
      </c>
      <c r="K419" s="4">
        <v>1.38</v>
      </c>
      <c r="L419" s="4">
        <v>1.08</v>
      </c>
    </row>
    <row r="420" spans="1:12">
      <c r="A420" s="673" t="s">
        <v>419</v>
      </c>
      <c r="B420" s="311"/>
      <c r="C420" s="15">
        <v>77</v>
      </c>
      <c r="D420" s="18"/>
      <c r="E420" s="18"/>
      <c r="F420" s="3"/>
      <c r="G420" s="3"/>
      <c r="H420" s="4"/>
      <c r="I420" s="4"/>
      <c r="J420" s="4"/>
      <c r="K420" s="4"/>
      <c r="L420" s="4"/>
    </row>
    <row r="421" spans="1:12">
      <c r="A421" s="673" t="s">
        <v>420</v>
      </c>
      <c r="B421" s="311"/>
      <c r="C421" s="15">
        <v>261</v>
      </c>
      <c r="D421" s="18"/>
      <c r="E421" s="18"/>
      <c r="F421" s="3"/>
      <c r="G421" s="3"/>
      <c r="H421" s="4"/>
      <c r="I421" s="4"/>
      <c r="J421" s="4"/>
      <c r="K421" s="4"/>
      <c r="L421" s="4"/>
    </row>
    <row r="422" spans="1:12">
      <c r="A422" s="673" t="s">
        <v>421</v>
      </c>
      <c r="B422" s="311"/>
      <c r="C422" s="15">
        <v>137</v>
      </c>
      <c r="D422" s="18"/>
      <c r="E422" s="18"/>
      <c r="F422" s="3"/>
      <c r="G422" s="3"/>
      <c r="H422" s="4"/>
      <c r="I422" s="4"/>
      <c r="J422" s="4"/>
      <c r="K422" s="4"/>
      <c r="L422" s="4"/>
    </row>
    <row r="423" spans="1:12">
      <c r="A423" s="674" t="s">
        <v>423</v>
      </c>
      <c r="B423" s="311" t="s">
        <v>1435</v>
      </c>
      <c r="C423" s="15">
        <v>233</v>
      </c>
      <c r="D423" s="18"/>
      <c r="E423" s="18"/>
      <c r="F423" s="3"/>
      <c r="G423" s="3" t="s">
        <v>1792</v>
      </c>
      <c r="H423" s="4"/>
      <c r="I423" s="4"/>
      <c r="J423" s="4"/>
      <c r="K423" s="4">
        <v>1.31</v>
      </c>
      <c r="L423" s="4">
        <v>0.92</v>
      </c>
    </row>
    <row r="424" spans="1:12">
      <c r="A424" s="674" t="s">
        <v>423</v>
      </c>
      <c r="B424" s="311" t="s">
        <v>1626</v>
      </c>
      <c r="C424" s="15">
        <v>233</v>
      </c>
      <c r="D424" s="18">
        <v>8</v>
      </c>
      <c r="E424" s="18">
        <v>81</v>
      </c>
      <c r="F424" s="3"/>
      <c r="G424" s="3" t="s">
        <v>1792</v>
      </c>
      <c r="H424" s="4">
        <v>145.19</v>
      </c>
      <c r="I424" s="4">
        <v>285.97000000000003</v>
      </c>
      <c r="J424" s="4">
        <v>374.91</v>
      </c>
      <c r="K424" s="4">
        <v>1.31</v>
      </c>
      <c r="L424" s="4">
        <v>0.92</v>
      </c>
    </row>
    <row r="425" spans="1:12">
      <c r="A425" s="674" t="s">
        <v>422</v>
      </c>
      <c r="B425" s="311" t="s">
        <v>1404</v>
      </c>
      <c r="C425" s="15">
        <v>474</v>
      </c>
      <c r="D425" s="18">
        <v>10</v>
      </c>
      <c r="E425" s="18">
        <v>104</v>
      </c>
      <c r="F425" s="3"/>
      <c r="G425" s="3" t="s">
        <v>1762</v>
      </c>
      <c r="H425" s="4">
        <v>353.37</v>
      </c>
      <c r="I425" s="4">
        <v>224.14</v>
      </c>
      <c r="J425" s="4">
        <v>502.89</v>
      </c>
      <c r="K425" s="4">
        <v>1.31</v>
      </c>
      <c r="L425" s="4">
        <v>1.38</v>
      </c>
    </row>
    <row r="426" spans="1:12">
      <c r="A426" s="674" t="s">
        <v>422</v>
      </c>
      <c r="B426" s="311" t="s">
        <v>1435</v>
      </c>
      <c r="C426" s="15">
        <v>474</v>
      </c>
      <c r="D426" s="18"/>
      <c r="E426" s="18"/>
      <c r="F426" s="3"/>
      <c r="G426" s="3" t="s">
        <v>1762</v>
      </c>
      <c r="H426" s="4"/>
      <c r="I426" s="4"/>
      <c r="J426" s="4"/>
      <c r="K426" s="4"/>
      <c r="L426" s="4"/>
    </row>
    <row r="427" spans="1:12">
      <c r="A427" s="172" t="s">
        <v>424</v>
      </c>
      <c r="B427" s="311" t="s">
        <v>1410</v>
      </c>
      <c r="C427" s="15">
        <v>57</v>
      </c>
      <c r="D427" s="18"/>
      <c r="E427" s="18"/>
      <c r="F427" s="3"/>
      <c r="G427" s="3" t="s">
        <v>1792</v>
      </c>
      <c r="H427" s="4"/>
      <c r="I427" s="4"/>
      <c r="J427" s="4"/>
      <c r="K427" s="4">
        <v>1</v>
      </c>
      <c r="L427" s="4">
        <v>1.46</v>
      </c>
    </row>
    <row r="428" spans="1:12">
      <c r="A428" s="172" t="s">
        <v>424</v>
      </c>
      <c r="B428" s="311" t="s">
        <v>1634</v>
      </c>
      <c r="C428" s="15">
        <v>57</v>
      </c>
      <c r="D428" s="18">
        <v>9</v>
      </c>
      <c r="E428" s="18">
        <v>90</v>
      </c>
      <c r="F428" s="3"/>
      <c r="G428" s="3" t="s">
        <v>1792</v>
      </c>
      <c r="H428" s="4">
        <v>378.65</v>
      </c>
      <c r="I428" s="4">
        <v>146.9</v>
      </c>
      <c r="J428" s="4">
        <v>371.45</v>
      </c>
      <c r="K428" s="4">
        <v>1</v>
      </c>
      <c r="L428" s="4">
        <v>1.46</v>
      </c>
    </row>
    <row r="429" spans="1:12">
      <c r="A429" s="673" t="s">
        <v>425</v>
      </c>
      <c r="B429" s="311"/>
      <c r="C429" s="15">
        <v>394</v>
      </c>
      <c r="D429" s="18"/>
      <c r="E429" s="18"/>
      <c r="F429" s="3"/>
      <c r="G429" s="3"/>
      <c r="H429" s="4"/>
      <c r="I429" s="4"/>
      <c r="J429" s="4"/>
      <c r="K429" s="4"/>
      <c r="L429" s="4"/>
    </row>
    <row r="430" spans="1:12">
      <c r="A430" s="674" t="s">
        <v>426</v>
      </c>
      <c r="B430" s="311" t="s">
        <v>1509</v>
      </c>
      <c r="C430" s="15">
        <v>476</v>
      </c>
      <c r="D430" s="18">
        <v>12</v>
      </c>
      <c r="E430" s="18">
        <v>121</v>
      </c>
      <c r="F430" s="3"/>
      <c r="G430" s="3" t="s">
        <v>1792</v>
      </c>
      <c r="H430" s="4">
        <v>362.89</v>
      </c>
      <c r="I430" s="4">
        <v>599.79</v>
      </c>
      <c r="J430" s="4">
        <v>259.98</v>
      </c>
      <c r="K430" s="4">
        <v>0.92</v>
      </c>
      <c r="L430" s="4">
        <v>0.62</v>
      </c>
    </row>
    <row r="431" spans="1:12">
      <c r="A431" s="674" t="s">
        <v>426</v>
      </c>
      <c r="B431" s="311" t="s">
        <v>1604</v>
      </c>
      <c r="C431" s="15">
        <v>476</v>
      </c>
      <c r="D431" s="18"/>
      <c r="E431" s="18"/>
      <c r="F431" s="3"/>
      <c r="G431" s="3" t="s">
        <v>1792</v>
      </c>
      <c r="H431" s="4"/>
      <c r="I431" s="4"/>
      <c r="J431" s="4"/>
      <c r="K431" s="4">
        <v>0.92</v>
      </c>
      <c r="L431" s="4">
        <v>0.62</v>
      </c>
    </row>
    <row r="432" spans="1:12">
      <c r="A432" s="673" t="s">
        <v>427</v>
      </c>
      <c r="B432" s="311"/>
      <c r="C432" s="15">
        <v>54</v>
      </c>
      <c r="D432" s="18"/>
      <c r="E432" s="18"/>
      <c r="F432" s="3"/>
      <c r="G432" s="3"/>
      <c r="H432" s="4"/>
      <c r="I432" s="4"/>
      <c r="J432" s="4"/>
      <c r="K432" s="4"/>
      <c r="L432" s="4"/>
    </row>
    <row r="433" spans="1:12">
      <c r="A433" s="673" t="s">
        <v>428</v>
      </c>
      <c r="B433" s="311"/>
      <c r="C433" s="15">
        <v>247</v>
      </c>
      <c r="D433" s="18"/>
      <c r="E433" s="18"/>
      <c r="F433" s="3"/>
      <c r="G433" s="3"/>
      <c r="H433" s="4"/>
      <c r="I433" s="4"/>
      <c r="J433" s="4"/>
      <c r="K433" s="4"/>
      <c r="L433" s="4"/>
    </row>
    <row r="434" spans="1:12">
      <c r="A434" s="172" t="s">
        <v>429</v>
      </c>
      <c r="B434" s="311" t="s">
        <v>1531</v>
      </c>
      <c r="C434" s="15">
        <v>432</v>
      </c>
      <c r="D434" s="18"/>
      <c r="E434" s="18"/>
      <c r="F434" s="3"/>
      <c r="G434" s="3" t="s">
        <v>1792</v>
      </c>
      <c r="H434" s="4"/>
      <c r="I434" s="4"/>
      <c r="J434" s="4"/>
      <c r="K434" s="4">
        <v>1.0900000000000001</v>
      </c>
      <c r="L434" s="4">
        <v>1.72</v>
      </c>
    </row>
    <row r="435" spans="1:12">
      <c r="A435" s="172" t="s">
        <v>429</v>
      </c>
      <c r="B435" s="311" t="s">
        <v>1620</v>
      </c>
      <c r="C435" s="15">
        <v>432</v>
      </c>
      <c r="D435" s="18">
        <v>9</v>
      </c>
      <c r="E435" s="18">
        <v>86</v>
      </c>
      <c r="F435" s="3"/>
      <c r="G435" s="3" t="s">
        <v>1792</v>
      </c>
      <c r="H435" s="4">
        <v>233.71</v>
      </c>
      <c r="I435" s="4">
        <v>197.08</v>
      </c>
      <c r="J435" s="4">
        <v>424.42</v>
      </c>
      <c r="K435" s="4">
        <v>1.0900000000000001</v>
      </c>
      <c r="L435" s="4">
        <v>1.72</v>
      </c>
    </row>
    <row r="436" spans="1:12">
      <c r="A436" s="674" t="s">
        <v>430</v>
      </c>
      <c r="B436" s="311" t="s">
        <v>1433</v>
      </c>
      <c r="C436" s="15">
        <v>195</v>
      </c>
      <c r="D436" s="18"/>
      <c r="E436" s="18"/>
      <c r="F436" s="3"/>
      <c r="G436" s="3" t="s">
        <v>1792</v>
      </c>
      <c r="H436" s="4"/>
      <c r="I436" s="4"/>
      <c r="J436" s="4"/>
      <c r="K436" s="4">
        <v>1.46</v>
      </c>
      <c r="L436" s="4">
        <v>0.54</v>
      </c>
    </row>
    <row r="437" spans="1:12">
      <c r="A437" s="674" t="s">
        <v>430</v>
      </c>
      <c r="B437" s="311" t="s">
        <v>1638</v>
      </c>
      <c r="C437" s="15">
        <v>195</v>
      </c>
      <c r="D437" s="18">
        <v>10</v>
      </c>
      <c r="E437" s="18">
        <v>103</v>
      </c>
      <c r="F437" s="3"/>
      <c r="G437" s="3" t="s">
        <v>1792</v>
      </c>
      <c r="H437" s="4">
        <v>288.64</v>
      </c>
      <c r="I437" s="4">
        <v>438</v>
      </c>
      <c r="J437" s="4">
        <v>355.07</v>
      </c>
      <c r="K437" s="4">
        <v>1.46</v>
      </c>
      <c r="L437" s="4">
        <v>0.54</v>
      </c>
    </row>
    <row r="438" spans="1:12">
      <c r="A438" s="673" t="s">
        <v>431</v>
      </c>
      <c r="B438" s="311"/>
      <c r="C438" s="15">
        <v>156</v>
      </c>
      <c r="D438" s="18"/>
      <c r="E438" s="18"/>
      <c r="F438" s="3"/>
      <c r="G438" s="3"/>
      <c r="H438" s="4"/>
      <c r="I438" s="4"/>
      <c r="J438" s="4"/>
      <c r="K438" s="4"/>
      <c r="L438" s="4"/>
    </row>
    <row r="439" spans="1:12">
      <c r="A439" s="674" t="s">
        <v>432</v>
      </c>
      <c r="B439" s="311" t="s">
        <v>1539</v>
      </c>
      <c r="C439" s="15">
        <v>211</v>
      </c>
      <c r="D439" s="18"/>
      <c r="E439" s="18"/>
      <c r="F439" s="3"/>
      <c r="G439" s="3"/>
      <c r="H439" s="4"/>
      <c r="I439" s="4"/>
      <c r="J439" s="4"/>
      <c r="K439" s="4"/>
      <c r="L439" s="4"/>
    </row>
    <row r="440" spans="1:12">
      <c r="A440" s="674" t="s">
        <v>432</v>
      </c>
      <c r="B440" s="311" t="s">
        <v>1612</v>
      </c>
      <c r="C440" s="15">
        <v>211</v>
      </c>
      <c r="D440" s="18">
        <v>13</v>
      </c>
      <c r="E440" s="18">
        <v>126</v>
      </c>
      <c r="F440" s="3"/>
      <c r="G440" s="3" t="s">
        <v>1762</v>
      </c>
      <c r="H440" s="4">
        <v>535.41999999999996</v>
      </c>
      <c r="I440" s="4">
        <v>210.6</v>
      </c>
      <c r="J440" s="4">
        <v>534.94000000000005</v>
      </c>
      <c r="K440" s="4">
        <v>1</v>
      </c>
      <c r="L440" s="4">
        <v>1.31</v>
      </c>
    </row>
    <row r="441" spans="1:12">
      <c r="A441" s="674" t="s">
        <v>433</v>
      </c>
      <c r="B441" s="311" t="s">
        <v>1594</v>
      </c>
      <c r="C441" s="15">
        <v>26</v>
      </c>
      <c r="D441" s="18">
        <v>9</v>
      </c>
      <c r="E441" s="18">
        <v>87</v>
      </c>
      <c r="F441" s="3"/>
      <c r="G441" s="3" t="s">
        <v>1792</v>
      </c>
      <c r="H441" s="4">
        <v>355.74</v>
      </c>
      <c r="I441" s="4">
        <v>157.72999999999999</v>
      </c>
      <c r="J441" s="4">
        <v>356.07</v>
      </c>
      <c r="K441" s="4">
        <v>0.92</v>
      </c>
      <c r="L441" s="4">
        <v>1.54</v>
      </c>
    </row>
    <row r="442" spans="1:12">
      <c r="A442" s="674" t="s">
        <v>434</v>
      </c>
      <c r="B442" s="311" t="s">
        <v>1541</v>
      </c>
      <c r="C442" s="15">
        <v>243</v>
      </c>
      <c r="D442" s="18">
        <v>12</v>
      </c>
      <c r="E442" s="18">
        <v>121</v>
      </c>
      <c r="F442" s="3"/>
      <c r="G442" s="3" t="s">
        <v>1762</v>
      </c>
      <c r="H442" s="4">
        <v>420.55</v>
      </c>
      <c r="I442" s="4">
        <v>368.05</v>
      </c>
      <c r="J442" s="4">
        <v>436.05</v>
      </c>
      <c r="K442" s="4">
        <v>1.38</v>
      </c>
      <c r="L442" s="4">
        <v>1.77</v>
      </c>
    </row>
    <row r="443" spans="1:12">
      <c r="A443" s="673" t="s">
        <v>435</v>
      </c>
      <c r="B443" s="311"/>
      <c r="C443" s="15">
        <v>280</v>
      </c>
      <c r="D443" s="18"/>
      <c r="E443" s="18"/>
      <c r="F443" s="3"/>
      <c r="G443" s="3"/>
      <c r="H443" s="4"/>
      <c r="I443" s="4"/>
      <c r="J443" s="4"/>
      <c r="K443" s="4"/>
      <c r="L443" s="4"/>
    </row>
    <row r="444" spans="1:12">
      <c r="A444" s="172" t="s">
        <v>436</v>
      </c>
      <c r="B444" s="311" t="s">
        <v>1515</v>
      </c>
      <c r="C444" s="15">
        <v>409</v>
      </c>
      <c r="D444" s="18">
        <v>10</v>
      </c>
      <c r="E444" s="18">
        <v>103</v>
      </c>
      <c r="F444" s="3"/>
      <c r="G444" s="3" t="s">
        <v>1792</v>
      </c>
      <c r="H444" s="4">
        <v>408.33</v>
      </c>
      <c r="I444" s="4">
        <v>145.87</v>
      </c>
      <c r="J444" s="4">
        <v>471.64</v>
      </c>
      <c r="K444" s="4">
        <v>1.49</v>
      </c>
      <c r="L444" s="4">
        <v>0.89</v>
      </c>
    </row>
    <row r="445" spans="1:12">
      <c r="A445" s="172" t="s">
        <v>437</v>
      </c>
      <c r="B445" s="311" t="s">
        <v>1451</v>
      </c>
      <c r="C445" s="15">
        <v>78</v>
      </c>
      <c r="D445" s="18">
        <v>11</v>
      </c>
      <c r="E445" s="18">
        <v>106</v>
      </c>
      <c r="F445" s="3"/>
      <c r="G445" s="3" t="s">
        <v>1792</v>
      </c>
      <c r="H445" s="4">
        <v>703.92</v>
      </c>
      <c r="I445" s="4">
        <v>220.5</v>
      </c>
      <c r="J445" s="4">
        <v>283.61</v>
      </c>
      <c r="K445" s="4">
        <v>1</v>
      </c>
      <c r="L445" s="4">
        <v>1.62</v>
      </c>
    </row>
    <row r="446" spans="1:12">
      <c r="A446" s="172" t="s">
        <v>437</v>
      </c>
      <c r="B446" s="311" t="s">
        <v>1556</v>
      </c>
      <c r="C446" s="15">
        <v>78</v>
      </c>
      <c r="D446" s="18"/>
      <c r="E446" s="18"/>
      <c r="F446" s="3"/>
      <c r="G446" s="3" t="s">
        <v>1792</v>
      </c>
      <c r="H446" s="4"/>
      <c r="I446" s="4"/>
      <c r="J446" s="4"/>
      <c r="K446" s="4">
        <v>1</v>
      </c>
      <c r="L446" s="4">
        <v>1.62</v>
      </c>
    </row>
    <row r="447" spans="1:12">
      <c r="A447" s="172" t="s">
        <v>438</v>
      </c>
      <c r="B447" s="311" t="s">
        <v>1463</v>
      </c>
      <c r="C447" s="15">
        <v>20</v>
      </c>
      <c r="D447" s="18">
        <v>7</v>
      </c>
      <c r="E447" s="18">
        <v>72</v>
      </c>
      <c r="F447" s="3"/>
      <c r="G447" s="3" t="s">
        <v>1792</v>
      </c>
      <c r="H447" s="4">
        <v>231.42</v>
      </c>
      <c r="I447" s="4">
        <v>130.38999999999999</v>
      </c>
      <c r="J447" s="4">
        <v>360.75</v>
      </c>
      <c r="K447" s="4">
        <v>0.85</v>
      </c>
      <c r="L447" s="4">
        <v>1.49</v>
      </c>
    </row>
    <row r="448" spans="1:12">
      <c r="A448" s="172" t="s">
        <v>438</v>
      </c>
      <c r="B448" s="311" t="s">
        <v>1556</v>
      </c>
      <c r="C448" s="15">
        <v>20</v>
      </c>
      <c r="D448" s="18"/>
      <c r="E448" s="18"/>
      <c r="F448" s="3"/>
      <c r="G448" s="3" t="s">
        <v>1792</v>
      </c>
      <c r="H448" s="4"/>
      <c r="I448" s="4"/>
      <c r="J448" s="4"/>
      <c r="K448" s="4">
        <v>0.85</v>
      </c>
      <c r="L448" s="4">
        <v>1.49</v>
      </c>
    </row>
    <row r="449" spans="1:12">
      <c r="A449" s="673" t="s">
        <v>439</v>
      </c>
      <c r="B449" s="311"/>
      <c r="C449" s="15">
        <v>19</v>
      </c>
      <c r="D449" s="18"/>
      <c r="E449" s="18"/>
      <c r="F449" s="3"/>
      <c r="G449" s="3"/>
      <c r="H449" s="4"/>
      <c r="I449" s="4"/>
      <c r="J449" s="4"/>
      <c r="K449" s="4"/>
      <c r="L449" s="4"/>
    </row>
    <row r="450" spans="1:12">
      <c r="A450" s="673" t="s">
        <v>440</v>
      </c>
      <c r="B450" s="311"/>
      <c r="C450" s="15">
        <v>384</v>
      </c>
      <c r="D450" s="18"/>
      <c r="E450" s="18"/>
      <c r="F450" s="3"/>
      <c r="G450" s="3"/>
      <c r="H450" s="4"/>
      <c r="I450" s="4"/>
      <c r="J450" s="4"/>
      <c r="K450" s="4"/>
      <c r="L450" s="4"/>
    </row>
    <row r="451" spans="1:12">
      <c r="A451" s="172" t="s">
        <v>441</v>
      </c>
      <c r="B451" s="311" t="s">
        <v>1424</v>
      </c>
      <c r="C451" s="15">
        <v>378</v>
      </c>
      <c r="D451" s="18">
        <v>7</v>
      </c>
      <c r="E451" s="18">
        <v>69</v>
      </c>
      <c r="F451" s="3"/>
      <c r="G451" s="3" t="s">
        <v>1792</v>
      </c>
      <c r="H451" s="4">
        <v>286.32</v>
      </c>
      <c r="I451" s="4">
        <v>258.3</v>
      </c>
      <c r="J451" s="4">
        <v>246.62</v>
      </c>
      <c r="K451" s="4">
        <v>1.23</v>
      </c>
      <c r="L451" s="4">
        <v>0.77</v>
      </c>
    </row>
    <row r="452" spans="1:12">
      <c r="A452" s="172" t="s">
        <v>442</v>
      </c>
      <c r="B452" s="311" t="s">
        <v>1577</v>
      </c>
      <c r="C452" s="15">
        <v>486</v>
      </c>
      <c r="D452" s="18">
        <v>9</v>
      </c>
      <c r="E452" s="18">
        <v>85</v>
      </c>
      <c r="F452" s="3"/>
      <c r="G452" s="3" t="s">
        <v>1792</v>
      </c>
      <c r="H452" s="4">
        <v>109.26</v>
      </c>
      <c r="I452" s="4">
        <v>438.72</v>
      </c>
      <c r="J452" s="4">
        <v>305.01</v>
      </c>
      <c r="K452" s="4">
        <v>1.69</v>
      </c>
      <c r="L452" s="4">
        <v>0.77</v>
      </c>
    </row>
    <row r="453" spans="1:12">
      <c r="A453" s="674" t="s">
        <v>443</v>
      </c>
      <c r="B453" s="311" t="s">
        <v>1424</v>
      </c>
      <c r="C453" s="15">
        <v>377</v>
      </c>
      <c r="D453" s="18">
        <v>10</v>
      </c>
      <c r="E453" s="18">
        <v>98</v>
      </c>
      <c r="F453" s="3"/>
      <c r="G453" s="3" t="s">
        <v>1762</v>
      </c>
      <c r="H453" s="4">
        <v>276.89</v>
      </c>
      <c r="I453" s="4">
        <v>328.41</v>
      </c>
      <c r="J453" s="4">
        <v>409.79</v>
      </c>
      <c r="K453" s="4">
        <v>1.23</v>
      </c>
      <c r="L453" s="4">
        <v>0.77</v>
      </c>
    </row>
    <row r="454" spans="1:12">
      <c r="A454" s="674" t="s">
        <v>444</v>
      </c>
      <c r="B454" s="311" t="s">
        <v>1424</v>
      </c>
      <c r="C454" s="15">
        <v>379</v>
      </c>
      <c r="D454" s="18">
        <v>18</v>
      </c>
      <c r="E454" s="18">
        <v>184</v>
      </c>
      <c r="F454" s="3"/>
      <c r="G454" s="3" t="s">
        <v>1762</v>
      </c>
      <c r="H454" s="4">
        <v>155.56</v>
      </c>
      <c r="I454" s="4">
        <v>1339.47</v>
      </c>
      <c r="J454" s="4">
        <v>403.76</v>
      </c>
      <c r="K454" s="4">
        <v>1.23</v>
      </c>
      <c r="L454" s="4">
        <v>0.77</v>
      </c>
    </row>
    <row r="455" spans="1:12">
      <c r="A455" s="172" t="s">
        <v>445</v>
      </c>
      <c r="B455" s="311" t="s">
        <v>1552</v>
      </c>
      <c r="C455" s="15">
        <v>369</v>
      </c>
      <c r="D455" s="18">
        <v>12</v>
      </c>
      <c r="E455" s="18">
        <v>123</v>
      </c>
      <c r="F455" s="3"/>
      <c r="G455" s="3" t="s">
        <v>1792</v>
      </c>
      <c r="H455" s="4">
        <v>575.21</v>
      </c>
      <c r="I455" s="4">
        <v>333.33</v>
      </c>
      <c r="J455" s="4">
        <v>324.73</v>
      </c>
      <c r="K455" s="4">
        <v>1.54</v>
      </c>
      <c r="L455" s="4">
        <v>0.85</v>
      </c>
    </row>
    <row r="456" spans="1:12">
      <c r="A456" s="172" t="s">
        <v>445</v>
      </c>
      <c r="B456" s="311" t="s">
        <v>1612</v>
      </c>
      <c r="C456" s="15">
        <v>369</v>
      </c>
      <c r="D456" s="18"/>
      <c r="E456" s="18"/>
      <c r="F456" s="3"/>
      <c r="G456" s="3" t="s">
        <v>1792</v>
      </c>
      <c r="H456" s="4"/>
      <c r="I456" s="4"/>
      <c r="J456" s="4"/>
      <c r="K456" s="4">
        <v>1.54</v>
      </c>
      <c r="L456" s="4">
        <v>0.85</v>
      </c>
    </row>
    <row r="457" spans="1:12">
      <c r="A457" s="673" t="s">
        <v>446</v>
      </c>
      <c r="B457" s="311"/>
      <c r="C457" s="15">
        <v>223</v>
      </c>
      <c r="D457" s="18"/>
      <c r="E457" s="18"/>
      <c r="F457" s="3"/>
      <c r="G457" s="3"/>
      <c r="H457" s="4"/>
      <c r="I457" s="4"/>
      <c r="J457" s="4"/>
      <c r="K457" s="4"/>
      <c r="L457" s="4"/>
    </row>
    <row r="458" spans="1:12">
      <c r="A458" s="673" t="s">
        <v>447</v>
      </c>
      <c r="B458" s="311"/>
      <c r="C458" s="15">
        <v>112</v>
      </c>
      <c r="D458" s="18"/>
      <c r="E458" s="18"/>
      <c r="F458" s="3"/>
      <c r="G458" s="3"/>
      <c r="H458" s="4"/>
      <c r="I458" s="4"/>
      <c r="J458" s="4"/>
      <c r="K458" s="4"/>
      <c r="L458" s="4"/>
    </row>
    <row r="459" spans="1:12">
      <c r="A459" s="673" t="s">
        <v>448</v>
      </c>
      <c r="B459" s="311"/>
      <c r="C459" s="15">
        <v>111</v>
      </c>
      <c r="D459" s="18"/>
      <c r="E459" s="18"/>
      <c r="F459" s="3"/>
      <c r="G459" s="3"/>
      <c r="H459" s="4"/>
      <c r="I459" s="4"/>
      <c r="J459" s="4"/>
      <c r="K459" s="4"/>
      <c r="L459" s="4"/>
    </row>
    <row r="460" spans="1:12">
      <c r="A460" s="674" t="s">
        <v>449</v>
      </c>
      <c r="B460" s="311" t="s">
        <v>1499</v>
      </c>
      <c r="C460" s="15">
        <v>464</v>
      </c>
      <c r="D460" s="18"/>
      <c r="E460" s="18"/>
      <c r="F460" s="3"/>
      <c r="G460" s="3" t="s">
        <v>1762</v>
      </c>
      <c r="H460" s="4"/>
      <c r="I460" s="4"/>
      <c r="J460" s="4"/>
      <c r="K460" s="4">
        <v>1.77</v>
      </c>
      <c r="L460" s="4">
        <v>0.62</v>
      </c>
    </row>
    <row r="461" spans="1:12">
      <c r="A461" s="674" t="s">
        <v>449</v>
      </c>
      <c r="B461" s="311" t="s">
        <v>1587</v>
      </c>
      <c r="C461" s="15">
        <v>464</v>
      </c>
      <c r="D461" s="18">
        <v>13</v>
      </c>
      <c r="E461" s="18">
        <v>126</v>
      </c>
      <c r="F461" s="3"/>
      <c r="G461" s="3" t="s">
        <v>1762</v>
      </c>
      <c r="H461" s="4">
        <v>422.25</v>
      </c>
      <c r="I461" s="4">
        <v>412.58</v>
      </c>
      <c r="J461" s="4">
        <v>540.30999999999995</v>
      </c>
      <c r="K461" s="4">
        <v>1.77</v>
      </c>
      <c r="L461" s="4">
        <v>0.62</v>
      </c>
    </row>
    <row r="462" spans="1:12">
      <c r="A462" s="673" t="s">
        <v>450</v>
      </c>
      <c r="B462" s="311"/>
      <c r="C462" s="15">
        <v>447</v>
      </c>
      <c r="D462" s="18"/>
      <c r="E462" s="18"/>
      <c r="F462" s="3"/>
      <c r="G462" s="3"/>
      <c r="H462" s="4"/>
      <c r="I462" s="4"/>
      <c r="J462" s="4"/>
      <c r="K462" s="4"/>
      <c r="L462" s="4"/>
    </row>
    <row r="463" spans="1:12">
      <c r="A463" s="673" t="s">
        <v>451</v>
      </c>
      <c r="B463" s="311"/>
      <c r="C463" s="15">
        <v>315</v>
      </c>
      <c r="D463" s="18"/>
      <c r="E463" s="18"/>
      <c r="F463" s="3"/>
      <c r="G463" s="3"/>
      <c r="H463" s="4"/>
      <c r="I463" s="4"/>
      <c r="J463" s="4"/>
      <c r="K463" s="4"/>
      <c r="L463" s="4"/>
    </row>
    <row r="464" spans="1:12">
      <c r="A464" s="672" t="s">
        <v>452</v>
      </c>
      <c r="B464" s="311" t="s">
        <v>1521</v>
      </c>
      <c r="C464" s="15">
        <v>407</v>
      </c>
      <c r="D464" s="18">
        <v>11</v>
      </c>
      <c r="E464" s="18">
        <v>109</v>
      </c>
      <c r="F464" s="3"/>
      <c r="G464" s="3" t="s">
        <v>1745</v>
      </c>
      <c r="H464" s="4">
        <v>453.48</v>
      </c>
      <c r="I464" s="4">
        <v>197.83</v>
      </c>
      <c r="J464" s="4">
        <v>461.6</v>
      </c>
      <c r="K464" s="4">
        <v>0.92</v>
      </c>
      <c r="L464" s="4">
        <v>1.38</v>
      </c>
    </row>
    <row r="465" spans="1:12">
      <c r="A465" s="672" t="s">
        <v>452</v>
      </c>
      <c r="B465" s="311" t="s">
        <v>1539</v>
      </c>
      <c r="C465" s="15">
        <v>407</v>
      </c>
      <c r="D465" s="18"/>
      <c r="E465" s="18"/>
      <c r="F465" s="3"/>
      <c r="G465" s="3" t="s">
        <v>1745</v>
      </c>
      <c r="H465" s="4"/>
      <c r="I465" s="4"/>
      <c r="J465" s="4"/>
      <c r="K465" s="4">
        <v>0.92</v>
      </c>
      <c r="L465" s="4">
        <v>1.38</v>
      </c>
    </row>
    <row r="466" spans="1:12">
      <c r="A466" s="672" t="s">
        <v>453</v>
      </c>
      <c r="B466" s="311" t="s">
        <v>1497</v>
      </c>
      <c r="C466" s="15">
        <v>479</v>
      </c>
      <c r="D466" s="18">
        <v>11</v>
      </c>
      <c r="E466" s="18">
        <v>109</v>
      </c>
      <c r="F466" s="3"/>
      <c r="G466" s="3" t="s">
        <v>1762</v>
      </c>
      <c r="H466" s="4">
        <v>454.02</v>
      </c>
      <c r="I466" s="4">
        <v>345.07</v>
      </c>
      <c r="J466" s="4">
        <v>300.81</v>
      </c>
      <c r="K466" s="4">
        <v>0.77</v>
      </c>
      <c r="L466" s="4">
        <v>1.4</v>
      </c>
    </row>
    <row r="467" spans="1:12">
      <c r="A467" s="672" t="s">
        <v>605</v>
      </c>
      <c r="B467" s="311" t="s">
        <v>1497</v>
      </c>
      <c r="C467" s="15">
        <v>479</v>
      </c>
      <c r="D467" s="18">
        <v>12</v>
      </c>
      <c r="E467" s="18">
        <v>124</v>
      </c>
      <c r="F467" s="3"/>
      <c r="G467" s="3" t="s">
        <v>1745</v>
      </c>
      <c r="H467" s="4">
        <v>454.02</v>
      </c>
      <c r="I467" s="4">
        <v>345.07</v>
      </c>
      <c r="J467" s="4">
        <v>343</v>
      </c>
      <c r="K467" s="4">
        <v>0.77</v>
      </c>
      <c r="L467" s="4">
        <v>1.4</v>
      </c>
    </row>
    <row r="468" spans="1:12">
      <c r="A468" s="672" t="s">
        <v>606</v>
      </c>
      <c r="B468" s="311" t="s">
        <v>1497</v>
      </c>
      <c r="C468" s="15">
        <v>479</v>
      </c>
      <c r="D468" s="18">
        <v>13</v>
      </c>
      <c r="E468" s="18">
        <v>125</v>
      </c>
      <c r="F468" s="3"/>
      <c r="G468" s="3" t="s">
        <v>1745</v>
      </c>
      <c r="H468" s="4">
        <v>454.02</v>
      </c>
      <c r="I468" s="4">
        <v>345.07</v>
      </c>
      <c r="J468" s="4">
        <v>321.74</v>
      </c>
      <c r="K468" s="4">
        <v>0.77</v>
      </c>
      <c r="L468" s="4">
        <v>1.4</v>
      </c>
    </row>
    <row r="469" spans="1:12">
      <c r="A469" s="672" t="s">
        <v>607</v>
      </c>
      <c r="B469" s="311" t="s">
        <v>1497</v>
      </c>
      <c r="C469" s="15">
        <v>479</v>
      </c>
      <c r="D469" s="18">
        <v>12</v>
      </c>
      <c r="E469" s="18">
        <v>122</v>
      </c>
      <c r="F469" s="3"/>
      <c r="G469" s="3" t="s">
        <v>1745</v>
      </c>
      <c r="H469" s="4">
        <v>454.02</v>
      </c>
      <c r="I469" s="4">
        <v>345.07</v>
      </c>
      <c r="J469" s="4">
        <v>290.5</v>
      </c>
      <c r="K469" s="4">
        <v>0.77</v>
      </c>
      <c r="L469" s="4">
        <v>1.4</v>
      </c>
    </row>
    <row r="470" spans="1:12">
      <c r="A470" s="672" t="s">
        <v>608</v>
      </c>
      <c r="B470" s="311" t="s">
        <v>1497</v>
      </c>
      <c r="C470" s="15">
        <v>479</v>
      </c>
      <c r="D470" s="18">
        <v>12</v>
      </c>
      <c r="E470" s="18">
        <v>122</v>
      </c>
      <c r="F470" s="3"/>
      <c r="G470" s="3" t="s">
        <v>1745</v>
      </c>
      <c r="H470" s="4">
        <v>454.02</v>
      </c>
      <c r="I470" s="4">
        <v>345.07</v>
      </c>
      <c r="J470" s="4">
        <v>290.5</v>
      </c>
      <c r="K470" s="4">
        <v>0.77</v>
      </c>
      <c r="L470" s="4">
        <v>1.4</v>
      </c>
    </row>
    <row r="471" spans="1:12">
      <c r="A471" s="672" t="s">
        <v>609</v>
      </c>
      <c r="B471" s="311" t="s">
        <v>1497</v>
      </c>
      <c r="C471" s="15">
        <v>479</v>
      </c>
      <c r="D471" s="18">
        <v>12</v>
      </c>
      <c r="E471" s="18">
        <v>124</v>
      </c>
      <c r="F471" s="3"/>
      <c r="G471" s="3" t="s">
        <v>1745</v>
      </c>
      <c r="H471" s="4">
        <v>454.02</v>
      </c>
      <c r="I471" s="4">
        <v>345.07</v>
      </c>
      <c r="J471" s="4">
        <v>311.20999999999998</v>
      </c>
      <c r="K471" s="4">
        <v>0.77</v>
      </c>
      <c r="L471" s="4">
        <v>1.4</v>
      </c>
    </row>
    <row r="472" spans="1:12">
      <c r="A472" s="674" t="s">
        <v>454</v>
      </c>
      <c r="B472" s="311" t="s">
        <v>1491</v>
      </c>
      <c r="C472" s="15">
        <v>302</v>
      </c>
      <c r="D472" s="18">
        <v>10</v>
      </c>
      <c r="E472" s="18">
        <v>101</v>
      </c>
      <c r="F472" s="3"/>
      <c r="G472" s="3" t="s">
        <v>1792</v>
      </c>
      <c r="H472" s="4">
        <v>382.54</v>
      </c>
      <c r="I472" s="4">
        <v>249.02</v>
      </c>
      <c r="J472" s="4">
        <v>382.44</v>
      </c>
      <c r="K472" s="4">
        <v>0.77</v>
      </c>
      <c r="L472" s="4">
        <v>0.77</v>
      </c>
    </row>
    <row r="473" spans="1:12">
      <c r="A473" s="674" t="s">
        <v>454</v>
      </c>
      <c r="B473" s="311" t="s">
        <v>1592</v>
      </c>
      <c r="C473" s="15">
        <v>302</v>
      </c>
      <c r="D473" s="18"/>
      <c r="E473" s="18"/>
      <c r="F473" s="3"/>
      <c r="G473" s="3" t="s">
        <v>1792</v>
      </c>
      <c r="H473" s="4"/>
      <c r="I473" s="4"/>
      <c r="J473" s="4"/>
      <c r="K473" s="4">
        <v>0.77</v>
      </c>
      <c r="L473" s="4">
        <v>0.77</v>
      </c>
    </row>
    <row r="474" spans="1:12">
      <c r="A474" s="672" t="s">
        <v>455</v>
      </c>
      <c r="B474" s="311" t="s">
        <v>1487</v>
      </c>
      <c r="C474" s="15">
        <v>373</v>
      </c>
      <c r="D474" s="18">
        <v>19</v>
      </c>
      <c r="E474" s="18">
        <v>189</v>
      </c>
      <c r="F474" s="3"/>
      <c r="G474" s="3" t="s">
        <v>1745</v>
      </c>
      <c r="H474" s="4">
        <v>1276.3499999999999</v>
      </c>
      <c r="I474" s="4">
        <v>437.3</v>
      </c>
      <c r="J474" s="4">
        <v>449.34</v>
      </c>
      <c r="K474" s="4">
        <v>1.46</v>
      </c>
      <c r="L474" s="4">
        <v>1.54</v>
      </c>
    </row>
    <row r="475" spans="1:12">
      <c r="A475" s="673" t="s">
        <v>456</v>
      </c>
      <c r="B475" s="311"/>
      <c r="C475" s="15">
        <v>27</v>
      </c>
      <c r="D475" s="18"/>
      <c r="E475" s="18"/>
      <c r="F475" s="3"/>
      <c r="G475" s="3"/>
      <c r="H475" s="4"/>
      <c r="I475" s="4"/>
      <c r="J475" s="4"/>
      <c r="K475" s="4"/>
      <c r="L475" s="4"/>
    </row>
    <row r="476" spans="1:12">
      <c r="A476" s="172" t="s">
        <v>457</v>
      </c>
      <c r="B476" s="311" t="s">
        <v>1560</v>
      </c>
      <c r="C476" s="15">
        <v>28</v>
      </c>
      <c r="D476" s="18">
        <v>8</v>
      </c>
      <c r="E476" s="18">
        <v>81</v>
      </c>
      <c r="F476" s="3"/>
      <c r="G476" s="3" t="s">
        <v>1792</v>
      </c>
      <c r="H476" s="4">
        <v>231.15</v>
      </c>
      <c r="I476" s="4">
        <v>253.91</v>
      </c>
      <c r="J476" s="4">
        <v>327.75</v>
      </c>
      <c r="K476" s="4">
        <v>1.1499999999999999</v>
      </c>
      <c r="L476" s="4">
        <v>1</v>
      </c>
    </row>
    <row r="477" spans="1:12">
      <c r="A477" s="674" t="s">
        <v>458</v>
      </c>
      <c r="B477" s="311" t="s">
        <v>1529</v>
      </c>
      <c r="C477" s="15">
        <v>254</v>
      </c>
      <c r="D477" s="18">
        <v>10</v>
      </c>
      <c r="E477" s="18">
        <v>104</v>
      </c>
      <c r="F477" s="3"/>
      <c r="G477" s="3" t="s">
        <v>1762</v>
      </c>
      <c r="H477" s="4">
        <v>403.06</v>
      </c>
      <c r="I477" s="4">
        <v>144.18</v>
      </c>
      <c r="J477" s="4">
        <v>413.2</v>
      </c>
      <c r="K477" s="4">
        <v>1.08</v>
      </c>
      <c r="L477" s="4">
        <v>1.85</v>
      </c>
    </row>
    <row r="478" spans="1:12">
      <c r="A478" s="674" t="s">
        <v>459</v>
      </c>
      <c r="B478" s="311" t="s">
        <v>1610</v>
      </c>
      <c r="C478" s="15">
        <v>212</v>
      </c>
      <c r="D478" s="18"/>
      <c r="E478" s="18"/>
      <c r="F478" s="3"/>
      <c r="G478" s="3" t="s">
        <v>1745</v>
      </c>
      <c r="H478" s="4"/>
      <c r="I478" s="4"/>
      <c r="J478" s="4"/>
      <c r="K478" s="4">
        <v>1.08</v>
      </c>
      <c r="L478" s="4">
        <v>1</v>
      </c>
    </row>
    <row r="479" spans="1:12">
      <c r="A479" s="674" t="s">
        <v>459</v>
      </c>
      <c r="B479" s="311" t="s">
        <v>1618</v>
      </c>
      <c r="C479" s="15">
        <v>212</v>
      </c>
      <c r="D479" s="18">
        <v>16</v>
      </c>
      <c r="E479" s="18">
        <v>160</v>
      </c>
      <c r="F479" s="3"/>
      <c r="G479" s="3" t="s">
        <v>1745</v>
      </c>
      <c r="H479" s="4">
        <v>688.26</v>
      </c>
      <c r="I479" s="4">
        <v>602.64</v>
      </c>
      <c r="J479" s="4">
        <v>316.52999999999997</v>
      </c>
      <c r="K479" s="4">
        <v>1.08</v>
      </c>
      <c r="L479" s="4">
        <v>1</v>
      </c>
    </row>
    <row r="480" spans="1:12">
      <c r="A480" s="674" t="s">
        <v>460</v>
      </c>
      <c r="B480" s="311" t="s">
        <v>1610</v>
      </c>
      <c r="C480" s="15">
        <v>123</v>
      </c>
      <c r="D480" s="18"/>
      <c r="E480" s="18"/>
      <c r="F480" s="3"/>
      <c r="G480" s="3" t="s">
        <v>1762</v>
      </c>
      <c r="H480" s="4"/>
      <c r="I480" s="4"/>
      <c r="J480" s="4"/>
      <c r="K480" s="4">
        <v>1.08</v>
      </c>
      <c r="L480" s="4">
        <v>1.62</v>
      </c>
    </row>
    <row r="481" spans="1:12">
      <c r="A481" s="674" t="s">
        <v>460</v>
      </c>
      <c r="B481" s="311" t="s">
        <v>1618</v>
      </c>
      <c r="C481" s="15">
        <v>123</v>
      </c>
      <c r="D481" s="18">
        <v>9</v>
      </c>
      <c r="E481" s="18">
        <v>92</v>
      </c>
      <c r="F481" s="3"/>
      <c r="G481" s="3" t="s">
        <v>1762</v>
      </c>
      <c r="H481" s="4">
        <v>878.07</v>
      </c>
      <c r="I481" s="4">
        <v>198.72</v>
      </c>
      <c r="J481" s="4">
        <v>375.46</v>
      </c>
      <c r="K481" s="4">
        <v>1.08</v>
      </c>
      <c r="L481" s="4">
        <v>1.62</v>
      </c>
    </row>
    <row r="482" spans="1:12">
      <c r="A482" s="674" t="s">
        <v>461</v>
      </c>
      <c r="B482" s="311"/>
      <c r="C482" s="15">
        <v>117</v>
      </c>
      <c r="D482" s="18"/>
      <c r="E482" s="18"/>
      <c r="F482" s="3"/>
      <c r="G482" s="3"/>
      <c r="H482" s="4"/>
      <c r="I482" s="4"/>
      <c r="J482" s="4"/>
      <c r="K482" s="4"/>
      <c r="L482" s="4"/>
    </row>
    <row r="483" spans="1:12">
      <c r="A483" s="172" t="s">
        <v>462</v>
      </c>
      <c r="B483" s="311" t="s">
        <v>1612</v>
      </c>
      <c r="C483" s="15">
        <v>119</v>
      </c>
      <c r="D483" s="18">
        <v>8</v>
      </c>
      <c r="E483" s="18">
        <v>82</v>
      </c>
      <c r="F483" s="3"/>
      <c r="G483" s="3" t="s">
        <v>1792</v>
      </c>
      <c r="H483" s="4">
        <v>321.68</v>
      </c>
      <c r="I483" s="4">
        <v>226.5</v>
      </c>
      <c r="J483" s="4">
        <v>273.37</v>
      </c>
      <c r="K483" s="4">
        <v>1.23</v>
      </c>
      <c r="L483" s="4">
        <v>1.05</v>
      </c>
    </row>
    <row r="484" spans="1:12">
      <c r="A484" s="172" t="s">
        <v>462</v>
      </c>
      <c r="B484" s="311" t="s">
        <v>1640</v>
      </c>
      <c r="C484" s="15">
        <v>119</v>
      </c>
      <c r="D484" s="18"/>
      <c r="E484" s="18"/>
      <c r="F484" s="3"/>
      <c r="G484" s="3" t="s">
        <v>1792</v>
      </c>
      <c r="H484" s="4"/>
      <c r="I484" s="4"/>
      <c r="J484" s="4"/>
      <c r="K484" s="4">
        <v>1.23</v>
      </c>
      <c r="L484" s="4">
        <v>1.05</v>
      </c>
    </row>
    <row r="485" spans="1:12">
      <c r="A485" s="673" t="s">
        <v>463</v>
      </c>
      <c r="B485" s="311"/>
      <c r="C485" s="15">
        <v>364</v>
      </c>
      <c r="D485" s="18"/>
      <c r="E485" s="18"/>
      <c r="F485" s="3"/>
      <c r="G485" s="3"/>
      <c r="H485" s="4"/>
      <c r="I485" s="4"/>
      <c r="J485" s="4"/>
      <c r="K485" s="4"/>
      <c r="L485" s="4"/>
    </row>
    <row r="486" spans="1:12">
      <c r="A486" s="673" t="s">
        <v>464</v>
      </c>
      <c r="B486" s="311"/>
      <c r="C486" s="15">
        <v>273</v>
      </c>
      <c r="D486" s="18"/>
      <c r="E486" s="18"/>
      <c r="F486" s="3"/>
      <c r="G486" s="3"/>
      <c r="H486" s="4"/>
      <c r="I486" s="4"/>
      <c r="J486" s="4"/>
      <c r="K486" s="4"/>
      <c r="L486" s="4"/>
    </row>
    <row r="487" spans="1:12">
      <c r="A487" s="673" t="s">
        <v>465</v>
      </c>
      <c r="B487" s="311"/>
      <c r="C487" s="15">
        <v>86</v>
      </c>
      <c r="D487" s="18"/>
      <c r="E487" s="18"/>
      <c r="F487" s="3"/>
      <c r="G487" s="3"/>
      <c r="H487" s="4"/>
      <c r="I487" s="4"/>
      <c r="J487" s="4"/>
      <c r="K487" s="4"/>
      <c r="L487" s="4"/>
    </row>
    <row r="488" spans="1:12">
      <c r="A488" s="673" t="s">
        <v>466</v>
      </c>
      <c r="B488" s="311"/>
      <c r="C488" s="15">
        <v>161</v>
      </c>
      <c r="D488" s="18"/>
      <c r="E488" s="18"/>
      <c r="F488" s="3"/>
      <c r="G488" s="3"/>
      <c r="H488" s="4"/>
      <c r="I488" s="4"/>
      <c r="J488" s="4"/>
      <c r="K488" s="4"/>
      <c r="L488" s="4"/>
    </row>
    <row r="489" spans="1:12">
      <c r="A489" s="172" t="s">
        <v>467</v>
      </c>
      <c r="B489" s="311" t="s">
        <v>1568</v>
      </c>
      <c r="C489" s="15">
        <v>336</v>
      </c>
      <c r="D489" s="18">
        <v>7</v>
      </c>
      <c r="E489" s="18">
        <v>69</v>
      </c>
      <c r="F489" s="3"/>
      <c r="G489" s="3" t="s">
        <v>1792</v>
      </c>
      <c r="H489" s="4">
        <v>125.8</v>
      </c>
      <c r="I489" s="4">
        <v>170.69</v>
      </c>
      <c r="J489" s="4">
        <v>389.36</v>
      </c>
      <c r="K489" s="4">
        <v>1.1200000000000001</v>
      </c>
      <c r="L489" s="4">
        <v>1</v>
      </c>
    </row>
    <row r="490" spans="1:12">
      <c r="A490" s="172" t="s">
        <v>468</v>
      </c>
      <c r="B490" s="311" t="s">
        <v>1554</v>
      </c>
      <c r="C490" s="15">
        <v>319</v>
      </c>
      <c r="D490" s="18">
        <v>16</v>
      </c>
      <c r="E490" s="18">
        <v>156</v>
      </c>
      <c r="F490" s="3"/>
      <c r="G490" s="3" t="s">
        <v>1792</v>
      </c>
      <c r="H490" s="4">
        <v>972.8</v>
      </c>
      <c r="I490" s="4">
        <v>141.69999999999999</v>
      </c>
      <c r="J490" s="4">
        <v>441.94</v>
      </c>
      <c r="K490" s="4">
        <v>1.08</v>
      </c>
      <c r="L490" s="4">
        <v>1.46</v>
      </c>
    </row>
    <row r="491" spans="1:12">
      <c r="A491" s="674" t="s">
        <v>1934</v>
      </c>
      <c r="B491" s="311" t="s">
        <v>1521</v>
      </c>
      <c r="C491" s="15">
        <v>492</v>
      </c>
      <c r="D491" s="18">
        <v>11</v>
      </c>
      <c r="E491" s="18">
        <v>111</v>
      </c>
      <c r="F491" s="3"/>
      <c r="G491" s="3" t="s">
        <v>586</v>
      </c>
      <c r="H491" s="4">
        <v>318.87</v>
      </c>
      <c r="I491" s="4">
        <v>328.94</v>
      </c>
      <c r="J491" s="4">
        <v>496.54</v>
      </c>
      <c r="K491" s="4">
        <v>1.54</v>
      </c>
      <c r="L491" s="4">
        <v>1.54</v>
      </c>
    </row>
    <row r="492" spans="1:12">
      <c r="A492" s="674" t="s">
        <v>1934</v>
      </c>
      <c r="B492" s="311" t="s">
        <v>1564</v>
      </c>
      <c r="C492" s="15">
        <v>492</v>
      </c>
      <c r="D492" s="18"/>
      <c r="E492" s="18"/>
      <c r="F492" s="3"/>
      <c r="G492" s="3" t="s">
        <v>586</v>
      </c>
      <c r="H492" s="4"/>
      <c r="I492" s="4"/>
      <c r="J492" s="4"/>
      <c r="K492" s="4">
        <v>1.54</v>
      </c>
      <c r="L492" s="4">
        <v>1.54</v>
      </c>
    </row>
    <row r="493" spans="1:12">
      <c r="A493" s="674" t="s">
        <v>595</v>
      </c>
      <c r="B493" s="311" t="s">
        <v>1564</v>
      </c>
      <c r="C493" s="15">
        <v>492</v>
      </c>
      <c r="D493" s="18"/>
      <c r="E493" s="18"/>
      <c r="F493" s="3"/>
      <c r="G493" s="3" t="s">
        <v>1753</v>
      </c>
      <c r="H493" s="4"/>
      <c r="I493" s="4"/>
      <c r="J493" s="4"/>
      <c r="K493" s="4"/>
      <c r="L493" s="4"/>
    </row>
    <row r="494" spans="1:12">
      <c r="A494" s="674" t="s">
        <v>469</v>
      </c>
      <c r="B494" s="311" t="s">
        <v>1644</v>
      </c>
      <c r="C494" s="15">
        <v>292</v>
      </c>
      <c r="D494" s="18">
        <v>6</v>
      </c>
      <c r="E494" s="18">
        <v>58</v>
      </c>
      <c r="F494" s="3"/>
      <c r="G494" s="3" t="s">
        <v>1792</v>
      </c>
      <c r="H494" s="4">
        <v>231.26</v>
      </c>
      <c r="I494" s="4">
        <v>9</v>
      </c>
      <c r="J494" s="4">
        <v>427.54</v>
      </c>
      <c r="K494" s="4">
        <v>0.02</v>
      </c>
      <c r="L494" s="4">
        <v>0.62</v>
      </c>
    </row>
    <row r="495" spans="1:12">
      <c r="A495" s="673" t="s">
        <v>470</v>
      </c>
      <c r="B495" s="311"/>
      <c r="C495" s="15">
        <v>372</v>
      </c>
      <c r="D495" s="18"/>
      <c r="E495" s="18"/>
      <c r="F495" s="3"/>
      <c r="G495" s="3"/>
      <c r="H495" s="4"/>
      <c r="I495" s="4"/>
      <c r="J495" s="4"/>
      <c r="K495" s="4"/>
      <c r="L495" s="4"/>
    </row>
    <row r="496" spans="1:12">
      <c r="A496" s="673" t="s">
        <v>471</v>
      </c>
      <c r="B496" s="311"/>
      <c r="C496" s="15">
        <v>90</v>
      </c>
      <c r="D496" s="18"/>
      <c r="E496" s="18"/>
      <c r="F496" s="3"/>
      <c r="G496" s="3"/>
      <c r="H496" s="4"/>
      <c r="I496" s="4"/>
      <c r="J496" s="4"/>
      <c r="K496" s="4"/>
      <c r="L496" s="4"/>
    </row>
    <row r="497" spans="1:12">
      <c r="A497" s="673" t="s">
        <v>472</v>
      </c>
      <c r="B497" s="311"/>
      <c r="C497" s="15">
        <v>422</v>
      </c>
      <c r="D497" s="18"/>
      <c r="E497" s="18"/>
      <c r="F497" s="3"/>
      <c r="G497" s="3"/>
      <c r="H497" s="4"/>
      <c r="I497" s="4"/>
      <c r="J497" s="4"/>
      <c r="K497" s="4"/>
      <c r="L497" s="4"/>
    </row>
    <row r="498" spans="1:12">
      <c r="A498" s="673" t="s">
        <v>473</v>
      </c>
      <c r="B498" s="311"/>
      <c r="C498" s="15">
        <v>410</v>
      </c>
      <c r="D498" s="18"/>
      <c r="E498" s="18"/>
      <c r="F498" s="3"/>
      <c r="G498" s="3"/>
      <c r="H498" s="4"/>
      <c r="I498" s="4"/>
      <c r="J498" s="4"/>
      <c r="K498" s="4"/>
      <c r="L498" s="4"/>
    </row>
    <row r="499" spans="1:12">
      <c r="A499" s="172" t="s">
        <v>474</v>
      </c>
      <c r="B499" s="311" t="s">
        <v>1422</v>
      </c>
      <c r="C499" s="15">
        <v>275</v>
      </c>
      <c r="D499" s="18">
        <v>13</v>
      </c>
      <c r="E499" s="18">
        <v>132</v>
      </c>
      <c r="F499" s="3"/>
      <c r="G499" s="3" t="s">
        <v>1792</v>
      </c>
      <c r="H499" s="4">
        <v>631.67999999999995</v>
      </c>
      <c r="I499" s="4">
        <v>193.75</v>
      </c>
      <c r="J499" s="4">
        <v>493.57</v>
      </c>
      <c r="K499" s="4">
        <v>1.38</v>
      </c>
      <c r="L499" s="4">
        <v>1.23</v>
      </c>
    </row>
    <row r="500" spans="1:12">
      <c r="A500" s="172" t="s">
        <v>474</v>
      </c>
      <c r="B500" s="311" t="s">
        <v>1443</v>
      </c>
      <c r="C500" s="15">
        <v>275</v>
      </c>
      <c r="D500" s="18"/>
      <c r="E500" s="18"/>
      <c r="F500" s="3"/>
      <c r="G500" s="3" t="s">
        <v>1792</v>
      </c>
      <c r="H500" s="4"/>
      <c r="I500" s="4"/>
      <c r="J500" s="4"/>
      <c r="K500" s="4">
        <v>1.38</v>
      </c>
      <c r="L500" s="4">
        <v>1.23</v>
      </c>
    </row>
    <row r="501" spans="1:12">
      <c r="A501" s="673" t="s">
        <v>475</v>
      </c>
      <c r="B501" s="311"/>
      <c r="C501" s="15">
        <v>403</v>
      </c>
      <c r="D501" s="18"/>
      <c r="E501" s="18"/>
      <c r="F501" s="3"/>
      <c r="G501" s="3"/>
      <c r="H501" s="4"/>
      <c r="I501" s="4"/>
      <c r="J501" s="4"/>
      <c r="K501" s="4"/>
      <c r="L501" s="4"/>
    </row>
    <row r="502" spans="1:12">
      <c r="A502" s="673" t="s">
        <v>476</v>
      </c>
      <c r="B502" s="311"/>
      <c r="C502" s="15">
        <v>285</v>
      </c>
      <c r="D502" s="18"/>
      <c r="E502" s="18"/>
      <c r="F502" s="3"/>
      <c r="G502" s="3"/>
      <c r="H502" s="4"/>
      <c r="I502" s="4"/>
      <c r="J502" s="4"/>
      <c r="K502" s="4"/>
      <c r="L502" s="4"/>
    </row>
    <row r="503" spans="1:12">
      <c r="A503" s="674" t="s">
        <v>477</v>
      </c>
      <c r="B503" s="311" t="s">
        <v>1461</v>
      </c>
      <c r="C503" s="15">
        <v>213</v>
      </c>
      <c r="D503" s="18">
        <v>2</v>
      </c>
      <c r="E503" s="18">
        <v>21</v>
      </c>
      <c r="F503" s="3"/>
      <c r="G503" s="3" t="s">
        <v>1792</v>
      </c>
      <c r="H503" s="4">
        <v>19.010000000000002</v>
      </c>
      <c r="I503" s="4">
        <v>126.91</v>
      </c>
      <c r="J503" s="4">
        <v>95.43</v>
      </c>
      <c r="K503" s="4">
        <v>0.31</v>
      </c>
      <c r="L503" s="4">
        <v>0.08</v>
      </c>
    </row>
    <row r="504" spans="1:12">
      <c r="A504" s="674" t="s">
        <v>477</v>
      </c>
      <c r="B504" s="311" t="s">
        <v>1604</v>
      </c>
      <c r="C504" s="15">
        <v>213</v>
      </c>
      <c r="D504" s="18"/>
      <c r="E504" s="18"/>
      <c r="F504" s="3"/>
      <c r="G504" s="3" t="s">
        <v>1792</v>
      </c>
      <c r="H504" s="4"/>
      <c r="I504" s="4"/>
      <c r="J504" s="4"/>
      <c r="K504" s="4">
        <v>0.31</v>
      </c>
      <c r="L504" s="4">
        <v>0.08</v>
      </c>
    </row>
    <row r="505" spans="1:12">
      <c r="A505" s="673" t="s">
        <v>478</v>
      </c>
      <c r="B505" s="311"/>
      <c r="C505" s="15">
        <v>353</v>
      </c>
      <c r="D505" s="18"/>
      <c r="E505" s="18"/>
      <c r="F505" s="3"/>
      <c r="G505" s="3"/>
      <c r="H505" s="4"/>
      <c r="I505" s="4"/>
      <c r="J505" s="4"/>
      <c r="K505" s="4"/>
      <c r="L505" s="4"/>
    </row>
    <row r="506" spans="1:12">
      <c r="A506" s="673" t="s">
        <v>479</v>
      </c>
      <c r="B506" s="311"/>
      <c r="C506" s="15">
        <v>266</v>
      </c>
      <c r="D506" s="18"/>
      <c r="E506" s="18"/>
      <c r="F506" s="3"/>
      <c r="G506" s="3"/>
      <c r="H506" s="4"/>
      <c r="I506" s="4"/>
      <c r="J506" s="4"/>
      <c r="K506" s="4"/>
      <c r="L506" s="4"/>
    </row>
    <row r="507" spans="1:12">
      <c r="A507" s="672" t="s">
        <v>480</v>
      </c>
      <c r="B507" s="311" t="s">
        <v>1491</v>
      </c>
      <c r="C507" s="15">
        <v>227</v>
      </c>
      <c r="D507" s="18">
        <v>18</v>
      </c>
      <c r="E507" s="18">
        <v>183</v>
      </c>
      <c r="F507" s="3"/>
      <c r="G507" s="3" t="s">
        <v>1745</v>
      </c>
      <c r="H507" s="4">
        <v>544.02</v>
      </c>
      <c r="I507" s="4">
        <v>945</v>
      </c>
      <c r="J507" s="4">
        <v>379.83</v>
      </c>
      <c r="K507" s="4">
        <v>1</v>
      </c>
      <c r="L507" s="4">
        <v>1.08</v>
      </c>
    </row>
    <row r="508" spans="1:12">
      <c r="A508" s="672" t="s">
        <v>480</v>
      </c>
      <c r="B508" s="311" t="s">
        <v>1604</v>
      </c>
      <c r="C508" s="15">
        <v>227</v>
      </c>
      <c r="D508" s="18"/>
      <c r="E508" s="18"/>
      <c r="F508" s="3"/>
      <c r="G508" s="3" t="s">
        <v>1745</v>
      </c>
      <c r="H508" s="4"/>
      <c r="I508" s="4"/>
      <c r="J508" s="4"/>
      <c r="K508" s="4"/>
      <c r="L508" s="4"/>
    </row>
    <row r="509" spans="1:12">
      <c r="A509" s="673" t="s">
        <v>481</v>
      </c>
      <c r="B509" s="311"/>
      <c r="C509" s="15">
        <v>188</v>
      </c>
      <c r="D509" s="18"/>
      <c r="E509" s="18"/>
      <c r="F509" s="3"/>
      <c r="G509" s="3"/>
      <c r="H509" s="4"/>
      <c r="I509" s="4"/>
      <c r="J509" s="4"/>
      <c r="K509" s="4"/>
      <c r="L509" s="4"/>
    </row>
    <row r="510" spans="1:12">
      <c r="A510" s="673" t="s">
        <v>482</v>
      </c>
      <c r="B510" s="311"/>
      <c r="C510" s="15">
        <v>300</v>
      </c>
      <c r="D510" s="18"/>
      <c r="E510" s="18"/>
      <c r="F510" s="3"/>
      <c r="G510" s="3"/>
      <c r="H510" s="4"/>
      <c r="I510" s="4"/>
      <c r="J510" s="4"/>
      <c r="K510" s="4"/>
      <c r="L510" s="4"/>
    </row>
    <row r="511" spans="1:12">
      <c r="A511" s="673" t="s">
        <v>483</v>
      </c>
      <c r="B511" s="311"/>
      <c r="C511" s="15">
        <v>451</v>
      </c>
      <c r="D511" s="18"/>
      <c r="E511" s="18"/>
      <c r="F511" s="3"/>
      <c r="G511" s="3"/>
      <c r="H511" s="4"/>
      <c r="I511" s="4"/>
      <c r="J511" s="4"/>
      <c r="K511" s="4"/>
      <c r="L511" s="4"/>
    </row>
    <row r="512" spans="1:12">
      <c r="A512" s="172" t="s">
        <v>484</v>
      </c>
      <c r="B512" s="311" t="s">
        <v>1406</v>
      </c>
      <c r="C512" s="15">
        <v>435</v>
      </c>
      <c r="D512" s="18">
        <v>12</v>
      </c>
      <c r="E512" s="18">
        <v>122</v>
      </c>
      <c r="F512" s="3"/>
      <c r="G512" s="3" t="s">
        <v>1792</v>
      </c>
      <c r="H512" s="4">
        <v>540.95000000000005</v>
      </c>
      <c r="I512" s="4">
        <v>374.14</v>
      </c>
      <c r="J512" s="4">
        <v>303.35000000000002</v>
      </c>
      <c r="K512" s="4">
        <v>1.58</v>
      </c>
      <c r="L512" s="4">
        <v>1.29</v>
      </c>
    </row>
    <row r="513" spans="1:12">
      <c r="A513" s="172" t="s">
        <v>484</v>
      </c>
      <c r="B513" s="311" t="s">
        <v>1598</v>
      </c>
      <c r="C513" s="15">
        <v>435</v>
      </c>
      <c r="D513" s="18"/>
      <c r="E513" s="18"/>
      <c r="F513" s="3"/>
      <c r="G513" s="3" t="s">
        <v>1792</v>
      </c>
      <c r="H513" s="4"/>
      <c r="I513" s="4"/>
      <c r="J513" s="4"/>
      <c r="K513" s="4">
        <v>1.58</v>
      </c>
      <c r="L513" s="4">
        <v>1.29</v>
      </c>
    </row>
    <row r="514" spans="1:12">
      <c r="A514" s="172" t="s">
        <v>485</v>
      </c>
      <c r="B514" s="311" t="s">
        <v>1628</v>
      </c>
      <c r="C514" s="15">
        <v>289</v>
      </c>
      <c r="D514" s="18">
        <v>10</v>
      </c>
      <c r="E514" s="18">
        <v>99</v>
      </c>
      <c r="F514" s="3"/>
      <c r="G514" s="3" t="s">
        <v>1792</v>
      </c>
      <c r="H514" s="4">
        <v>140.72</v>
      </c>
      <c r="I514" s="4">
        <v>449.76</v>
      </c>
      <c r="J514" s="4">
        <v>399.08</v>
      </c>
      <c r="K514" s="4">
        <v>2.31</v>
      </c>
      <c r="L514" s="4">
        <v>1.54</v>
      </c>
    </row>
    <row r="515" spans="1:12">
      <c r="A515" s="673" t="s">
        <v>486</v>
      </c>
      <c r="B515" s="311"/>
      <c r="C515" s="15">
        <v>287</v>
      </c>
      <c r="D515" s="18"/>
      <c r="E515" s="18"/>
      <c r="F515" s="3"/>
      <c r="G515" s="3"/>
      <c r="H515" s="4"/>
      <c r="I515" s="4"/>
      <c r="J515" s="4"/>
      <c r="K515" s="4"/>
      <c r="L515" s="4"/>
    </row>
    <row r="516" spans="1:12">
      <c r="A516" s="674" t="s">
        <v>487</v>
      </c>
      <c r="B516" s="311" t="s">
        <v>1527</v>
      </c>
      <c r="C516" s="15">
        <v>80</v>
      </c>
      <c r="D516" s="18"/>
      <c r="E516" s="18"/>
      <c r="F516" s="3"/>
      <c r="G516" s="3" t="s">
        <v>1762</v>
      </c>
      <c r="H516" s="4"/>
      <c r="I516" s="4"/>
      <c r="J516" s="4"/>
      <c r="K516" s="4">
        <v>1.46</v>
      </c>
      <c r="L516" s="4">
        <v>0.46</v>
      </c>
    </row>
    <row r="517" spans="1:12">
      <c r="A517" s="674" t="s">
        <v>487</v>
      </c>
      <c r="B517" s="311" t="s">
        <v>1531</v>
      </c>
      <c r="C517" s="15">
        <v>80</v>
      </c>
      <c r="D517" s="18">
        <v>9</v>
      </c>
      <c r="E517" s="18">
        <v>93</v>
      </c>
      <c r="F517" s="3"/>
      <c r="G517" s="3" t="s">
        <v>1762</v>
      </c>
      <c r="H517" s="4">
        <v>236.91</v>
      </c>
      <c r="I517" s="4">
        <v>313.45999999999998</v>
      </c>
      <c r="J517" s="4">
        <v>440.8</v>
      </c>
      <c r="K517" s="4">
        <v>1.46</v>
      </c>
      <c r="L517" s="4">
        <v>0.46</v>
      </c>
    </row>
    <row r="518" spans="1:12">
      <c r="A518" s="172" t="s">
        <v>488</v>
      </c>
      <c r="B518" s="311" t="s">
        <v>1527</v>
      </c>
      <c r="C518" s="15">
        <v>199</v>
      </c>
      <c r="D518" s="18"/>
      <c r="E518" s="18"/>
      <c r="F518" s="3"/>
      <c r="G518" s="3" t="s">
        <v>1792</v>
      </c>
      <c r="H518" s="4"/>
      <c r="I518" s="4"/>
      <c r="J518" s="4"/>
      <c r="K518" s="4">
        <v>1.46</v>
      </c>
      <c r="L518" s="4">
        <v>0.46</v>
      </c>
    </row>
    <row r="519" spans="1:12">
      <c r="A519" s="172" t="s">
        <v>488</v>
      </c>
      <c r="B519" s="311" t="s">
        <v>1531</v>
      </c>
      <c r="C519" s="15">
        <v>199</v>
      </c>
      <c r="D519" s="18">
        <v>9</v>
      </c>
      <c r="E519" s="18">
        <v>94</v>
      </c>
      <c r="F519" s="3"/>
      <c r="G519" s="3" t="s">
        <v>1792</v>
      </c>
      <c r="H519" s="4">
        <v>236.9</v>
      </c>
      <c r="I519" s="4">
        <v>313.45999999999998</v>
      </c>
      <c r="J519" s="4">
        <v>388.69</v>
      </c>
      <c r="K519" s="4">
        <v>1.46</v>
      </c>
      <c r="L519" s="4">
        <v>0.46</v>
      </c>
    </row>
    <row r="520" spans="1:12">
      <c r="A520" s="673" t="s">
        <v>489</v>
      </c>
      <c r="B520" s="311"/>
      <c r="C520" s="15">
        <v>79</v>
      </c>
      <c r="D520" s="18"/>
      <c r="E520" s="18"/>
      <c r="F520" s="3"/>
      <c r="G520" s="3"/>
      <c r="H520" s="4"/>
      <c r="I520" s="4"/>
      <c r="J520" s="4"/>
      <c r="K520" s="4"/>
      <c r="L520" s="4"/>
    </row>
    <row r="521" spans="1:12">
      <c r="A521" s="673" t="s">
        <v>490</v>
      </c>
      <c r="B521" s="311"/>
      <c r="C521" s="15">
        <v>218</v>
      </c>
      <c r="D521" s="18"/>
      <c r="E521" s="18"/>
      <c r="F521" s="3"/>
      <c r="G521" s="3"/>
      <c r="H521" s="4"/>
      <c r="I521" s="4"/>
      <c r="J521" s="4"/>
      <c r="K521" s="4"/>
      <c r="L521" s="4"/>
    </row>
    <row r="522" spans="1:12">
      <c r="A522" s="672" t="s">
        <v>491</v>
      </c>
      <c r="B522" s="311" t="s">
        <v>1531</v>
      </c>
      <c r="C522" s="15">
        <v>235</v>
      </c>
      <c r="D522" s="18">
        <v>15</v>
      </c>
      <c r="E522" s="18">
        <v>148</v>
      </c>
      <c r="F522" s="3"/>
      <c r="G522" s="3" t="s">
        <v>1745</v>
      </c>
      <c r="H522" s="4">
        <v>125.11</v>
      </c>
      <c r="I522" s="4">
        <v>80.239999999999995</v>
      </c>
      <c r="J522" s="4">
        <v>1310.6400000000001</v>
      </c>
      <c r="K522" s="4">
        <v>0.85</v>
      </c>
      <c r="L522" s="4">
        <v>1.1499999999999999</v>
      </c>
    </row>
    <row r="523" spans="1:12">
      <c r="A523" s="672" t="s">
        <v>491</v>
      </c>
      <c r="B523" s="311" t="s">
        <v>1618</v>
      </c>
      <c r="C523" s="15">
        <v>235</v>
      </c>
      <c r="D523" s="18"/>
      <c r="E523" s="18"/>
      <c r="F523" s="3"/>
      <c r="G523" s="3" t="s">
        <v>1745</v>
      </c>
      <c r="H523" s="4"/>
      <c r="I523" s="4"/>
      <c r="J523" s="4"/>
      <c r="K523" s="4">
        <v>0.85</v>
      </c>
      <c r="L523" s="4">
        <v>1.1499999999999999</v>
      </c>
    </row>
    <row r="524" spans="1:12">
      <c r="A524" s="673" t="s">
        <v>492</v>
      </c>
      <c r="B524" s="311"/>
      <c r="C524" s="15">
        <v>238</v>
      </c>
      <c r="D524" s="18"/>
      <c r="E524" s="18"/>
      <c r="F524" s="3"/>
      <c r="G524" s="3"/>
      <c r="H524" s="4"/>
      <c r="I524" s="4"/>
      <c r="J524" s="4"/>
      <c r="K524" s="4"/>
      <c r="L524" s="4"/>
    </row>
    <row r="525" spans="1:12">
      <c r="A525" s="673" t="s">
        <v>493</v>
      </c>
      <c r="B525" s="311"/>
      <c r="C525" s="15">
        <v>215</v>
      </c>
      <c r="D525" s="18"/>
      <c r="E525" s="18"/>
      <c r="F525" s="3"/>
      <c r="G525" s="3"/>
      <c r="H525" s="4"/>
      <c r="I525" s="4"/>
      <c r="J525" s="4"/>
      <c r="K525" s="4"/>
      <c r="L525" s="4"/>
    </row>
    <row r="526" spans="1:12">
      <c r="A526" s="672" t="s">
        <v>494</v>
      </c>
      <c r="B526" s="311" t="s">
        <v>1481</v>
      </c>
      <c r="C526" s="15">
        <v>143</v>
      </c>
      <c r="D526" s="18"/>
      <c r="E526" s="18"/>
      <c r="F526" s="3"/>
      <c r="G526" s="3"/>
      <c r="H526" s="4"/>
      <c r="I526" s="4"/>
      <c r="J526" s="4"/>
      <c r="K526" s="4"/>
      <c r="L526" s="4"/>
    </row>
    <row r="527" spans="1:12">
      <c r="A527" s="672" t="s">
        <v>494</v>
      </c>
      <c r="B527" s="311" t="s">
        <v>1620</v>
      </c>
      <c r="C527" s="15">
        <v>143</v>
      </c>
      <c r="D527" s="18">
        <v>11</v>
      </c>
      <c r="E527" s="18">
        <v>109</v>
      </c>
      <c r="F527" s="3"/>
      <c r="G527" s="3" t="s">
        <v>1745</v>
      </c>
      <c r="H527" s="4">
        <v>68.239999999999995</v>
      </c>
      <c r="I527" s="4">
        <v>632.84</v>
      </c>
      <c r="J527" s="4">
        <v>657.92</v>
      </c>
      <c r="K527" s="4">
        <v>2.46</v>
      </c>
      <c r="L527" s="4">
        <v>0.46</v>
      </c>
    </row>
    <row r="528" spans="1:12">
      <c r="A528" s="673" t="s">
        <v>495</v>
      </c>
      <c r="B528" s="311"/>
      <c r="C528" s="15">
        <v>361</v>
      </c>
      <c r="D528" s="18"/>
      <c r="E528" s="18"/>
      <c r="F528" s="3"/>
      <c r="G528" s="3"/>
      <c r="H528" s="4"/>
      <c r="I528" s="4"/>
      <c r="J528" s="4"/>
      <c r="K528" s="4"/>
      <c r="L528" s="4"/>
    </row>
    <row r="529" spans="1:12">
      <c r="A529" s="673" t="s">
        <v>496</v>
      </c>
      <c r="B529" s="311"/>
      <c r="C529" s="15">
        <v>459</v>
      </c>
      <c r="D529" s="18"/>
      <c r="E529" s="18"/>
      <c r="F529" s="3"/>
      <c r="G529" s="3"/>
      <c r="H529" s="4"/>
      <c r="I529" s="4"/>
      <c r="J529" s="4"/>
      <c r="K529" s="4"/>
      <c r="L529" s="4"/>
    </row>
    <row r="530" spans="1:12">
      <c r="A530" s="673" t="s">
        <v>497</v>
      </c>
      <c r="B530" s="311"/>
      <c r="C530" s="15">
        <v>209</v>
      </c>
      <c r="D530" s="18"/>
      <c r="E530" s="18"/>
      <c r="F530" s="3"/>
      <c r="G530" s="3"/>
      <c r="H530" s="4"/>
      <c r="I530" s="4"/>
      <c r="J530" s="4"/>
      <c r="K530" s="4"/>
      <c r="L530" s="4"/>
    </row>
    <row r="531" spans="1:12">
      <c r="A531" s="172" t="s">
        <v>498</v>
      </c>
      <c r="B531" s="311" t="s">
        <v>1497</v>
      </c>
      <c r="C531" s="15">
        <v>338</v>
      </c>
      <c r="D531" s="18">
        <v>12</v>
      </c>
      <c r="E531" s="18">
        <v>121</v>
      </c>
      <c r="F531" s="3"/>
      <c r="G531" s="3" t="s">
        <v>1792</v>
      </c>
      <c r="H531" s="4">
        <v>580.44000000000005</v>
      </c>
      <c r="I531" s="4">
        <v>191.16</v>
      </c>
      <c r="J531" s="4">
        <v>433.98</v>
      </c>
      <c r="K531" s="4">
        <v>1.08</v>
      </c>
      <c r="L531" s="4">
        <v>1.08</v>
      </c>
    </row>
    <row r="532" spans="1:12">
      <c r="A532" s="673" t="s">
        <v>499</v>
      </c>
      <c r="B532" s="311"/>
      <c r="C532" s="15">
        <v>21</v>
      </c>
      <c r="D532" s="18"/>
      <c r="E532" s="18"/>
      <c r="F532" s="3"/>
      <c r="G532" s="3"/>
      <c r="H532" s="4"/>
      <c r="I532" s="4"/>
      <c r="J532" s="4"/>
      <c r="K532" s="4"/>
      <c r="L532" s="4"/>
    </row>
    <row r="533" spans="1:12">
      <c r="A533" s="673" t="s">
        <v>500</v>
      </c>
      <c r="B533" s="311"/>
      <c r="C533" s="15">
        <v>363</v>
      </c>
      <c r="D533" s="18"/>
      <c r="E533" s="18"/>
      <c r="F533" s="3"/>
      <c r="G533" s="3"/>
      <c r="H533" s="4"/>
      <c r="I533" s="4"/>
      <c r="J533" s="4"/>
      <c r="K533" s="4"/>
      <c r="L533" s="4"/>
    </row>
    <row r="534" spans="1:12">
      <c r="A534" s="673" t="s">
        <v>501</v>
      </c>
      <c r="B534" s="311"/>
      <c r="C534" s="15">
        <v>167</v>
      </c>
      <c r="D534" s="18"/>
      <c r="E534" s="18"/>
      <c r="F534" s="3"/>
      <c r="G534" s="3"/>
      <c r="H534" s="4"/>
      <c r="I534" s="4"/>
      <c r="J534" s="4"/>
      <c r="K534" s="4"/>
      <c r="L534" s="4"/>
    </row>
    <row r="535" spans="1:12">
      <c r="A535" s="172" t="s">
        <v>502</v>
      </c>
      <c r="B535" s="311" t="s">
        <v>1531</v>
      </c>
      <c r="C535" s="15">
        <v>327</v>
      </c>
      <c r="D535" s="18">
        <v>6</v>
      </c>
      <c r="E535" s="18">
        <v>60</v>
      </c>
      <c r="F535" s="3"/>
      <c r="G535" s="3" t="s">
        <v>1792</v>
      </c>
      <c r="H535" s="4">
        <v>111.56</v>
      </c>
      <c r="I535" s="4">
        <v>130.27000000000001</v>
      </c>
      <c r="J535" s="4">
        <v>362.99</v>
      </c>
      <c r="K535" s="4">
        <v>0.92</v>
      </c>
      <c r="L535" s="4">
        <v>0.92</v>
      </c>
    </row>
    <row r="536" spans="1:12">
      <c r="A536" s="172" t="s">
        <v>502</v>
      </c>
      <c r="B536" s="311" t="s">
        <v>1616</v>
      </c>
      <c r="C536" s="15">
        <v>327</v>
      </c>
      <c r="D536" s="18"/>
      <c r="E536" s="18"/>
      <c r="F536" s="3"/>
      <c r="G536" s="3" t="s">
        <v>1792</v>
      </c>
      <c r="H536" s="4"/>
      <c r="I536" s="4"/>
      <c r="J536" s="4"/>
      <c r="K536" s="4">
        <v>0.92</v>
      </c>
      <c r="L536" s="4">
        <v>0.92</v>
      </c>
    </row>
    <row r="537" spans="1:12">
      <c r="A537" s="674" t="s">
        <v>503</v>
      </c>
      <c r="B537" s="311" t="s">
        <v>1541</v>
      </c>
      <c r="C537" s="15">
        <v>442</v>
      </c>
      <c r="D537" s="18">
        <v>10</v>
      </c>
      <c r="E537" s="18">
        <v>95</v>
      </c>
      <c r="F537" s="3"/>
      <c r="G537" s="3" t="s">
        <v>1762</v>
      </c>
      <c r="H537" s="4">
        <v>306.29000000000002</v>
      </c>
      <c r="I537" s="4">
        <v>461.04</v>
      </c>
      <c r="J537" s="4">
        <v>192.94</v>
      </c>
      <c r="K537" s="4">
        <v>0.77</v>
      </c>
      <c r="L537" s="4">
        <v>0.54</v>
      </c>
    </row>
    <row r="538" spans="1:12">
      <c r="A538" s="673" t="s">
        <v>504</v>
      </c>
      <c r="B538" s="311"/>
      <c r="C538" s="15">
        <v>325</v>
      </c>
      <c r="D538" s="18"/>
      <c r="E538" s="18"/>
      <c r="F538" s="3"/>
      <c r="G538" s="3"/>
      <c r="H538" s="4"/>
      <c r="I538" s="4"/>
      <c r="J538" s="4"/>
      <c r="K538" s="4"/>
      <c r="L538" s="4"/>
    </row>
    <row r="539" spans="1:12">
      <c r="A539" s="673" t="s">
        <v>505</v>
      </c>
      <c r="B539" s="311"/>
      <c r="C539" s="15">
        <v>7</v>
      </c>
      <c r="D539" s="18"/>
      <c r="E539" s="18"/>
      <c r="F539" s="3"/>
      <c r="G539" s="3"/>
      <c r="H539" s="4"/>
      <c r="I539" s="4"/>
      <c r="J539" s="4"/>
      <c r="K539" s="4"/>
      <c r="L539" s="4"/>
    </row>
    <row r="540" spans="1:12">
      <c r="A540" s="674" t="s">
        <v>506</v>
      </c>
      <c r="B540" s="311" t="s">
        <v>1459</v>
      </c>
      <c r="C540" s="15">
        <v>234</v>
      </c>
      <c r="D540" s="18"/>
      <c r="E540" s="18"/>
      <c r="F540" s="3"/>
      <c r="G540" s="3" t="s">
        <v>1792</v>
      </c>
      <c r="H540" s="4"/>
      <c r="I540" s="4"/>
      <c r="J540" s="4"/>
      <c r="K540" s="4">
        <v>1.1200000000000001</v>
      </c>
      <c r="L540" s="4">
        <v>1.31</v>
      </c>
    </row>
    <row r="541" spans="1:12">
      <c r="A541" s="674" t="s">
        <v>506</v>
      </c>
      <c r="B541" s="311" t="s">
        <v>1487</v>
      </c>
      <c r="C541" s="15">
        <v>234</v>
      </c>
      <c r="D541" s="18">
        <v>8</v>
      </c>
      <c r="E541" s="18">
        <v>83</v>
      </c>
      <c r="F541" s="3"/>
      <c r="G541" s="3" t="s">
        <v>1792</v>
      </c>
      <c r="H541" s="4">
        <v>192.65</v>
      </c>
      <c r="I541" s="4">
        <v>201.41</v>
      </c>
      <c r="J541" s="4">
        <v>460</v>
      </c>
      <c r="K541" s="4">
        <v>1.1200000000000001</v>
      </c>
      <c r="L541" s="4">
        <v>1.31</v>
      </c>
    </row>
    <row r="542" spans="1:12">
      <c r="A542" s="674" t="s">
        <v>507</v>
      </c>
      <c r="B542" s="311" t="s">
        <v>1487</v>
      </c>
      <c r="C542" s="15">
        <v>398</v>
      </c>
      <c r="D542" s="18">
        <v>14</v>
      </c>
      <c r="E542" s="18">
        <v>143</v>
      </c>
      <c r="F542" s="3"/>
      <c r="G542" s="3" t="s">
        <v>586</v>
      </c>
      <c r="H542" s="4">
        <v>788.7</v>
      </c>
      <c r="I542" s="4">
        <v>282.95999999999998</v>
      </c>
      <c r="J542" s="4">
        <v>361.82</v>
      </c>
      <c r="K542" s="4">
        <v>1.31</v>
      </c>
      <c r="L542" s="4">
        <v>1.54</v>
      </c>
    </row>
    <row r="543" spans="1:12">
      <c r="A543" s="673" t="s">
        <v>508</v>
      </c>
      <c r="B543" s="311"/>
      <c r="C543" s="15">
        <v>397</v>
      </c>
      <c r="D543" s="18"/>
      <c r="E543" s="18"/>
      <c r="F543" s="3"/>
      <c r="G543" s="3"/>
      <c r="H543" s="4"/>
      <c r="I543" s="4"/>
      <c r="J543" s="4"/>
      <c r="K543" s="4"/>
      <c r="L543" s="4"/>
    </row>
    <row r="544" spans="1:12">
      <c r="A544" s="673" t="s">
        <v>509</v>
      </c>
      <c r="B544" s="311"/>
      <c r="C544" s="15">
        <v>396</v>
      </c>
      <c r="D544" s="18"/>
      <c r="E544" s="18"/>
      <c r="F544" s="3"/>
      <c r="G544" s="3"/>
      <c r="H544" s="4"/>
      <c r="I544" s="4"/>
      <c r="J544" s="4"/>
      <c r="K544" s="4"/>
      <c r="L544" s="4"/>
    </row>
    <row r="545" spans="1:12">
      <c r="A545" s="672" t="s">
        <v>510</v>
      </c>
      <c r="B545" s="311" t="s">
        <v>1479</v>
      </c>
      <c r="C545" s="15">
        <v>121</v>
      </c>
      <c r="D545" s="18"/>
      <c r="E545" s="18"/>
      <c r="F545" s="3"/>
      <c r="G545" s="3" t="s">
        <v>1745</v>
      </c>
      <c r="H545" s="4"/>
      <c r="I545" s="4"/>
      <c r="J545" s="4"/>
      <c r="K545" s="4">
        <v>0.92</v>
      </c>
      <c r="L545" s="4">
        <v>1.77</v>
      </c>
    </row>
    <row r="546" spans="1:12">
      <c r="A546" s="672" t="s">
        <v>510</v>
      </c>
      <c r="B546" s="311" t="s">
        <v>1521</v>
      </c>
      <c r="C546" s="15">
        <v>121</v>
      </c>
      <c r="D546" s="18">
        <v>15</v>
      </c>
      <c r="E546" s="18">
        <v>150</v>
      </c>
      <c r="F546" s="3"/>
      <c r="G546" s="3" t="s">
        <v>1745</v>
      </c>
      <c r="H546" s="4">
        <v>761.63</v>
      </c>
      <c r="I546" s="4">
        <v>212.08</v>
      </c>
      <c r="J546" s="4">
        <v>514.11</v>
      </c>
      <c r="K546" s="4">
        <v>0.92</v>
      </c>
      <c r="L546" s="4">
        <v>1.77</v>
      </c>
    </row>
    <row r="547" spans="1:12">
      <c r="A547" s="673" t="s">
        <v>511</v>
      </c>
      <c r="B547" s="311"/>
      <c r="C547" s="15">
        <v>120</v>
      </c>
      <c r="D547" s="18"/>
      <c r="E547" s="18"/>
      <c r="F547" s="3"/>
      <c r="G547" s="3"/>
      <c r="H547" s="4"/>
      <c r="I547" s="4"/>
      <c r="J547" s="4"/>
      <c r="K547" s="4"/>
      <c r="L547" s="4"/>
    </row>
    <row r="548" spans="1:12">
      <c r="A548" s="674" t="s">
        <v>512</v>
      </c>
      <c r="B548" s="311" t="s">
        <v>1552</v>
      </c>
      <c r="C548" s="15">
        <v>208</v>
      </c>
      <c r="D548" s="18">
        <v>14</v>
      </c>
      <c r="E548" s="18">
        <v>144</v>
      </c>
      <c r="F548" s="3"/>
      <c r="G548" s="3" t="s">
        <v>1762</v>
      </c>
      <c r="H548" s="4">
        <v>194.44</v>
      </c>
      <c r="I548" s="4">
        <v>975.2</v>
      </c>
      <c r="J548" s="4">
        <v>342.52</v>
      </c>
      <c r="K548" s="4">
        <v>1.1499999999999999</v>
      </c>
      <c r="L548" s="4">
        <v>0.46</v>
      </c>
    </row>
    <row r="549" spans="1:12">
      <c r="A549" s="674" t="s">
        <v>512</v>
      </c>
      <c r="B549" s="311" t="s">
        <v>1604</v>
      </c>
      <c r="C549" s="15">
        <v>208</v>
      </c>
      <c r="D549" s="18"/>
      <c r="E549" s="18"/>
      <c r="F549" s="3"/>
      <c r="G549" s="3" t="s">
        <v>1762</v>
      </c>
      <c r="H549" s="4"/>
      <c r="I549" s="4"/>
      <c r="J549" s="4"/>
      <c r="K549" s="4"/>
      <c r="L549" s="4"/>
    </row>
    <row r="550" spans="1:12">
      <c r="A550" s="673" t="s">
        <v>513</v>
      </c>
      <c r="B550" s="311"/>
      <c r="C550" s="15">
        <v>434</v>
      </c>
      <c r="D550" s="18"/>
      <c r="E550" s="18"/>
      <c r="F550" s="3"/>
      <c r="G550" s="3"/>
      <c r="H550" s="4"/>
      <c r="I550" s="4"/>
      <c r="J550" s="4"/>
      <c r="K550" s="4"/>
      <c r="L550" s="4"/>
    </row>
    <row r="551" spans="1:12">
      <c r="A551" s="172" t="s">
        <v>514</v>
      </c>
      <c r="B551" s="311" t="s">
        <v>1552</v>
      </c>
      <c r="C551" s="15">
        <v>185</v>
      </c>
      <c r="D551" s="18">
        <v>5</v>
      </c>
      <c r="E551" s="18">
        <v>48</v>
      </c>
      <c r="F551" s="3"/>
      <c r="G551" s="3" t="s">
        <v>1792</v>
      </c>
      <c r="H551" s="4">
        <v>102.67</v>
      </c>
      <c r="I551" s="4">
        <v>173.02</v>
      </c>
      <c r="J551" s="4">
        <v>200.97</v>
      </c>
      <c r="K551" s="4">
        <v>1.08</v>
      </c>
      <c r="L551" s="4">
        <v>0.46</v>
      </c>
    </row>
    <row r="552" spans="1:12">
      <c r="A552" s="172" t="s">
        <v>514</v>
      </c>
      <c r="B552" s="311" t="s">
        <v>1604</v>
      </c>
      <c r="C552" s="15">
        <v>185</v>
      </c>
      <c r="D552" s="18"/>
      <c r="E552" s="18"/>
      <c r="F552" s="3"/>
      <c r="G552" s="3" t="s">
        <v>1792</v>
      </c>
      <c r="H552" s="4"/>
      <c r="I552" s="4"/>
      <c r="J552" s="4"/>
      <c r="K552" s="4">
        <v>1.08</v>
      </c>
      <c r="L552" s="4">
        <v>0.46</v>
      </c>
    </row>
    <row r="553" spans="1:12">
      <c r="A553" s="672" t="s">
        <v>515</v>
      </c>
      <c r="B553" s="311" t="s">
        <v>1541</v>
      </c>
      <c r="C553" s="15">
        <v>245</v>
      </c>
      <c r="D553" s="18">
        <v>13</v>
      </c>
      <c r="E553" s="18">
        <v>125</v>
      </c>
      <c r="F553" s="3"/>
      <c r="G553" s="3" t="s">
        <v>1745</v>
      </c>
      <c r="H553" s="4">
        <v>409.77</v>
      </c>
      <c r="I553" s="4">
        <v>539.79999999999995</v>
      </c>
      <c r="J553" s="4">
        <v>398.26</v>
      </c>
      <c r="K553" s="4">
        <v>1.54</v>
      </c>
      <c r="L553" s="4">
        <v>1.31</v>
      </c>
    </row>
    <row r="554" spans="1:12">
      <c r="A554" s="172" t="s">
        <v>516</v>
      </c>
      <c r="B554" s="311" t="s">
        <v>1422</v>
      </c>
      <c r="C554" s="15">
        <v>192</v>
      </c>
      <c r="D554" s="18">
        <v>4</v>
      </c>
      <c r="E554" s="18">
        <v>44</v>
      </c>
      <c r="F554" s="3"/>
      <c r="G554" s="3" t="s">
        <v>1792</v>
      </c>
      <c r="H554" s="4">
        <v>90.56</v>
      </c>
      <c r="I554" s="4">
        <v>143.29</v>
      </c>
      <c r="J554" s="4">
        <v>209.35</v>
      </c>
      <c r="K554" s="4">
        <v>1.1499999999999999</v>
      </c>
      <c r="L554" s="4">
        <v>0.46</v>
      </c>
    </row>
    <row r="555" spans="1:12">
      <c r="A555" s="172" t="s">
        <v>516</v>
      </c>
      <c r="B555" s="311" t="s">
        <v>1585</v>
      </c>
      <c r="C555" s="15">
        <v>192</v>
      </c>
      <c r="D555" s="18"/>
      <c r="E555" s="18"/>
      <c r="F555" s="3"/>
      <c r="G555" s="3" t="s">
        <v>1792</v>
      </c>
      <c r="H555" s="4"/>
      <c r="I555" s="4"/>
      <c r="J555" s="4"/>
      <c r="K555" s="4">
        <v>1.1499999999999999</v>
      </c>
      <c r="L555" s="4">
        <v>0.46</v>
      </c>
    </row>
    <row r="556" spans="1:12">
      <c r="A556" s="673" t="s">
        <v>517</v>
      </c>
      <c r="B556" s="311"/>
      <c r="C556" s="15">
        <v>191</v>
      </c>
      <c r="D556" s="18"/>
      <c r="E556" s="18"/>
      <c r="F556" s="3"/>
      <c r="G556" s="3"/>
      <c r="H556" s="4"/>
      <c r="I556" s="4"/>
      <c r="J556" s="4"/>
      <c r="K556" s="4"/>
      <c r="L556" s="4"/>
    </row>
    <row r="557" spans="1:12">
      <c r="A557" s="673" t="s">
        <v>518</v>
      </c>
      <c r="B557" s="311"/>
      <c r="C557" s="15">
        <v>283</v>
      </c>
      <c r="D557" s="18"/>
      <c r="E557" s="18"/>
      <c r="F557" s="3"/>
      <c r="G557" s="3"/>
      <c r="H557" s="4"/>
      <c r="I557" s="4"/>
      <c r="J557" s="4"/>
      <c r="K557" s="4"/>
      <c r="L557" s="4"/>
    </row>
    <row r="558" spans="1:12">
      <c r="A558" s="673" t="s">
        <v>519</v>
      </c>
      <c r="B558" s="311"/>
      <c r="C558" s="15">
        <v>333</v>
      </c>
      <c r="D558" s="18"/>
      <c r="E558" s="18"/>
      <c r="F558" s="3"/>
      <c r="G558" s="3"/>
      <c r="H558" s="4"/>
      <c r="I558" s="4"/>
      <c r="J558" s="4"/>
      <c r="K558" s="4"/>
      <c r="L558" s="4"/>
    </row>
    <row r="559" spans="1:12">
      <c r="A559" s="172" t="s">
        <v>520</v>
      </c>
      <c r="B559" s="311" t="s">
        <v>1503</v>
      </c>
      <c r="C559" s="15">
        <v>317</v>
      </c>
      <c r="D559" s="18">
        <v>9</v>
      </c>
      <c r="E559" s="18">
        <v>85</v>
      </c>
      <c r="F559" s="3"/>
      <c r="G559" s="3" t="s">
        <v>1792</v>
      </c>
      <c r="H559" s="4">
        <v>92.48</v>
      </c>
      <c r="I559" s="4">
        <v>324.66000000000003</v>
      </c>
      <c r="J559" s="4">
        <v>437.4</v>
      </c>
      <c r="K559" s="4">
        <v>1.54</v>
      </c>
      <c r="L559" s="4">
        <v>0.85</v>
      </c>
    </row>
    <row r="560" spans="1:12">
      <c r="A560" s="172" t="s">
        <v>520</v>
      </c>
      <c r="B560" s="311" t="s">
        <v>1600</v>
      </c>
      <c r="C560" s="15">
        <v>317</v>
      </c>
      <c r="D560" s="18"/>
      <c r="E560" s="18"/>
      <c r="F560" s="3"/>
      <c r="G560" s="3" t="s">
        <v>1792</v>
      </c>
      <c r="H560" s="4"/>
      <c r="I560" s="4"/>
      <c r="J560" s="4"/>
      <c r="K560" s="4">
        <v>1.54</v>
      </c>
      <c r="L560" s="4">
        <v>0.85</v>
      </c>
    </row>
    <row r="561" spans="1:12">
      <c r="A561" s="672" t="s">
        <v>521</v>
      </c>
      <c r="B561" s="311" t="s">
        <v>1624</v>
      </c>
      <c r="C561" s="15">
        <v>260</v>
      </c>
      <c r="D561" s="18">
        <v>14</v>
      </c>
      <c r="E561" s="18">
        <v>139</v>
      </c>
      <c r="F561" s="3"/>
      <c r="G561" s="3" t="s">
        <v>1745</v>
      </c>
      <c r="H561" s="4">
        <v>578.41</v>
      </c>
      <c r="I561" s="4">
        <v>443.52</v>
      </c>
      <c r="J561" s="4">
        <v>378.52</v>
      </c>
      <c r="K561" s="4">
        <v>1.54</v>
      </c>
      <c r="L561" s="4">
        <v>0.92</v>
      </c>
    </row>
    <row r="562" spans="1:12">
      <c r="A562" s="674" t="s">
        <v>522</v>
      </c>
      <c r="B562" s="311" t="s">
        <v>1463</v>
      </c>
      <c r="C562" s="15">
        <v>277</v>
      </c>
      <c r="D562" s="18">
        <v>12</v>
      </c>
      <c r="E562" s="18">
        <v>122</v>
      </c>
      <c r="F562" s="3"/>
      <c r="G562" s="3" t="s">
        <v>1762</v>
      </c>
      <c r="H562" s="4">
        <v>1105.8499999999999</v>
      </c>
      <c r="I562" s="4">
        <v>151.80000000000001</v>
      </c>
      <c r="J562" s="4">
        <v>383.39</v>
      </c>
      <c r="K562" s="4">
        <v>0.92</v>
      </c>
      <c r="L562" s="4">
        <v>1.92</v>
      </c>
    </row>
    <row r="563" spans="1:12">
      <c r="A563" s="673" t="s">
        <v>523</v>
      </c>
      <c r="B563" s="311"/>
      <c r="C563" s="15">
        <v>220</v>
      </c>
      <c r="D563" s="18"/>
      <c r="E563" s="18"/>
      <c r="F563" s="3"/>
      <c r="G563" s="3"/>
      <c r="H563" s="4"/>
      <c r="I563" s="4"/>
      <c r="J563" s="4"/>
      <c r="K563" s="4"/>
      <c r="L563" s="4"/>
    </row>
    <row r="564" spans="1:12">
      <c r="A564" s="673" t="s">
        <v>524</v>
      </c>
      <c r="B564" s="311"/>
      <c r="C564" s="15">
        <v>276</v>
      </c>
      <c r="D564" s="18"/>
      <c r="E564" s="18"/>
      <c r="F564" s="3"/>
      <c r="G564" s="3"/>
      <c r="H564" s="4"/>
      <c r="I564" s="4"/>
      <c r="J564" s="4"/>
      <c r="K564" s="4"/>
      <c r="L564" s="4"/>
    </row>
    <row r="565" spans="1:12">
      <c r="A565" s="674" t="s">
        <v>525</v>
      </c>
      <c r="B565" s="311"/>
      <c r="C565" s="15">
        <v>114</v>
      </c>
      <c r="D565" s="18"/>
      <c r="E565" s="18"/>
      <c r="F565" s="3"/>
      <c r="G565" s="3"/>
      <c r="H565" s="4"/>
      <c r="I565" s="4"/>
      <c r="J565" s="4"/>
      <c r="K565" s="4"/>
      <c r="L565" s="4"/>
    </row>
    <row r="566" spans="1:12">
      <c r="A566" s="674" t="s">
        <v>526</v>
      </c>
      <c r="B566" s="311" t="s">
        <v>1422</v>
      </c>
      <c r="C566" s="15">
        <v>465</v>
      </c>
      <c r="D566" s="18">
        <v>9</v>
      </c>
      <c r="E566" s="18">
        <v>88</v>
      </c>
      <c r="F566" s="3"/>
      <c r="G566" s="3" t="s">
        <v>1762</v>
      </c>
      <c r="H566" s="4">
        <v>172</v>
      </c>
      <c r="I566" s="4">
        <v>239.86</v>
      </c>
      <c r="J566" s="4">
        <v>548.52</v>
      </c>
      <c r="K566" s="4">
        <v>1.54</v>
      </c>
      <c r="L566" s="4">
        <v>0.77</v>
      </c>
    </row>
    <row r="567" spans="1:12">
      <c r="A567" s="674" t="s">
        <v>526</v>
      </c>
      <c r="B567" s="311" t="s">
        <v>1495</v>
      </c>
      <c r="C567" s="15">
        <v>465</v>
      </c>
      <c r="D567" s="18"/>
      <c r="E567" s="18"/>
      <c r="F567" s="3"/>
      <c r="G567" s="3" t="s">
        <v>1762</v>
      </c>
      <c r="H567" s="4"/>
      <c r="I567" s="4"/>
      <c r="J567" s="4"/>
      <c r="K567" s="4">
        <v>1.54</v>
      </c>
      <c r="L567" s="4">
        <v>0.77</v>
      </c>
    </row>
    <row r="568" spans="1:12">
      <c r="A568" s="172" t="s">
        <v>527</v>
      </c>
      <c r="B568" s="311" t="s">
        <v>1410</v>
      </c>
      <c r="C568" s="15">
        <v>128</v>
      </c>
      <c r="D568" s="18"/>
      <c r="E568" s="18"/>
      <c r="F568" s="3"/>
      <c r="G568" s="3" t="s">
        <v>1792</v>
      </c>
      <c r="H568" s="4"/>
      <c r="I568" s="4"/>
      <c r="J568" s="4"/>
      <c r="K568" s="4">
        <v>1.1499999999999999</v>
      </c>
      <c r="L568" s="4">
        <v>1.69</v>
      </c>
    </row>
    <row r="569" spans="1:12">
      <c r="A569" s="172" t="s">
        <v>527</v>
      </c>
      <c r="B569" s="311" t="s">
        <v>1487</v>
      </c>
      <c r="C569" s="15">
        <v>128</v>
      </c>
      <c r="D569" s="18">
        <v>7</v>
      </c>
      <c r="E569" s="18">
        <v>74</v>
      </c>
      <c r="F569" s="3"/>
      <c r="G569" s="3" t="s">
        <v>1792</v>
      </c>
      <c r="H569" s="4">
        <v>225.28</v>
      </c>
      <c r="I569" s="4">
        <v>268.69</v>
      </c>
      <c r="J569" s="4">
        <v>242.08</v>
      </c>
      <c r="K569" s="4">
        <v>1.1499999999999999</v>
      </c>
      <c r="L569" s="4">
        <v>1.69</v>
      </c>
    </row>
    <row r="570" spans="1:12">
      <c r="A570" s="673" t="s">
        <v>528</v>
      </c>
      <c r="B570" s="311"/>
      <c r="C570" s="15">
        <v>216</v>
      </c>
      <c r="D570" s="18"/>
      <c r="E570" s="18"/>
      <c r="F570" s="3"/>
      <c r="G570" s="3"/>
      <c r="H570" s="4"/>
      <c r="I570" s="4"/>
      <c r="J570" s="4"/>
      <c r="K570" s="4"/>
      <c r="L570" s="4"/>
    </row>
    <row r="571" spans="1:12">
      <c r="A571" s="673" t="s">
        <v>529</v>
      </c>
      <c r="B571" s="311"/>
      <c r="C571" s="15">
        <v>72</v>
      </c>
      <c r="D571" s="18"/>
      <c r="E571" s="18"/>
      <c r="F571" s="3"/>
      <c r="G571" s="3"/>
      <c r="H571" s="4"/>
      <c r="I571" s="4"/>
      <c r="J571" s="4"/>
      <c r="K571" s="4"/>
      <c r="L571" s="4"/>
    </row>
    <row r="572" spans="1:12">
      <c r="A572" s="672" t="s">
        <v>530</v>
      </c>
      <c r="B572" s="311" t="s">
        <v>1424</v>
      </c>
      <c r="C572" s="15">
        <v>73</v>
      </c>
      <c r="D572" s="18"/>
      <c r="E572" s="18"/>
      <c r="F572" s="3"/>
      <c r="G572" s="3" t="s">
        <v>1745</v>
      </c>
      <c r="H572" s="4"/>
      <c r="I572" s="4"/>
      <c r="J572" s="4"/>
      <c r="K572" s="4">
        <v>1.23</v>
      </c>
      <c r="L572" s="4">
        <v>1.54</v>
      </c>
    </row>
    <row r="573" spans="1:12">
      <c r="A573" s="672" t="s">
        <v>530</v>
      </c>
      <c r="B573" s="311" t="s">
        <v>1503</v>
      </c>
      <c r="C573" s="15">
        <v>73</v>
      </c>
      <c r="D573" s="18">
        <v>14</v>
      </c>
      <c r="E573" s="18">
        <v>141</v>
      </c>
      <c r="F573" s="3"/>
      <c r="G573" s="3" t="s">
        <v>1745</v>
      </c>
      <c r="H573" s="4">
        <v>628.01</v>
      </c>
      <c r="I573" s="4">
        <v>368.63</v>
      </c>
      <c r="J573" s="4">
        <v>446.37</v>
      </c>
      <c r="K573" s="4">
        <v>1.23</v>
      </c>
      <c r="L573" s="4">
        <v>1.54</v>
      </c>
    </row>
    <row r="574" spans="1:12">
      <c r="A574" s="672" t="s">
        <v>531</v>
      </c>
      <c r="B574" s="311" t="s">
        <v>1471</v>
      </c>
      <c r="C574" s="15">
        <v>468</v>
      </c>
      <c r="D574" s="18"/>
      <c r="E574" s="18"/>
      <c r="F574" s="3"/>
      <c r="G574" s="3" t="s">
        <v>1745</v>
      </c>
      <c r="H574" s="4"/>
      <c r="I574" s="4"/>
      <c r="J574" s="4"/>
      <c r="K574" s="4">
        <v>1.31</v>
      </c>
      <c r="L574" s="4">
        <v>1.23</v>
      </c>
    </row>
    <row r="575" spans="1:12">
      <c r="A575" s="672" t="s">
        <v>531</v>
      </c>
      <c r="B575" s="311" t="s">
        <v>1564</v>
      </c>
      <c r="C575" s="15">
        <v>468</v>
      </c>
      <c r="D575" s="18">
        <v>16</v>
      </c>
      <c r="E575" s="18">
        <v>162</v>
      </c>
      <c r="F575" s="3"/>
      <c r="G575" s="3" t="s">
        <v>1745</v>
      </c>
      <c r="H575" s="4">
        <v>584.15</v>
      </c>
      <c r="I575" s="4">
        <v>412.65</v>
      </c>
      <c r="J575" s="4">
        <v>901.6</v>
      </c>
      <c r="K575" s="4">
        <v>1.31</v>
      </c>
      <c r="L575" s="4">
        <v>1.23</v>
      </c>
    </row>
    <row r="576" spans="1:12">
      <c r="A576" s="673" t="s">
        <v>532</v>
      </c>
      <c r="B576" s="311"/>
      <c r="C576" s="15">
        <v>175</v>
      </c>
      <c r="D576" s="18"/>
      <c r="E576" s="18"/>
      <c r="F576" s="3"/>
      <c r="G576" s="3"/>
      <c r="H576" s="4"/>
      <c r="I576" s="4"/>
      <c r="J576" s="4"/>
      <c r="K576" s="4"/>
      <c r="L576" s="4"/>
    </row>
    <row r="577" spans="1:12">
      <c r="A577" s="673" t="s">
        <v>533</v>
      </c>
      <c r="B577" s="311"/>
      <c r="C577" s="15">
        <v>176</v>
      </c>
      <c r="D577" s="18"/>
      <c r="E577" s="18"/>
      <c r="F577" s="3"/>
      <c r="G577" s="3"/>
      <c r="H577" s="4"/>
      <c r="I577" s="4"/>
      <c r="J577" s="4"/>
      <c r="K577" s="4"/>
      <c r="L577" s="4"/>
    </row>
    <row r="578" spans="1:12">
      <c r="A578" s="673" t="s">
        <v>534</v>
      </c>
      <c r="B578" s="311"/>
      <c r="C578" s="15">
        <v>255</v>
      </c>
      <c r="D578" s="18"/>
      <c r="E578" s="18"/>
      <c r="F578" s="3"/>
      <c r="G578" s="3"/>
      <c r="H578" s="4"/>
      <c r="I578" s="4"/>
      <c r="J578" s="4"/>
      <c r="K578" s="4"/>
      <c r="L578" s="4"/>
    </row>
    <row r="579" spans="1:12">
      <c r="A579" s="172" t="s">
        <v>535</v>
      </c>
      <c r="B579" s="311" t="s">
        <v>1642</v>
      </c>
      <c r="C579" s="15">
        <v>324</v>
      </c>
      <c r="D579" s="18">
        <v>5</v>
      </c>
      <c r="E579" s="18">
        <v>48</v>
      </c>
      <c r="F579" s="3"/>
      <c r="G579" s="3" t="s">
        <v>1792</v>
      </c>
      <c r="H579" s="4">
        <v>66.72</v>
      </c>
      <c r="I579" s="4">
        <v>288.04000000000002</v>
      </c>
      <c r="J579" s="4">
        <v>194.76</v>
      </c>
      <c r="K579" s="4">
        <v>1.08</v>
      </c>
      <c r="L579" s="4">
        <v>0.31</v>
      </c>
    </row>
    <row r="580" spans="1:12">
      <c r="A580" s="676" t="s">
        <v>536</v>
      </c>
      <c r="B580" s="311" t="s">
        <v>1529</v>
      </c>
      <c r="C580" s="15">
        <v>389</v>
      </c>
      <c r="D580" s="18">
        <v>10</v>
      </c>
      <c r="E580" s="18">
        <v>103</v>
      </c>
      <c r="F580" s="3"/>
      <c r="G580" s="3" t="s">
        <v>1762</v>
      </c>
      <c r="H580" s="4">
        <v>430.53</v>
      </c>
      <c r="I580" s="4">
        <v>263.52999999999997</v>
      </c>
      <c r="J580" s="4">
        <v>331.66</v>
      </c>
      <c r="K580" s="4">
        <v>1.46</v>
      </c>
      <c r="L580" s="4">
        <v>0.86</v>
      </c>
    </row>
    <row r="581" spans="1:12">
      <c r="A581" s="673" t="s">
        <v>537</v>
      </c>
      <c r="B581" s="311"/>
      <c r="C581" s="15">
        <v>158</v>
      </c>
      <c r="D581" s="18"/>
      <c r="E581" s="18"/>
      <c r="F581" s="3"/>
      <c r="G581" s="3"/>
      <c r="H581" s="4"/>
      <c r="I581" s="4"/>
      <c r="J581" s="4"/>
      <c r="K581" s="4"/>
      <c r="L581" s="4"/>
    </row>
    <row r="582" spans="1:12">
      <c r="A582" s="674" t="s">
        <v>538</v>
      </c>
      <c r="B582" s="311" t="s">
        <v>1412</v>
      </c>
      <c r="C582" s="15">
        <v>454</v>
      </c>
      <c r="D582" s="18"/>
      <c r="E582" s="18"/>
      <c r="F582" s="3"/>
      <c r="G582" s="3" t="s">
        <v>1762</v>
      </c>
      <c r="H582" s="4"/>
      <c r="I582" s="4"/>
      <c r="J582" s="4"/>
      <c r="K582" s="4">
        <v>1.28</v>
      </c>
      <c r="L582" s="4">
        <v>1.31</v>
      </c>
    </row>
    <row r="583" spans="1:12">
      <c r="A583" s="674" t="s">
        <v>538</v>
      </c>
      <c r="B583" s="311" t="s">
        <v>1441</v>
      </c>
      <c r="C583" s="15">
        <v>454</v>
      </c>
      <c r="D583" s="18">
        <v>12</v>
      </c>
      <c r="E583" s="18">
        <v>122</v>
      </c>
      <c r="F583" s="3"/>
      <c r="G583" s="3" t="s">
        <v>1762</v>
      </c>
      <c r="H583" s="4">
        <v>525.76</v>
      </c>
      <c r="I583" s="4">
        <v>259.58</v>
      </c>
      <c r="J583" s="4">
        <v>513.34</v>
      </c>
      <c r="K583" s="4">
        <v>1.28</v>
      </c>
      <c r="L583" s="4">
        <v>1.31</v>
      </c>
    </row>
    <row r="584" spans="1:12">
      <c r="A584" s="673" t="s">
        <v>539</v>
      </c>
      <c r="B584" s="311"/>
      <c r="C584" s="15">
        <v>328</v>
      </c>
      <c r="D584" s="18"/>
      <c r="E584" s="18"/>
      <c r="F584" s="3"/>
      <c r="G584" s="3"/>
      <c r="H584" s="4"/>
      <c r="I584" s="4"/>
      <c r="J584" s="4"/>
      <c r="K584" s="4"/>
      <c r="L584" s="4"/>
    </row>
    <row r="585" spans="1:12">
      <c r="A585" s="673" t="s">
        <v>540</v>
      </c>
      <c r="B585" s="311"/>
      <c r="C585" s="15">
        <v>252</v>
      </c>
      <c r="D585" s="18"/>
      <c r="E585" s="18"/>
      <c r="F585" s="3"/>
      <c r="G585" s="3"/>
      <c r="H585" s="4"/>
      <c r="I585" s="4"/>
      <c r="J585" s="4"/>
      <c r="K585" s="4"/>
      <c r="L585" s="4"/>
    </row>
    <row r="586" spans="1:12">
      <c r="A586" s="172" t="s">
        <v>541</v>
      </c>
      <c r="B586" s="311" t="s">
        <v>1422</v>
      </c>
      <c r="C586" s="15">
        <v>357</v>
      </c>
      <c r="D586" s="18">
        <v>9</v>
      </c>
      <c r="E586" s="18">
        <v>86</v>
      </c>
      <c r="F586" s="3"/>
      <c r="G586" s="3" t="s">
        <v>1792</v>
      </c>
      <c r="H586" s="4">
        <v>367.79</v>
      </c>
      <c r="I586" s="4">
        <v>271.32</v>
      </c>
      <c r="J586" s="4">
        <v>346.68</v>
      </c>
      <c r="K586" s="4">
        <v>1.52</v>
      </c>
      <c r="L586" s="4">
        <v>0.78</v>
      </c>
    </row>
    <row r="587" spans="1:12">
      <c r="A587" s="172" t="s">
        <v>541</v>
      </c>
      <c r="B587" s="311" t="s">
        <v>1585</v>
      </c>
      <c r="C587" s="15">
        <v>357</v>
      </c>
      <c r="D587" s="18"/>
      <c r="E587" s="18"/>
      <c r="F587" s="3"/>
      <c r="G587" s="3" t="s">
        <v>1792</v>
      </c>
      <c r="H587" s="4"/>
      <c r="I587" s="4"/>
      <c r="J587" s="4"/>
      <c r="K587" s="4">
        <v>1.52</v>
      </c>
      <c r="L587" s="4">
        <v>0.78</v>
      </c>
    </row>
    <row r="588" spans="1:12">
      <c r="A588" s="673" t="s">
        <v>542</v>
      </c>
      <c r="B588" s="311"/>
      <c r="C588" s="15">
        <v>387</v>
      </c>
      <c r="D588" s="18"/>
      <c r="E588" s="18"/>
      <c r="F588" s="3"/>
      <c r="G588" s="3"/>
      <c r="H588" s="4"/>
      <c r="I588" s="4"/>
      <c r="J588" s="4"/>
      <c r="K588" s="4"/>
      <c r="L588" s="4"/>
    </row>
    <row r="589" spans="1:12">
      <c r="A589" s="674" t="s">
        <v>543</v>
      </c>
      <c r="B589" s="311" t="s">
        <v>1420</v>
      </c>
      <c r="C589" s="15">
        <v>157</v>
      </c>
      <c r="D589" s="18">
        <v>11</v>
      </c>
      <c r="E589" s="18">
        <v>105</v>
      </c>
      <c r="F589" s="3"/>
      <c r="G589" s="3" t="s">
        <v>1792</v>
      </c>
      <c r="H589" s="4">
        <v>709.58</v>
      </c>
      <c r="I589" s="4">
        <v>248.41</v>
      </c>
      <c r="J589" s="4">
        <v>247.06</v>
      </c>
      <c r="K589" s="4">
        <v>1.2</v>
      </c>
      <c r="L589" s="4">
        <v>1.54</v>
      </c>
    </row>
    <row r="590" spans="1:12">
      <c r="A590" s="674" t="s">
        <v>544</v>
      </c>
      <c r="B590" s="311" t="s">
        <v>1558</v>
      </c>
      <c r="C590" s="15">
        <v>248</v>
      </c>
      <c r="D590" s="18">
        <v>20</v>
      </c>
      <c r="E590" s="18">
        <v>203</v>
      </c>
      <c r="F590" s="3"/>
      <c r="G590" s="3" t="s">
        <v>1745</v>
      </c>
      <c r="H590" s="4">
        <v>779.95</v>
      </c>
      <c r="I590" s="4">
        <v>403.38</v>
      </c>
      <c r="J590" s="4">
        <v>594.89</v>
      </c>
      <c r="K590" s="4">
        <v>1.54</v>
      </c>
      <c r="L590" s="4">
        <v>0.94</v>
      </c>
    </row>
    <row r="591" spans="1:12">
      <c r="A591" s="673" t="s">
        <v>545</v>
      </c>
      <c r="B591" s="311"/>
      <c r="C591" s="15">
        <v>236</v>
      </c>
      <c r="D591" s="18"/>
      <c r="E591" s="18"/>
      <c r="F591" s="3"/>
      <c r="G591" s="3"/>
      <c r="H591" s="4"/>
      <c r="I591" s="4"/>
      <c r="J591" s="4"/>
      <c r="K591" s="4"/>
      <c r="L591" s="4"/>
    </row>
    <row r="592" spans="1:12">
      <c r="A592" s="674" t="s">
        <v>546</v>
      </c>
      <c r="B592" s="311" t="s">
        <v>1614</v>
      </c>
      <c r="C592" s="15">
        <v>197</v>
      </c>
      <c r="D592" s="18">
        <v>12</v>
      </c>
      <c r="E592" s="18">
        <v>117</v>
      </c>
      <c r="F592" s="3"/>
      <c r="G592" s="3" t="s">
        <v>1762</v>
      </c>
      <c r="H592" s="4">
        <v>258.3</v>
      </c>
      <c r="I592" s="4">
        <v>459.02</v>
      </c>
      <c r="J592" s="4">
        <v>465.27</v>
      </c>
      <c r="K592" s="4">
        <v>1.46</v>
      </c>
      <c r="L592" s="4">
        <v>1</v>
      </c>
    </row>
    <row r="593" spans="1:12">
      <c r="A593" s="172" t="s">
        <v>547</v>
      </c>
      <c r="B593" s="311" t="s">
        <v>1497</v>
      </c>
      <c r="C593" s="15">
        <v>201</v>
      </c>
      <c r="D593" s="18">
        <v>2</v>
      </c>
      <c r="E593" s="18">
        <v>17</v>
      </c>
      <c r="F593" s="3"/>
      <c r="G593" s="3" t="s">
        <v>1792</v>
      </c>
      <c r="H593" s="4">
        <v>59.9</v>
      </c>
      <c r="I593" s="4">
        <v>83.83</v>
      </c>
      <c r="J593" s="4">
        <v>25</v>
      </c>
      <c r="K593" s="4">
        <v>0.74</v>
      </c>
      <c r="L593" s="4">
        <v>0.74</v>
      </c>
    </row>
    <row r="594" spans="1:12">
      <c r="A594" s="674" t="s">
        <v>548</v>
      </c>
      <c r="B594" s="311" t="s">
        <v>1463</v>
      </c>
      <c r="C594" s="15">
        <v>217</v>
      </c>
      <c r="D594" s="18">
        <v>7</v>
      </c>
      <c r="E594" s="18">
        <v>72</v>
      </c>
      <c r="F594" s="3"/>
      <c r="G594" s="3" t="s">
        <v>1792</v>
      </c>
      <c r="H594" s="4">
        <v>164.47</v>
      </c>
      <c r="I594" s="4">
        <v>244.26</v>
      </c>
      <c r="J594" s="4">
        <v>353.9</v>
      </c>
      <c r="K594" s="4">
        <v>1.38</v>
      </c>
      <c r="L594" s="4">
        <v>0.85</v>
      </c>
    </row>
    <row r="595" spans="1:12">
      <c r="A595" s="674" t="s">
        <v>548</v>
      </c>
      <c r="B595" s="311" t="s">
        <v>1544</v>
      </c>
      <c r="C595" s="15">
        <v>217</v>
      </c>
      <c r="D595" s="18"/>
      <c r="E595" s="18"/>
      <c r="F595" s="3"/>
      <c r="G595" s="3" t="s">
        <v>1792</v>
      </c>
      <c r="H595" s="4"/>
      <c r="I595" s="4"/>
      <c r="J595" s="4"/>
      <c r="K595" s="4">
        <v>1.38</v>
      </c>
      <c r="L595" s="4">
        <v>0.85</v>
      </c>
    </row>
    <row r="596" spans="1:12">
      <c r="A596" s="674" t="s">
        <v>549</v>
      </c>
      <c r="B596" s="311" t="s">
        <v>1497</v>
      </c>
      <c r="C596" s="15">
        <v>480</v>
      </c>
      <c r="D596" s="18">
        <v>14</v>
      </c>
      <c r="E596" s="18">
        <v>137</v>
      </c>
      <c r="F596" s="3"/>
      <c r="G596" s="3" t="s">
        <v>1762</v>
      </c>
      <c r="H596" s="4">
        <v>259.64999999999998</v>
      </c>
      <c r="I596" s="4">
        <v>352.82</v>
      </c>
      <c r="J596" s="4">
        <v>772.97</v>
      </c>
      <c r="K596" s="4">
        <v>1.1499999999999999</v>
      </c>
      <c r="L596" s="4">
        <v>1.46</v>
      </c>
    </row>
    <row r="597" spans="1:12">
      <c r="A597" s="672" t="s">
        <v>550</v>
      </c>
      <c r="B597" s="311" t="s">
        <v>1638</v>
      </c>
      <c r="C597" s="15">
        <v>134</v>
      </c>
      <c r="D597" s="18">
        <v>12</v>
      </c>
      <c r="E597" s="18">
        <v>124</v>
      </c>
      <c r="F597" s="3"/>
      <c r="G597" s="3" t="s">
        <v>1745</v>
      </c>
      <c r="H597" s="4">
        <v>322.92</v>
      </c>
      <c r="I597" s="4">
        <v>455.7</v>
      </c>
      <c r="J597" s="4">
        <v>500.05</v>
      </c>
      <c r="K597" s="4">
        <v>2</v>
      </c>
      <c r="L597" s="4">
        <v>1</v>
      </c>
    </row>
    <row r="598" spans="1:12">
      <c r="A598" s="172" t="s">
        <v>551</v>
      </c>
      <c r="B598" s="311" t="s">
        <v>1571</v>
      </c>
      <c r="C598" s="15">
        <v>49</v>
      </c>
      <c r="D598" s="18"/>
      <c r="E598" s="18"/>
      <c r="F598" s="3"/>
      <c r="G598" s="3" t="s">
        <v>1792</v>
      </c>
      <c r="H598" s="4"/>
      <c r="I598" s="4"/>
      <c r="J598" s="4"/>
      <c r="K598" s="4">
        <v>1.08</v>
      </c>
      <c r="L598" s="4">
        <v>1.38</v>
      </c>
    </row>
    <row r="599" spans="1:12">
      <c r="A599" s="172" t="s">
        <v>551</v>
      </c>
      <c r="B599" s="311" t="s">
        <v>1622</v>
      </c>
      <c r="C599" s="15">
        <v>49</v>
      </c>
      <c r="D599" s="18">
        <v>14</v>
      </c>
      <c r="E599" s="18">
        <v>143</v>
      </c>
      <c r="F599" s="3"/>
      <c r="G599" s="3" t="s">
        <v>1792</v>
      </c>
      <c r="H599" s="4">
        <v>829.73</v>
      </c>
      <c r="I599" s="4">
        <v>180.79</v>
      </c>
      <c r="J599" s="4">
        <v>619.07000000000005</v>
      </c>
      <c r="K599" s="4">
        <v>1.08</v>
      </c>
      <c r="L599" s="4">
        <v>1.38</v>
      </c>
    </row>
    <row r="600" spans="1:12">
      <c r="A600" s="673" t="s">
        <v>552</v>
      </c>
      <c r="B600" s="311"/>
      <c r="C600" s="15">
        <v>48</v>
      </c>
      <c r="D600" s="18"/>
      <c r="E600" s="18"/>
      <c r="F600" s="3"/>
      <c r="G600" s="3"/>
      <c r="H600" s="4"/>
      <c r="I600" s="4"/>
      <c r="J600" s="4"/>
      <c r="K600" s="4"/>
      <c r="L600" s="4"/>
    </row>
    <row r="601" spans="1:12">
      <c r="A601" s="674" t="s">
        <v>553</v>
      </c>
      <c r="B601" s="311" t="s">
        <v>1529</v>
      </c>
      <c r="C601" s="15">
        <v>3</v>
      </c>
      <c r="D601" s="18">
        <v>9</v>
      </c>
      <c r="E601" s="18">
        <v>89</v>
      </c>
      <c r="F601" s="3"/>
      <c r="G601" s="3" t="s">
        <v>1762</v>
      </c>
      <c r="H601" s="4">
        <v>356.65</v>
      </c>
      <c r="I601" s="4">
        <v>252.1</v>
      </c>
      <c r="J601" s="4">
        <v>247.22</v>
      </c>
      <c r="K601" s="4">
        <v>1.23</v>
      </c>
      <c r="L601" s="4">
        <v>1.23</v>
      </c>
    </row>
    <row r="602" spans="1:12">
      <c r="A602" s="674" t="s">
        <v>554</v>
      </c>
      <c r="B602" s="311" t="s">
        <v>1541</v>
      </c>
      <c r="C602" s="15">
        <v>416</v>
      </c>
      <c r="D602" s="18">
        <v>5</v>
      </c>
      <c r="E602" s="18">
        <v>53</v>
      </c>
      <c r="F602" s="3"/>
      <c r="G602" s="3" t="s">
        <v>1792</v>
      </c>
      <c r="H602" s="4">
        <v>293.27999999999997</v>
      </c>
      <c r="I602" s="4">
        <v>304.04000000000002</v>
      </c>
      <c r="J602" s="4">
        <v>257.98</v>
      </c>
      <c r="K602" s="4">
        <v>1.08</v>
      </c>
      <c r="L602" s="4">
        <v>0.62</v>
      </c>
    </row>
    <row r="603" spans="1:12">
      <c r="A603" s="673" t="s">
        <v>555</v>
      </c>
      <c r="B603" s="311"/>
      <c r="C603" s="15">
        <v>329</v>
      </c>
      <c r="D603" s="18"/>
      <c r="E603" s="18"/>
      <c r="F603" s="3"/>
      <c r="G603" s="3"/>
      <c r="H603" s="4"/>
      <c r="I603" s="4"/>
      <c r="J603" s="4"/>
      <c r="K603" s="4"/>
      <c r="L603" s="4"/>
    </row>
    <row r="604" spans="1:12">
      <c r="A604" s="172" t="s">
        <v>556</v>
      </c>
      <c r="B604" s="311" t="s">
        <v>1422</v>
      </c>
      <c r="C604" s="15">
        <v>71</v>
      </c>
      <c r="D604" s="18">
        <v>8</v>
      </c>
      <c r="E604" s="18">
        <v>82</v>
      </c>
      <c r="F604" s="3"/>
      <c r="G604" s="3" t="s">
        <v>1792</v>
      </c>
      <c r="H604" s="4">
        <v>301.64999999999998</v>
      </c>
      <c r="I604" s="4">
        <v>172.2</v>
      </c>
      <c r="J604" s="4">
        <v>346.79</v>
      </c>
      <c r="K604" s="4">
        <v>1.23</v>
      </c>
      <c r="L604" s="4">
        <v>1.08</v>
      </c>
    </row>
    <row r="605" spans="1:12">
      <c r="A605" s="673" t="s">
        <v>557</v>
      </c>
      <c r="B605" s="311"/>
      <c r="C605" s="15">
        <v>288</v>
      </c>
      <c r="D605" s="18"/>
      <c r="E605" s="18"/>
      <c r="F605" s="3"/>
      <c r="G605" s="3"/>
      <c r="H605" s="4"/>
      <c r="I605" s="4"/>
      <c r="J605" s="4"/>
      <c r="K605" s="4"/>
      <c r="L605" s="4"/>
    </row>
    <row r="606" spans="1:12">
      <c r="A606" s="172" t="s">
        <v>558</v>
      </c>
      <c r="B606" s="311" t="s">
        <v>1422</v>
      </c>
      <c r="C606" s="15">
        <v>45</v>
      </c>
      <c r="D606" s="18">
        <v>8</v>
      </c>
      <c r="E606" s="18">
        <v>75</v>
      </c>
      <c r="F606" s="3"/>
      <c r="G606" s="3" t="s">
        <v>1792</v>
      </c>
      <c r="H606" s="4">
        <v>187.19</v>
      </c>
      <c r="I606" s="4">
        <v>225.4</v>
      </c>
      <c r="J606" s="4">
        <v>338.81</v>
      </c>
      <c r="K606" s="4">
        <v>1.1499999999999999</v>
      </c>
      <c r="L606" s="4">
        <v>0.77</v>
      </c>
    </row>
    <row r="607" spans="1:12">
      <c r="A607" s="172" t="s">
        <v>559</v>
      </c>
      <c r="B607" s="311" t="s">
        <v>1479</v>
      </c>
      <c r="C607" s="15">
        <v>313</v>
      </c>
      <c r="D607" s="18"/>
      <c r="E607" s="18"/>
      <c r="F607" s="3"/>
      <c r="G607" s="3" t="s">
        <v>1792</v>
      </c>
      <c r="H607" s="4"/>
      <c r="I607" s="4"/>
      <c r="J607" s="4"/>
      <c r="K607" s="4">
        <v>1</v>
      </c>
      <c r="L607" s="4">
        <v>1.31</v>
      </c>
    </row>
    <row r="608" spans="1:12">
      <c r="A608" s="172" t="s">
        <v>559</v>
      </c>
      <c r="B608" s="311" t="s">
        <v>1610</v>
      </c>
      <c r="C608" s="15">
        <v>313</v>
      </c>
      <c r="D608" s="18">
        <v>8</v>
      </c>
      <c r="E608" s="18">
        <v>76</v>
      </c>
      <c r="F608" s="3"/>
      <c r="G608" s="3" t="s">
        <v>1792</v>
      </c>
      <c r="H608" s="4">
        <v>225.41</v>
      </c>
      <c r="I608" s="4">
        <v>130</v>
      </c>
      <c r="J608" s="4">
        <v>518.5</v>
      </c>
      <c r="K608" s="4">
        <v>1</v>
      </c>
      <c r="L608" s="4">
        <v>1.31</v>
      </c>
    </row>
    <row r="609" spans="1:12">
      <c r="A609" s="673" t="s">
        <v>560</v>
      </c>
      <c r="B609" s="311"/>
      <c r="C609" s="15">
        <v>100</v>
      </c>
      <c r="D609" s="18"/>
      <c r="E609" s="18"/>
      <c r="F609" s="3"/>
      <c r="G609" s="3"/>
      <c r="H609" s="4"/>
      <c r="I609" s="4"/>
      <c r="J609" s="4"/>
      <c r="K609" s="4"/>
      <c r="L609" s="4"/>
    </row>
    <row r="610" spans="1:12">
      <c r="A610" s="673" t="s">
        <v>561</v>
      </c>
      <c r="B610" s="311"/>
      <c r="C610" s="15">
        <v>37</v>
      </c>
      <c r="D610" s="18"/>
      <c r="E610" s="18"/>
      <c r="F610" s="3"/>
      <c r="G610" s="3"/>
      <c r="H610" s="4"/>
      <c r="I610" s="4"/>
      <c r="J610" s="4"/>
      <c r="K610" s="4"/>
      <c r="L610" s="4"/>
    </row>
    <row r="611" spans="1:12">
      <c r="A611" s="673" t="s">
        <v>562</v>
      </c>
      <c r="B611" s="311"/>
      <c r="C611" s="15">
        <v>320</v>
      </c>
      <c r="D611" s="18"/>
      <c r="E611" s="18"/>
      <c r="F611" s="3"/>
      <c r="G611" s="3"/>
      <c r="H611" s="4"/>
      <c r="I611" s="4"/>
      <c r="J611" s="4"/>
      <c r="K611" s="4"/>
      <c r="L611" s="4"/>
    </row>
    <row r="612" spans="1:12">
      <c r="A612" s="674" t="s">
        <v>563</v>
      </c>
      <c r="B612" s="311" t="s">
        <v>1527</v>
      </c>
      <c r="C612" s="15">
        <v>321</v>
      </c>
      <c r="D612" s="18"/>
      <c r="E612" s="18"/>
      <c r="F612" s="3"/>
      <c r="G612" s="3" t="s">
        <v>1792</v>
      </c>
      <c r="H612" s="4"/>
      <c r="I612" s="4"/>
      <c r="J612" s="4"/>
      <c r="K612" s="4">
        <v>2.62</v>
      </c>
      <c r="L612" s="4">
        <v>0.92</v>
      </c>
    </row>
    <row r="613" spans="1:12">
      <c r="A613" s="674" t="s">
        <v>563</v>
      </c>
      <c r="B613" s="311" t="s">
        <v>1640</v>
      </c>
      <c r="C613" s="15">
        <v>321</v>
      </c>
      <c r="D613" s="18">
        <v>10</v>
      </c>
      <c r="E613" s="18">
        <v>96</v>
      </c>
      <c r="F613" s="3"/>
      <c r="G613" s="3" t="s">
        <v>1792</v>
      </c>
      <c r="H613" s="4">
        <v>300.47000000000003</v>
      </c>
      <c r="I613" s="4">
        <v>299.47000000000003</v>
      </c>
      <c r="J613" s="4">
        <v>512.98</v>
      </c>
      <c r="K613" s="4">
        <v>2.62</v>
      </c>
      <c r="L613" s="4">
        <v>0.92</v>
      </c>
    </row>
    <row r="614" spans="1:12">
      <c r="A614" s="672" t="s">
        <v>564</v>
      </c>
      <c r="B614" s="311" t="s">
        <v>1477</v>
      </c>
      <c r="C614" s="15">
        <v>365</v>
      </c>
      <c r="D614" s="18">
        <v>11</v>
      </c>
      <c r="E614" s="18">
        <v>114</v>
      </c>
      <c r="F614" s="3"/>
      <c r="G614" s="3" t="s">
        <v>1792</v>
      </c>
      <c r="H614" s="4">
        <v>722.52</v>
      </c>
      <c r="I614" s="4">
        <v>270.74</v>
      </c>
      <c r="J614" s="4">
        <v>379.25</v>
      </c>
      <c r="K614" s="4">
        <v>1.69</v>
      </c>
      <c r="L614" s="4">
        <v>1</v>
      </c>
    </row>
    <row r="615" spans="1:12">
      <c r="A615" s="672" t="s">
        <v>564</v>
      </c>
      <c r="B615" s="311" t="s">
        <v>1620</v>
      </c>
      <c r="C615" s="15">
        <v>365</v>
      </c>
      <c r="D615" s="18"/>
      <c r="E615" s="18"/>
      <c r="F615" s="3"/>
      <c r="G615" s="3" t="s">
        <v>1792</v>
      </c>
      <c r="H615" s="4"/>
      <c r="I615" s="4"/>
      <c r="J615" s="4"/>
      <c r="K615" s="4">
        <v>1.69</v>
      </c>
      <c r="L615" s="4">
        <v>1</v>
      </c>
    </row>
    <row r="616" spans="1:12">
      <c r="A616" s="673" t="s">
        <v>565</v>
      </c>
      <c r="B616" s="311"/>
      <c r="C616" s="15">
        <v>8</v>
      </c>
      <c r="D616" s="18"/>
      <c r="E616" s="18"/>
      <c r="F616" s="3"/>
      <c r="G616" s="3"/>
      <c r="H616" s="4"/>
      <c r="I616" s="4"/>
      <c r="J616" s="4"/>
      <c r="K616" s="4"/>
      <c r="L616" s="4"/>
    </row>
    <row r="617" spans="1:12">
      <c r="A617" s="672" t="s">
        <v>566</v>
      </c>
      <c r="B617" s="311" t="s">
        <v>1541</v>
      </c>
      <c r="C617" s="15">
        <v>461</v>
      </c>
      <c r="D617" s="18">
        <v>17</v>
      </c>
      <c r="E617" s="18">
        <v>173</v>
      </c>
      <c r="F617" s="3"/>
      <c r="G617" s="3" t="s">
        <v>1745</v>
      </c>
      <c r="H617" s="4">
        <v>1241.8599999999999</v>
      </c>
      <c r="I617" s="4">
        <v>184.68</v>
      </c>
      <c r="J617" s="4">
        <v>504.08</v>
      </c>
      <c r="K617" s="4">
        <v>1.08</v>
      </c>
      <c r="L617" s="4">
        <v>1.92</v>
      </c>
    </row>
    <row r="618" spans="1:12">
      <c r="A618" s="673" t="s">
        <v>567</v>
      </c>
      <c r="B618" s="311"/>
      <c r="C618" s="15">
        <v>13</v>
      </c>
      <c r="D618" s="18"/>
      <c r="E618" s="18"/>
      <c r="F618" s="3"/>
      <c r="G618" s="3"/>
      <c r="H618" s="4"/>
      <c r="I618" s="4"/>
      <c r="J618" s="4"/>
      <c r="K618" s="4"/>
      <c r="L618" s="4"/>
    </row>
    <row r="619" spans="1:12">
      <c r="A619" s="673" t="s">
        <v>568</v>
      </c>
      <c r="B619" s="311"/>
      <c r="C619" s="15">
        <v>70</v>
      </c>
      <c r="D619" s="18"/>
      <c r="E619" s="18"/>
      <c r="F619" s="3"/>
      <c r="G619" s="3"/>
      <c r="H619" s="4"/>
      <c r="I619" s="4"/>
      <c r="J619" s="4"/>
      <c r="K619" s="4"/>
      <c r="L619" s="4"/>
    </row>
    <row r="620" spans="1:12">
      <c r="A620" s="674" t="s">
        <v>569</v>
      </c>
      <c r="B620" s="311" t="s">
        <v>1497</v>
      </c>
      <c r="C620" s="15">
        <v>110</v>
      </c>
      <c r="D620" s="18">
        <v>7</v>
      </c>
      <c r="E620" s="18">
        <v>68</v>
      </c>
      <c r="F620" s="3"/>
      <c r="G620" s="3" t="s">
        <v>1762</v>
      </c>
      <c r="H620" s="4">
        <v>54.74</v>
      </c>
      <c r="I620" s="4">
        <v>351.5</v>
      </c>
      <c r="J620" s="4">
        <v>277.70999999999998</v>
      </c>
      <c r="K620" s="4">
        <v>1</v>
      </c>
      <c r="L620" s="4">
        <v>0.92</v>
      </c>
    </row>
    <row r="621" spans="1:12">
      <c r="A621" s="674" t="s">
        <v>570</v>
      </c>
      <c r="B621" s="311" t="s">
        <v>1412</v>
      </c>
      <c r="C621" s="15">
        <v>340</v>
      </c>
      <c r="D621" s="18">
        <v>11</v>
      </c>
      <c r="E621" s="18">
        <v>114</v>
      </c>
      <c r="F621" s="3"/>
      <c r="G621" s="3" t="s">
        <v>1792</v>
      </c>
      <c r="H621" s="4">
        <v>497.68</v>
      </c>
      <c r="I621" s="4">
        <v>389.38</v>
      </c>
      <c r="J621" s="4">
        <v>316.95999999999998</v>
      </c>
      <c r="K621" s="4">
        <v>1.69</v>
      </c>
      <c r="L621" s="4">
        <v>0.92</v>
      </c>
    </row>
    <row r="622" spans="1:12">
      <c r="A622" s="674" t="s">
        <v>570</v>
      </c>
      <c r="B622" s="311" t="s">
        <v>1527</v>
      </c>
      <c r="C622" s="15">
        <v>340</v>
      </c>
      <c r="D622" s="18"/>
      <c r="E622" s="18"/>
      <c r="F622" s="3"/>
      <c r="G622" s="3" t="s">
        <v>1792</v>
      </c>
      <c r="H622" s="4"/>
      <c r="I622" s="4"/>
      <c r="J622" s="4"/>
      <c r="K622" s="4">
        <v>1.69</v>
      </c>
      <c r="L622" s="4">
        <v>0.92</v>
      </c>
    </row>
    <row r="623" spans="1:12">
      <c r="A623" s="673" t="s">
        <v>571</v>
      </c>
      <c r="B623" s="311"/>
      <c r="C623" s="15">
        <v>293</v>
      </c>
      <c r="D623" s="18"/>
      <c r="E623" s="18"/>
      <c r="F623" s="3"/>
      <c r="G623" s="3"/>
      <c r="H623" s="4"/>
      <c r="I623" s="4"/>
      <c r="J623" s="4"/>
      <c r="K623" s="4"/>
      <c r="L623" s="4"/>
    </row>
    <row r="624" spans="1:12">
      <c r="A624" s="674" t="s">
        <v>572</v>
      </c>
      <c r="B624" s="311" t="s">
        <v>1431</v>
      </c>
      <c r="C624" s="15">
        <v>40</v>
      </c>
      <c r="D624" s="18">
        <v>11</v>
      </c>
      <c r="E624" s="18">
        <v>109</v>
      </c>
      <c r="F624" s="3"/>
      <c r="G624" s="3" t="s">
        <v>1792</v>
      </c>
      <c r="H624" s="4">
        <v>99.99</v>
      </c>
      <c r="I624" s="4">
        <v>241.02</v>
      </c>
      <c r="J624" s="4">
        <v>748.09</v>
      </c>
      <c r="K624" s="4">
        <v>2.15</v>
      </c>
      <c r="L624" s="4">
        <v>0.69</v>
      </c>
    </row>
    <row r="625" spans="1:12">
      <c r="A625" s="673" t="s">
        <v>573</v>
      </c>
      <c r="B625" s="311"/>
      <c r="C625" s="15">
        <v>278</v>
      </c>
      <c r="D625" s="18"/>
      <c r="E625" s="18"/>
      <c r="F625" s="3"/>
      <c r="G625" s="3"/>
      <c r="H625" s="4"/>
      <c r="I625" s="4"/>
      <c r="J625" s="4"/>
      <c r="K625" s="4"/>
      <c r="L625" s="4"/>
    </row>
    <row r="626" spans="1:12">
      <c r="A626" s="673" t="s">
        <v>574</v>
      </c>
      <c r="B626" s="311"/>
      <c r="C626" s="15">
        <v>202</v>
      </c>
      <c r="D626" s="18"/>
      <c r="E626" s="18"/>
      <c r="F626" s="3"/>
      <c r="G626" s="3"/>
      <c r="H626" s="4"/>
      <c r="I626" s="4"/>
      <c r="J626" s="4"/>
      <c r="K626" s="4"/>
      <c r="L626" s="4"/>
    </row>
    <row r="627" spans="1:12">
      <c r="A627" s="673" t="s">
        <v>575</v>
      </c>
      <c r="B627" s="311"/>
      <c r="C627" s="15">
        <v>194</v>
      </c>
      <c r="D627" s="18"/>
      <c r="E627" s="18"/>
      <c r="F627" s="3"/>
      <c r="G627" s="3"/>
      <c r="H627" s="4"/>
      <c r="I627" s="4"/>
      <c r="J627" s="4"/>
      <c r="K627" s="4"/>
      <c r="L627" s="4"/>
    </row>
    <row r="628" spans="1:12">
      <c r="A628" s="674" t="s">
        <v>2238</v>
      </c>
      <c r="B628" s="311" t="s">
        <v>1412</v>
      </c>
      <c r="C628" s="15">
        <v>413</v>
      </c>
      <c r="D628" s="18">
        <v>4</v>
      </c>
      <c r="E628" s="18">
        <v>44</v>
      </c>
      <c r="F628" s="3"/>
      <c r="G628" s="3" t="s">
        <v>1792</v>
      </c>
      <c r="H628" s="4">
        <v>180.58</v>
      </c>
      <c r="I628" s="4">
        <v>159.07</v>
      </c>
      <c r="J628" s="4">
        <v>164.93</v>
      </c>
      <c r="K628" s="4">
        <v>0.92</v>
      </c>
      <c r="L628" s="4">
        <v>0.55000000000000004</v>
      </c>
    </row>
    <row r="629" spans="1:12">
      <c r="A629" s="674" t="s">
        <v>2239</v>
      </c>
      <c r="B629" s="311" t="s">
        <v>1412</v>
      </c>
      <c r="C629" s="15">
        <v>413</v>
      </c>
      <c r="D629" s="18">
        <v>6</v>
      </c>
      <c r="E629" s="18">
        <v>55</v>
      </c>
      <c r="F629" s="3"/>
      <c r="G629" s="3" t="s">
        <v>1792</v>
      </c>
      <c r="H629" s="4">
        <v>208.56</v>
      </c>
      <c r="I629" s="4">
        <v>206.26</v>
      </c>
      <c r="J629" s="4">
        <v>131.21</v>
      </c>
      <c r="K629" s="4">
        <v>0.92</v>
      </c>
      <c r="L629" s="4">
        <v>0.55000000000000004</v>
      </c>
    </row>
    <row r="630" spans="1:12">
      <c r="A630" s="674" t="s">
        <v>2240</v>
      </c>
      <c r="B630" s="311" t="s">
        <v>1412</v>
      </c>
      <c r="C630" s="15">
        <v>413</v>
      </c>
      <c r="D630" s="18">
        <v>10</v>
      </c>
      <c r="E630" s="18">
        <v>99</v>
      </c>
      <c r="F630" s="3"/>
      <c r="G630" s="3" t="s">
        <v>1792</v>
      </c>
      <c r="H630" s="4">
        <v>190.62</v>
      </c>
      <c r="I630" s="4">
        <v>541.88</v>
      </c>
      <c r="J630" s="4">
        <v>260.88</v>
      </c>
      <c r="K630" s="4">
        <v>0.92</v>
      </c>
      <c r="L630" s="4">
        <v>0.55000000000000004</v>
      </c>
    </row>
    <row r="631" spans="1:12">
      <c r="A631" s="672" t="s">
        <v>577</v>
      </c>
      <c r="B631" s="311" t="s">
        <v>1571</v>
      </c>
      <c r="C631" s="15">
        <v>265</v>
      </c>
      <c r="D631" s="18">
        <v>1</v>
      </c>
      <c r="E631" s="18">
        <v>7</v>
      </c>
      <c r="F631" s="3"/>
      <c r="G631" s="3" t="s">
        <v>1741</v>
      </c>
      <c r="H631" s="4">
        <v>18.23</v>
      </c>
      <c r="I631" s="4">
        <v>44.85</v>
      </c>
      <c r="J631" s="4">
        <v>28.28</v>
      </c>
      <c r="K631" s="4">
        <v>0.69</v>
      </c>
      <c r="L631" s="4">
        <v>0.31</v>
      </c>
    </row>
    <row r="632" spans="1:12">
      <c r="A632" s="673" t="s">
        <v>578</v>
      </c>
      <c r="B632" s="311"/>
      <c r="C632" s="15">
        <v>360</v>
      </c>
      <c r="D632" s="18"/>
      <c r="E632" s="18"/>
      <c r="F632" s="3"/>
      <c r="G632" s="3"/>
      <c r="H632" s="4"/>
      <c r="I632" s="4"/>
      <c r="J632" s="4"/>
      <c r="K632" s="4"/>
      <c r="L632" s="4"/>
    </row>
    <row r="633" spans="1:12">
      <c r="A633" s="674" t="s">
        <v>579</v>
      </c>
      <c r="B633" s="311" t="s">
        <v>1443</v>
      </c>
      <c r="C633" s="15">
        <v>178</v>
      </c>
      <c r="D633" s="18"/>
      <c r="E633" s="18"/>
      <c r="F633" s="3"/>
      <c r="G633" s="3" t="s">
        <v>1792</v>
      </c>
      <c r="H633" s="4"/>
      <c r="I633" s="4"/>
      <c r="J633" s="4"/>
      <c r="K633" s="4">
        <v>1</v>
      </c>
      <c r="L633" s="4">
        <v>1.46</v>
      </c>
    </row>
    <row r="634" spans="1:12">
      <c r="A634" s="674" t="s">
        <v>579</v>
      </c>
      <c r="B634" s="311" t="s">
        <v>1614</v>
      </c>
      <c r="C634" s="15">
        <v>178</v>
      </c>
      <c r="D634" s="18">
        <v>14</v>
      </c>
      <c r="E634" s="18">
        <v>139</v>
      </c>
      <c r="F634" s="3"/>
      <c r="G634" s="3" t="s">
        <v>1792</v>
      </c>
      <c r="H634" s="4">
        <v>748.07</v>
      </c>
      <c r="I634" s="4">
        <v>163.80000000000001</v>
      </c>
      <c r="J634" s="4">
        <v>680.97</v>
      </c>
      <c r="K634" s="4">
        <v>1</v>
      </c>
      <c r="L634" s="4">
        <v>1.46</v>
      </c>
    </row>
    <row r="635" spans="1:12">
      <c r="A635" s="673" t="s">
        <v>580</v>
      </c>
      <c r="B635" s="311"/>
      <c r="C635" s="15">
        <v>193</v>
      </c>
      <c r="D635" s="18"/>
      <c r="E635" s="18"/>
      <c r="F635" s="3"/>
      <c r="G635" s="3"/>
      <c r="H635" s="4"/>
      <c r="I635" s="4"/>
      <c r="J635" s="4"/>
      <c r="K635" s="4"/>
      <c r="L635" s="4"/>
    </row>
    <row r="636" spans="1:12">
      <c r="A636" s="674" t="s">
        <v>581</v>
      </c>
      <c r="B636" s="311" t="s">
        <v>1590</v>
      </c>
      <c r="C636" s="15">
        <v>469</v>
      </c>
      <c r="D636" s="18">
        <v>10</v>
      </c>
      <c r="E636" s="18">
        <v>104</v>
      </c>
      <c r="F636" s="3"/>
      <c r="G636" s="3" t="s">
        <v>586</v>
      </c>
      <c r="H636" s="4">
        <v>792.39</v>
      </c>
      <c r="I636" s="4">
        <v>215.56</v>
      </c>
      <c r="J636" s="4">
        <v>655.21</v>
      </c>
      <c r="K636" s="4">
        <v>1.32</v>
      </c>
      <c r="L636" s="4">
        <v>1.46</v>
      </c>
    </row>
    <row r="637" spans="1:12">
      <c r="A637" s="674" t="s">
        <v>581</v>
      </c>
      <c r="B637" s="311" t="s">
        <v>1622</v>
      </c>
      <c r="C637" s="15">
        <v>469</v>
      </c>
      <c r="D637" s="18">
        <v>15</v>
      </c>
      <c r="E637" s="18">
        <v>148</v>
      </c>
      <c r="F637" s="3"/>
      <c r="G637" s="3" t="s">
        <v>586</v>
      </c>
      <c r="H637" s="4">
        <v>1597.42</v>
      </c>
      <c r="I637" s="4">
        <v>215.56</v>
      </c>
      <c r="J637" s="4">
        <v>551.65</v>
      </c>
      <c r="K637" s="4">
        <v>1.32</v>
      </c>
      <c r="L637" s="4">
        <v>1.46</v>
      </c>
    </row>
    <row r="638" spans="1:12">
      <c r="A638" s="674" t="s">
        <v>582</v>
      </c>
      <c r="B638" s="311" t="s">
        <v>1481</v>
      </c>
      <c r="C638" s="15">
        <v>335</v>
      </c>
      <c r="D638" s="18">
        <v>9</v>
      </c>
      <c r="E638" s="18">
        <v>88</v>
      </c>
      <c r="F638" s="3"/>
      <c r="G638" s="3" t="s">
        <v>1792</v>
      </c>
      <c r="H638" s="4">
        <v>199.98</v>
      </c>
      <c r="I638" s="4">
        <v>158.59</v>
      </c>
      <c r="J638" s="4">
        <v>520.66</v>
      </c>
      <c r="K638" s="4">
        <v>1.1200000000000001</v>
      </c>
      <c r="L638" s="4">
        <v>1.38</v>
      </c>
    </row>
    <row r="639" spans="1:12">
      <c r="A639" s="672" t="s">
        <v>583</v>
      </c>
      <c r="B639" s="311" t="s">
        <v>1541</v>
      </c>
      <c r="C639" s="15">
        <v>145</v>
      </c>
      <c r="D639" s="18">
        <v>17</v>
      </c>
      <c r="E639" s="18">
        <v>169</v>
      </c>
      <c r="F639" s="3"/>
      <c r="G639" s="3" t="s">
        <v>1745</v>
      </c>
      <c r="H639" s="4">
        <v>795.39</v>
      </c>
      <c r="I639" s="4">
        <v>598.29999999999995</v>
      </c>
      <c r="J639" s="4">
        <v>526.61</v>
      </c>
      <c r="K639" s="4">
        <v>1.38</v>
      </c>
      <c r="L639" s="4">
        <v>1.54</v>
      </c>
    </row>
    <row r="640" spans="1:12">
      <c r="A640" s="673" t="s">
        <v>584</v>
      </c>
      <c r="B640" s="311"/>
      <c r="C640" s="15">
        <v>263</v>
      </c>
      <c r="D640" s="18"/>
      <c r="E640" s="18"/>
      <c r="F640" s="3"/>
      <c r="G640" s="3"/>
      <c r="H640" s="4"/>
      <c r="I640" s="4"/>
      <c r="J640" s="4"/>
      <c r="K640" s="4"/>
      <c r="L640" s="4"/>
    </row>
    <row r="641" spans="1:12">
      <c r="A641" s="673" t="s">
        <v>585</v>
      </c>
      <c r="B641" s="311"/>
      <c r="C641" s="15">
        <v>41</v>
      </c>
      <c r="D641" s="18"/>
      <c r="E641" s="18"/>
      <c r="F641" s="3"/>
      <c r="G641" s="3"/>
      <c r="H641" s="4"/>
      <c r="I641" s="4"/>
      <c r="J641" s="4"/>
      <c r="K641" s="4"/>
      <c r="L641" s="4"/>
    </row>
  </sheetData>
  <sortState ref="A2:L579">
    <sortCondition ref="A2:A579"/>
  </sortState>
  <hyperlinks>
    <hyperlink ref="A11" r:id="rId1" tooltip="Aipom" display="http://en.wikipedia.org/wiki/Aipom"/>
    <hyperlink ref="A18" r:id="rId2" tooltip="Anorith" display="http://en.wikipedia.org/wiki/Anorith"/>
    <hyperlink ref="A27" r:id="rId3" tooltip="Aron (Pokémon)" display="http://en.wikipedia.org/wiki/Aron_(Pok%C3%A9mon)"/>
    <hyperlink ref="A32" r:id="rId4" tooltip="Azurill" display="http://en.wikipedia.org/wiki/Azurill"/>
    <hyperlink ref="A33" r:id="rId5" tooltip="Bagon" display="http://en.wikipedia.org/wiki/Bagon"/>
    <hyperlink ref="A34" r:id="rId6" tooltip="Baltoy" display="http://en.wikipedia.org/wiki/Baltoy"/>
    <hyperlink ref="A37" r:id="rId7" tooltip="Barboach" display="http://en.wikipedia.org/wiki/Barboach"/>
    <hyperlink ref="A39" r:id="rId8" tooltip="Bayleef" display="http://en.wikipedia.org/wiki/Bayleef"/>
    <hyperlink ref="A42" r:id="rId9" tooltip="Beldum" display="http://en.wikipedia.org/wiki/Beldum"/>
    <hyperlink ref="A44" r:id="rId10" tooltip="Bellsprout" display="http://en.wikipedia.org/wiki/Bellsprout"/>
    <hyperlink ref="A47" r:id="rId11" tooltip="Bidoof" display="http://en.wikipedia.org/wiki/Bidoof"/>
    <hyperlink ref="A52" r:id="rId12" tooltip="Bonsly" display="http://en.wikipedia.org/wiki/Bonsly"/>
    <hyperlink ref="A57" r:id="rId13" tooltip="Bronzor" display="http://en.wikipedia.org/wiki/Bronzor"/>
    <hyperlink ref="A58" r:id="rId14" tooltip="Budew" display="http://en.wikipedia.org/wiki/Budew"/>
    <hyperlink ref="A59" r:id="rId15" tooltip="Buizel" display="http://en.wikipedia.org/wiki/Buizel"/>
    <hyperlink ref="A60" r:id="rId16" tooltip="Bulbasaur" display="http://en.wikipedia.org/wiki/Bulbasaur"/>
    <hyperlink ref="A61" r:id="rId17" tooltip="Buneary" display="http://en.wikipedia.org/wiki/Buneary"/>
    <hyperlink ref="A62" r:id="rId18" tooltip="Burmy" display="http://en.wikipedia.org/wiki/Burmy"/>
    <hyperlink ref="A64" r:id="rId19" tooltip="Cacnea" display="http://en.wikipedia.org/wiki/Cacnea"/>
    <hyperlink ref="A69" r:id="rId20" tooltip="Carvanha" display="http://en.wikipedia.org/wiki/Carvanha"/>
    <hyperlink ref="A70" r:id="rId21" tooltip="Cascoon" display="http://en.wikipedia.org/wiki/Cascoon"/>
    <hyperlink ref="A72" r:id="rId22" tooltip="Caterpie" display="http://en.wikipedia.org/wiki/Caterpie"/>
    <hyperlink ref="A77" r:id="rId23" tooltip="Charmander" display="http://en.wikipedia.org/wiki/Charmander"/>
    <hyperlink ref="A78" r:id="rId24" tooltip="Charmeleon" display="http://en.wikipedia.org/wiki/Charmeleon"/>
    <hyperlink ref="A82" r:id="rId25" tooltip="Cherubi" display="http://en.wikipedia.org/wiki/Cherubi"/>
    <hyperlink ref="A83" r:id="rId26" tooltip="Chikorita" display="http://en.wikipedia.org/wiki/Chikorita"/>
    <hyperlink ref="A84" r:id="rId27" tooltip="Chimchar" display="http://en.wikipedia.org/wiki/Chimchar"/>
    <hyperlink ref="A86" r:id="rId28" tooltip="Chinchou" display="http://en.wikipedia.org/wiki/Chinchou"/>
    <hyperlink ref="A87" r:id="rId29" tooltip="Chingling" display="http://en.wikipedia.org/wiki/Chingling"/>
    <hyperlink ref="A88" r:id="rId30" tooltip="Clamperl" display="http://en.wikipedia.org/wiki/Clamperl"/>
    <hyperlink ref="A92" r:id="rId31" tooltip="Clefairy" display="http://en.wikipedia.org/wiki/Clefairy"/>
    <hyperlink ref="A93" r:id="rId32" tooltip="Cleffa" display="http://en.wikipedia.org/wiki/Cleffa"/>
    <hyperlink ref="A96" r:id="rId33" tooltip="Combee" display="http://en.wikipedia.org/wiki/Combee"/>
    <hyperlink ref="A97" r:id="rId34" tooltip="Combusken" display="http://en.wikipedia.org/wiki/Combusken"/>
    <hyperlink ref="A98" r:id="rId35" tooltip="Corphish" display="http://en.wikipedia.org/wiki/Corphish"/>
    <hyperlink ref="A102" r:id="rId36" tooltip="Cranidos" display="http://en.wikipedia.org/wiki/Cranidos"/>
    <hyperlink ref="A106" r:id="rId37" tooltip="Croagunk" display="http://en.wikipedia.org/wiki/Croagunk"/>
    <hyperlink ref="A108" r:id="rId38" tooltip="Croconaw" display="http://en.wikipedia.org/wiki/Croconaw"/>
    <hyperlink ref="A109" r:id="rId39" tooltip="Cubone" display="http://en.wikipedia.org/wiki/Cubone"/>
    <hyperlink ref="A110" r:id="rId40" tooltip="Cyndaquil" display="http://en.wikipedia.org/wiki/Cyndaquil"/>
    <hyperlink ref="A111" r:id="rId41" tooltip="Darkrai" display="http://en.wikipedia.org/wiki/Darkrai"/>
    <hyperlink ref="A116" r:id="rId42" tooltip="Deoxys" display="http://en.wikipedia.org/wiki/Deoxys"/>
    <hyperlink ref="A119" r:id="rId43" tooltip="Dialga" display="http://en.wikipedia.org/wiki/Dialga"/>
    <hyperlink ref="A120" r:id="rId44" tooltip="Diglett" display="http://en.wikipedia.org/wiki/Diglett"/>
    <hyperlink ref="A121" r:id="rId45" tooltip="Ditto (Pokémon)" display="http://en.wikipedia.org/wiki/Ditto_(Pok%C3%A9mon)"/>
    <hyperlink ref="A124" r:id="rId46" tooltip="Doduo" display="http://en.wikipedia.org/wiki/Doduo"/>
    <hyperlink ref="A126" r:id="rId47" tooltip="Dragonair (Pokémon)" display="http://en.wikipedia.org/wiki/Dragonair_(Pok%C3%A9mon)"/>
    <hyperlink ref="A130" r:id="rId48" tooltip="Dratini" display="http://en.wikipedia.org/wiki/Dratini"/>
    <hyperlink ref="A133" r:id="rId49" tooltip="Drifloon" display="http://en.wikipedia.org/wiki/Drifloon"/>
    <hyperlink ref="A134" r:id="rId50" tooltip="Drowzee" display="http://en.wikipedia.org/wiki/Drowzee"/>
    <hyperlink ref="A139" r:id="rId51" tooltip="Dusclops" display="http://en.wikipedia.org/wiki/Dusclops"/>
    <hyperlink ref="A141" r:id="rId52" tooltip="Duskull" display="http://en.wikipedia.org/wiki/Duskull"/>
    <hyperlink ref="A143" r:id="rId53" tooltip="Eevee" display="http://en.wikipedia.org/wiki/Eevee"/>
    <hyperlink ref="A144" r:id="rId54" tooltip="Ekans" display="http://en.wikipedia.org/wiki/Ekans"/>
    <hyperlink ref="A147" r:id="rId55" tooltip="Electrike" display="http://en.wikipedia.org/wiki/Electrike"/>
    <hyperlink ref="A150" r:id="rId56" tooltip="Elekid" display="http://en.wikipedia.org/wiki/Elekid"/>
    <hyperlink ref="A154" r:id="rId57" tooltip="Exeggcute" display="http://en.wikipedia.org/wiki/Exeggcute"/>
    <hyperlink ref="A160" r:id="rId58" tooltip="Feebas" display="http://en.wikipedia.org/wiki/Feebas"/>
    <hyperlink ref="A162" r:id="rId59" tooltip="Finneon" display="http://en.wikipedia.org/wiki/Finneon"/>
    <hyperlink ref="A163" r:id="rId60" tooltip="Flaaffy" display="http://en.wikipedia.org/wiki/Flaaffy"/>
    <hyperlink ref="A171" r:id="rId61" tooltip="Gabite" display="http://en.wikipedia.org/wiki/Gabite"/>
    <hyperlink ref="A176" r:id="rId62" tooltip="Gastly" display="http://en.wikipedia.org/wiki/Gastly"/>
    <hyperlink ref="A180" r:id="rId63" tooltip="Geodude" display="http://en.wikipedia.org/wiki/Geodude"/>
    <hyperlink ref="A181" r:id="rId64" tooltip="Gible" display="http://en.wikipedia.org/wiki/Gible"/>
    <hyperlink ref="A184" r:id="rId65" tooltip="Giratina" display="http://en.wikipedia.org/wiki/Giratina"/>
    <hyperlink ref="A188" r:id="rId66" tooltip="Glameow" display="http://en.wikipedia.org/wiki/Glameow"/>
    <hyperlink ref="A193" r:id="rId67" tooltip="Gloom (Pokémon)" display="http://en.wikipedia.org/wiki/Gloom_(Pok%C3%A9mon)"/>
    <hyperlink ref="A194" r:id="rId68" tooltip="Golbat" display="http://en.wikipedia.org/wiki/Golbat"/>
    <hyperlink ref="A195" r:id="rId69" tooltip="Goldeen" display="http://en.wikipedia.org/wiki/Goldeen"/>
    <hyperlink ref="A203" r:id="rId70" tooltip="Graveler" display="http://en.wikipedia.org/wiki/Graveler"/>
    <hyperlink ref="A204" r:id="rId71" tooltip="Grimer" display="http://en.wikipedia.org/wiki/Grimer"/>
    <hyperlink ref="A205" r:id="rId72" tooltip="Grotle" display="http://en.wikipedia.org/wiki/Grotle"/>
    <hyperlink ref="A207" r:id="rId73" tooltip="Grovyle" display="http://en.wikipedia.org/wiki/Grovyle"/>
    <hyperlink ref="A208" r:id="rId74" tooltip="Growlithe" display="http://en.wikipedia.org/wiki/Growlithe"/>
    <hyperlink ref="A211" r:id="rId75" tooltip="Gulpin" display="http://en.wikipedia.org/wiki/Gulpin"/>
    <hyperlink ref="A213" r:id="rId76" tooltip="Happiny" display="http://en.wikipedia.org/wiki/Happiny"/>
    <hyperlink ref="A216" r:id="rId77" tooltip="Haunter" display="http://en.wikipedia.org/wiki/Haunter"/>
    <hyperlink ref="A220" r:id="rId78" tooltip="Hippopotas" display="http://en.wikipedia.org/wiki/Hippopotas"/>
    <hyperlink ref="A230" r:id="rId79" tooltip="Ho-Oh" display="http://en.wikipedia.org/wiki/Ho-Oh"/>
    <hyperlink ref="A231" r:id="rId80" tooltip="Hoothoot" display="http://en.wikipedia.org/wiki/Hoothoot"/>
    <hyperlink ref="A232" r:id="rId81" tooltip="Hoppip" display="http://en.wikipedia.org/wiki/Hoppip"/>
    <hyperlink ref="A233" r:id="rId82" tooltip="Horsea" display="http://en.wikipedia.org/wiki/Horsea"/>
    <hyperlink ref="A236" r:id="rId83" tooltip="Houndour" display="http://en.wikipedia.org/wiki/Houndour"/>
    <hyperlink ref="A240" r:id="rId84" tooltip="Igglybuff" display="http://en.wikipedia.org/wiki/Igglybuff"/>
    <hyperlink ref="A245" r:id="rId85" tooltip="Jigglypuff" display="http://en.wikipedia.org/wiki/Jigglypuff"/>
    <hyperlink ref="A252" r:id="rId86" tooltip="Kabuto (Pokémon)" display="http://en.wikipedia.org/wiki/Kabuto_(Pok%C3%A9mon)"/>
    <hyperlink ref="A255" r:id="rId87" tooltip="Kadabra" display="http://en.wikipedia.org/wiki/Kadabra"/>
    <hyperlink ref="A256" r:id="rId88" tooltip="Kakuna" display="http://en.wikipedia.org/wiki/Kakuna"/>
    <hyperlink ref="A264" r:id="rId89" tooltip="Kirlia" display="http://en.wikipedia.org/wiki/Kirlia"/>
    <hyperlink ref="A265" r:id="rId90" tooltip="Koffing" display="http://en.wikipedia.org/wiki/Koffing"/>
    <hyperlink ref="A266" r:id="rId91" tooltip="Krabby" display="http://en.wikipedia.org/wiki/Krabby"/>
    <hyperlink ref="A267" r:id="rId92" tooltip="Kricketot" display="http://en.wikipedia.org/wiki/Kricketot"/>
    <hyperlink ref="A270" r:id="rId93" tooltip="Lairon" display="http://en.wikipedia.org/wiki/Lairon"/>
    <hyperlink ref="A275" r:id="rId94" tooltip="Larvitar" display="http://en.wikipedia.org/wiki/Larvitar"/>
    <hyperlink ref="A277" r:id="rId95" tooltip="Latios" display="http://en.wikipedia.org/wiki/Latios"/>
    <hyperlink ref="A281" r:id="rId96" tooltip="Ledyba" display="http://en.wikipedia.org/wiki/Ledyba"/>
    <hyperlink ref="A284" r:id="rId97" tooltip="Lickitung" display="http://en.wikipedia.org/wiki/Lickitung"/>
    <hyperlink ref="A285" r:id="rId98" tooltip="Lileep" display="http://en.wikipedia.org/wiki/Lileep"/>
    <hyperlink ref="A288" r:id="rId99" tooltip="Lombre" display="http://en.wikipedia.org/wiki/Lombre"/>
    <hyperlink ref="A291" r:id="rId100" tooltip="Lotad" display="http://en.wikipedia.org/wiki/Lotad"/>
    <hyperlink ref="A292" r:id="rId101" tooltip="Loudred" display="http://en.wikipedia.org/wiki/Loudred"/>
    <hyperlink ref="A297" r:id="rId102" tooltip="Lugia" display="http://en.wikipedia.org/wiki/Lugia"/>
    <hyperlink ref="A302" r:id="rId103" tooltip="Luxio" display="http://en.wikipedia.org/wiki/Luxio"/>
    <hyperlink ref="A307" r:id="rId104" tooltip="Machoke" display="http://en.wikipedia.org/wiki/Machoke"/>
    <hyperlink ref="A308" r:id="rId105" tooltip="Machop" display="http://en.wikipedia.org/wiki/Machop"/>
    <hyperlink ref="A309" r:id="rId106" tooltip="Magby" display="http://en.wikipedia.org/wiki/Magby"/>
    <hyperlink ref="A312" r:id="rId107" tooltip="Magikarp" display="http://en.wikipedia.org/wiki/Magikarp"/>
    <hyperlink ref="A313" r:id="rId108" tooltip="Magmar" display="http://en.wikipedia.org/wiki/Magmar"/>
    <hyperlink ref="A315" r:id="rId109" tooltip="Magnemite" display="http://en.wikipedia.org/wiki/Magnemite"/>
    <hyperlink ref="A320" r:id="rId110" tooltip="Makuhita" display="http://en.wikipedia.org/wiki/Makuhita"/>
    <hyperlink ref="A323" r:id="rId111" tooltip="Manaphy" display="http://en.wikipedia.org/wiki/Manaphy"/>
    <hyperlink ref="A326" r:id="rId112" tooltip="Mankey" display="http://en.wikipedia.org/wiki/Mankey"/>
    <hyperlink ref="A329" r:id="rId113" tooltip="Mantyke" display="http://en.wikipedia.org/wiki/Mantyke"/>
    <hyperlink ref="A330" r:id="rId114" tooltip="Mareep" display="http://en.wikipedia.org/wiki/Mareep"/>
    <hyperlink ref="A331" r:id="rId115" tooltip="Marill" display="http://en.wikipedia.org/wiki/Marill"/>
    <hyperlink ref="A334" r:id="rId116" tooltip="Marshtomp" display="http://en.wikipedia.org/wiki/Marshtomp"/>
    <hyperlink ref="A339" r:id="rId117" tooltip="Meditite" display="http://en.wikipedia.org/wiki/Meditite"/>
    <hyperlink ref="A341" r:id="rId118" tooltip="Meowth" display="http://en.wikipedia.org/wiki/Meowth"/>
    <hyperlink ref="A344" r:id="rId119" tooltip="Metang" display="http://en.wikipedia.org/wiki/Metang"/>
    <hyperlink ref="A345" r:id="rId120" tooltip="Metapod" display="http://en.wikipedia.org/wiki/Metapod"/>
    <hyperlink ref="A347" r:id="rId121" tooltip="Mewtwo" display="http://en.wikipedia.org/wiki/Mewtwo"/>
    <hyperlink ref="A346" r:id="rId122" tooltip="Mew (Pokémon)" display="http://en.wikipedia.org/wiki/Mew_(Pok%C3%A9mon)"/>
    <hyperlink ref="A353" r:id="rId123" tooltip="Mime Jr." display="http://en.wikipedia.org/wiki/Mime_Jr."/>
    <hyperlink ref="A355" r:id="rId124" tooltip="Misdreavus" display="http://en.wikipedia.org/wiki/Misdreavus"/>
    <hyperlink ref="A358" r:id="rId125" tooltip="Monferno" display="http://en.wikipedia.org/wiki/Monferno"/>
    <hyperlink ref="A362" r:id="rId126" tooltip="Mudkip" display="http://en.wikipedia.org/wiki/Mudkip"/>
    <hyperlink ref="A365" r:id="rId127" tooltip="Munchlax" display="http://en.wikipedia.org/wiki/Munchlax"/>
    <hyperlink ref="A366" r:id="rId128" tooltip="Murkrow" display="http://en.wikipedia.org/wiki/Murkrow"/>
    <hyperlink ref="A367" r:id="rId129" tooltip="Natu" display="http://en.wikipedia.org/wiki/Natu"/>
    <hyperlink ref="A372" r:id="rId130" tooltip="Nidoran♀" display="http://en.wikipedia.org/wiki/Nidoran%E2%99%80"/>
    <hyperlink ref="A373" r:id="rId131" tooltip="Nidoran♂" display="http://en.wikipedia.org/wiki/Nidoran%E2%99%82"/>
    <hyperlink ref="A374" r:id="rId132" tooltip="Nidorina" display="http://en.wikipedia.org/wiki/Nidorina"/>
    <hyperlink ref="A375" r:id="rId133" tooltip="Nidorino" display="http://en.wikipedia.org/wiki/Nidorino"/>
    <hyperlink ref="A376" r:id="rId134" tooltip="Nincada" display="http://en.wikipedia.org/wiki/Nincada"/>
    <hyperlink ref="A381" r:id="rId135" tooltip="Nosepass" display="http://en.wikipedia.org/wiki/Nosepass"/>
    <hyperlink ref="A382" r:id="rId136" tooltip="Numel" display="http://en.wikipedia.org/wiki/Numel"/>
    <hyperlink ref="A383" r:id="rId137" tooltip="Nuzleaf" display="http://en.wikipedia.org/wiki/Nuzleaf"/>
    <hyperlink ref="A386" r:id="rId138" tooltip="Oddish" display="http://en.wikipedia.org/wiki/Oddish"/>
    <hyperlink ref="A387" r:id="rId139" tooltip="Omanyte" display="http://en.wikipedia.org/wiki/Omanyte"/>
    <hyperlink ref="A390" r:id="rId140" location="Onix" tooltip="List of Pokémon (81–100)" display="http://en.wikipedia.org/wiki/List_of_Pok%C3%A9mon_(81%E2%80%93100) - Onix"/>
    <hyperlink ref="A393" r:id="rId141" tooltip="Palkia" display="http://en.wikipedia.org/wiki/Palkia"/>
    <hyperlink ref="A394" r:id="rId142" tooltip="Paras (Pokémon)" display="http://en.wikipedia.org/wiki/Paras_(Pok%C3%A9mon)"/>
    <hyperlink ref="A400" r:id="rId143" tooltip="Phanpy" display="http://en.wikipedia.org/wiki/Phanpy"/>
    <hyperlink ref="A405" r:id="rId144" tooltip="Pidgeotto" display="http://en.wikipedia.org/wiki/Pidgeotto"/>
    <hyperlink ref="A406" r:id="rId145" tooltip="Pidgey" display="http://en.wikipedia.org/wiki/Pidgey"/>
    <hyperlink ref="A408" r:id="rId146" tooltip="Piloswine" display="http://en.wikipedia.org/wiki/Piloswine"/>
    <hyperlink ref="A409" r:id="rId147" tooltip="Pineco" display="http://en.wikipedia.org/wiki/Pineco"/>
    <hyperlink ref="A412" r:id="rId148" tooltip="Piplup" display="http://en.wikipedia.org/wiki/Piplup"/>
    <hyperlink ref="A416" r:id="rId149" tooltip="Poliwag" display="http://en.wikipedia.org/wiki/Poliwag"/>
    <hyperlink ref="A417" r:id="rId150" tooltip="Poliwhirl" display="http://en.wikipedia.org/wiki/Poliwhirl"/>
    <hyperlink ref="A420" r:id="rId151" tooltip="Ponyta" display="http://en.wikipedia.org/wiki/Ponyta"/>
    <hyperlink ref="A421" r:id="rId152" tooltip="Poochyena" display="http://en.wikipedia.org/wiki/Poochyena"/>
    <hyperlink ref="A422" r:id="rId153" tooltip="Porygon" display="http://en.wikipedia.org/wiki/Porygon"/>
    <hyperlink ref="A429" r:id="rId154" tooltip="Prinplup" display="http://en.wikipedia.org/wiki/Prinplup"/>
    <hyperlink ref="A432" r:id="rId155" tooltip="Psyduck" display="http://en.wikipedia.org/wiki/Psyduck"/>
    <hyperlink ref="A433" r:id="rId156" tooltip="Pupitar" display="http://en.wikipedia.org/wiki/Pupitar"/>
    <hyperlink ref="A438" r:id="rId157" tooltip="Quilava" display="http://en.wikipedia.org/wiki/Quilava"/>
    <hyperlink ref="A443" r:id="rId158" tooltip="Ralts" display="http://en.wikipedia.org/wiki/Ralts"/>
    <hyperlink ref="A449" r:id="rId159" tooltip="Rattata" display="http://en.wikipedia.org/wiki/Rattata"/>
    <hyperlink ref="A450" r:id="rId160" tooltip="Rayquaza" display="http://en.wikipedia.org/wiki/Rayquaza"/>
    <hyperlink ref="A457" r:id="rId161" tooltip="Remoraid" display="http://en.wikipedia.org/wiki/Remoraid"/>
    <hyperlink ref="A458" r:id="rId162" tooltip="Rhydon" display="http://en.wikipedia.org/wiki/Rhydon"/>
    <hyperlink ref="A459" r:id="rId163" tooltip="Rhyhorn" display="http://en.wikipedia.org/wiki/Rhyhorn"/>
    <hyperlink ref="A462" r:id="rId164" tooltip="Riolu" display="http://en.wikipedia.org/wiki/Riolu"/>
    <hyperlink ref="A463" r:id="rId165" tooltip="Roselia" display="http://en.wikipedia.org/wiki/Roselia"/>
    <hyperlink ref="A475" r:id="rId166" tooltip="Sandshrew" display="http://en.wikipedia.org/wiki/Sandshrew"/>
    <hyperlink ref="A485" r:id="rId167" tooltip="Sealeo" display="http://en.wikipedia.org/wiki/Sealeo"/>
    <hyperlink ref="A486" r:id="rId168" tooltip="Seedot" display="http://en.wikipedia.org/wiki/Seedot"/>
    <hyperlink ref="A487" r:id="rId169" tooltip="Seel (Pokémon)" display="http://en.wikipedia.org/wiki/Seel_(Pok%C3%A9mon)"/>
    <hyperlink ref="A488" r:id="rId170" tooltip="Sentret" display="http://en.wikipedia.org/wiki/Sentret"/>
    <hyperlink ref="A495" r:id="rId171" tooltip="Shelgon" display="http://en.wikipedia.org/wiki/Shelgon"/>
    <hyperlink ref="A496" r:id="rId172" tooltip="Shellder" display="http://en.wikipedia.org/wiki/Shellder"/>
    <hyperlink ref="A497" r:id="rId173" tooltip="Shellos" display="http://en.wikipedia.org/wiki/Shellos"/>
    <hyperlink ref="A498" r:id="rId174" tooltip="Shieldon" display="http://en.wikipedia.org/wiki/Shieldon"/>
    <hyperlink ref="A501" r:id="rId175" tooltip="Shinx" display="http://en.wikipedia.org/wiki/Shinx"/>
    <hyperlink ref="A502" r:id="rId176" tooltip="Shroomish" display="http://en.wikipedia.org/wiki/Shroomish"/>
    <hyperlink ref="A505" r:id="rId177" tooltip="Shuppet" display="http://en.wikipedia.org/wiki/Shuppet"/>
    <hyperlink ref="A506" r:id="rId178" tooltip="Silcoon" display="http://en.wikipedia.org/wiki/Silcoon"/>
    <hyperlink ref="A509" r:id="rId179" tooltip="Skiploom" display="http://en.wikipedia.org/wiki/Skiploom"/>
    <hyperlink ref="A510" r:id="rId180" tooltip="Skitty" display="http://en.wikipedia.org/wiki/Skitty"/>
    <hyperlink ref="A511" r:id="rId181" tooltip="Skorupi" display="http://en.wikipedia.org/wiki/Skorupi"/>
    <hyperlink ref="A515" r:id="rId182" tooltip="Slakoth" display="http://en.wikipedia.org/wiki/Slakoth"/>
    <hyperlink ref="A520" r:id="rId183" tooltip="Slowpoke (Pokémon)" display="http://en.wikipedia.org/wiki/Slowpoke_(Pok%C3%A9mon)"/>
    <hyperlink ref="A521" r:id="rId184" tooltip="Slugma" display="http://en.wikipedia.org/wiki/Slugma"/>
    <hyperlink ref="A524" r:id="rId185" tooltip="Smoochum" display="http://en.wikipedia.org/wiki/Smoochum"/>
    <hyperlink ref="A525" r:id="rId186" tooltip="Sneasel" display="http://en.wikipedia.org/wiki/Sneasel"/>
    <hyperlink ref="A528" r:id="rId187" tooltip="Snorunt" display="http://en.wikipedia.org/wiki/Snorunt"/>
    <hyperlink ref="A529" r:id="rId188" tooltip="Snover (Pokémon)" display="http://en.wikipedia.org/wiki/Snover_(Pok%C3%A9mon)"/>
    <hyperlink ref="A530" r:id="rId189" tooltip="Snubbull" display="http://en.wikipedia.org/wiki/Snubbull"/>
    <hyperlink ref="A532" r:id="rId190" tooltip="Spearow" display="http://en.wikipedia.org/wiki/Spearow"/>
    <hyperlink ref="A533" r:id="rId191" tooltip="Spheal" display="http://en.wikipedia.org/wiki/Spheal"/>
    <hyperlink ref="A534" r:id="rId192" tooltip="Spinarak" display="http://en.wikipedia.org/wiki/Spinarak"/>
    <hyperlink ref="A538" r:id="rId193" tooltip="Spoink" display="http://en.wikipedia.org/wiki/Spoink"/>
    <hyperlink ref="A539" r:id="rId194" tooltip="Squirtle" display="http://en.wikipedia.org/wiki/Squirtle"/>
    <hyperlink ref="A543" r:id="rId195" tooltip="Staravia" display="http://en.wikipedia.org/wiki/Staravia"/>
    <hyperlink ref="A544" r:id="rId196" tooltip="Starly" display="http://en.wikipedia.org/wiki/Starly"/>
    <hyperlink ref="A547" r:id="rId197" tooltip="Staryu" display="http://en.wikipedia.org/wiki/Staryu"/>
    <hyperlink ref="A550" r:id="rId198" tooltip="Stunky" display="http://en.wikipedia.org/wiki/Stunky"/>
    <hyperlink ref="A556" r:id="rId199" tooltip="Sunkern" display="http://en.wikipedia.org/wiki/Sunkern"/>
    <hyperlink ref="A557" r:id="rId200" tooltip="Surskit" display="http://en.wikipedia.org/wiki/Surskit"/>
    <hyperlink ref="A558" r:id="rId201" tooltip="Swablu" display="http://en.wikipedia.org/wiki/Swablu"/>
    <hyperlink ref="A563" r:id="rId202" tooltip="Swinub" display="http://en.wikipedia.org/wiki/Swinub"/>
    <hyperlink ref="A564" r:id="rId203" tooltip="Taillow" display="http://en.wikipedia.org/wiki/Taillow"/>
    <hyperlink ref="A570" r:id="rId204" tooltip="Teddiursa" display="http://en.wikipedia.org/wiki/Teddiursa"/>
    <hyperlink ref="A571" r:id="rId205" tooltip="Tentacool" display="http://en.wikipedia.org/wiki/Tentacool"/>
    <hyperlink ref="A576" r:id="rId206" tooltip="Togepi" display="http://en.wikipedia.org/wiki/Togepi"/>
    <hyperlink ref="A577" r:id="rId207" tooltip="Togetic" display="http://en.wikipedia.org/wiki/Togetic"/>
    <hyperlink ref="A578" r:id="rId208" tooltip="Torchic" display="http://en.wikipedia.org/wiki/Torchic"/>
    <hyperlink ref="A581" r:id="rId209" tooltip="Totodile" display="http://en.wikipedia.org/wiki/Totodile"/>
    <hyperlink ref="A584" r:id="rId210" tooltip="Trapinch" display="http://en.wikipedia.org/wiki/Trapinch"/>
    <hyperlink ref="A585" r:id="rId211" tooltip="Treecko" display="http://en.wikipedia.org/wiki/Treecko"/>
    <hyperlink ref="A588" r:id="rId212" tooltip="Turtwig" display="http://en.wikipedia.org/wiki/Turtwig"/>
    <hyperlink ref="A591" r:id="rId213" tooltip="Tyrogue" display="http://en.wikipedia.org/wiki/Tyrogue"/>
    <hyperlink ref="A600" r:id="rId214" tooltip="Venonat" display="http://en.wikipedia.org/wiki/Venonat"/>
    <hyperlink ref="A603" r:id="rId215" tooltip="Vibrava" display="http://en.wikipedia.org/wiki/Vibrava"/>
    <hyperlink ref="A605" r:id="rId216" tooltip="Vigoroth" display="http://en.wikipedia.org/wiki/Vigoroth"/>
    <hyperlink ref="A609" r:id="rId217" tooltip="Voltorb" display="http://en.wikipedia.org/wiki/Voltorb"/>
    <hyperlink ref="A610" r:id="rId218" tooltip="Vulpix" display="http://en.wikipedia.org/wiki/Vulpix"/>
    <hyperlink ref="A611" r:id="rId219" tooltip="Wailmer" display="http://en.wikipedia.org/wiki/Wailmer"/>
    <hyperlink ref="A616" r:id="rId220" tooltip="Wartortle" display="http://en.wikipedia.org/wiki/Wartortle"/>
    <hyperlink ref="A618" r:id="rId221" tooltip="Weedle" display="http://en.wikipedia.org/wiki/Weedle"/>
    <hyperlink ref="A619" r:id="rId222" tooltip="Weepinbell" display="http://en.wikipedia.org/wiki/Weepinbell"/>
    <hyperlink ref="A623" r:id="rId223" tooltip="Whismur" display="http://en.wikipedia.org/wiki/Whismur"/>
    <hyperlink ref="A625" r:id="rId224" tooltip="Wingull" display="http://en.wikipedia.org/wiki/Wingull"/>
    <hyperlink ref="A626" r:id="rId225" tooltip="Wobbuffet" display="http://en.wikipedia.org/wiki/Wobbuffet"/>
    <hyperlink ref="A627" r:id="rId226" tooltip="Wooper" display="http://en.wikipedia.org/wiki/Wooper"/>
    <hyperlink ref="A632" r:id="rId227" tooltip="Wynaut" display="http://en.wikipedia.org/wiki/Wynaut"/>
    <hyperlink ref="A635" r:id="rId228" tooltip="Yanma" display="http://en.wikipedia.org/wiki/Yanma"/>
    <hyperlink ref="A640" r:id="rId229" tooltip="Zigzagoon" display="http://en.wikipedia.org/wiki/Zigzagoon"/>
    <hyperlink ref="A641" r:id="rId230" tooltip="Zubat (Pokémon)" display="http://en.wikipedia.org/wiki/Zubat_(Pok%C3%A9mon)"/>
  </hyperlinks>
  <pageMargins left="0.7" right="0.7" top="0.75" bottom="0.75" header="0.3" footer="0.3"/>
  <pageSetup orientation="portrait" r:id="rId231"/>
</worksheet>
</file>

<file path=xl/worksheets/sheet2.xml><?xml version="1.0" encoding="utf-8"?>
<worksheet xmlns="http://schemas.openxmlformats.org/spreadsheetml/2006/main" xmlns:r="http://schemas.openxmlformats.org/officeDocument/2006/relationships">
  <dimension ref="A1:O9008"/>
  <sheetViews>
    <sheetView topLeftCell="A8680" workbookViewId="0">
      <selection activeCell="B8683" sqref="B8683:C8683"/>
    </sheetView>
  </sheetViews>
  <sheetFormatPr defaultRowHeight="15"/>
  <cols>
    <col min="4" max="4" width="9.140625" customWidth="1"/>
    <col min="6" max="6" width="9.140625" customWidth="1"/>
  </cols>
  <sheetData>
    <row r="1" spans="2:13" ht="15.75" thickBot="1"/>
    <row r="2" spans="2:13" ht="16.5" thickTop="1" thickBot="1">
      <c r="B2" s="833" t="s">
        <v>1651</v>
      </c>
      <c r="C2" s="834"/>
      <c r="D2" s="835" t="s">
        <v>1658</v>
      </c>
      <c r="E2" s="836"/>
      <c r="F2" s="836"/>
      <c r="G2" s="836"/>
      <c r="H2" s="836"/>
      <c r="I2" s="837"/>
      <c r="J2" s="59"/>
      <c r="K2" s="59"/>
      <c r="L2" s="59"/>
      <c r="M2" s="60"/>
    </row>
    <row r="3" spans="2:13" ht="15.75" thickTop="1">
      <c r="B3" s="66" t="s">
        <v>1667</v>
      </c>
      <c r="C3" s="74"/>
      <c r="D3" s="76" t="s">
        <v>1652</v>
      </c>
      <c r="E3" s="74" t="s">
        <v>1653</v>
      </c>
      <c r="F3" s="74" t="s">
        <v>1654</v>
      </c>
      <c r="G3" s="74" t="s">
        <v>1656</v>
      </c>
      <c r="H3" s="74" t="s">
        <v>1655</v>
      </c>
      <c r="I3" s="75" t="s">
        <v>1657</v>
      </c>
      <c r="J3" s="62"/>
      <c r="K3" s="62"/>
      <c r="L3" s="62"/>
      <c r="M3" s="65"/>
    </row>
    <row r="4" spans="2:13">
      <c r="B4" s="66" t="s">
        <v>1757</v>
      </c>
      <c r="C4" s="86"/>
      <c r="D4" s="87"/>
      <c r="E4" s="88"/>
      <c r="F4" s="88"/>
      <c r="G4" s="88"/>
      <c r="H4" s="88"/>
      <c r="I4" s="89"/>
      <c r="J4" s="62"/>
      <c r="K4" s="62"/>
      <c r="L4" s="62"/>
      <c r="M4" s="65"/>
    </row>
    <row r="5" spans="2:13">
      <c r="B5" s="66" t="s">
        <v>1665</v>
      </c>
      <c r="C5" s="86"/>
      <c r="D5" s="838" t="s">
        <v>1669</v>
      </c>
      <c r="E5" s="839"/>
      <c r="F5" s="839"/>
      <c r="G5" s="839"/>
      <c r="H5" s="839"/>
      <c r="I5" s="840"/>
      <c r="J5" s="62"/>
      <c r="K5" s="62"/>
      <c r="L5" s="62"/>
      <c r="M5" s="65"/>
    </row>
    <row r="6" spans="2:13">
      <c r="B6" s="66" t="s">
        <v>1666</v>
      </c>
      <c r="C6" s="99"/>
      <c r="D6" s="841" t="s">
        <v>1661</v>
      </c>
      <c r="E6" s="842"/>
      <c r="F6" s="842"/>
      <c r="G6" s="842" t="s">
        <v>1662</v>
      </c>
      <c r="H6" s="842"/>
      <c r="I6" s="843"/>
      <c r="J6" s="62"/>
      <c r="K6" s="62"/>
      <c r="L6" s="62"/>
      <c r="M6" s="65"/>
    </row>
    <row r="7" spans="2:13">
      <c r="B7" s="66" t="s">
        <v>1670</v>
      </c>
      <c r="C7" s="86"/>
      <c r="D7" s="63" t="s">
        <v>1663</v>
      </c>
      <c r="E7" s="62"/>
      <c r="F7" s="62"/>
      <c r="G7" s="64" t="s">
        <v>1663</v>
      </c>
      <c r="H7" s="62"/>
      <c r="I7" s="70"/>
      <c r="J7" s="62"/>
      <c r="K7" s="62"/>
      <c r="L7" s="62"/>
      <c r="M7" s="65"/>
    </row>
    <row r="8" spans="2:13">
      <c r="B8" s="66" t="s">
        <v>1659</v>
      </c>
      <c r="C8" s="140"/>
      <c r="D8" s="71" t="s">
        <v>1664</v>
      </c>
      <c r="E8" s="90"/>
      <c r="F8" s="68"/>
      <c r="G8" s="72" t="s">
        <v>1664</v>
      </c>
      <c r="H8" s="90"/>
      <c r="I8" s="69"/>
      <c r="J8" s="62"/>
      <c r="K8" s="62"/>
      <c r="L8" s="62"/>
      <c r="M8" s="65"/>
    </row>
    <row r="9" spans="2:13">
      <c r="B9" s="66" t="s">
        <v>1660</v>
      </c>
      <c r="C9" s="140"/>
      <c r="D9" s="838" t="s">
        <v>1668</v>
      </c>
      <c r="E9" s="839"/>
      <c r="F9" s="839"/>
      <c r="G9" s="839"/>
      <c r="H9" s="839"/>
      <c r="I9" s="840"/>
      <c r="J9" s="62"/>
      <c r="K9" s="62"/>
      <c r="L9" s="62"/>
      <c r="M9" s="65"/>
    </row>
    <row r="10" spans="2:13">
      <c r="B10" s="66" t="s">
        <v>1728</v>
      </c>
      <c r="C10" s="140"/>
      <c r="D10" s="841" t="s">
        <v>1661</v>
      </c>
      <c r="E10" s="842"/>
      <c r="F10" s="842"/>
      <c r="G10" s="842" t="s">
        <v>1662</v>
      </c>
      <c r="H10" s="842"/>
      <c r="I10" s="843"/>
      <c r="J10" s="62"/>
      <c r="K10" s="62"/>
      <c r="L10" s="62"/>
      <c r="M10" s="65"/>
    </row>
    <row r="11" spans="2:13">
      <c r="B11" s="66" t="s">
        <v>1713</v>
      </c>
      <c r="C11" s="140"/>
      <c r="D11" s="63" t="s">
        <v>1663</v>
      </c>
      <c r="E11" s="62"/>
      <c r="F11" s="62"/>
      <c r="G11" s="64" t="s">
        <v>1663</v>
      </c>
      <c r="H11" s="62"/>
      <c r="I11" s="70"/>
      <c r="J11" s="62"/>
      <c r="K11" s="62"/>
      <c r="L11" s="62"/>
      <c r="M11" s="65"/>
    </row>
    <row r="12" spans="2:13">
      <c r="B12" s="66" t="s">
        <v>1714</v>
      </c>
      <c r="C12" s="140"/>
      <c r="D12" s="63" t="s">
        <v>1664</v>
      </c>
      <c r="E12" s="90"/>
      <c r="F12" s="68"/>
      <c r="G12" s="72" t="s">
        <v>1664</v>
      </c>
      <c r="H12" s="91"/>
      <c r="I12" s="70"/>
      <c r="J12" s="62"/>
      <c r="K12" s="62"/>
      <c r="L12" s="62"/>
      <c r="M12" s="65"/>
    </row>
    <row r="13" spans="2:13">
      <c r="B13" s="844" t="s">
        <v>1671</v>
      </c>
      <c r="C13" s="839"/>
      <c r="D13" s="840"/>
      <c r="E13" s="838" t="s">
        <v>1672</v>
      </c>
      <c r="F13" s="839"/>
      <c r="G13" s="840"/>
      <c r="H13" s="838" t="s">
        <v>1673</v>
      </c>
      <c r="I13" s="839"/>
      <c r="J13" s="840"/>
      <c r="K13" s="838" t="s">
        <v>1701</v>
      </c>
      <c r="L13" s="839"/>
      <c r="M13" s="845"/>
    </row>
    <row r="14" spans="2:13">
      <c r="B14" s="73" t="s">
        <v>1674</v>
      </c>
      <c r="C14" s="74" t="s">
        <v>1675</v>
      </c>
      <c r="D14" s="75" t="s">
        <v>1676</v>
      </c>
      <c r="E14" s="76" t="s">
        <v>1674</v>
      </c>
      <c r="F14" s="74" t="s">
        <v>1675</v>
      </c>
      <c r="G14" s="75" t="s">
        <v>1676</v>
      </c>
      <c r="H14" s="76" t="s">
        <v>1694</v>
      </c>
      <c r="I14" s="74" t="s">
        <v>1731</v>
      </c>
      <c r="J14" s="75" t="s">
        <v>1732</v>
      </c>
      <c r="K14" s="76" t="s">
        <v>1702</v>
      </c>
      <c r="L14" s="74"/>
      <c r="M14" s="77" t="s">
        <v>1703</v>
      </c>
    </row>
    <row r="15" spans="2:13">
      <c r="B15" s="61" t="s">
        <v>1678</v>
      </c>
      <c r="C15" s="99"/>
      <c r="D15" s="92"/>
      <c r="E15" s="78" t="s">
        <v>1678</v>
      </c>
      <c r="F15" s="99"/>
      <c r="G15" s="92"/>
      <c r="H15" s="78" t="s">
        <v>1695</v>
      </c>
      <c r="I15" s="86"/>
      <c r="J15" s="92"/>
      <c r="K15" s="78" t="s">
        <v>1704</v>
      </c>
      <c r="L15" s="62"/>
      <c r="M15" s="107"/>
    </row>
    <row r="16" spans="2:13">
      <c r="B16" s="61" t="s">
        <v>1679</v>
      </c>
      <c r="C16" s="99"/>
      <c r="D16" s="92"/>
      <c r="E16" s="78" t="s">
        <v>1679</v>
      </c>
      <c r="F16" s="99"/>
      <c r="G16" s="92"/>
      <c r="H16" s="78" t="s">
        <v>1696</v>
      </c>
      <c r="I16" s="86"/>
      <c r="J16" s="92"/>
      <c r="K16" s="78" t="s">
        <v>1735</v>
      </c>
      <c r="L16" s="62"/>
      <c r="M16" s="107"/>
    </row>
    <row r="17" spans="2:13">
      <c r="B17" s="61" t="s">
        <v>1680</v>
      </c>
      <c r="C17" s="99"/>
      <c r="D17" s="92"/>
      <c r="E17" s="78" t="s">
        <v>1680</v>
      </c>
      <c r="F17" s="99"/>
      <c r="G17" s="92"/>
      <c r="H17" s="78" t="s">
        <v>1697</v>
      </c>
      <c r="I17" s="86"/>
      <c r="J17" s="92"/>
      <c r="K17" s="67" t="s">
        <v>1706</v>
      </c>
      <c r="L17" s="68"/>
      <c r="M17" s="101"/>
    </row>
    <row r="18" spans="2:13">
      <c r="B18" s="61" t="s">
        <v>1681</v>
      </c>
      <c r="C18" s="99"/>
      <c r="D18" s="92"/>
      <c r="E18" s="78" t="s">
        <v>1681</v>
      </c>
      <c r="F18" s="99"/>
      <c r="G18" s="92"/>
      <c r="H18" s="78" t="s">
        <v>1698</v>
      </c>
      <c r="I18" s="86"/>
      <c r="J18" s="92"/>
      <c r="K18" s="838" t="s">
        <v>1707</v>
      </c>
      <c r="L18" s="839"/>
      <c r="M18" s="845"/>
    </row>
    <row r="19" spans="2:13">
      <c r="B19" s="61" t="s">
        <v>1682</v>
      </c>
      <c r="C19" s="99"/>
      <c r="D19" s="92"/>
      <c r="E19" s="78" t="s">
        <v>1682</v>
      </c>
      <c r="F19" s="99"/>
      <c r="G19" s="92"/>
      <c r="H19" s="62" t="s">
        <v>1724</v>
      </c>
      <c r="I19" s="86"/>
      <c r="J19" s="92"/>
      <c r="K19" s="846" t="s">
        <v>1708</v>
      </c>
      <c r="L19" s="847"/>
      <c r="M19" s="107"/>
    </row>
    <row r="20" spans="2:13">
      <c r="B20" s="61" t="s">
        <v>1683</v>
      </c>
      <c r="C20" s="99"/>
      <c r="D20" s="92"/>
      <c r="E20" s="78" t="s">
        <v>1683</v>
      </c>
      <c r="F20" s="99"/>
      <c r="G20" s="92"/>
      <c r="H20" s="78" t="s">
        <v>1699</v>
      </c>
      <c r="I20" s="86"/>
      <c r="J20" s="92"/>
      <c r="K20" s="846" t="s">
        <v>1709</v>
      </c>
      <c r="L20" s="847"/>
      <c r="M20" s="107"/>
    </row>
    <row r="21" spans="2:13">
      <c r="B21" s="61" t="s">
        <v>1684</v>
      </c>
      <c r="C21" s="99"/>
      <c r="D21" s="92"/>
      <c r="E21" s="78" t="s">
        <v>1684</v>
      </c>
      <c r="F21" s="99"/>
      <c r="G21" s="92"/>
      <c r="H21" s="78" t="s">
        <v>1685</v>
      </c>
      <c r="I21" s="86"/>
      <c r="J21" s="92"/>
      <c r="K21" s="846" t="s">
        <v>1710</v>
      </c>
      <c r="L21" s="847"/>
      <c r="M21" s="107"/>
    </row>
    <row r="22" spans="2:13">
      <c r="B22" s="61" t="s">
        <v>1685</v>
      </c>
      <c r="C22" s="99"/>
      <c r="D22" s="92"/>
      <c r="E22" s="78" t="s">
        <v>1685</v>
      </c>
      <c r="F22" s="99"/>
      <c r="G22" s="92"/>
      <c r="H22" s="78" t="s">
        <v>1700</v>
      </c>
      <c r="I22" s="100"/>
      <c r="J22" s="106"/>
      <c r="K22" s="593" t="s">
        <v>2003</v>
      </c>
      <c r="L22" s="100"/>
      <c r="M22" s="101"/>
    </row>
    <row r="23" spans="2:13">
      <c r="B23" s="61" t="s">
        <v>1686</v>
      </c>
      <c r="C23" s="99"/>
      <c r="D23" s="92"/>
      <c r="E23" s="78" t="s">
        <v>1686</v>
      </c>
      <c r="F23" s="99"/>
      <c r="G23" s="92"/>
      <c r="H23" s="848" t="s">
        <v>1712</v>
      </c>
      <c r="I23" s="849"/>
      <c r="J23" s="81" t="s">
        <v>1711</v>
      </c>
      <c r="K23" s="97"/>
      <c r="L23" s="82" t="s">
        <v>1705</v>
      </c>
      <c r="M23" s="98"/>
    </row>
    <row r="24" spans="2:13">
      <c r="B24" s="61" t="s">
        <v>1687</v>
      </c>
      <c r="C24" s="99"/>
      <c r="D24" s="92"/>
      <c r="E24" s="78" t="s">
        <v>1687</v>
      </c>
      <c r="F24" s="99"/>
      <c r="G24" s="92"/>
      <c r="H24" s="62"/>
      <c r="I24" s="62"/>
      <c r="J24" s="62"/>
      <c r="K24" s="62"/>
      <c r="L24" s="62"/>
      <c r="M24" s="65"/>
    </row>
    <row r="25" spans="2:13">
      <c r="B25" s="61" t="s">
        <v>1688</v>
      </c>
      <c r="C25" s="99"/>
      <c r="D25" s="92"/>
      <c r="E25" s="78" t="s">
        <v>1688</v>
      </c>
      <c r="F25" s="99"/>
      <c r="G25" s="92"/>
      <c r="H25" s="62"/>
      <c r="I25" s="62"/>
      <c r="J25" s="62"/>
      <c r="K25" s="62"/>
      <c r="L25" s="62"/>
      <c r="M25" s="65"/>
    </row>
    <row r="26" spans="2:13">
      <c r="B26" s="61" t="s">
        <v>1689</v>
      </c>
      <c r="C26" s="99"/>
      <c r="D26" s="92"/>
      <c r="E26" s="78" t="s">
        <v>1689</v>
      </c>
      <c r="F26" s="99"/>
      <c r="G26" s="92"/>
      <c r="H26" s="62"/>
      <c r="I26" s="62"/>
      <c r="J26" s="62"/>
      <c r="K26" s="62"/>
      <c r="L26" s="62"/>
      <c r="M26" s="65"/>
    </row>
    <row r="27" spans="2:13">
      <c r="B27" s="61" t="s">
        <v>1690</v>
      </c>
      <c r="C27" s="99"/>
      <c r="D27" s="92"/>
      <c r="E27" s="78" t="s">
        <v>1690</v>
      </c>
      <c r="F27" s="99"/>
      <c r="G27" s="92"/>
      <c r="H27" s="62"/>
      <c r="I27" s="62"/>
      <c r="J27" s="62"/>
      <c r="K27" s="62"/>
      <c r="L27" s="62"/>
      <c r="M27" s="65"/>
    </row>
    <row r="28" spans="2:13">
      <c r="B28" s="61" t="s">
        <v>1691</v>
      </c>
      <c r="C28" s="99"/>
      <c r="D28" s="92"/>
      <c r="E28" s="78" t="s">
        <v>1691</v>
      </c>
      <c r="F28" s="99"/>
      <c r="G28" s="92"/>
      <c r="H28" s="86" t="s">
        <v>1716</v>
      </c>
      <c r="I28" s="62"/>
      <c r="J28" s="85" t="s">
        <v>1717</v>
      </c>
      <c r="K28" s="62"/>
      <c r="L28" s="85" t="s">
        <v>1718</v>
      </c>
      <c r="M28" s="65"/>
    </row>
    <row r="29" spans="2:13">
      <c r="B29" s="61" t="s">
        <v>1692</v>
      </c>
      <c r="C29" s="99"/>
      <c r="D29" s="92"/>
      <c r="E29" s="78" t="s">
        <v>1692</v>
      </c>
      <c r="F29" s="99"/>
      <c r="G29" s="92"/>
      <c r="H29" s="62"/>
      <c r="I29" s="62"/>
      <c r="J29" s="62"/>
      <c r="K29" s="62"/>
      <c r="L29" s="62"/>
      <c r="M29" s="65"/>
    </row>
    <row r="30" spans="2:13">
      <c r="B30" s="61" t="s">
        <v>1677</v>
      </c>
      <c r="C30" s="99"/>
      <c r="D30" s="92"/>
      <c r="E30" s="78" t="s">
        <v>1677</v>
      </c>
      <c r="F30" s="99"/>
      <c r="G30" s="92"/>
      <c r="H30" s="62"/>
      <c r="I30" s="62"/>
      <c r="J30" s="62"/>
      <c r="K30" s="62"/>
      <c r="L30" s="62"/>
      <c r="M30" s="65"/>
    </row>
    <row r="31" spans="2:13">
      <c r="B31" s="61" t="s">
        <v>1693</v>
      </c>
      <c r="C31" s="99"/>
      <c r="D31" s="92"/>
      <c r="E31" s="78" t="s">
        <v>1693</v>
      </c>
      <c r="F31" s="99"/>
      <c r="G31" s="92"/>
      <c r="H31" s="62"/>
      <c r="I31" s="62"/>
      <c r="J31" s="62"/>
      <c r="K31" s="62"/>
      <c r="L31" s="62"/>
      <c r="M31" s="65"/>
    </row>
    <row r="32" spans="2:13" ht="15.75" thickBot="1">
      <c r="B32" s="102" t="s">
        <v>1729</v>
      </c>
      <c r="C32" s="93"/>
      <c r="D32" s="108"/>
      <c r="E32" s="103" t="s">
        <v>1730</v>
      </c>
      <c r="F32" s="93"/>
      <c r="G32" s="108"/>
      <c r="H32" s="83"/>
      <c r="I32" s="83"/>
      <c r="J32" s="83"/>
      <c r="K32" s="83"/>
      <c r="L32" s="83"/>
      <c r="M32" s="84"/>
    </row>
    <row r="33" spans="1:13" ht="16.5" thickTop="1" thickBot="1">
      <c r="A33" s="58"/>
      <c r="B33" s="104"/>
      <c r="C33" s="105"/>
      <c r="D33" s="105"/>
      <c r="E33" s="104"/>
      <c r="F33" s="105"/>
      <c r="G33" s="105"/>
      <c r="H33" s="58"/>
      <c r="I33" s="58"/>
      <c r="J33" s="58"/>
      <c r="K33" s="58"/>
      <c r="L33" s="58"/>
      <c r="M33" s="58"/>
    </row>
    <row r="34" spans="1:13" ht="16.5" thickTop="1" thickBot="1">
      <c r="B34" s="833" t="s">
        <v>1715</v>
      </c>
      <c r="C34" s="834"/>
      <c r="D34" s="835" t="s">
        <v>1658</v>
      </c>
      <c r="E34" s="836"/>
      <c r="F34" s="836"/>
      <c r="G34" s="836"/>
      <c r="H34" s="836"/>
      <c r="I34" s="837"/>
      <c r="J34" s="112"/>
      <c r="K34" s="59"/>
      <c r="L34" s="59"/>
      <c r="M34" s="60"/>
    </row>
    <row r="35" spans="1:13" ht="15.75" thickTop="1">
      <c r="B35" s="66" t="s">
        <v>1667</v>
      </c>
      <c r="C35" s="612" t="s">
        <v>2005</v>
      </c>
      <c r="D35" s="76" t="s">
        <v>1652</v>
      </c>
      <c r="E35" s="74" t="s">
        <v>1653</v>
      </c>
      <c r="F35" s="74" t="s">
        <v>1654</v>
      </c>
      <c r="G35" s="74" t="s">
        <v>1656</v>
      </c>
      <c r="H35" s="74" t="s">
        <v>1655</v>
      </c>
      <c r="I35" s="75" t="s">
        <v>1657</v>
      </c>
      <c r="J35" s="113"/>
      <c r="K35" s="62"/>
      <c r="L35" s="62"/>
      <c r="M35" s="65"/>
    </row>
    <row r="36" spans="1:13">
      <c r="B36" s="66" t="s">
        <v>1757</v>
      </c>
      <c r="C36" s="86" t="s">
        <v>586</v>
      </c>
      <c r="D36" s="87">
        <v>90</v>
      </c>
      <c r="E36" s="88">
        <v>92</v>
      </c>
      <c r="F36" s="88">
        <v>75</v>
      </c>
      <c r="G36" s="88">
        <v>92</v>
      </c>
      <c r="H36" s="88">
        <v>85</v>
      </c>
      <c r="I36" s="89">
        <v>60</v>
      </c>
      <c r="J36" s="113"/>
      <c r="K36" s="62"/>
      <c r="L36" s="62"/>
      <c r="M36" s="65"/>
    </row>
    <row r="37" spans="1:13">
      <c r="B37" s="66" t="s">
        <v>1665</v>
      </c>
      <c r="C37" s="86" t="s">
        <v>8</v>
      </c>
      <c r="D37" s="838" t="s">
        <v>1669</v>
      </c>
      <c r="E37" s="839"/>
      <c r="F37" s="839"/>
      <c r="G37" s="839"/>
      <c r="H37" s="839"/>
      <c r="I37" s="840"/>
      <c r="J37" s="113"/>
      <c r="K37" s="62"/>
      <c r="L37" s="62"/>
      <c r="M37" s="65"/>
    </row>
    <row r="38" spans="1:13">
      <c r="B38" s="66" t="s">
        <v>1666</v>
      </c>
      <c r="C38" s="86" t="s">
        <v>10</v>
      </c>
      <c r="D38" s="841" t="s">
        <v>1661</v>
      </c>
      <c r="E38" s="842"/>
      <c r="F38" s="842"/>
      <c r="G38" s="842" t="s">
        <v>1662</v>
      </c>
      <c r="H38" s="842"/>
      <c r="I38" s="843"/>
      <c r="J38" s="113"/>
      <c r="K38" s="62"/>
      <c r="L38" s="62"/>
      <c r="M38" s="65"/>
    </row>
    <row r="39" spans="1:13">
      <c r="B39" s="66" t="s">
        <v>1670</v>
      </c>
      <c r="C39" s="109" t="s">
        <v>1583</v>
      </c>
      <c r="D39" s="63" t="s">
        <v>1663</v>
      </c>
      <c r="E39" s="62" t="s">
        <v>1363</v>
      </c>
      <c r="F39" s="62"/>
      <c r="G39" s="64" t="s">
        <v>1663</v>
      </c>
      <c r="H39" s="62" t="s">
        <v>663</v>
      </c>
      <c r="I39" s="70"/>
      <c r="J39" s="154"/>
      <c r="K39" s="62"/>
      <c r="L39" s="62"/>
      <c r="M39" s="65"/>
    </row>
    <row r="40" spans="1:13">
      <c r="B40" s="66" t="s">
        <v>1659</v>
      </c>
      <c r="C40" s="86">
        <v>632.53</v>
      </c>
      <c r="D40" s="71" t="s">
        <v>1664</v>
      </c>
      <c r="E40" s="90">
        <v>120</v>
      </c>
      <c r="F40" s="68"/>
      <c r="G40" s="72" t="s">
        <v>1664</v>
      </c>
      <c r="H40" s="90">
        <v>90</v>
      </c>
      <c r="I40" s="69"/>
      <c r="J40" s="153"/>
      <c r="K40" s="62"/>
      <c r="L40" s="62"/>
      <c r="M40" s="65"/>
    </row>
    <row r="41" spans="1:13">
      <c r="B41" s="66" t="s">
        <v>1660</v>
      </c>
      <c r="C41" s="86">
        <v>141.31</v>
      </c>
      <c r="D41" s="838" t="s">
        <v>1668</v>
      </c>
      <c r="E41" s="839"/>
      <c r="F41" s="839"/>
      <c r="G41" s="839"/>
      <c r="H41" s="839"/>
      <c r="I41" s="840"/>
      <c r="J41" s="153"/>
      <c r="K41" s="62"/>
      <c r="L41" s="62"/>
      <c r="M41" s="65"/>
    </row>
    <row r="42" spans="1:13">
      <c r="B42" s="66" t="s">
        <v>1728</v>
      </c>
      <c r="C42" s="86">
        <v>237.04</v>
      </c>
      <c r="D42" s="841" t="s">
        <v>1661</v>
      </c>
      <c r="E42" s="842"/>
      <c r="F42" s="842"/>
      <c r="G42" s="842" t="s">
        <v>1662</v>
      </c>
      <c r="H42" s="842"/>
      <c r="I42" s="843"/>
      <c r="J42" s="153"/>
      <c r="K42" s="62"/>
      <c r="L42" s="62"/>
      <c r="M42" s="65"/>
    </row>
    <row r="43" spans="1:13">
      <c r="B43" s="66" t="s">
        <v>1713</v>
      </c>
      <c r="C43" s="86">
        <v>1.38</v>
      </c>
      <c r="D43" s="63" t="s">
        <v>1663</v>
      </c>
      <c r="E43" s="62" t="s">
        <v>889</v>
      </c>
      <c r="F43" s="62"/>
      <c r="G43" s="64" t="s">
        <v>1663</v>
      </c>
      <c r="H43" s="62" t="s">
        <v>682</v>
      </c>
      <c r="I43" s="70"/>
      <c r="J43" s="153"/>
      <c r="K43" s="62"/>
      <c r="L43" s="62"/>
      <c r="M43" s="65"/>
    </row>
    <row r="44" spans="1:13">
      <c r="B44" s="66" t="s">
        <v>1714</v>
      </c>
      <c r="C44" s="86">
        <v>0.92</v>
      </c>
      <c r="D44" s="63" t="s">
        <v>1664</v>
      </c>
      <c r="E44" s="90">
        <v>80</v>
      </c>
      <c r="F44" s="68"/>
      <c r="G44" s="72" t="s">
        <v>1664</v>
      </c>
      <c r="H44" s="91">
        <v>120</v>
      </c>
      <c r="I44" s="70"/>
      <c r="J44" s="153"/>
      <c r="K44" s="62"/>
      <c r="L44" s="62"/>
      <c r="M44" s="65"/>
    </row>
    <row r="45" spans="1:13">
      <c r="B45" s="844" t="s">
        <v>1671</v>
      </c>
      <c r="C45" s="839"/>
      <c r="D45" s="840"/>
      <c r="E45" s="838" t="s">
        <v>1672</v>
      </c>
      <c r="F45" s="839"/>
      <c r="G45" s="840"/>
      <c r="H45" s="838" t="s">
        <v>1673</v>
      </c>
      <c r="I45" s="839"/>
      <c r="J45" s="840"/>
      <c r="K45" s="838" t="s">
        <v>1701</v>
      </c>
      <c r="L45" s="839"/>
      <c r="M45" s="845"/>
    </row>
    <row r="46" spans="1:13">
      <c r="B46" s="73" t="s">
        <v>1674</v>
      </c>
      <c r="C46" s="74" t="s">
        <v>1675</v>
      </c>
      <c r="D46" s="75" t="s">
        <v>1676</v>
      </c>
      <c r="E46" s="76" t="s">
        <v>1674</v>
      </c>
      <c r="F46" s="74" t="s">
        <v>1675</v>
      </c>
      <c r="G46" s="75" t="s">
        <v>1676</v>
      </c>
      <c r="H46" s="76" t="s">
        <v>1694</v>
      </c>
      <c r="I46" s="74" t="s">
        <v>1731</v>
      </c>
      <c r="J46" s="75" t="s">
        <v>1732</v>
      </c>
      <c r="K46" s="76" t="s">
        <v>1702</v>
      </c>
      <c r="L46" s="74"/>
      <c r="M46" s="77" t="s">
        <v>1703</v>
      </c>
    </row>
    <row r="47" spans="1:13">
      <c r="B47" s="61" t="s">
        <v>1678</v>
      </c>
      <c r="C47" s="86" t="s">
        <v>1144</v>
      </c>
      <c r="D47" s="92">
        <v>102</v>
      </c>
      <c r="E47" s="78" t="s">
        <v>1678</v>
      </c>
      <c r="F47" s="95" t="s">
        <v>944</v>
      </c>
      <c r="G47" s="92">
        <v>68</v>
      </c>
      <c r="H47" s="78" t="s">
        <v>1695</v>
      </c>
      <c r="I47" s="86">
        <v>0</v>
      </c>
      <c r="J47" s="92">
        <v>0</v>
      </c>
      <c r="K47" s="78" t="s">
        <v>1704</v>
      </c>
      <c r="L47" s="62"/>
      <c r="M47" s="107">
        <v>30</v>
      </c>
    </row>
    <row r="48" spans="1:13">
      <c r="B48" s="61" t="s">
        <v>1679</v>
      </c>
      <c r="C48" s="86" t="s">
        <v>1722</v>
      </c>
      <c r="D48" s="92">
        <v>0</v>
      </c>
      <c r="E48" s="78" t="s">
        <v>1679</v>
      </c>
      <c r="F48" s="86" t="s">
        <v>1722</v>
      </c>
      <c r="G48" s="92">
        <v>0</v>
      </c>
      <c r="H48" s="78" t="s">
        <v>1696</v>
      </c>
      <c r="I48" s="86">
        <v>90</v>
      </c>
      <c r="J48" s="92">
        <v>-30</v>
      </c>
      <c r="K48" s="78" t="s">
        <v>1735</v>
      </c>
      <c r="L48" s="62"/>
      <c r="M48" s="107">
        <v>30</v>
      </c>
    </row>
    <row r="49" spans="2:13">
      <c r="B49" s="61" t="s">
        <v>1680</v>
      </c>
      <c r="C49" s="86" t="s">
        <v>1722</v>
      </c>
      <c r="D49" s="92">
        <v>0</v>
      </c>
      <c r="E49" s="78" t="s">
        <v>1680</v>
      </c>
      <c r="F49" s="96" t="s">
        <v>1346</v>
      </c>
      <c r="G49" s="92">
        <v>60</v>
      </c>
      <c r="H49" s="78" t="s">
        <v>1697</v>
      </c>
      <c r="I49" s="86">
        <v>0</v>
      </c>
      <c r="J49" s="92">
        <v>30</v>
      </c>
      <c r="K49" s="67" t="s">
        <v>1706</v>
      </c>
      <c r="L49" s="68"/>
      <c r="M49" s="101">
        <v>0</v>
      </c>
    </row>
    <row r="50" spans="2:13">
      <c r="B50" s="61" t="s">
        <v>1681</v>
      </c>
      <c r="C50" s="86" t="s">
        <v>1722</v>
      </c>
      <c r="D50" s="92">
        <v>0</v>
      </c>
      <c r="E50" s="78" t="s">
        <v>1681</v>
      </c>
      <c r="F50" s="86" t="s">
        <v>1722</v>
      </c>
      <c r="G50" s="92">
        <v>0</v>
      </c>
      <c r="H50" s="78" t="s">
        <v>1698</v>
      </c>
      <c r="I50" s="86">
        <v>0</v>
      </c>
      <c r="J50" s="92">
        <v>10</v>
      </c>
      <c r="K50" s="838" t="s">
        <v>1707</v>
      </c>
      <c r="L50" s="839"/>
      <c r="M50" s="845"/>
    </row>
    <row r="51" spans="2:13">
      <c r="B51" s="61" t="s">
        <v>1682</v>
      </c>
      <c r="C51" s="86" t="s">
        <v>1723</v>
      </c>
      <c r="D51" s="92" t="s">
        <v>1723</v>
      </c>
      <c r="E51" s="78" t="s">
        <v>1682</v>
      </c>
      <c r="F51" s="86" t="s">
        <v>1723</v>
      </c>
      <c r="G51" s="92" t="s">
        <v>1723</v>
      </c>
      <c r="H51" s="62" t="s">
        <v>1724</v>
      </c>
      <c r="I51" s="86">
        <v>50</v>
      </c>
      <c r="J51" s="92">
        <v>0</v>
      </c>
      <c r="K51" s="846" t="s">
        <v>1708</v>
      </c>
      <c r="L51" s="847"/>
      <c r="M51" s="107">
        <v>0</v>
      </c>
    </row>
    <row r="52" spans="2:13">
      <c r="B52" s="61" t="s">
        <v>1683</v>
      </c>
      <c r="C52" s="86" t="s">
        <v>1723</v>
      </c>
      <c r="D52" s="92" t="s">
        <v>1723</v>
      </c>
      <c r="E52" s="78" t="s">
        <v>1683</v>
      </c>
      <c r="F52" s="86" t="s">
        <v>1723</v>
      </c>
      <c r="G52" s="92" t="s">
        <v>1723</v>
      </c>
      <c r="H52" s="78" t="s">
        <v>1699</v>
      </c>
      <c r="I52" s="86">
        <v>0</v>
      </c>
      <c r="J52" s="92">
        <v>0</v>
      </c>
      <c r="K52" s="846" t="s">
        <v>1709</v>
      </c>
      <c r="L52" s="847"/>
      <c r="M52" s="107">
        <v>0</v>
      </c>
    </row>
    <row r="53" spans="2:13">
      <c r="B53" s="61" t="s">
        <v>1684</v>
      </c>
      <c r="C53" s="96" t="s">
        <v>869</v>
      </c>
      <c r="D53" s="92">
        <v>150</v>
      </c>
      <c r="E53" s="78" t="s">
        <v>1684</v>
      </c>
      <c r="F53" s="94" t="s">
        <v>866</v>
      </c>
      <c r="G53" s="92">
        <v>84</v>
      </c>
      <c r="H53" s="78" t="s">
        <v>1685</v>
      </c>
      <c r="I53" s="86">
        <v>85</v>
      </c>
      <c r="J53" s="92">
        <v>0</v>
      </c>
      <c r="K53" s="846" t="s">
        <v>1710</v>
      </c>
      <c r="L53" s="847"/>
      <c r="M53" s="107">
        <v>0</v>
      </c>
    </row>
    <row r="54" spans="2:13">
      <c r="B54" s="61" t="s">
        <v>1685</v>
      </c>
      <c r="C54" s="86" t="s">
        <v>1722</v>
      </c>
      <c r="D54" s="92">
        <v>0</v>
      </c>
      <c r="E54" s="78" t="s">
        <v>1685</v>
      </c>
      <c r="F54" s="86" t="s">
        <v>1722</v>
      </c>
      <c r="G54" s="92">
        <v>0</v>
      </c>
      <c r="H54" s="78" t="s">
        <v>1700</v>
      </c>
      <c r="I54" s="100">
        <v>55</v>
      </c>
      <c r="J54" s="106">
        <v>0</v>
      </c>
      <c r="K54" s="593" t="s">
        <v>2003</v>
      </c>
      <c r="L54" s="100"/>
      <c r="M54" s="101" t="s">
        <v>2004</v>
      </c>
    </row>
    <row r="55" spans="2:13">
      <c r="B55" s="61" t="s">
        <v>1686</v>
      </c>
      <c r="C55" s="94" t="s">
        <v>811</v>
      </c>
      <c r="D55" s="92">
        <v>100</v>
      </c>
      <c r="E55" s="78" t="s">
        <v>1686</v>
      </c>
      <c r="F55" s="86" t="s">
        <v>1722</v>
      </c>
      <c r="G55" s="92">
        <v>0</v>
      </c>
      <c r="H55" s="848" t="s">
        <v>1712</v>
      </c>
      <c r="I55" s="849"/>
      <c r="J55" s="81" t="s">
        <v>1711</v>
      </c>
      <c r="K55" s="97">
        <v>-10</v>
      </c>
      <c r="L55" s="82" t="s">
        <v>1705</v>
      </c>
      <c r="M55" s="98">
        <v>105</v>
      </c>
    </row>
    <row r="56" spans="2:13">
      <c r="B56" s="61" t="s">
        <v>1687</v>
      </c>
      <c r="C56" s="86" t="s">
        <v>1722</v>
      </c>
      <c r="D56" s="92">
        <v>0</v>
      </c>
      <c r="E56" s="78" t="s">
        <v>1687</v>
      </c>
      <c r="F56" s="86" t="s">
        <v>1722</v>
      </c>
      <c r="G56" s="92">
        <v>0</v>
      </c>
      <c r="H56" s="62"/>
      <c r="I56" s="62"/>
      <c r="J56" s="62"/>
      <c r="K56" s="62"/>
      <c r="L56" s="62"/>
      <c r="M56" s="65"/>
    </row>
    <row r="57" spans="2:13">
      <c r="B57" s="61" t="s">
        <v>1688</v>
      </c>
      <c r="C57" s="86" t="s">
        <v>1722</v>
      </c>
      <c r="D57" s="92">
        <v>0</v>
      </c>
      <c r="E57" s="78" t="s">
        <v>1688</v>
      </c>
      <c r="F57" s="86" t="s">
        <v>1722</v>
      </c>
      <c r="G57" s="92">
        <v>0</v>
      </c>
      <c r="H57" s="62"/>
      <c r="I57" s="62"/>
      <c r="J57" s="62"/>
      <c r="K57" s="62"/>
      <c r="L57" s="62"/>
      <c r="M57" s="65"/>
    </row>
    <row r="58" spans="2:13">
      <c r="B58" s="61" t="s">
        <v>1689</v>
      </c>
      <c r="C58" s="86" t="s">
        <v>1722</v>
      </c>
      <c r="D58" s="92">
        <v>0</v>
      </c>
      <c r="E58" s="78" t="s">
        <v>1689</v>
      </c>
      <c r="F58" s="86" t="s">
        <v>1722</v>
      </c>
      <c r="G58" s="92">
        <v>0</v>
      </c>
      <c r="H58" s="62"/>
      <c r="I58" s="62"/>
      <c r="J58" s="62"/>
      <c r="K58" s="62"/>
      <c r="L58" s="62"/>
      <c r="M58" s="65"/>
    </row>
    <row r="59" spans="2:13">
      <c r="B59" s="61" t="s">
        <v>1690</v>
      </c>
      <c r="C59" s="94" t="s">
        <v>1154</v>
      </c>
      <c r="D59" s="92">
        <v>68</v>
      </c>
      <c r="E59" s="78" t="s">
        <v>1690</v>
      </c>
      <c r="F59" s="86" t="s">
        <v>1722</v>
      </c>
      <c r="G59" s="92">
        <v>0</v>
      </c>
      <c r="H59" s="62"/>
      <c r="I59" s="62"/>
      <c r="J59" s="62"/>
      <c r="K59" s="62"/>
      <c r="L59" s="62"/>
      <c r="M59" s="65"/>
    </row>
    <row r="60" spans="2:13">
      <c r="B60" s="61" t="s">
        <v>1691</v>
      </c>
      <c r="C60" s="86" t="s">
        <v>1722</v>
      </c>
      <c r="D60" s="92">
        <v>0</v>
      </c>
      <c r="E60" s="78" t="s">
        <v>1691</v>
      </c>
      <c r="F60" s="96" t="s">
        <v>1185</v>
      </c>
      <c r="G60" s="92">
        <v>80</v>
      </c>
      <c r="H60" s="86" t="s">
        <v>1716</v>
      </c>
      <c r="I60" s="62"/>
      <c r="J60" s="85" t="s">
        <v>1717</v>
      </c>
      <c r="K60" s="62"/>
      <c r="L60" s="85" t="s">
        <v>1718</v>
      </c>
      <c r="M60" s="65"/>
    </row>
    <row r="61" spans="2:13">
      <c r="B61" s="61" t="s">
        <v>1692</v>
      </c>
      <c r="C61" s="86" t="s">
        <v>1074</v>
      </c>
      <c r="D61" s="92">
        <v>120</v>
      </c>
      <c r="E61" s="78" t="s">
        <v>1692</v>
      </c>
      <c r="F61" s="86" t="s">
        <v>1722</v>
      </c>
      <c r="G61" s="92">
        <v>0</v>
      </c>
      <c r="H61" s="62"/>
      <c r="I61" s="62"/>
      <c r="J61" s="62"/>
      <c r="K61" s="62"/>
      <c r="L61" s="62"/>
      <c r="M61" s="65"/>
    </row>
    <row r="62" spans="2:13">
      <c r="B62" s="61" t="s">
        <v>1677</v>
      </c>
      <c r="C62" s="86" t="s">
        <v>863</v>
      </c>
      <c r="D62" s="92">
        <v>66</v>
      </c>
      <c r="E62" s="78" t="s">
        <v>1677</v>
      </c>
      <c r="F62" s="86" t="s">
        <v>1722</v>
      </c>
      <c r="G62" s="92">
        <v>0</v>
      </c>
      <c r="H62" s="62"/>
      <c r="I62" s="62"/>
      <c r="J62" s="62"/>
      <c r="K62" s="62"/>
      <c r="L62" s="62"/>
      <c r="M62" s="65"/>
    </row>
    <row r="63" spans="2:13">
      <c r="B63" s="61" t="s">
        <v>1693</v>
      </c>
      <c r="C63" s="86" t="s">
        <v>964</v>
      </c>
      <c r="D63" s="92">
        <v>75</v>
      </c>
      <c r="E63" s="78" t="s">
        <v>1693</v>
      </c>
      <c r="F63" s="86" t="s">
        <v>1722</v>
      </c>
      <c r="G63" s="92">
        <v>0</v>
      </c>
      <c r="H63" s="62"/>
      <c r="I63" s="62"/>
      <c r="J63" s="62"/>
      <c r="K63" s="62"/>
      <c r="L63" s="62"/>
      <c r="M63" s="65"/>
    </row>
    <row r="64" spans="2:13" ht="15.75" thickBot="1">
      <c r="B64" s="102" t="s">
        <v>1729</v>
      </c>
      <c r="C64" s="93"/>
      <c r="D64" s="108">
        <v>97</v>
      </c>
      <c r="E64" s="103" t="s">
        <v>1730</v>
      </c>
      <c r="F64" s="93"/>
      <c r="G64" s="108">
        <v>73</v>
      </c>
      <c r="H64" s="83"/>
      <c r="I64" s="83"/>
      <c r="J64" s="83"/>
      <c r="K64" s="83"/>
      <c r="L64" s="83"/>
      <c r="M64" s="84"/>
    </row>
    <row r="65" spans="2:13" ht="16.5" thickTop="1" thickBot="1"/>
    <row r="66" spans="2:13" ht="16.5" thickTop="1" thickBot="1">
      <c r="B66" s="833" t="s">
        <v>1738</v>
      </c>
      <c r="C66" s="834"/>
      <c r="D66" s="835" t="s">
        <v>1658</v>
      </c>
      <c r="E66" s="836"/>
      <c r="F66" s="836"/>
      <c r="G66" s="836"/>
      <c r="H66" s="836"/>
      <c r="I66" s="837"/>
      <c r="J66" s="119"/>
      <c r="K66" s="59"/>
      <c r="L66" s="59"/>
      <c r="M66" s="60"/>
    </row>
    <row r="67" spans="2:13" ht="15.75" thickTop="1">
      <c r="B67" s="66" t="s">
        <v>1667</v>
      </c>
      <c r="C67" s="74">
        <v>6</v>
      </c>
      <c r="D67" s="76" t="s">
        <v>1652</v>
      </c>
      <c r="E67" s="74" t="s">
        <v>1653</v>
      </c>
      <c r="F67" s="74" t="s">
        <v>1654</v>
      </c>
      <c r="G67" s="74" t="s">
        <v>1656</v>
      </c>
      <c r="H67" s="74" t="s">
        <v>1655</v>
      </c>
      <c r="I67" s="75" t="s">
        <v>1657</v>
      </c>
      <c r="J67" s="120"/>
      <c r="K67" s="80"/>
      <c r="L67" s="80"/>
      <c r="M67" s="65"/>
    </row>
    <row r="68" spans="2:13">
      <c r="B68" s="66" t="s">
        <v>1757</v>
      </c>
      <c r="C68" s="86" t="s">
        <v>1741</v>
      </c>
      <c r="D68" s="87">
        <v>25</v>
      </c>
      <c r="E68" s="88">
        <v>20</v>
      </c>
      <c r="F68" s="88">
        <v>15</v>
      </c>
      <c r="G68" s="88">
        <v>105</v>
      </c>
      <c r="H68" s="88">
        <v>55</v>
      </c>
      <c r="I68" s="89">
        <v>90</v>
      </c>
      <c r="J68" s="120"/>
      <c r="K68" s="80"/>
      <c r="L68" s="80"/>
      <c r="M68" s="65"/>
    </row>
    <row r="69" spans="2:13">
      <c r="B69" s="66" t="s">
        <v>1665</v>
      </c>
      <c r="C69" s="86" t="s">
        <v>13</v>
      </c>
      <c r="D69" s="838" t="s">
        <v>1669</v>
      </c>
      <c r="E69" s="839"/>
      <c r="F69" s="839"/>
      <c r="G69" s="839"/>
      <c r="H69" s="839"/>
      <c r="I69" s="840"/>
      <c r="J69" s="120"/>
      <c r="K69" s="80"/>
      <c r="L69" s="80"/>
      <c r="M69" s="65"/>
    </row>
    <row r="70" spans="2:13">
      <c r="B70" s="66" t="s">
        <v>1666</v>
      </c>
      <c r="C70" s="86" t="s">
        <v>1723</v>
      </c>
      <c r="D70" s="841" t="s">
        <v>1661</v>
      </c>
      <c r="E70" s="842"/>
      <c r="F70" s="842"/>
      <c r="G70" s="842" t="s">
        <v>1662</v>
      </c>
      <c r="H70" s="842"/>
      <c r="I70" s="843"/>
      <c r="J70" s="120"/>
      <c r="K70" s="80"/>
      <c r="L70" s="80"/>
      <c r="M70" s="65"/>
    </row>
    <row r="71" spans="2:13">
      <c r="B71" s="66" t="s">
        <v>1670</v>
      </c>
      <c r="C71" s="96" t="s">
        <v>1483</v>
      </c>
      <c r="D71" s="63" t="s">
        <v>1663</v>
      </c>
      <c r="E71" s="80" t="s">
        <v>1372</v>
      </c>
      <c r="F71" s="80"/>
      <c r="G71" s="64" t="s">
        <v>1663</v>
      </c>
      <c r="H71" s="80" t="s">
        <v>1723</v>
      </c>
      <c r="I71" s="70"/>
      <c r="J71" s="120"/>
      <c r="K71" s="80"/>
      <c r="L71" s="80"/>
      <c r="M71" s="65"/>
    </row>
    <row r="72" spans="2:13">
      <c r="B72" s="66" t="s">
        <v>1659</v>
      </c>
      <c r="C72" s="86">
        <v>225.75</v>
      </c>
      <c r="D72" s="71" t="s">
        <v>1664</v>
      </c>
      <c r="E72" s="90">
        <v>72</v>
      </c>
      <c r="F72" s="68"/>
      <c r="G72" s="72" t="s">
        <v>1664</v>
      </c>
      <c r="H72" s="90" t="s">
        <v>1723</v>
      </c>
      <c r="I72" s="69"/>
      <c r="J72" s="120"/>
      <c r="K72" s="80"/>
      <c r="L72" s="80"/>
      <c r="M72" s="65"/>
    </row>
    <row r="73" spans="2:13">
      <c r="B73" s="66" t="s">
        <v>1660</v>
      </c>
      <c r="C73" s="86">
        <v>23.67</v>
      </c>
      <c r="D73" s="838" t="s">
        <v>1668</v>
      </c>
      <c r="E73" s="839"/>
      <c r="F73" s="839"/>
      <c r="G73" s="839"/>
      <c r="H73" s="839"/>
      <c r="I73" s="840"/>
      <c r="J73" s="120"/>
      <c r="K73" s="80"/>
      <c r="L73" s="80"/>
      <c r="M73" s="65"/>
    </row>
    <row r="74" spans="2:13">
      <c r="B74" s="66" t="s">
        <v>1728</v>
      </c>
      <c r="C74" s="86">
        <v>301.54000000000002</v>
      </c>
      <c r="D74" s="841" t="s">
        <v>1661</v>
      </c>
      <c r="E74" s="842"/>
      <c r="F74" s="842"/>
      <c r="G74" s="842" t="s">
        <v>1662</v>
      </c>
      <c r="H74" s="842"/>
      <c r="I74" s="843"/>
      <c r="J74" s="120"/>
      <c r="K74" s="80"/>
      <c r="L74" s="80"/>
      <c r="M74" s="65"/>
    </row>
    <row r="75" spans="2:13">
      <c r="B75" s="66" t="s">
        <v>1713</v>
      </c>
      <c r="C75" s="86">
        <v>0.38</v>
      </c>
      <c r="D75" s="63" t="s">
        <v>1663</v>
      </c>
      <c r="E75" s="80" t="s">
        <v>13</v>
      </c>
      <c r="F75" s="80"/>
      <c r="G75" s="64" t="s">
        <v>1663</v>
      </c>
      <c r="H75" s="80" t="s">
        <v>1723</v>
      </c>
      <c r="I75" s="70"/>
      <c r="J75" s="120"/>
      <c r="K75" s="80"/>
      <c r="L75" s="80"/>
      <c r="M75" s="65"/>
    </row>
    <row r="76" spans="2:13">
      <c r="B76" s="66" t="s">
        <v>1714</v>
      </c>
      <c r="C76" s="86">
        <v>1.38</v>
      </c>
      <c r="D76" s="63" t="s">
        <v>1664</v>
      </c>
      <c r="E76" s="90">
        <v>90</v>
      </c>
      <c r="F76" s="68"/>
      <c r="G76" s="72" t="s">
        <v>1664</v>
      </c>
      <c r="H76" s="91" t="s">
        <v>1723</v>
      </c>
      <c r="I76" s="70"/>
      <c r="J76" s="120"/>
      <c r="K76" s="80"/>
      <c r="L76" s="80"/>
      <c r="M76" s="65"/>
    </row>
    <row r="77" spans="2:13">
      <c r="B77" s="844" t="s">
        <v>1671</v>
      </c>
      <c r="C77" s="839"/>
      <c r="D77" s="840"/>
      <c r="E77" s="838" t="s">
        <v>1672</v>
      </c>
      <c r="F77" s="839"/>
      <c r="G77" s="840"/>
      <c r="H77" s="838" t="s">
        <v>1673</v>
      </c>
      <c r="I77" s="839"/>
      <c r="J77" s="840"/>
      <c r="K77" s="838" t="s">
        <v>1701</v>
      </c>
      <c r="L77" s="839"/>
      <c r="M77" s="845"/>
    </row>
    <row r="78" spans="2:13">
      <c r="B78" s="73" t="s">
        <v>1674</v>
      </c>
      <c r="C78" s="74" t="s">
        <v>1675</v>
      </c>
      <c r="D78" s="75" t="s">
        <v>1676</v>
      </c>
      <c r="E78" s="76" t="s">
        <v>1674</v>
      </c>
      <c r="F78" s="74" t="s">
        <v>1675</v>
      </c>
      <c r="G78" s="75" t="s">
        <v>1676</v>
      </c>
      <c r="H78" s="76" t="s">
        <v>1694</v>
      </c>
      <c r="I78" s="74" t="s">
        <v>1731</v>
      </c>
      <c r="J78" s="75" t="s">
        <v>1732</v>
      </c>
      <c r="K78" s="76" t="s">
        <v>1702</v>
      </c>
      <c r="L78" s="74"/>
      <c r="M78" s="77" t="s">
        <v>1703</v>
      </c>
    </row>
    <row r="79" spans="2:13">
      <c r="B79" s="61" t="s">
        <v>1678</v>
      </c>
      <c r="C79" s="86" t="s">
        <v>1144</v>
      </c>
      <c r="D79" s="92">
        <v>102</v>
      </c>
      <c r="E79" s="79" t="s">
        <v>1678</v>
      </c>
      <c r="F79" s="86" t="s">
        <v>1722</v>
      </c>
      <c r="G79" s="92">
        <v>0</v>
      </c>
      <c r="H79" s="79" t="s">
        <v>1695</v>
      </c>
      <c r="I79" s="86">
        <v>0</v>
      </c>
      <c r="J79" s="92">
        <v>10</v>
      </c>
      <c r="K79" s="79" t="s">
        <v>1704</v>
      </c>
      <c r="L79" s="80"/>
      <c r="M79" s="107">
        <v>55</v>
      </c>
    </row>
    <row r="80" spans="2:13">
      <c r="B80" s="61" t="s">
        <v>1679</v>
      </c>
      <c r="C80" s="94" t="s">
        <v>847</v>
      </c>
      <c r="D80" s="92">
        <v>75</v>
      </c>
      <c r="E80" s="79" t="s">
        <v>1679</v>
      </c>
      <c r="F80" s="86" t="s">
        <v>1722</v>
      </c>
      <c r="G80" s="92">
        <v>0</v>
      </c>
      <c r="H80" s="79" t="s">
        <v>1696</v>
      </c>
      <c r="I80" s="86">
        <v>90</v>
      </c>
      <c r="J80" s="92">
        <v>10</v>
      </c>
      <c r="K80" s="79" t="s">
        <v>1735</v>
      </c>
      <c r="L80" s="80"/>
      <c r="M80" s="107">
        <v>0</v>
      </c>
    </row>
    <row r="81" spans="2:13">
      <c r="B81" s="61" t="s">
        <v>1680</v>
      </c>
      <c r="C81" s="86" t="s">
        <v>1722</v>
      </c>
      <c r="D81" s="92">
        <v>0</v>
      </c>
      <c r="E81" s="79" t="s">
        <v>1680</v>
      </c>
      <c r="F81" s="86" t="s">
        <v>1722</v>
      </c>
      <c r="G81" s="92">
        <v>0</v>
      </c>
      <c r="H81" s="79" t="s">
        <v>1697</v>
      </c>
      <c r="I81" s="86">
        <v>0</v>
      </c>
      <c r="J81" s="92">
        <v>20</v>
      </c>
      <c r="K81" s="67" t="s">
        <v>1706</v>
      </c>
      <c r="L81" s="68"/>
      <c r="M81" s="101">
        <v>0</v>
      </c>
    </row>
    <row r="82" spans="2:13">
      <c r="B82" s="61" t="s">
        <v>1681</v>
      </c>
      <c r="C82" s="109" t="s">
        <v>1309</v>
      </c>
      <c r="D82" s="92">
        <v>75</v>
      </c>
      <c r="E82" s="79" t="s">
        <v>1681</v>
      </c>
      <c r="F82" s="95" t="s">
        <v>1194</v>
      </c>
      <c r="G82" s="92">
        <v>60</v>
      </c>
      <c r="H82" s="79" t="s">
        <v>1698</v>
      </c>
      <c r="I82" s="86">
        <v>0</v>
      </c>
      <c r="J82" s="92">
        <v>10</v>
      </c>
      <c r="K82" s="838" t="s">
        <v>1707</v>
      </c>
      <c r="L82" s="839"/>
      <c r="M82" s="845"/>
    </row>
    <row r="83" spans="2:13">
      <c r="B83" s="61" t="s">
        <v>1682</v>
      </c>
      <c r="C83" s="86" t="s">
        <v>1722</v>
      </c>
      <c r="D83" s="92">
        <v>0</v>
      </c>
      <c r="E83" s="79" t="s">
        <v>1682</v>
      </c>
      <c r="F83" s="86" t="s">
        <v>889</v>
      </c>
      <c r="G83" s="92">
        <v>80</v>
      </c>
      <c r="H83" s="80" t="s">
        <v>1724</v>
      </c>
      <c r="I83" s="86">
        <v>50</v>
      </c>
      <c r="J83" s="92">
        <v>0</v>
      </c>
      <c r="K83" s="846" t="s">
        <v>1708</v>
      </c>
      <c r="L83" s="847"/>
      <c r="M83" s="107">
        <v>0</v>
      </c>
    </row>
    <row r="84" spans="2:13">
      <c r="B84" s="61" t="s">
        <v>1683</v>
      </c>
      <c r="C84" s="86" t="s">
        <v>953</v>
      </c>
      <c r="D84" s="92">
        <v>75</v>
      </c>
      <c r="E84" s="79" t="s">
        <v>1683</v>
      </c>
      <c r="F84" s="86" t="s">
        <v>1722</v>
      </c>
      <c r="G84" s="92">
        <v>0</v>
      </c>
      <c r="H84" s="79" t="s">
        <v>1699</v>
      </c>
      <c r="I84" s="86">
        <v>100</v>
      </c>
      <c r="J84" s="92">
        <v>0</v>
      </c>
      <c r="K84" s="846" t="s">
        <v>1709</v>
      </c>
      <c r="L84" s="847"/>
      <c r="M84" s="107">
        <v>0</v>
      </c>
    </row>
    <row r="85" spans="2:13">
      <c r="B85" s="61" t="s">
        <v>1684</v>
      </c>
      <c r="C85" s="96" t="s">
        <v>869</v>
      </c>
      <c r="D85" s="92">
        <v>150</v>
      </c>
      <c r="E85" s="79" t="s">
        <v>1684</v>
      </c>
      <c r="F85" s="86" t="s">
        <v>1722</v>
      </c>
      <c r="G85" s="92">
        <v>0</v>
      </c>
      <c r="H85" s="79" t="s">
        <v>1685</v>
      </c>
      <c r="I85" s="86">
        <v>85</v>
      </c>
      <c r="J85" s="92">
        <v>0</v>
      </c>
      <c r="K85" s="846" t="s">
        <v>1710</v>
      </c>
      <c r="L85" s="847"/>
      <c r="M85" s="107">
        <v>0</v>
      </c>
    </row>
    <row r="86" spans="2:13">
      <c r="B86" s="61" t="s">
        <v>1685</v>
      </c>
      <c r="C86" s="86" t="s">
        <v>1722</v>
      </c>
      <c r="D86" s="92">
        <v>0</v>
      </c>
      <c r="E86" s="79" t="s">
        <v>1685</v>
      </c>
      <c r="F86" s="86" t="s">
        <v>1722</v>
      </c>
      <c r="G86" s="92">
        <v>0</v>
      </c>
      <c r="H86" s="79" t="s">
        <v>1700</v>
      </c>
      <c r="I86" s="100">
        <v>0</v>
      </c>
      <c r="J86" s="106">
        <v>0</v>
      </c>
      <c r="K86" s="593" t="s">
        <v>2003</v>
      </c>
      <c r="L86" s="100"/>
      <c r="M86" s="101">
        <v>0</v>
      </c>
    </row>
    <row r="87" spans="2:13">
      <c r="B87" s="61" t="s">
        <v>1686</v>
      </c>
      <c r="C87" s="86" t="s">
        <v>1722</v>
      </c>
      <c r="D87" s="92">
        <v>0</v>
      </c>
      <c r="E87" s="79" t="s">
        <v>1686</v>
      </c>
      <c r="F87" s="86" t="s">
        <v>1722</v>
      </c>
      <c r="G87" s="92">
        <v>0</v>
      </c>
      <c r="H87" s="848" t="s">
        <v>1712</v>
      </c>
      <c r="I87" s="849"/>
      <c r="J87" s="81" t="s">
        <v>1711</v>
      </c>
      <c r="K87" s="97">
        <v>30</v>
      </c>
      <c r="L87" s="82" t="s">
        <v>1705</v>
      </c>
      <c r="M87" s="98">
        <v>300</v>
      </c>
    </row>
    <row r="88" spans="2:13">
      <c r="B88" s="61" t="s">
        <v>1687</v>
      </c>
      <c r="C88" s="86" t="s">
        <v>1722</v>
      </c>
      <c r="D88" s="92">
        <v>0</v>
      </c>
      <c r="E88" s="79" t="s">
        <v>1687</v>
      </c>
      <c r="F88" s="86" t="s">
        <v>1722</v>
      </c>
      <c r="G88" s="92">
        <v>0</v>
      </c>
      <c r="H88" s="80"/>
      <c r="I88" s="80"/>
      <c r="J88" s="80"/>
      <c r="K88" s="80"/>
      <c r="L88" s="80"/>
      <c r="M88" s="65"/>
    </row>
    <row r="89" spans="2:13">
      <c r="B89" s="61" t="s">
        <v>1688</v>
      </c>
      <c r="C89" s="86" t="s">
        <v>1723</v>
      </c>
      <c r="D89" s="92" t="s">
        <v>1723</v>
      </c>
      <c r="E89" s="79" t="s">
        <v>1688</v>
      </c>
      <c r="F89" s="86" t="s">
        <v>1723</v>
      </c>
      <c r="G89" s="92" t="s">
        <v>1723</v>
      </c>
      <c r="H89" s="80"/>
      <c r="I89" s="80"/>
      <c r="J89" s="80"/>
      <c r="K89" s="80"/>
      <c r="L89" s="80"/>
      <c r="M89" s="65"/>
    </row>
    <row r="90" spans="2:13">
      <c r="B90" s="61" t="s">
        <v>1689</v>
      </c>
      <c r="C90" s="86" t="s">
        <v>1722</v>
      </c>
      <c r="D90" s="92">
        <v>0</v>
      </c>
      <c r="E90" s="79" t="s">
        <v>1689</v>
      </c>
      <c r="F90" s="96" t="s">
        <v>1195</v>
      </c>
      <c r="G90" s="92">
        <v>75</v>
      </c>
      <c r="H90" s="80"/>
      <c r="I90" s="80"/>
      <c r="J90" s="80"/>
      <c r="K90" s="80"/>
      <c r="L90" s="80"/>
      <c r="M90" s="65"/>
    </row>
    <row r="91" spans="2:13">
      <c r="B91" s="61" t="s">
        <v>1690</v>
      </c>
      <c r="C91" s="86" t="s">
        <v>1722</v>
      </c>
      <c r="D91" s="92">
        <v>0</v>
      </c>
      <c r="E91" s="79" t="s">
        <v>1690</v>
      </c>
      <c r="F91" s="86" t="s">
        <v>1722</v>
      </c>
      <c r="G91" s="92">
        <v>0</v>
      </c>
      <c r="H91" s="80"/>
      <c r="I91" s="80"/>
      <c r="J91" s="80"/>
      <c r="K91" s="80"/>
      <c r="L91" s="80"/>
      <c r="M91" s="65"/>
    </row>
    <row r="92" spans="2:13">
      <c r="B92" s="61" t="s">
        <v>1691</v>
      </c>
      <c r="C92" s="86" t="s">
        <v>1722</v>
      </c>
      <c r="D92" s="92">
        <v>0</v>
      </c>
      <c r="E92" s="79" t="s">
        <v>1691</v>
      </c>
      <c r="F92" s="96" t="s">
        <v>1185</v>
      </c>
      <c r="G92" s="92">
        <v>80</v>
      </c>
      <c r="H92" s="86" t="s">
        <v>1716</v>
      </c>
      <c r="I92" s="80"/>
      <c r="J92" s="85" t="s">
        <v>1717</v>
      </c>
      <c r="K92" s="80"/>
      <c r="L92" s="85" t="s">
        <v>1718</v>
      </c>
      <c r="M92" s="65"/>
    </row>
    <row r="93" spans="2:13">
      <c r="B93" s="61" t="s">
        <v>1692</v>
      </c>
      <c r="C93" s="86" t="s">
        <v>1722</v>
      </c>
      <c r="D93" s="92">
        <v>0</v>
      </c>
      <c r="E93" s="79" t="s">
        <v>1692</v>
      </c>
      <c r="F93" s="86" t="s">
        <v>1722</v>
      </c>
      <c r="G93" s="92">
        <v>0</v>
      </c>
      <c r="H93" s="80"/>
      <c r="I93" s="80"/>
      <c r="J93" s="80"/>
      <c r="K93" s="80"/>
      <c r="L93" s="80"/>
      <c r="M93" s="65"/>
    </row>
    <row r="94" spans="2:13">
      <c r="B94" s="61" t="s">
        <v>1677</v>
      </c>
      <c r="C94" s="86" t="s">
        <v>863</v>
      </c>
      <c r="D94" s="92">
        <v>66</v>
      </c>
      <c r="E94" s="79" t="s">
        <v>1677</v>
      </c>
      <c r="F94" s="86" t="s">
        <v>1722</v>
      </c>
      <c r="G94" s="92">
        <v>0</v>
      </c>
      <c r="H94" s="80"/>
      <c r="I94" s="80"/>
      <c r="J94" s="80"/>
      <c r="K94" s="80"/>
      <c r="L94" s="80"/>
      <c r="M94" s="65"/>
    </row>
    <row r="95" spans="2:13">
      <c r="B95" s="61" t="s">
        <v>1693</v>
      </c>
      <c r="C95" s="86" t="s">
        <v>964</v>
      </c>
      <c r="D95" s="92">
        <v>75</v>
      </c>
      <c r="E95" s="79" t="s">
        <v>1693</v>
      </c>
      <c r="F95" s="86" t="s">
        <v>1722</v>
      </c>
      <c r="G95" s="92">
        <v>0</v>
      </c>
      <c r="H95" s="80"/>
      <c r="I95" s="80"/>
      <c r="J95" s="80"/>
      <c r="K95" s="80"/>
      <c r="L95" s="80"/>
      <c r="M95" s="65"/>
    </row>
    <row r="96" spans="2:13" ht="15.75" thickBot="1">
      <c r="B96" s="102" t="s">
        <v>1729</v>
      </c>
      <c r="C96" s="93"/>
      <c r="D96" s="108">
        <v>88</v>
      </c>
      <c r="E96" s="103" t="s">
        <v>1730</v>
      </c>
      <c r="F96" s="93"/>
      <c r="G96" s="108">
        <v>74</v>
      </c>
      <c r="H96" s="83"/>
      <c r="I96" s="83"/>
      <c r="J96" s="83"/>
      <c r="K96" s="83"/>
      <c r="L96" s="83"/>
      <c r="M96" s="84"/>
    </row>
    <row r="97" spans="2:13" ht="16.5" thickTop="1" thickBot="1"/>
    <row r="98" spans="2:13" ht="16.5" thickTop="1" thickBot="1">
      <c r="B98" s="833" t="s">
        <v>1738</v>
      </c>
      <c r="C98" s="834"/>
      <c r="D98" s="835" t="s">
        <v>1658</v>
      </c>
      <c r="E98" s="836"/>
      <c r="F98" s="836"/>
      <c r="G98" s="836"/>
      <c r="H98" s="836"/>
      <c r="I98" s="837"/>
      <c r="J98" s="119"/>
      <c r="K98" s="59"/>
      <c r="L98" s="59"/>
      <c r="M98" s="60"/>
    </row>
    <row r="99" spans="2:13" ht="15.75" thickTop="1">
      <c r="B99" s="66" t="s">
        <v>1667</v>
      </c>
      <c r="C99" s="590" t="s">
        <v>2021</v>
      </c>
      <c r="D99" s="116" t="s">
        <v>1652</v>
      </c>
      <c r="E99" s="117" t="s">
        <v>1653</v>
      </c>
      <c r="F99" s="117" t="s">
        <v>1654</v>
      </c>
      <c r="G99" s="117" t="s">
        <v>1656</v>
      </c>
      <c r="H99" s="117" t="s">
        <v>1655</v>
      </c>
      <c r="I99" s="118" t="s">
        <v>1657</v>
      </c>
      <c r="J99" s="120"/>
      <c r="K99" s="115"/>
      <c r="L99" s="115"/>
      <c r="M99" s="65"/>
    </row>
    <row r="100" spans="2:13">
      <c r="B100" s="66" t="s">
        <v>1757</v>
      </c>
      <c r="C100" s="86" t="s">
        <v>1741</v>
      </c>
      <c r="D100" s="87">
        <v>25</v>
      </c>
      <c r="E100" s="88">
        <v>20</v>
      </c>
      <c r="F100" s="88">
        <v>15</v>
      </c>
      <c r="G100" s="88">
        <v>105</v>
      </c>
      <c r="H100" s="88">
        <v>55</v>
      </c>
      <c r="I100" s="89">
        <v>90</v>
      </c>
      <c r="J100" s="120"/>
      <c r="K100" s="115"/>
      <c r="L100" s="115"/>
      <c r="M100" s="65"/>
    </row>
    <row r="101" spans="2:13">
      <c r="B101" s="66" t="s">
        <v>1665</v>
      </c>
      <c r="C101" s="86" t="s">
        <v>13</v>
      </c>
      <c r="D101" s="838" t="s">
        <v>1669</v>
      </c>
      <c r="E101" s="839"/>
      <c r="F101" s="839"/>
      <c r="G101" s="839"/>
      <c r="H101" s="839"/>
      <c r="I101" s="840"/>
      <c r="J101" s="120"/>
      <c r="K101" s="115"/>
      <c r="L101" s="115"/>
      <c r="M101" s="65"/>
    </row>
    <row r="102" spans="2:13">
      <c r="B102" s="66" t="s">
        <v>1666</v>
      </c>
      <c r="C102" s="86" t="s">
        <v>1723</v>
      </c>
      <c r="D102" s="841" t="s">
        <v>1661</v>
      </c>
      <c r="E102" s="842"/>
      <c r="F102" s="842"/>
      <c r="G102" s="842" t="s">
        <v>1662</v>
      </c>
      <c r="H102" s="842"/>
      <c r="I102" s="843"/>
      <c r="J102" s="120"/>
      <c r="K102" s="115"/>
      <c r="L102" s="115"/>
      <c r="M102" s="65"/>
    </row>
    <row r="103" spans="2:13">
      <c r="B103" s="66" t="s">
        <v>1670</v>
      </c>
      <c r="C103" s="96" t="s">
        <v>1614</v>
      </c>
      <c r="D103" s="63" t="s">
        <v>1663</v>
      </c>
      <c r="E103" s="115" t="s">
        <v>1372</v>
      </c>
      <c r="F103" s="115"/>
      <c r="G103" s="64" t="s">
        <v>1663</v>
      </c>
      <c r="H103" s="115" t="s">
        <v>1723</v>
      </c>
      <c r="I103" s="70"/>
      <c r="J103" s="120"/>
      <c r="K103" s="115"/>
      <c r="L103" s="115"/>
      <c r="M103" s="65"/>
    </row>
    <row r="104" spans="2:13">
      <c r="B104" s="66" t="s">
        <v>1659</v>
      </c>
      <c r="C104" s="86">
        <v>225.75</v>
      </c>
      <c r="D104" s="71" t="s">
        <v>1664</v>
      </c>
      <c r="E104" s="90">
        <v>72</v>
      </c>
      <c r="F104" s="68"/>
      <c r="G104" s="72" t="s">
        <v>1664</v>
      </c>
      <c r="H104" s="90" t="s">
        <v>1723</v>
      </c>
      <c r="I104" s="69"/>
      <c r="J104" s="120"/>
      <c r="K104" s="115"/>
      <c r="L104" s="115"/>
      <c r="M104" s="65"/>
    </row>
    <row r="105" spans="2:13">
      <c r="B105" s="66" t="s">
        <v>1660</v>
      </c>
      <c r="C105" s="86">
        <v>23.67</v>
      </c>
      <c r="D105" s="838" t="s">
        <v>1668</v>
      </c>
      <c r="E105" s="839"/>
      <c r="F105" s="839"/>
      <c r="G105" s="839"/>
      <c r="H105" s="839"/>
      <c r="I105" s="840"/>
      <c r="J105" s="120"/>
      <c r="K105" s="115"/>
      <c r="L105" s="115"/>
      <c r="M105" s="65"/>
    </row>
    <row r="106" spans="2:13">
      <c r="B106" s="66" t="s">
        <v>1728</v>
      </c>
      <c r="C106" s="86">
        <v>363.29</v>
      </c>
      <c r="D106" s="841" t="s">
        <v>1661</v>
      </c>
      <c r="E106" s="842"/>
      <c r="F106" s="842"/>
      <c r="G106" s="842" t="s">
        <v>1662</v>
      </c>
      <c r="H106" s="842"/>
      <c r="I106" s="843"/>
      <c r="J106" s="120"/>
      <c r="K106" s="115"/>
      <c r="L106" s="115"/>
      <c r="M106" s="65"/>
    </row>
    <row r="107" spans="2:13">
      <c r="B107" s="66" t="s">
        <v>1713</v>
      </c>
      <c r="C107" s="86">
        <v>0.38</v>
      </c>
      <c r="D107" s="63" t="s">
        <v>1663</v>
      </c>
      <c r="E107" s="115" t="s">
        <v>13</v>
      </c>
      <c r="F107" s="115"/>
      <c r="G107" s="64" t="s">
        <v>1663</v>
      </c>
      <c r="H107" s="115" t="s">
        <v>1723</v>
      </c>
      <c r="I107" s="70"/>
      <c r="J107" s="120"/>
      <c r="K107" s="115"/>
      <c r="L107" s="115"/>
      <c r="M107" s="65"/>
    </row>
    <row r="108" spans="2:13">
      <c r="B108" s="66" t="s">
        <v>1714</v>
      </c>
      <c r="C108" s="86">
        <v>1.38</v>
      </c>
      <c r="D108" s="63" t="s">
        <v>1664</v>
      </c>
      <c r="E108" s="90">
        <v>90</v>
      </c>
      <c r="F108" s="68"/>
      <c r="G108" s="72" t="s">
        <v>1664</v>
      </c>
      <c r="H108" s="91" t="s">
        <v>1723</v>
      </c>
      <c r="I108" s="70"/>
      <c r="J108" s="120"/>
      <c r="K108" s="115"/>
      <c r="L108" s="115"/>
      <c r="M108" s="65"/>
    </row>
    <row r="109" spans="2:13">
      <c r="B109" s="844" t="s">
        <v>1671</v>
      </c>
      <c r="C109" s="839"/>
      <c r="D109" s="840"/>
      <c r="E109" s="838" t="s">
        <v>1672</v>
      </c>
      <c r="F109" s="839"/>
      <c r="G109" s="840"/>
      <c r="H109" s="838" t="s">
        <v>1673</v>
      </c>
      <c r="I109" s="839"/>
      <c r="J109" s="840"/>
      <c r="K109" s="838" t="s">
        <v>1701</v>
      </c>
      <c r="L109" s="839"/>
      <c r="M109" s="845"/>
    </row>
    <row r="110" spans="2:13">
      <c r="B110" s="73" t="s">
        <v>1674</v>
      </c>
      <c r="C110" s="117" t="s">
        <v>1675</v>
      </c>
      <c r="D110" s="118" t="s">
        <v>1676</v>
      </c>
      <c r="E110" s="116" t="s">
        <v>1674</v>
      </c>
      <c r="F110" s="117" t="s">
        <v>1675</v>
      </c>
      <c r="G110" s="118" t="s">
        <v>1676</v>
      </c>
      <c r="H110" s="116" t="s">
        <v>1694</v>
      </c>
      <c r="I110" s="117" t="s">
        <v>1731</v>
      </c>
      <c r="J110" s="118" t="s">
        <v>1732</v>
      </c>
      <c r="K110" s="116" t="s">
        <v>1702</v>
      </c>
      <c r="L110" s="117"/>
      <c r="M110" s="77" t="s">
        <v>1703</v>
      </c>
    </row>
    <row r="111" spans="2:13">
      <c r="B111" s="61" t="s">
        <v>1678</v>
      </c>
      <c r="C111" s="86" t="s">
        <v>1144</v>
      </c>
      <c r="D111" s="92">
        <v>102</v>
      </c>
      <c r="E111" s="114" t="s">
        <v>1678</v>
      </c>
      <c r="F111" s="86" t="s">
        <v>1722</v>
      </c>
      <c r="G111" s="92">
        <v>0</v>
      </c>
      <c r="H111" s="114" t="s">
        <v>1695</v>
      </c>
      <c r="I111" s="86">
        <v>0</v>
      </c>
      <c r="J111" s="92">
        <v>10</v>
      </c>
      <c r="K111" s="114" t="s">
        <v>1704</v>
      </c>
      <c r="L111" s="115"/>
      <c r="M111" s="107">
        <v>55</v>
      </c>
    </row>
    <row r="112" spans="2:13">
      <c r="B112" s="61" t="s">
        <v>1679</v>
      </c>
      <c r="C112" s="94" t="s">
        <v>847</v>
      </c>
      <c r="D112" s="92">
        <v>75</v>
      </c>
      <c r="E112" s="114" t="s">
        <v>1679</v>
      </c>
      <c r="F112" s="86" t="s">
        <v>1722</v>
      </c>
      <c r="G112" s="92">
        <v>0</v>
      </c>
      <c r="H112" s="114" t="s">
        <v>1696</v>
      </c>
      <c r="I112" s="86">
        <v>90</v>
      </c>
      <c r="J112" s="92">
        <v>10</v>
      </c>
      <c r="K112" s="114" t="s">
        <v>1735</v>
      </c>
      <c r="L112" s="115"/>
      <c r="M112" s="107">
        <v>0</v>
      </c>
    </row>
    <row r="113" spans="2:13">
      <c r="B113" s="61" t="s">
        <v>1680</v>
      </c>
      <c r="C113" s="86" t="s">
        <v>1722</v>
      </c>
      <c r="D113" s="92">
        <v>0</v>
      </c>
      <c r="E113" s="114" t="s">
        <v>1680</v>
      </c>
      <c r="F113" s="86" t="s">
        <v>1722</v>
      </c>
      <c r="G113" s="92">
        <v>0</v>
      </c>
      <c r="H113" s="114" t="s">
        <v>1697</v>
      </c>
      <c r="I113" s="86">
        <v>0</v>
      </c>
      <c r="J113" s="92">
        <v>20</v>
      </c>
      <c r="K113" s="67" t="s">
        <v>1706</v>
      </c>
      <c r="L113" s="68"/>
      <c r="M113" s="101">
        <v>0</v>
      </c>
    </row>
    <row r="114" spans="2:13">
      <c r="B114" s="61" t="s">
        <v>1681</v>
      </c>
      <c r="C114" s="109" t="s">
        <v>1309</v>
      </c>
      <c r="D114" s="92">
        <v>75</v>
      </c>
      <c r="E114" s="114" t="s">
        <v>1681</v>
      </c>
      <c r="F114" s="95" t="s">
        <v>1194</v>
      </c>
      <c r="G114" s="92">
        <v>60</v>
      </c>
      <c r="H114" s="114" t="s">
        <v>1698</v>
      </c>
      <c r="I114" s="86">
        <v>0</v>
      </c>
      <c r="J114" s="92">
        <v>10</v>
      </c>
      <c r="K114" s="838" t="s">
        <v>1707</v>
      </c>
      <c r="L114" s="839"/>
      <c r="M114" s="845"/>
    </row>
    <row r="115" spans="2:13">
      <c r="B115" s="61" t="s">
        <v>1682</v>
      </c>
      <c r="C115" s="86" t="s">
        <v>1722</v>
      </c>
      <c r="D115" s="92">
        <v>0</v>
      </c>
      <c r="E115" s="114" t="s">
        <v>1682</v>
      </c>
      <c r="F115" s="86" t="s">
        <v>889</v>
      </c>
      <c r="G115" s="92">
        <v>80</v>
      </c>
      <c r="H115" s="115" t="s">
        <v>1724</v>
      </c>
      <c r="I115" s="86">
        <v>50</v>
      </c>
      <c r="J115" s="92">
        <v>0</v>
      </c>
      <c r="K115" s="846" t="s">
        <v>1708</v>
      </c>
      <c r="L115" s="847"/>
      <c r="M115" s="107">
        <v>0</v>
      </c>
    </row>
    <row r="116" spans="2:13">
      <c r="B116" s="61" t="s">
        <v>1683</v>
      </c>
      <c r="C116" s="86" t="s">
        <v>953</v>
      </c>
      <c r="D116" s="92">
        <v>75</v>
      </c>
      <c r="E116" s="114" t="s">
        <v>1683</v>
      </c>
      <c r="F116" s="86" t="s">
        <v>1722</v>
      </c>
      <c r="G116" s="92">
        <v>0</v>
      </c>
      <c r="H116" s="114" t="s">
        <v>1699</v>
      </c>
      <c r="I116" s="86">
        <v>100</v>
      </c>
      <c r="J116" s="92">
        <v>0</v>
      </c>
      <c r="K116" s="846" t="s">
        <v>1709</v>
      </c>
      <c r="L116" s="847"/>
      <c r="M116" s="107">
        <v>0</v>
      </c>
    </row>
    <row r="117" spans="2:13">
      <c r="B117" s="61" t="s">
        <v>1684</v>
      </c>
      <c r="C117" s="96" t="s">
        <v>869</v>
      </c>
      <c r="D117" s="92">
        <v>150</v>
      </c>
      <c r="E117" s="114" t="s">
        <v>1684</v>
      </c>
      <c r="F117" s="86" t="s">
        <v>1722</v>
      </c>
      <c r="G117" s="92">
        <v>0</v>
      </c>
      <c r="H117" s="114" t="s">
        <v>1685</v>
      </c>
      <c r="I117" s="86">
        <v>85</v>
      </c>
      <c r="J117" s="92">
        <v>0</v>
      </c>
      <c r="K117" s="846" t="s">
        <v>1710</v>
      </c>
      <c r="L117" s="847"/>
      <c r="M117" s="107">
        <v>0</v>
      </c>
    </row>
    <row r="118" spans="2:13">
      <c r="B118" s="61" t="s">
        <v>1685</v>
      </c>
      <c r="C118" s="86" t="s">
        <v>1722</v>
      </c>
      <c r="D118" s="92">
        <v>0</v>
      </c>
      <c r="E118" s="114" t="s">
        <v>1685</v>
      </c>
      <c r="F118" s="86" t="s">
        <v>1722</v>
      </c>
      <c r="G118" s="92">
        <v>0</v>
      </c>
      <c r="H118" s="114" t="s">
        <v>1700</v>
      </c>
      <c r="I118" s="100">
        <v>0</v>
      </c>
      <c r="J118" s="106">
        <v>0</v>
      </c>
      <c r="K118" s="593" t="s">
        <v>2003</v>
      </c>
      <c r="L118" s="100"/>
      <c r="M118" s="101">
        <v>0</v>
      </c>
    </row>
    <row r="119" spans="2:13">
      <c r="B119" s="61" t="s">
        <v>1686</v>
      </c>
      <c r="C119" s="86" t="s">
        <v>1722</v>
      </c>
      <c r="D119" s="92">
        <v>0</v>
      </c>
      <c r="E119" s="114" t="s">
        <v>1686</v>
      </c>
      <c r="F119" s="86" t="s">
        <v>1722</v>
      </c>
      <c r="G119" s="92">
        <v>0</v>
      </c>
      <c r="H119" s="848" t="s">
        <v>1712</v>
      </c>
      <c r="I119" s="849"/>
      <c r="J119" s="81" t="s">
        <v>1711</v>
      </c>
      <c r="K119" s="97">
        <v>30</v>
      </c>
      <c r="L119" s="82" t="s">
        <v>1705</v>
      </c>
      <c r="M119" s="98">
        <v>300</v>
      </c>
    </row>
    <row r="120" spans="2:13">
      <c r="B120" s="61" t="s">
        <v>1687</v>
      </c>
      <c r="C120" s="86" t="s">
        <v>1722</v>
      </c>
      <c r="D120" s="92">
        <v>0</v>
      </c>
      <c r="E120" s="114" t="s">
        <v>1687</v>
      </c>
      <c r="F120" s="86" t="s">
        <v>1722</v>
      </c>
      <c r="G120" s="92">
        <v>0</v>
      </c>
      <c r="H120" s="115"/>
      <c r="I120" s="115"/>
      <c r="J120" s="115"/>
      <c r="K120" s="115"/>
      <c r="L120" s="115"/>
      <c r="M120" s="65"/>
    </row>
    <row r="121" spans="2:13">
      <c r="B121" s="61" t="s">
        <v>1688</v>
      </c>
      <c r="C121" s="86" t="s">
        <v>1723</v>
      </c>
      <c r="D121" s="92" t="s">
        <v>1723</v>
      </c>
      <c r="E121" s="114" t="s">
        <v>1688</v>
      </c>
      <c r="F121" s="86" t="s">
        <v>1723</v>
      </c>
      <c r="G121" s="92" t="s">
        <v>1723</v>
      </c>
      <c r="H121" s="115"/>
      <c r="I121" s="115"/>
      <c r="J121" s="115"/>
      <c r="K121" s="115"/>
      <c r="L121" s="115"/>
      <c r="M121" s="65"/>
    </row>
    <row r="122" spans="2:13">
      <c r="B122" s="61" t="s">
        <v>1689</v>
      </c>
      <c r="C122" s="86" t="s">
        <v>1722</v>
      </c>
      <c r="D122" s="92">
        <v>0</v>
      </c>
      <c r="E122" s="114" t="s">
        <v>1689</v>
      </c>
      <c r="F122" s="96" t="s">
        <v>1195</v>
      </c>
      <c r="G122" s="92">
        <v>75</v>
      </c>
      <c r="H122" s="115"/>
      <c r="I122" s="115"/>
      <c r="J122" s="115"/>
      <c r="K122" s="115"/>
      <c r="L122" s="115"/>
      <c r="M122" s="65"/>
    </row>
    <row r="123" spans="2:13">
      <c r="B123" s="61" t="s">
        <v>1690</v>
      </c>
      <c r="C123" s="86" t="s">
        <v>1722</v>
      </c>
      <c r="D123" s="92">
        <v>0</v>
      </c>
      <c r="E123" s="114" t="s">
        <v>1690</v>
      </c>
      <c r="F123" s="86" t="s">
        <v>1722</v>
      </c>
      <c r="G123" s="92">
        <v>0</v>
      </c>
      <c r="H123" s="115"/>
      <c r="I123" s="115"/>
      <c r="J123" s="115"/>
      <c r="K123" s="115"/>
      <c r="L123" s="115"/>
      <c r="M123" s="65"/>
    </row>
    <row r="124" spans="2:13">
      <c r="B124" s="61" t="s">
        <v>1691</v>
      </c>
      <c r="C124" s="86" t="s">
        <v>1722</v>
      </c>
      <c r="D124" s="92">
        <v>0</v>
      </c>
      <c r="E124" s="114" t="s">
        <v>1691</v>
      </c>
      <c r="F124" s="96" t="s">
        <v>1185</v>
      </c>
      <c r="G124" s="92">
        <v>80</v>
      </c>
      <c r="H124" s="86" t="s">
        <v>1716</v>
      </c>
      <c r="I124" s="115"/>
      <c r="J124" s="85" t="s">
        <v>1717</v>
      </c>
      <c r="K124" s="115"/>
      <c r="L124" s="85" t="s">
        <v>1718</v>
      </c>
      <c r="M124" s="65"/>
    </row>
    <row r="125" spans="2:13">
      <c r="B125" s="61" t="s">
        <v>1692</v>
      </c>
      <c r="C125" s="86" t="s">
        <v>1722</v>
      </c>
      <c r="D125" s="92">
        <v>0</v>
      </c>
      <c r="E125" s="114" t="s">
        <v>1692</v>
      </c>
      <c r="F125" s="86" t="s">
        <v>1722</v>
      </c>
      <c r="G125" s="92">
        <v>0</v>
      </c>
      <c r="H125" s="115"/>
      <c r="I125" s="115"/>
      <c r="J125" s="115"/>
      <c r="K125" s="115"/>
      <c r="L125" s="115"/>
      <c r="M125" s="65"/>
    </row>
    <row r="126" spans="2:13">
      <c r="B126" s="61" t="s">
        <v>1677</v>
      </c>
      <c r="C126" s="86" t="s">
        <v>863</v>
      </c>
      <c r="D126" s="92">
        <v>66</v>
      </c>
      <c r="E126" s="114" t="s">
        <v>1677</v>
      </c>
      <c r="F126" s="86" t="s">
        <v>1722</v>
      </c>
      <c r="G126" s="92">
        <v>0</v>
      </c>
      <c r="H126" s="115"/>
      <c r="I126" s="115"/>
      <c r="J126" s="115"/>
      <c r="K126" s="115"/>
      <c r="L126" s="115"/>
      <c r="M126" s="65"/>
    </row>
    <row r="127" spans="2:13">
      <c r="B127" s="61" t="s">
        <v>1693</v>
      </c>
      <c r="C127" s="86" t="s">
        <v>964</v>
      </c>
      <c r="D127" s="92">
        <v>75</v>
      </c>
      <c r="E127" s="114" t="s">
        <v>1693</v>
      </c>
      <c r="F127" s="86" t="s">
        <v>1722</v>
      </c>
      <c r="G127" s="92">
        <v>0</v>
      </c>
      <c r="H127" s="115"/>
      <c r="I127" s="115"/>
      <c r="J127" s="115"/>
      <c r="K127" s="115"/>
      <c r="L127" s="115"/>
      <c r="M127" s="65"/>
    </row>
    <row r="128" spans="2:13" ht="15.75" thickBot="1">
      <c r="B128" s="102" t="s">
        <v>1729</v>
      </c>
      <c r="C128" s="93"/>
      <c r="D128" s="108">
        <v>88</v>
      </c>
      <c r="E128" s="103" t="s">
        <v>1730</v>
      </c>
      <c r="F128" s="93"/>
      <c r="G128" s="108">
        <v>74</v>
      </c>
      <c r="H128" s="83"/>
      <c r="I128" s="83"/>
      <c r="J128" s="83"/>
      <c r="K128" s="83"/>
      <c r="L128" s="83"/>
      <c r="M128" s="84"/>
    </row>
    <row r="129" spans="2:13" ht="16.5" thickTop="1" thickBot="1"/>
    <row r="130" spans="2:13" ht="16.5" thickTop="1" thickBot="1">
      <c r="B130" s="833" t="s">
        <v>1761</v>
      </c>
      <c r="C130" s="834"/>
      <c r="D130" s="835" t="s">
        <v>1658</v>
      </c>
      <c r="E130" s="836"/>
      <c r="F130" s="836"/>
      <c r="G130" s="836"/>
      <c r="H130" s="836"/>
      <c r="I130" s="837"/>
      <c r="J130" s="141"/>
      <c r="K130" s="59"/>
      <c r="L130" s="59"/>
      <c r="M130" s="60"/>
    </row>
    <row r="131" spans="2:13" ht="15.75" thickTop="1">
      <c r="B131" s="66" t="s">
        <v>1667</v>
      </c>
      <c r="C131" s="124">
        <v>10</v>
      </c>
      <c r="D131" s="123" t="s">
        <v>1652</v>
      </c>
      <c r="E131" s="124" t="s">
        <v>1653</v>
      </c>
      <c r="F131" s="124" t="s">
        <v>1654</v>
      </c>
      <c r="G131" s="124" t="s">
        <v>1656</v>
      </c>
      <c r="H131" s="124" t="s">
        <v>1655</v>
      </c>
      <c r="I131" s="125" t="s">
        <v>1657</v>
      </c>
      <c r="J131" s="127"/>
      <c r="K131" s="122"/>
      <c r="L131" s="122"/>
      <c r="M131" s="65"/>
    </row>
    <row r="132" spans="2:13">
      <c r="B132" s="66" t="s">
        <v>1757</v>
      </c>
      <c r="C132" s="86" t="s">
        <v>1762</v>
      </c>
      <c r="D132" s="87">
        <v>65</v>
      </c>
      <c r="E132" s="88">
        <v>130</v>
      </c>
      <c r="F132" s="88">
        <v>60</v>
      </c>
      <c r="G132" s="88">
        <v>75</v>
      </c>
      <c r="H132" s="88">
        <v>60</v>
      </c>
      <c r="I132" s="89">
        <v>75</v>
      </c>
      <c r="J132" s="127"/>
      <c r="K132" s="122"/>
      <c r="L132" s="122"/>
      <c r="M132" s="65"/>
    </row>
    <row r="133" spans="2:13">
      <c r="B133" s="66" t="s">
        <v>1665</v>
      </c>
      <c r="C133" s="86" t="s">
        <v>1</v>
      </c>
      <c r="D133" s="838" t="s">
        <v>1669</v>
      </c>
      <c r="E133" s="839"/>
      <c r="F133" s="839"/>
      <c r="G133" s="839"/>
      <c r="H133" s="839"/>
      <c r="I133" s="840"/>
      <c r="J133" s="127"/>
      <c r="K133" s="122"/>
      <c r="L133" s="122"/>
      <c r="M133" s="65"/>
    </row>
    <row r="134" spans="2:13">
      <c r="B134" s="66" t="s">
        <v>1666</v>
      </c>
      <c r="C134" s="86" t="s">
        <v>1723</v>
      </c>
      <c r="D134" s="841" t="s">
        <v>1661</v>
      </c>
      <c r="E134" s="842"/>
      <c r="F134" s="842"/>
      <c r="G134" s="842" t="s">
        <v>1662</v>
      </c>
      <c r="H134" s="842"/>
      <c r="I134" s="843"/>
      <c r="J134" s="127"/>
      <c r="K134" s="122"/>
      <c r="L134" s="122"/>
      <c r="M134" s="65"/>
    </row>
    <row r="135" spans="2:13">
      <c r="B135" s="66" t="s">
        <v>1670</v>
      </c>
      <c r="C135" s="86" t="s">
        <v>1541</v>
      </c>
      <c r="D135" s="63" t="s">
        <v>1663</v>
      </c>
      <c r="E135" s="122" t="s">
        <v>1262</v>
      </c>
      <c r="F135" s="122"/>
      <c r="G135" s="64" t="s">
        <v>1663</v>
      </c>
      <c r="H135" s="122" t="s">
        <v>1723</v>
      </c>
      <c r="I135" s="70"/>
      <c r="J135" s="127"/>
      <c r="K135" s="122"/>
      <c r="L135" s="122"/>
      <c r="M135" s="65"/>
    </row>
    <row r="136" spans="2:13">
      <c r="B136" s="66" t="s">
        <v>1659</v>
      </c>
      <c r="C136" s="86">
        <v>454.25</v>
      </c>
      <c r="D136" s="71" t="s">
        <v>1664</v>
      </c>
      <c r="E136" s="90">
        <v>110</v>
      </c>
      <c r="F136" s="68"/>
      <c r="G136" s="72" t="s">
        <v>1664</v>
      </c>
      <c r="H136" s="90" t="s">
        <v>1723</v>
      </c>
      <c r="I136" s="69"/>
      <c r="J136" s="127"/>
      <c r="K136" s="122"/>
      <c r="L136" s="122"/>
      <c r="M136" s="65"/>
    </row>
    <row r="137" spans="2:13">
      <c r="B137" s="66" t="s">
        <v>1660</v>
      </c>
      <c r="C137" s="86">
        <v>188.64</v>
      </c>
      <c r="D137" s="838" t="s">
        <v>1668</v>
      </c>
      <c r="E137" s="839"/>
      <c r="F137" s="839"/>
      <c r="G137" s="839"/>
      <c r="H137" s="839"/>
      <c r="I137" s="840"/>
      <c r="J137" s="127"/>
      <c r="K137" s="122"/>
      <c r="L137" s="122"/>
      <c r="M137" s="65"/>
    </row>
    <row r="138" spans="2:13">
      <c r="B138" s="66" t="s">
        <v>1728</v>
      </c>
      <c r="C138" s="86">
        <v>385.81</v>
      </c>
      <c r="D138" s="841" t="s">
        <v>1661</v>
      </c>
      <c r="E138" s="842"/>
      <c r="F138" s="842"/>
      <c r="G138" s="842" t="s">
        <v>1662</v>
      </c>
      <c r="H138" s="842"/>
      <c r="I138" s="843"/>
      <c r="J138" s="127"/>
      <c r="K138" s="122"/>
      <c r="L138" s="122"/>
      <c r="M138" s="65"/>
    </row>
    <row r="139" spans="2:13">
      <c r="B139" s="66" t="s">
        <v>1713</v>
      </c>
      <c r="C139" s="140">
        <v>1</v>
      </c>
      <c r="D139" s="63" t="s">
        <v>1663</v>
      </c>
      <c r="E139" s="122" t="s">
        <v>761</v>
      </c>
      <c r="F139" s="122"/>
      <c r="G139" s="64" t="s">
        <v>1663</v>
      </c>
      <c r="H139" s="122" t="s">
        <v>1723</v>
      </c>
      <c r="I139" s="70"/>
      <c r="J139" s="127"/>
      <c r="K139" s="122"/>
      <c r="L139" s="122"/>
      <c r="M139" s="65"/>
    </row>
    <row r="140" spans="2:13">
      <c r="B140" s="66" t="s">
        <v>1714</v>
      </c>
      <c r="C140" s="86">
        <v>1.1499999999999999</v>
      </c>
      <c r="D140" s="63" t="s">
        <v>1664</v>
      </c>
      <c r="E140" s="90">
        <v>80</v>
      </c>
      <c r="F140" s="68"/>
      <c r="G140" s="72" t="s">
        <v>1664</v>
      </c>
      <c r="H140" s="91" t="s">
        <v>1723</v>
      </c>
      <c r="I140" s="70"/>
      <c r="J140" s="127"/>
      <c r="K140" s="122"/>
      <c r="L140" s="122"/>
      <c r="M140" s="65"/>
    </row>
    <row r="141" spans="2:13">
      <c r="B141" s="844" t="s">
        <v>1671</v>
      </c>
      <c r="C141" s="839"/>
      <c r="D141" s="840"/>
      <c r="E141" s="838" t="s">
        <v>1672</v>
      </c>
      <c r="F141" s="839"/>
      <c r="G141" s="840"/>
      <c r="H141" s="838" t="s">
        <v>1673</v>
      </c>
      <c r="I141" s="839"/>
      <c r="J141" s="840"/>
      <c r="K141" s="838" t="s">
        <v>1701</v>
      </c>
      <c r="L141" s="839"/>
      <c r="M141" s="845"/>
    </row>
    <row r="142" spans="2:13">
      <c r="B142" s="73" t="s">
        <v>1674</v>
      </c>
      <c r="C142" s="124" t="s">
        <v>1675</v>
      </c>
      <c r="D142" s="125" t="s">
        <v>1676</v>
      </c>
      <c r="E142" s="123" t="s">
        <v>1674</v>
      </c>
      <c r="F142" s="124" t="s">
        <v>1675</v>
      </c>
      <c r="G142" s="125" t="s">
        <v>1676</v>
      </c>
      <c r="H142" s="123" t="s">
        <v>1694</v>
      </c>
      <c r="I142" s="124" t="s">
        <v>1731</v>
      </c>
      <c r="J142" s="125" t="s">
        <v>1732</v>
      </c>
      <c r="K142" s="123" t="s">
        <v>1702</v>
      </c>
      <c r="L142" s="124"/>
      <c r="M142" s="77" t="s">
        <v>1703</v>
      </c>
    </row>
    <row r="143" spans="2:13">
      <c r="B143" s="61" t="s">
        <v>1678</v>
      </c>
      <c r="C143" s="86" t="s">
        <v>1144</v>
      </c>
      <c r="D143" s="92">
        <v>102</v>
      </c>
      <c r="E143" s="121" t="s">
        <v>1678</v>
      </c>
      <c r="F143" s="94" t="s">
        <v>944</v>
      </c>
      <c r="G143" s="92">
        <v>68</v>
      </c>
      <c r="H143" s="121" t="s">
        <v>1695</v>
      </c>
      <c r="I143" s="86">
        <v>75</v>
      </c>
      <c r="J143" s="92">
        <v>10</v>
      </c>
      <c r="K143" s="121" t="s">
        <v>1704</v>
      </c>
      <c r="L143" s="122"/>
      <c r="M143" s="107">
        <v>25</v>
      </c>
    </row>
    <row r="144" spans="2:13">
      <c r="B144" s="61" t="s">
        <v>1679</v>
      </c>
      <c r="C144" s="86" t="s">
        <v>1722</v>
      </c>
      <c r="D144" s="92">
        <v>0</v>
      </c>
      <c r="E144" s="121" t="s">
        <v>1679</v>
      </c>
      <c r="F144" s="86" t="s">
        <v>844</v>
      </c>
      <c r="G144" s="92">
        <v>102</v>
      </c>
      <c r="H144" s="121" t="s">
        <v>1696</v>
      </c>
      <c r="I144" s="86">
        <v>90</v>
      </c>
      <c r="J144" s="92">
        <v>20</v>
      </c>
      <c r="K144" s="121" t="s">
        <v>1735</v>
      </c>
      <c r="L144" s="122"/>
      <c r="M144" s="107">
        <v>0</v>
      </c>
    </row>
    <row r="145" spans="2:13">
      <c r="B145" s="61" t="s">
        <v>1680</v>
      </c>
      <c r="C145" s="86" t="s">
        <v>1722</v>
      </c>
      <c r="D145" s="92">
        <v>0</v>
      </c>
      <c r="E145" s="121" t="s">
        <v>1680</v>
      </c>
      <c r="F145" s="96" t="s">
        <v>1346</v>
      </c>
      <c r="G145" s="92">
        <v>60</v>
      </c>
      <c r="H145" s="121" t="s">
        <v>1697</v>
      </c>
      <c r="I145" s="86">
        <v>0</v>
      </c>
      <c r="J145" s="92">
        <v>40</v>
      </c>
      <c r="K145" s="67" t="s">
        <v>1706</v>
      </c>
      <c r="L145" s="68"/>
      <c r="M145" s="101">
        <v>0</v>
      </c>
    </row>
    <row r="146" spans="2:13">
      <c r="B146" s="61" t="s">
        <v>1681</v>
      </c>
      <c r="C146" s="86" t="s">
        <v>1722</v>
      </c>
      <c r="D146" s="92">
        <v>0</v>
      </c>
      <c r="E146" s="121" t="s">
        <v>1681</v>
      </c>
      <c r="F146" s="96" t="s">
        <v>1307</v>
      </c>
      <c r="G146" s="92">
        <v>95</v>
      </c>
      <c r="H146" s="121" t="s">
        <v>1698</v>
      </c>
      <c r="I146" s="86">
        <v>0</v>
      </c>
      <c r="J146" s="92">
        <v>10</v>
      </c>
      <c r="K146" s="838" t="s">
        <v>1707</v>
      </c>
      <c r="L146" s="839"/>
      <c r="M146" s="845"/>
    </row>
    <row r="147" spans="2:13">
      <c r="B147" s="61" t="s">
        <v>1682</v>
      </c>
      <c r="C147" s="86" t="s">
        <v>1722</v>
      </c>
      <c r="D147" s="92">
        <v>0</v>
      </c>
      <c r="E147" s="121" t="s">
        <v>1682</v>
      </c>
      <c r="F147" s="86" t="s">
        <v>1722</v>
      </c>
      <c r="G147" s="92">
        <v>0</v>
      </c>
      <c r="H147" s="122" t="s">
        <v>1724</v>
      </c>
      <c r="I147" s="86">
        <v>50</v>
      </c>
      <c r="J147" s="92">
        <v>0</v>
      </c>
      <c r="K147" s="846" t="s">
        <v>1708</v>
      </c>
      <c r="L147" s="847"/>
      <c r="M147" s="107">
        <v>0</v>
      </c>
    </row>
    <row r="148" spans="2:13">
      <c r="B148" s="61" t="s">
        <v>1683</v>
      </c>
      <c r="C148" s="86" t="s">
        <v>1722</v>
      </c>
      <c r="D148" s="92">
        <v>0</v>
      </c>
      <c r="E148" s="121" t="s">
        <v>1683</v>
      </c>
      <c r="F148" s="86" t="s">
        <v>950</v>
      </c>
      <c r="G148" s="92">
        <v>95</v>
      </c>
      <c r="H148" s="121" t="s">
        <v>1699</v>
      </c>
      <c r="I148" s="86">
        <v>100</v>
      </c>
      <c r="J148" s="92">
        <v>10</v>
      </c>
      <c r="K148" s="846" t="s">
        <v>1709</v>
      </c>
      <c r="L148" s="847"/>
      <c r="M148" s="107">
        <v>0</v>
      </c>
    </row>
    <row r="149" spans="2:13">
      <c r="B149" s="61" t="s">
        <v>1684</v>
      </c>
      <c r="C149" s="94" t="s">
        <v>1268</v>
      </c>
      <c r="D149" s="92">
        <v>120</v>
      </c>
      <c r="E149" s="121" t="s">
        <v>1684</v>
      </c>
      <c r="F149" s="86" t="s">
        <v>1722</v>
      </c>
      <c r="G149" s="92">
        <v>0</v>
      </c>
      <c r="H149" s="121" t="s">
        <v>1685</v>
      </c>
      <c r="I149" s="86">
        <v>85</v>
      </c>
      <c r="J149" s="92">
        <v>0</v>
      </c>
      <c r="K149" s="846" t="s">
        <v>1710</v>
      </c>
      <c r="L149" s="847"/>
      <c r="M149" s="107">
        <v>0</v>
      </c>
    </row>
    <row r="150" spans="2:13">
      <c r="B150" s="61" t="s">
        <v>1685</v>
      </c>
      <c r="C150" s="86" t="s">
        <v>1722</v>
      </c>
      <c r="D150" s="92">
        <v>0</v>
      </c>
      <c r="E150" s="121" t="s">
        <v>1685</v>
      </c>
      <c r="F150" s="86" t="s">
        <v>1722</v>
      </c>
      <c r="G150" s="92">
        <v>0</v>
      </c>
      <c r="H150" s="121" t="s">
        <v>1700</v>
      </c>
      <c r="I150" s="100">
        <v>0</v>
      </c>
      <c r="J150" s="106">
        <v>0</v>
      </c>
      <c r="K150" s="593" t="s">
        <v>2003</v>
      </c>
      <c r="L150" s="100"/>
      <c r="M150" s="101">
        <v>0</v>
      </c>
    </row>
    <row r="151" spans="2:13">
      <c r="B151" s="61" t="s">
        <v>1686</v>
      </c>
      <c r="C151" s="86" t="s">
        <v>1722</v>
      </c>
      <c r="D151" s="92">
        <v>0</v>
      </c>
      <c r="E151" s="121" t="s">
        <v>1686</v>
      </c>
      <c r="F151" s="86" t="s">
        <v>1722</v>
      </c>
      <c r="G151" s="92">
        <v>0</v>
      </c>
      <c r="H151" s="848" t="s">
        <v>1712</v>
      </c>
      <c r="I151" s="849"/>
      <c r="J151" s="81" t="s">
        <v>1711</v>
      </c>
      <c r="K151" s="97">
        <v>0</v>
      </c>
      <c r="L151" s="82" t="s">
        <v>1705</v>
      </c>
      <c r="M151" s="98">
        <v>195</v>
      </c>
    </row>
    <row r="152" spans="2:13">
      <c r="B152" s="61" t="s">
        <v>1687</v>
      </c>
      <c r="C152" s="86" t="s">
        <v>627</v>
      </c>
      <c r="D152" s="92">
        <v>60</v>
      </c>
      <c r="E152" s="121" t="s">
        <v>1687</v>
      </c>
      <c r="F152" s="86" t="s">
        <v>1722</v>
      </c>
      <c r="G152" s="92">
        <v>0</v>
      </c>
      <c r="H152" s="122"/>
      <c r="I152" s="122"/>
      <c r="J152" s="122"/>
      <c r="K152" s="122"/>
      <c r="L152" s="122"/>
      <c r="M152" s="65"/>
    </row>
    <row r="153" spans="2:13">
      <c r="B153" s="61" t="s">
        <v>1688</v>
      </c>
      <c r="C153" s="96" t="s">
        <v>1372</v>
      </c>
      <c r="D153" s="92">
        <v>72</v>
      </c>
      <c r="E153" s="121" t="s">
        <v>1688</v>
      </c>
      <c r="F153" s="96" t="s">
        <v>806</v>
      </c>
      <c r="G153" s="92">
        <v>50</v>
      </c>
      <c r="H153" s="122"/>
      <c r="I153" s="122"/>
      <c r="J153" s="122"/>
      <c r="K153" s="122"/>
      <c r="L153" s="122"/>
      <c r="M153" s="65"/>
    </row>
    <row r="154" spans="2:13">
      <c r="B154" s="61" t="s">
        <v>1689</v>
      </c>
      <c r="C154" s="86" t="s">
        <v>1017</v>
      </c>
      <c r="D154" s="92">
        <v>102</v>
      </c>
      <c r="E154" s="121" t="s">
        <v>1689</v>
      </c>
      <c r="F154" s="86" t="s">
        <v>1722</v>
      </c>
      <c r="G154" s="92">
        <v>0</v>
      </c>
      <c r="H154" s="122"/>
      <c r="I154" s="122"/>
      <c r="J154" s="122"/>
      <c r="K154" s="122"/>
      <c r="L154" s="122"/>
      <c r="M154" s="65"/>
    </row>
    <row r="155" spans="2:13">
      <c r="B155" s="61" t="s">
        <v>1690</v>
      </c>
      <c r="C155" s="94" t="s">
        <v>1252</v>
      </c>
      <c r="D155" s="92">
        <v>80</v>
      </c>
      <c r="E155" s="121" t="s">
        <v>1690</v>
      </c>
      <c r="F155" s="86" t="s">
        <v>1722</v>
      </c>
      <c r="G155" s="92">
        <v>0</v>
      </c>
      <c r="H155" s="122"/>
      <c r="I155" s="122"/>
      <c r="J155" s="122"/>
      <c r="K155" s="122"/>
      <c r="L155" s="122"/>
      <c r="M155" s="65"/>
    </row>
    <row r="156" spans="2:13">
      <c r="B156" s="61" t="s">
        <v>1691</v>
      </c>
      <c r="C156" s="96" t="s">
        <v>1187</v>
      </c>
      <c r="D156" s="92">
        <v>70</v>
      </c>
      <c r="E156" s="121" t="s">
        <v>1691</v>
      </c>
      <c r="F156" s="96" t="s">
        <v>1185</v>
      </c>
      <c r="G156" s="92">
        <v>80</v>
      </c>
      <c r="H156" s="86" t="s">
        <v>1716</v>
      </c>
      <c r="I156" s="122"/>
      <c r="J156" s="85" t="s">
        <v>1717</v>
      </c>
      <c r="K156" s="122"/>
      <c r="L156" s="85" t="s">
        <v>1718</v>
      </c>
      <c r="M156" s="65"/>
    </row>
    <row r="157" spans="2:13">
      <c r="B157" s="61" t="s">
        <v>1692</v>
      </c>
      <c r="C157" s="86" t="s">
        <v>1722</v>
      </c>
      <c r="D157" s="92">
        <v>0</v>
      </c>
      <c r="E157" s="121" t="s">
        <v>1692</v>
      </c>
      <c r="F157" s="86" t="s">
        <v>1722</v>
      </c>
      <c r="G157" s="92">
        <v>0</v>
      </c>
      <c r="H157" s="122"/>
      <c r="I157" s="122"/>
      <c r="J157" s="122"/>
      <c r="K157" s="122"/>
      <c r="L157" s="122"/>
      <c r="M157" s="65"/>
    </row>
    <row r="158" spans="2:13">
      <c r="B158" s="61" t="s">
        <v>1677</v>
      </c>
      <c r="C158" s="86" t="s">
        <v>1723</v>
      </c>
      <c r="D158" s="92" t="s">
        <v>1723</v>
      </c>
      <c r="E158" s="121" t="s">
        <v>1677</v>
      </c>
      <c r="F158" s="86" t="s">
        <v>1723</v>
      </c>
      <c r="G158" s="92" t="s">
        <v>1723</v>
      </c>
      <c r="H158" s="122"/>
      <c r="I158" s="122"/>
      <c r="J158" s="122"/>
      <c r="K158" s="122"/>
      <c r="L158" s="122"/>
      <c r="M158" s="65"/>
    </row>
    <row r="159" spans="2:13">
      <c r="B159" s="61" t="s">
        <v>1693</v>
      </c>
      <c r="C159" s="86" t="s">
        <v>964</v>
      </c>
      <c r="D159" s="92">
        <v>75</v>
      </c>
      <c r="E159" s="121" t="s">
        <v>1693</v>
      </c>
      <c r="F159" s="86" t="s">
        <v>1722</v>
      </c>
      <c r="G159" s="92">
        <v>0</v>
      </c>
      <c r="H159" s="122"/>
      <c r="I159" s="122"/>
      <c r="J159" s="122"/>
      <c r="K159" s="122"/>
      <c r="L159" s="122"/>
      <c r="M159" s="65"/>
    </row>
    <row r="160" spans="2:13" ht="15.75" thickBot="1">
      <c r="B160" s="102" t="s">
        <v>1729</v>
      </c>
      <c r="C160" s="93"/>
      <c r="D160" s="108">
        <v>85</v>
      </c>
      <c r="E160" s="103" t="s">
        <v>1730</v>
      </c>
      <c r="F160" s="93"/>
      <c r="G160" s="108">
        <v>79</v>
      </c>
      <c r="H160" s="83"/>
      <c r="I160" s="83"/>
      <c r="J160" s="83"/>
      <c r="K160" s="83"/>
      <c r="L160" s="83"/>
      <c r="M160" s="84"/>
    </row>
    <row r="161" spans="2:13" ht="16.5" thickTop="1" thickBot="1"/>
    <row r="162" spans="2:13" ht="16.5" thickTop="1" thickBot="1">
      <c r="B162" s="833" t="s">
        <v>1761</v>
      </c>
      <c r="C162" s="834"/>
      <c r="D162" s="835" t="s">
        <v>1658</v>
      </c>
      <c r="E162" s="836"/>
      <c r="F162" s="836"/>
      <c r="G162" s="836"/>
      <c r="H162" s="836"/>
      <c r="I162" s="837"/>
      <c r="J162" s="141"/>
      <c r="K162" s="59"/>
      <c r="L162" s="59"/>
      <c r="M162" s="60"/>
    </row>
    <row r="163" spans="2:13" ht="15.75" thickTop="1">
      <c r="B163" s="66" t="s">
        <v>1667</v>
      </c>
      <c r="C163" s="590" t="s">
        <v>2022</v>
      </c>
      <c r="D163" s="123" t="s">
        <v>1652</v>
      </c>
      <c r="E163" s="124" t="s">
        <v>1653</v>
      </c>
      <c r="F163" s="124" t="s">
        <v>1654</v>
      </c>
      <c r="G163" s="124" t="s">
        <v>1656</v>
      </c>
      <c r="H163" s="124" t="s">
        <v>1655</v>
      </c>
      <c r="I163" s="125" t="s">
        <v>1657</v>
      </c>
      <c r="J163" s="127"/>
      <c r="K163" s="122"/>
      <c r="L163" s="122"/>
      <c r="M163" s="65"/>
    </row>
    <row r="164" spans="2:13">
      <c r="B164" s="66" t="s">
        <v>1757</v>
      </c>
      <c r="C164" s="86" t="s">
        <v>1762</v>
      </c>
      <c r="D164" s="87">
        <v>65</v>
      </c>
      <c r="E164" s="88">
        <v>130</v>
      </c>
      <c r="F164" s="88">
        <v>60</v>
      </c>
      <c r="G164" s="88">
        <v>75</v>
      </c>
      <c r="H164" s="88">
        <v>60</v>
      </c>
      <c r="I164" s="89">
        <v>75</v>
      </c>
      <c r="J164" s="127"/>
      <c r="K164" s="122"/>
      <c r="L164" s="122"/>
      <c r="M164" s="65"/>
    </row>
    <row r="165" spans="2:13">
      <c r="B165" s="66" t="s">
        <v>1665</v>
      </c>
      <c r="C165" s="86" t="s">
        <v>1</v>
      </c>
      <c r="D165" s="838" t="s">
        <v>1669</v>
      </c>
      <c r="E165" s="839"/>
      <c r="F165" s="839"/>
      <c r="G165" s="839"/>
      <c r="H165" s="839"/>
      <c r="I165" s="840"/>
      <c r="J165" s="127"/>
      <c r="K165" s="122"/>
      <c r="L165" s="122"/>
      <c r="M165" s="65"/>
    </row>
    <row r="166" spans="2:13">
      <c r="B166" s="66" t="s">
        <v>1666</v>
      </c>
      <c r="C166" s="86" t="s">
        <v>1723</v>
      </c>
      <c r="D166" s="841" t="s">
        <v>1661</v>
      </c>
      <c r="E166" s="842"/>
      <c r="F166" s="842"/>
      <c r="G166" s="842" t="s">
        <v>1662</v>
      </c>
      <c r="H166" s="842"/>
      <c r="I166" s="843"/>
      <c r="J166" s="127"/>
      <c r="K166" s="122"/>
      <c r="L166" s="122"/>
      <c r="M166" s="65"/>
    </row>
    <row r="167" spans="2:13">
      <c r="B167" s="66" t="s">
        <v>1670</v>
      </c>
      <c r="C167" s="94" t="s">
        <v>1608</v>
      </c>
      <c r="D167" s="63" t="s">
        <v>1663</v>
      </c>
      <c r="E167" s="122" t="s">
        <v>1262</v>
      </c>
      <c r="F167" s="122"/>
      <c r="G167" s="64" t="s">
        <v>1663</v>
      </c>
      <c r="H167" s="122" t="s">
        <v>1723</v>
      </c>
      <c r="I167" s="70"/>
      <c r="J167" s="127"/>
      <c r="K167" s="122"/>
      <c r="L167" s="122"/>
      <c r="M167" s="65"/>
    </row>
    <row r="168" spans="2:13">
      <c r="B168" s="66" t="s">
        <v>1659</v>
      </c>
      <c r="C168" s="140">
        <v>545.1</v>
      </c>
      <c r="D168" s="71" t="s">
        <v>1664</v>
      </c>
      <c r="E168" s="90">
        <v>110</v>
      </c>
      <c r="F168" s="68"/>
      <c r="G168" s="72" t="s">
        <v>1664</v>
      </c>
      <c r="H168" s="90" t="s">
        <v>1723</v>
      </c>
      <c r="I168" s="69"/>
      <c r="J168" s="127"/>
      <c r="K168" s="122"/>
      <c r="L168" s="122"/>
      <c r="M168" s="65"/>
    </row>
    <row r="169" spans="2:13">
      <c r="B169" s="66" t="s">
        <v>1660</v>
      </c>
      <c r="C169" s="140">
        <v>157.19999999999999</v>
      </c>
      <c r="D169" s="838" t="s">
        <v>1668</v>
      </c>
      <c r="E169" s="839"/>
      <c r="F169" s="839"/>
      <c r="G169" s="839"/>
      <c r="H169" s="839"/>
      <c r="I169" s="840"/>
      <c r="J169" s="127"/>
      <c r="K169" s="122"/>
      <c r="L169" s="122"/>
      <c r="M169" s="65"/>
    </row>
    <row r="170" spans="2:13">
      <c r="B170" s="66" t="s">
        <v>1728</v>
      </c>
      <c r="C170" s="140">
        <v>373.75</v>
      </c>
      <c r="D170" s="841" t="s">
        <v>1661</v>
      </c>
      <c r="E170" s="842"/>
      <c r="F170" s="842"/>
      <c r="G170" s="842" t="s">
        <v>1662</v>
      </c>
      <c r="H170" s="842"/>
      <c r="I170" s="843"/>
      <c r="J170" s="127"/>
      <c r="K170" s="122"/>
      <c r="L170" s="122"/>
      <c r="M170" s="65"/>
    </row>
    <row r="171" spans="2:13">
      <c r="B171" s="66" t="s">
        <v>1713</v>
      </c>
      <c r="C171" s="140">
        <v>1</v>
      </c>
      <c r="D171" s="63" t="s">
        <v>1663</v>
      </c>
      <c r="E171" s="122" t="s">
        <v>761</v>
      </c>
      <c r="F171" s="122"/>
      <c r="G171" s="64" t="s">
        <v>1663</v>
      </c>
      <c r="H171" s="122" t="s">
        <v>1723</v>
      </c>
      <c r="I171" s="70"/>
      <c r="J171" s="127"/>
      <c r="K171" s="122"/>
      <c r="L171" s="122"/>
      <c r="M171" s="65"/>
    </row>
    <row r="172" spans="2:13">
      <c r="B172" s="66" t="s">
        <v>1714</v>
      </c>
      <c r="C172" s="86">
        <v>1.1499999999999999</v>
      </c>
      <c r="D172" s="63" t="s">
        <v>1664</v>
      </c>
      <c r="E172" s="90">
        <v>80</v>
      </c>
      <c r="F172" s="68"/>
      <c r="G172" s="72" t="s">
        <v>1664</v>
      </c>
      <c r="H172" s="91" t="s">
        <v>1723</v>
      </c>
      <c r="I172" s="70"/>
      <c r="J172" s="127"/>
      <c r="K172" s="122"/>
      <c r="L172" s="122"/>
      <c r="M172" s="65"/>
    </row>
    <row r="173" spans="2:13">
      <c r="B173" s="844" t="s">
        <v>1671</v>
      </c>
      <c r="C173" s="839"/>
      <c r="D173" s="840"/>
      <c r="E173" s="838" t="s">
        <v>1672</v>
      </c>
      <c r="F173" s="839"/>
      <c r="G173" s="840"/>
      <c r="H173" s="838" t="s">
        <v>1673</v>
      </c>
      <c r="I173" s="839"/>
      <c r="J173" s="840"/>
      <c r="K173" s="838" t="s">
        <v>1701</v>
      </c>
      <c r="L173" s="839"/>
      <c r="M173" s="845"/>
    </row>
    <row r="174" spans="2:13">
      <c r="B174" s="73" t="s">
        <v>1674</v>
      </c>
      <c r="C174" s="124" t="s">
        <v>1675</v>
      </c>
      <c r="D174" s="125" t="s">
        <v>1676</v>
      </c>
      <c r="E174" s="123" t="s">
        <v>1674</v>
      </c>
      <c r="F174" s="124" t="s">
        <v>1675</v>
      </c>
      <c r="G174" s="125" t="s">
        <v>1676</v>
      </c>
      <c r="H174" s="123" t="s">
        <v>1694</v>
      </c>
      <c r="I174" s="124" t="s">
        <v>1731</v>
      </c>
      <c r="J174" s="125" t="s">
        <v>1732</v>
      </c>
      <c r="K174" s="123" t="s">
        <v>1702</v>
      </c>
      <c r="L174" s="124"/>
      <c r="M174" s="77" t="s">
        <v>1703</v>
      </c>
    </row>
    <row r="175" spans="2:13">
      <c r="B175" s="61" t="s">
        <v>1678</v>
      </c>
      <c r="C175" s="86" t="s">
        <v>1144</v>
      </c>
      <c r="D175" s="92">
        <v>102</v>
      </c>
      <c r="E175" s="121" t="s">
        <v>1678</v>
      </c>
      <c r="F175" s="94" t="s">
        <v>944</v>
      </c>
      <c r="G175" s="92">
        <v>68</v>
      </c>
      <c r="H175" s="121" t="s">
        <v>1695</v>
      </c>
      <c r="I175" s="86">
        <v>75</v>
      </c>
      <c r="J175" s="92">
        <v>10</v>
      </c>
      <c r="K175" s="121" t="s">
        <v>1704</v>
      </c>
      <c r="L175" s="122"/>
      <c r="M175" s="107">
        <v>25</v>
      </c>
    </row>
    <row r="176" spans="2:13">
      <c r="B176" s="61" t="s">
        <v>1679</v>
      </c>
      <c r="C176" s="86" t="s">
        <v>1722</v>
      </c>
      <c r="D176" s="92">
        <v>0</v>
      </c>
      <c r="E176" s="121" t="s">
        <v>1679</v>
      </c>
      <c r="F176" s="86" t="s">
        <v>844</v>
      </c>
      <c r="G176" s="92">
        <v>102</v>
      </c>
      <c r="H176" s="121" t="s">
        <v>1696</v>
      </c>
      <c r="I176" s="86">
        <v>90</v>
      </c>
      <c r="J176" s="92">
        <v>20</v>
      </c>
      <c r="K176" s="121" t="s">
        <v>1735</v>
      </c>
      <c r="L176" s="122"/>
      <c r="M176" s="107">
        <v>0</v>
      </c>
    </row>
    <row r="177" spans="2:13">
      <c r="B177" s="61" t="s">
        <v>1680</v>
      </c>
      <c r="C177" s="86" t="s">
        <v>1722</v>
      </c>
      <c r="D177" s="92">
        <v>0</v>
      </c>
      <c r="E177" s="121" t="s">
        <v>1680</v>
      </c>
      <c r="F177" s="96" t="s">
        <v>1346</v>
      </c>
      <c r="G177" s="92">
        <v>60</v>
      </c>
      <c r="H177" s="121" t="s">
        <v>1697</v>
      </c>
      <c r="I177" s="86">
        <v>0</v>
      </c>
      <c r="J177" s="92">
        <v>20</v>
      </c>
      <c r="K177" s="67" t="s">
        <v>1706</v>
      </c>
      <c r="L177" s="68"/>
      <c r="M177" s="101">
        <v>0</v>
      </c>
    </row>
    <row r="178" spans="2:13">
      <c r="B178" s="61" t="s">
        <v>1681</v>
      </c>
      <c r="C178" s="86" t="s">
        <v>1722</v>
      </c>
      <c r="D178" s="92">
        <v>0</v>
      </c>
      <c r="E178" s="121" t="s">
        <v>1681</v>
      </c>
      <c r="F178" s="96" t="s">
        <v>1307</v>
      </c>
      <c r="G178" s="92">
        <v>95</v>
      </c>
      <c r="H178" s="121" t="s">
        <v>1698</v>
      </c>
      <c r="I178" s="86">
        <v>0</v>
      </c>
      <c r="J178" s="92">
        <v>10</v>
      </c>
      <c r="K178" s="838" t="s">
        <v>1707</v>
      </c>
      <c r="L178" s="839"/>
      <c r="M178" s="845"/>
    </row>
    <row r="179" spans="2:13">
      <c r="B179" s="61" t="s">
        <v>1682</v>
      </c>
      <c r="C179" s="86" t="s">
        <v>1722</v>
      </c>
      <c r="D179" s="92">
        <v>0</v>
      </c>
      <c r="E179" s="121" t="s">
        <v>1682</v>
      </c>
      <c r="F179" s="86" t="s">
        <v>1722</v>
      </c>
      <c r="G179" s="92">
        <v>0</v>
      </c>
      <c r="H179" s="122" t="s">
        <v>1724</v>
      </c>
      <c r="I179" s="86">
        <v>50</v>
      </c>
      <c r="J179" s="92">
        <v>0</v>
      </c>
      <c r="K179" s="846" t="s">
        <v>1708</v>
      </c>
      <c r="L179" s="847"/>
      <c r="M179" s="107">
        <v>0</v>
      </c>
    </row>
    <row r="180" spans="2:13">
      <c r="B180" s="61" t="s">
        <v>1683</v>
      </c>
      <c r="C180" s="86" t="s">
        <v>1722</v>
      </c>
      <c r="D180" s="92">
        <v>0</v>
      </c>
      <c r="E180" s="121" t="s">
        <v>1683</v>
      </c>
      <c r="F180" s="86" t="s">
        <v>950</v>
      </c>
      <c r="G180" s="92">
        <v>95</v>
      </c>
      <c r="H180" s="121" t="s">
        <v>1699</v>
      </c>
      <c r="I180" s="86">
        <v>100</v>
      </c>
      <c r="J180" s="92">
        <v>10</v>
      </c>
      <c r="K180" s="846" t="s">
        <v>1709</v>
      </c>
      <c r="L180" s="847"/>
      <c r="M180" s="107">
        <v>0</v>
      </c>
    </row>
    <row r="181" spans="2:13">
      <c r="B181" s="61" t="s">
        <v>1684</v>
      </c>
      <c r="C181" s="94" t="s">
        <v>1268</v>
      </c>
      <c r="D181" s="92">
        <v>120</v>
      </c>
      <c r="E181" s="121" t="s">
        <v>1684</v>
      </c>
      <c r="F181" s="86" t="s">
        <v>1722</v>
      </c>
      <c r="G181" s="92">
        <v>0</v>
      </c>
      <c r="H181" s="121" t="s">
        <v>1685</v>
      </c>
      <c r="I181" s="86">
        <v>85</v>
      </c>
      <c r="J181" s="92">
        <v>0</v>
      </c>
      <c r="K181" s="846" t="s">
        <v>1710</v>
      </c>
      <c r="L181" s="847"/>
      <c r="M181" s="107">
        <v>0</v>
      </c>
    </row>
    <row r="182" spans="2:13">
      <c r="B182" s="61" t="s">
        <v>1685</v>
      </c>
      <c r="C182" s="86" t="s">
        <v>1722</v>
      </c>
      <c r="D182" s="92">
        <v>0</v>
      </c>
      <c r="E182" s="121" t="s">
        <v>1685</v>
      </c>
      <c r="F182" s="86" t="s">
        <v>1722</v>
      </c>
      <c r="G182" s="92">
        <v>0</v>
      </c>
      <c r="H182" s="121" t="s">
        <v>1700</v>
      </c>
      <c r="I182" s="100">
        <v>0</v>
      </c>
      <c r="J182" s="106">
        <v>0</v>
      </c>
      <c r="K182" s="593" t="s">
        <v>2003</v>
      </c>
      <c r="L182" s="100"/>
      <c r="M182" s="101">
        <v>0</v>
      </c>
    </row>
    <row r="183" spans="2:13">
      <c r="B183" s="61" t="s">
        <v>1686</v>
      </c>
      <c r="C183" s="86" t="s">
        <v>1722</v>
      </c>
      <c r="D183" s="92">
        <v>0</v>
      </c>
      <c r="E183" s="121" t="s">
        <v>1686</v>
      </c>
      <c r="F183" s="86" t="s">
        <v>1722</v>
      </c>
      <c r="G183" s="92">
        <v>0</v>
      </c>
      <c r="H183" s="848" t="s">
        <v>1712</v>
      </c>
      <c r="I183" s="849"/>
      <c r="J183" s="81" t="s">
        <v>1711</v>
      </c>
      <c r="K183" s="97">
        <v>0</v>
      </c>
      <c r="L183" s="82" t="s">
        <v>1705</v>
      </c>
      <c r="M183" s="98">
        <v>195</v>
      </c>
    </row>
    <row r="184" spans="2:13">
      <c r="B184" s="61" t="s">
        <v>1687</v>
      </c>
      <c r="C184" s="86" t="s">
        <v>627</v>
      </c>
      <c r="D184" s="92">
        <v>60</v>
      </c>
      <c r="E184" s="121" t="s">
        <v>1687</v>
      </c>
      <c r="F184" s="86" t="s">
        <v>1722</v>
      </c>
      <c r="G184" s="92">
        <v>0</v>
      </c>
      <c r="H184" s="122"/>
      <c r="I184" s="122"/>
      <c r="J184" s="122"/>
      <c r="K184" s="122"/>
      <c r="L184" s="122"/>
      <c r="M184" s="65"/>
    </row>
    <row r="185" spans="2:13">
      <c r="B185" s="61" t="s">
        <v>1688</v>
      </c>
      <c r="C185" s="96" t="s">
        <v>1372</v>
      </c>
      <c r="D185" s="92">
        <v>72</v>
      </c>
      <c r="E185" s="121" t="s">
        <v>1688</v>
      </c>
      <c r="F185" s="96" t="s">
        <v>806</v>
      </c>
      <c r="G185" s="92">
        <v>50</v>
      </c>
      <c r="H185" s="122"/>
      <c r="I185" s="122"/>
      <c r="J185" s="122"/>
      <c r="K185" s="122"/>
      <c r="L185" s="122"/>
      <c r="M185" s="65"/>
    </row>
    <row r="186" spans="2:13">
      <c r="B186" s="61" t="s">
        <v>1689</v>
      </c>
      <c r="C186" s="86" t="s">
        <v>1017</v>
      </c>
      <c r="D186" s="92">
        <v>102</v>
      </c>
      <c r="E186" s="121" t="s">
        <v>1689</v>
      </c>
      <c r="F186" s="86" t="s">
        <v>1722</v>
      </c>
      <c r="G186" s="92">
        <v>0</v>
      </c>
      <c r="H186" s="122"/>
      <c r="I186" s="122"/>
      <c r="J186" s="122"/>
      <c r="K186" s="122"/>
      <c r="L186" s="122"/>
      <c r="M186" s="65"/>
    </row>
    <row r="187" spans="2:13">
      <c r="B187" s="61" t="s">
        <v>1690</v>
      </c>
      <c r="C187" s="94" t="s">
        <v>1252</v>
      </c>
      <c r="D187" s="92">
        <v>80</v>
      </c>
      <c r="E187" s="121" t="s">
        <v>1690</v>
      </c>
      <c r="F187" s="86" t="s">
        <v>1722</v>
      </c>
      <c r="G187" s="92">
        <v>0</v>
      </c>
      <c r="H187" s="122"/>
      <c r="I187" s="122"/>
      <c r="J187" s="122"/>
      <c r="K187" s="122"/>
      <c r="L187" s="122"/>
      <c r="M187" s="65"/>
    </row>
    <row r="188" spans="2:13">
      <c r="B188" s="61" t="s">
        <v>1691</v>
      </c>
      <c r="C188" s="96" t="s">
        <v>1187</v>
      </c>
      <c r="D188" s="92">
        <v>70</v>
      </c>
      <c r="E188" s="121" t="s">
        <v>1691</v>
      </c>
      <c r="F188" s="96" t="s">
        <v>1185</v>
      </c>
      <c r="G188" s="92">
        <v>80</v>
      </c>
      <c r="H188" s="86" t="s">
        <v>1716</v>
      </c>
      <c r="I188" s="122"/>
      <c r="J188" s="85" t="s">
        <v>1717</v>
      </c>
      <c r="K188" s="122"/>
      <c r="L188" s="85" t="s">
        <v>1718</v>
      </c>
      <c r="M188" s="65"/>
    </row>
    <row r="189" spans="2:13">
      <c r="B189" s="61" t="s">
        <v>1692</v>
      </c>
      <c r="C189" s="86" t="s">
        <v>1722</v>
      </c>
      <c r="D189" s="92">
        <v>0</v>
      </c>
      <c r="E189" s="121" t="s">
        <v>1692</v>
      </c>
      <c r="F189" s="86" t="s">
        <v>1722</v>
      </c>
      <c r="G189" s="92">
        <v>0</v>
      </c>
      <c r="H189" s="122"/>
      <c r="I189" s="122"/>
      <c r="J189" s="122"/>
      <c r="K189" s="122"/>
      <c r="L189" s="122"/>
      <c r="M189" s="65"/>
    </row>
    <row r="190" spans="2:13">
      <c r="B190" s="61" t="s">
        <v>1677</v>
      </c>
      <c r="C190" s="86" t="s">
        <v>1723</v>
      </c>
      <c r="D190" s="92" t="s">
        <v>1723</v>
      </c>
      <c r="E190" s="121" t="s">
        <v>1677</v>
      </c>
      <c r="F190" s="86" t="s">
        <v>1723</v>
      </c>
      <c r="G190" s="92" t="s">
        <v>1723</v>
      </c>
      <c r="H190" s="122"/>
      <c r="I190" s="122"/>
      <c r="J190" s="122"/>
      <c r="K190" s="122"/>
      <c r="L190" s="122"/>
      <c r="M190" s="65"/>
    </row>
    <row r="191" spans="2:13">
      <c r="B191" s="61" t="s">
        <v>1693</v>
      </c>
      <c r="C191" s="86" t="s">
        <v>964</v>
      </c>
      <c r="D191" s="92">
        <v>75</v>
      </c>
      <c r="E191" s="121" t="s">
        <v>1693</v>
      </c>
      <c r="F191" s="86" t="s">
        <v>1722</v>
      </c>
      <c r="G191" s="92">
        <v>0</v>
      </c>
      <c r="H191" s="122"/>
      <c r="I191" s="122"/>
      <c r="J191" s="122"/>
      <c r="K191" s="122"/>
      <c r="L191" s="122"/>
      <c r="M191" s="65"/>
    </row>
    <row r="192" spans="2:13" ht="15.75" thickBot="1">
      <c r="B192" s="102" t="s">
        <v>1729</v>
      </c>
      <c r="C192" s="93"/>
      <c r="D192" s="108">
        <v>85</v>
      </c>
      <c r="E192" s="103" t="s">
        <v>1730</v>
      </c>
      <c r="F192" s="93"/>
      <c r="G192" s="108">
        <v>79</v>
      </c>
      <c r="H192" s="83"/>
      <c r="I192" s="83"/>
      <c r="J192" s="83"/>
      <c r="K192" s="83"/>
      <c r="L192" s="83"/>
      <c r="M192" s="84"/>
    </row>
    <row r="193" spans="2:13" ht="16.5" thickTop="1" thickBot="1"/>
    <row r="194" spans="2:13" ht="16.5" thickTop="1" thickBot="1">
      <c r="B194" s="833" t="s">
        <v>1767</v>
      </c>
      <c r="C194" s="834"/>
      <c r="D194" s="835" t="s">
        <v>1658</v>
      </c>
      <c r="E194" s="836"/>
      <c r="F194" s="836"/>
      <c r="G194" s="836"/>
      <c r="H194" s="836"/>
      <c r="I194" s="837"/>
      <c r="J194" s="130"/>
      <c r="K194" s="59"/>
      <c r="L194" s="59"/>
      <c r="M194" s="60"/>
    </row>
    <row r="195" spans="2:13" ht="15.75" thickTop="1">
      <c r="B195" s="66" t="s">
        <v>1667</v>
      </c>
      <c r="C195" s="612" t="s">
        <v>2104</v>
      </c>
      <c r="D195" s="135" t="s">
        <v>1652</v>
      </c>
      <c r="E195" s="136" t="s">
        <v>1653</v>
      </c>
      <c r="F195" s="136" t="s">
        <v>1654</v>
      </c>
      <c r="G195" s="136" t="s">
        <v>1656</v>
      </c>
      <c r="H195" s="136" t="s">
        <v>1655</v>
      </c>
      <c r="I195" s="137" t="s">
        <v>1657</v>
      </c>
      <c r="J195" s="128"/>
      <c r="K195" s="134"/>
      <c r="L195" s="134"/>
      <c r="M195" s="65"/>
    </row>
    <row r="196" spans="2:13">
      <c r="B196" s="66" t="s">
        <v>1757</v>
      </c>
      <c r="C196" s="86" t="s">
        <v>1745</v>
      </c>
      <c r="D196" s="87">
        <v>80</v>
      </c>
      <c r="E196" s="88">
        <v>105</v>
      </c>
      <c r="F196" s="88">
        <v>65</v>
      </c>
      <c r="G196" s="88">
        <v>60</v>
      </c>
      <c r="H196" s="88">
        <v>75</v>
      </c>
      <c r="I196" s="89">
        <v>130</v>
      </c>
      <c r="J196" s="128"/>
      <c r="K196" s="134"/>
      <c r="L196" s="134"/>
      <c r="M196" s="65"/>
    </row>
    <row r="197" spans="2:13">
      <c r="B197" s="66" t="s">
        <v>1665</v>
      </c>
      <c r="C197" s="86" t="s">
        <v>14</v>
      </c>
      <c r="D197" s="838" t="s">
        <v>1669</v>
      </c>
      <c r="E197" s="839"/>
      <c r="F197" s="839"/>
      <c r="G197" s="839"/>
      <c r="H197" s="839"/>
      <c r="I197" s="840"/>
      <c r="J197" s="128"/>
      <c r="K197" s="134"/>
      <c r="L197" s="134"/>
      <c r="M197" s="65"/>
    </row>
    <row r="198" spans="2:13">
      <c r="B198" s="66" t="s">
        <v>1666</v>
      </c>
      <c r="C198" s="86" t="s">
        <v>6</v>
      </c>
      <c r="D198" s="841" t="s">
        <v>1661</v>
      </c>
      <c r="E198" s="842"/>
      <c r="F198" s="842"/>
      <c r="G198" s="842" t="s">
        <v>1662</v>
      </c>
      <c r="H198" s="842"/>
      <c r="I198" s="843"/>
      <c r="J198" s="128"/>
      <c r="K198" s="134"/>
      <c r="L198" s="134"/>
      <c r="M198" s="65"/>
    </row>
    <row r="199" spans="2:13">
      <c r="B199" s="66" t="s">
        <v>1670</v>
      </c>
      <c r="C199" s="86" t="s">
        <v>1541</v>
      </c>
      <c r="D199" s="63" t="s">
        <v>1663</v>
      </c>
      <c r="E199" s="134" t="s">
        <v>1252</v>
      </c>
      <c r="F199" s="134"/>
      <c r="G199" s="64" t="s">
        <v>1663</v>
      </c>
      <c r="H199" s="134" t="s">
        <v>1205</v>
      </c>
      <c r="I199" s="70"/>
      <c r="J199" s="155"/>
      <c r="K199" s="134"/>
      <c r="L199" s="134"/>
      <c r="M199" s="65"/>
    </row>
    <row r="200" spans="2:13">
      <c r="B200" s="66" t="s">
        <v>1659</v>
      </c>
      <c r="C200" s="140">
        <v>1115.92</v>
      </c>
      <c r="D200" s="71" t="s">
        <v>1664</v>
      </c>
      <c r="E200" s="90">
        <v>80</v>
      </c>
      <c r="F200" s="68"/>
      <c r="G200" s="72" t="s">
        <v>1664</v>
      </c>
      <c r="H200" s="90">
        <v>63</v>
      </c>
      <c r="I200" s="69"/>
      <c r="J200" s="152"/>
      <c r="K200" s="134"/>
      <c r="L200" s="134"/>
      <c r="M200" s="65"/>
    </row>
    <row r="201" spans="2:13">
      <c r="B201" s="66" t="s">
        <v>1660</v>
      </c>
      <c r="C201" s="140">
        <v>270.7</v>
      </c>
      <c r="D201" s="838" t="s">
        <v>1668</v>
      </c>
      <c r="E201" s="839"/>
      <c r="F201" s="839"/>
      <c r="G201" s="839"/>
      <c r="H201" s="839"/>
      <c r="I201" s="840"/>
      <c r="J201" s="152"/>
      <c r="K201" s="134"/>
      <c r="L201" s="134"/>
      <c r="M201" s="65"/>
    </row>
    <row r="202" spans="2:13">
      <c r="B202" s="66" t="s">
        <v>1728</v>
      </c>
      <c r="C202" s="140">
        <v>805.53</v>
      </c>
      <c r="D202" s="841" t="s">
        <v>1661</v>
      </c>
      <c r="E202" s="842"/>
      <c r="F202" s="842"/>
      <c r="G202" s="842" t="s">
        <v>1662</v>
      </c>
      <c r="H202" s="842"/>
      <c r="I202" s="843"/>
      <c r="J202" s="152"/>
      <c r="K202" s="134"/>
      <c r="L202" s="134"/>
      <c r="M202" s="65"/>
    </row>
    <row r="203" spans="2:13">
      <c r="B203" s="66" t="s">
        <v>1713</v>
      </c>
      <c r="C203" s="86">
        <v>1.23</v>
      </c>
      <c r="D203" s="63" t="s">
        <v>1663</v>
      </c>
      <c r="E203" s="134" t="s">
        <v>1743</v>
      </c>
      <c r="F203" s="134"/>
      <c r="G203" s="64" t="s">
        <v>1663</v>
      </c>
      <c r="H203" s="134" t="s">
        <v>1722</v>
      </c>
      <c r="I203" s="70"/>
      <c r="J203" s="152"/>
      <c r="K203" s="134"/>
      <c r="L203" s="134"/>
      <c r="M203" s="65"/>
    </row>
    <row r="204" spans="2:13">
      <c r="B204" s="66" t="s">
        <v>1714</v>
      </c>
      <c r="C204" s="140">
        <v>2</v>
      </c>
      <c r="D204" s="63" t="s">
        <v>1664</v>
      </c>
      <c r="E204" s="90">
        <v>60</v>
      </c>
      <c r="F204" s="68"/>
      <c r="G204" s="72" t="s">
        <v>1664</v>
      </c>
      <c r="H204" s="91">
        <v>0</v>
      </c>
      <c r="I204" s="70"/>
      <c r="J204" s="152"/>
      <c r="K204" s="134"/>
      <c r="L204" s="134"/>
      <c r="M204" s="65"/>
    </row>
    <row r="205" spans="2:13">
      <c r="B205" s="844" t="s">
        <v>1671</v>
      </c>
      <c r="C205" s="839"/>
      <c r="D205" s="840"/>
      <c r="E205" s="838" t="s">
        <v>1672</v>
      </c>
      <c r="F205" s="839"/>
      <c r="G205" s="840"/>
      <c r="H205" s="838" t="s">
        <v>1673</v>
      </c>
      <c r="I205" s="839"/>
      <c r="J205" s="840"/>
      <c r="K205" s="838" t="s">
        <v>1701</v>
      </c>
      <c r="L205" s="839"/>
      <c r="M205" s="845"/>
    </row>
    <row r="206" spans="2:13">
      <c r="B206" s="73" t="s">
        <v>1674</v>
      </c>
      <c r="C206" s="136" t="s">
        <v>1675</v>
      </c>
      <c r="D206" s="137" t="s">
        <v>1676</v>
      </c>
      <c r="E206" s="135" t="s">
        <v>1674</v>
      </c>
      <c r="F206" s="136" t="s">
        <v>1675</v>
      </c>
      <c r="G206" s="137" t="s">
        <v>1676</v>
      </c>
      <c r="H206" s="135" t="s">
        <v>1694</v>
      </c>
      <c r="I206" s="136" t="s">
        <v>1731</v>
      </c>
      <c r="J206" s="137" t="s">
        <v>1732</v>
      </c>
      <c r="K206" s="135" t="s">
        <v>1702</v>
      </c>
      <c r="L206" s="136"/>
      <c r="M206" s="77" t="s">
        <v>1703</v>
      </c>
    </row>
    <row r="207" spans="2:13">
      <c r="B207" s="61" t="s">
        <v>1678</v>
      </c>
      <c r="C207" s="86" t="s">
        <v>1144</v>
      </c>
      <c r="D207" s="92">
        <v>102</v>
      </c>
      <c r="E207" s="133" t="s">
        <v>1678</v>
      </c>
      <c r="F207" s="94" t="s">
        <v>944</v>
      </c>
      <c r="G207" s="92">
        <v>68</v>
      </c>
      <c r="H207" s="133" t="s">
        <v>1695</v>
      </c>
      <c r="I207" s="86">
        <v>0</v>
      </c>
      <c r="J207" s="92">
        <v>10</v>
      </c>
      <c r="K207" s="133" t="s">
        <v>1704</v>
      </c>
      <c r="L207" s="134"/>
      <c r="M207" s="107">
        <v>0</v>
      </c>
    </row>
    <row r="208" spans="2:13">
      <c r="B208" s="61" t="s">
        <v>1679</v>
      </c>
      <c r="C208" s="86" t="s">
        <v>845</v>
      </c>
      <c r="D208" s="92">
        <v>62</v>
      </c>
      <c r="E208" s="133" t="s">
        <v>1679</v>
      </c>
      <c r="F208" s="86" t="s">
        <v>844</v>
      </c>
      <c r="G208" s="92">
        <v>102</v>
      </c>
      <c r="H208" s="133" t="s">
        <v>1696</v>
      </c>
      <c r="I208" s="86">
        <v>90</v>
      </c>
      <c r="J208" s="92">
        <v>0</v>
      </c>
      <c r="K208" s="133" t="s">
        <v>1735</v>
      </c>
      <c r="L208" s="134"/>
      <c r="M208" s="107">
        <v>50</v>
      </c>
    </row>
    <row r="209" spans="2:13">
      <c r="B209" s="61" t="s">
        <v>1680</v>
      </c>
      <c r="C209" s="86" t="s">
        <v>644</v>
      </c>
      <c r="D209" s="92">
        <v>81</v>
      </c>
      <c r="E209" s="133" t="s">
        <v>1680</v>
      </c>
      <c r="F209" s="86" t="s">
        <v>1722</v>
      </c>
      <c r="G209" s="92">
        <v>0</v>
      </c>
      <c r="H209" s="133" t="s">
        <v>1697</v>
      </c>
      <c r="I209" s="86">
        <v>0</v>
      </c>
      <c r="J209" s="92">
        <v>30</v>
      </c>
      <c r="K209" s="67" t="s">
        <v>1706</v>
      </c>
      <c r="L209" s="68"/>
      <c r="M209" s="101">
        <v>0</v>
      </c>
    </row>
    <row r="210" spans="2:13">
      <c r="B210" s="61" t="s">
        <v>1681</v>
      </c>
      <c r="C210" s="96" t="s">
        <v>1303</v>
      </c>
      <c r="D210" s="92">
        <v>62</v>
      </c>
      <c r="E210" s="133" t="s">
        <v>1681</v>
      </c>
      <c r="F210" s="86" t="s">
        <v>1722</v>
      </c>
      <c r="G210" s="92">
        <v>0</v>
      </c>
      <c r="H210" s="133" t="s">
        <v>1698</v>
      </c>
      <c r="I210" s="86">
        <v>0</v>
      </c>
      <c r="J210" s="92">
        <v>10</v>
      </c>
      <c r="K210" s="838" t="s">
        <v>1707</v>
      </c>
      <c r="L210" s="839"/>
      <c r="M210" s="845"/>
    </row>
    <row r="211" spans="2:13">
      <c r="B211" s="61" t="s">
        <v>1682</v>
      </c>
      <c r="C211" s="86" t="s">
        <v>1722</v>
      </c>
      <c r="D211" s="92">
        <v>0</v>
      </c>
      <c r="E211" s="133" t="s">
        <v>1682</v>
      </c>
      <c r="F211" s="86" t="s">
        <v>1722</v>
      </c>
      <c r="G211" s="92">
        <v>0</v>
      </c>
      <c r="H211" s="134" t="s">
        <v>1724</v>
      </c>
      <c r="I211" s="86">
        <v>50</v>
      </c>
      <c r="J211" s="92">
        <v>0</v>
      </c>
      <c r="K211" s="846" t="s">
        <v>1708</v>
      </c>
      <c r="L211" s="847"/>
      <c r="M211" s="107">
        <v>0</v>
      </c>
    </row>
    <row r="212" spans="2:13">
      <c r="B212" s="61" t="s">
        <v>1683</v>
      </c>
      <c r="C212" s="86" t="s">
        <v>951</v>
      </c>
      <c r="D212" s="92">
        <v>62</v>
      </c>
      <c r="E212" s="133" t="s">
        <v>1683</v>
      </c>
      <c r="F212" s="86" t="s">
        <v>1722</v>
      </c>
      <c r="G212" s="92">
        <v>0</v>
      </c>
      <c r="H212" s="133" t="s">
        <v>1699</v>
      </c>
      <c r="I212" s="86">
        <v>0</v>
      </c>
      <c r="J212" s="92">
        <v>10</v>
      </c>
      <c r="K212" s="846" t="s">
        <v>1709</v>
      </c>
      <c r="L212" s="847"/>
      <c r="M212" s="107">
        <v>0</v>
      </c>
    </row>
    <row r="213" spans="2:13">
      <c r="B213" s="61" t="s">
        <v>1684</v>
      </c>
      <c r="C213" s="94" t="s">
        <v>1155</v>
      </c>
      <c r="D213" s="92">
        <v>40</v>
      </c>
      <c r="E213" s="133" t="s">
        <v>1684</v>
      </c>
      <c r="F213" s="86" t="s">
        <v>1722</v>
      </c>
      <c r="G213" s="92">
        <v>0</v>
      </c>
      <c r="H213" s="133" t="s">
        <v>1685</v>
      </c>
      <c r="I213" s="86">
        <v>85</v>
      </c>
      <c r="J213" s="92">
        <v>0</v>
      </c>
      <c r="K213" s="846" t="s">
        <v>1710</v>
      </c>
      <c r="L213" s="847"/>
      <c r="M213" s="107">
        <v>100</v>
      </c>
    </row>
    <row r="214" spans="2:13">
      <c r="B214" s="61" t="s">
        <v>1685</v>
      </c>
      <c r="C214" s="86" t="s">
        <v>1722</v>
      </c>
      <c r="D214" s="92">
        <v>0</v>
      </c>
      <c r="E214" s="133" t="s">
        <v>1685</v>
      </c>
      <c r="F214" s="86" t="s">
        <v>1722</v>
      </c>
      <c r="G214" s="92">
        <v>0</v>
      </c>
      <c r="H214" s="133" t="s">
        <v>1700</v>
      </c>
      <c r="I214" s="100">
        <v>0</v>
      </c>
      <c r="J214" s="106">
        <v>0</v>
      </c>
      <c r="K214" s="593" t="s">
        <v>2003</v>
      </c>
      <c r="L214" s="100"/>
      <c r="M214" s="101" t="s">
        <v>2004</v>
      </c>
    </row>
    <row r="215" spans="2:13">
      <c r="B215" s="61" t="s">
        <v>1686</v>
      </c>
      <c r="C215" s="94" t="s">
        <v>811</v>
      </c>
      <c r="D215" s="92">
        <v>100</v>
      </c>
      <c r="E215" s="133" t="s">
        <v>1686</v>
      </c>
      <c r="F215" s="95" t="s">
        <v>810</v>
      </c>
      <c r="G215" s="92">
        <v>90</v>
      </c>
      <c r="H215" s="848" t="s">
        <v>1712</v>
      </c>
      <c r="I215" s="849"/>
      <c r="J215" s="81" t="s">
        <v>1711</v>
      </c>
      <c r="K215" s="97">
        <v>50</v>
      </c>
      <c r="L215" s="82" t="s">
        <v>1705</v>
      </c>
      <c r="M215" s="98">
        <v>185</v>
      </c>
    </row>
    <row r="216" spans="2:13">
      <c r="B216" s="61" t="s">
        <v>1687</v>
      </c>
      <c r="C216" s="86" t="s">
        <v>1723</v>
      </c>
      <c r="D216" s="92" t="s">
        <v>1723</v>
      </c>
      <c r="E216" s="133" t="s">
        <v>1687</v>
      </c>
      <c r="F216" s="86" t="s">
        <v>1723</v>
      </c>
      <c r="G216" s="92" t="s">
        <v>1723</v>
      </c>
      <c r="H216" s="134"/>
      <c r="I216" s="134"/>
      <c r="J216" s="134"/>
      <c r="K216" s="134"/>
      <c r="L216" s="134"/>
      <c r="M216" s="65"/>
    </row>
    <row r="217" spans="2:13">
      <c r="B217" s="61" t="s">
        <v>1688</v>
      </c>
      <c r="C217" s="86" t="s">
        <v>1722</v>
      </c>
      <c r="D217" s="92">
        <v>0</v>
      </c>
      <c r="E217" s="133" t="s">
        <v>1688</v>
      </c>
      <c r="F217" s="86" t="s">
        <v>1722</v>
      </c>
      <c r="G217" s="92">
        <v>0</v>
      </c>
      <c r="H217" s="134"/>
      <c r="I217" s="134"/>
      <c r="J217" s="134"/>
      <c r="K217" s="134"/>
      <c r="L217" s="134"/>
      <c r="M217" s="65"/>
    </row>
    <row r="218" spans="2:13">
      <c r="B218" s="61" t="s">
        <v>1689</v>
      </c>
      <c r="C218" s="86" t="s">
        <v>1722</v>
      </c>
      <c r="D218" s="92">
        <v>0</v>
      </c>
      <c r="E218" s="133" t="s">
        <v>1689</v>
      </c>
      <c r="F218" s="86" t="s">
        <v>1722</v>
      </c>
      <c r="G218" s="92">
        <v>0</v>
      </c>
      <c r="H218" s="134"/>
      <c r="I218" s="134"/>
      <c r="J218" s="134"/>
      <c r="K218" s="134"/>
      <c r="L218" s="134"/>
      <c r="M218" s="65"/>
    </row>
    <row r="219" spans="2:13">
      <c r="B219" s="61" t="s">
        <v>1690</v>
      </c>
      <c r="C219" s="86" t="s">
        <v>1723</v>
      </c>
      <c r="D219" s="92" t="s">
        <v>1723</v>
      </c>
      <c r="E219" s="133" t="s">
        <v>1690</v>
      </c>
      <c r="F219" s="86" t="s">
        <v>1723</v>
      </c>
      <c r="G219" s="92" t="s">
        <v>1723</v>
      </c>
      <c r="H219" s="134"/>
      <c r="I219" s="134"/>
      <c r="J219" s="134"/>
      <c r="K219" s="134"/>
      <c r="L219" s="134"/>
      <c r="M219" s="65"/>
    </row>
    <row r="220" spans="2:13">
      <c r="B220" s="61" t="s">
        <v>1691</v>
      </c>
      <c r="C220" s="86" t="s">
        <v>1722</v>
      </c>
      <c r="D220" s="92">
        <v>0</v>
      </c>
      <c r="E220" s="133" t="s">
        <v>1691</v>
      </c>
      <c r="F220" s="109" t="s">
        <v>1073</v>
      </c>
      <c r="G220" s="92">
        <v>60</v>
      </c>
      <c r="H220" s="86" t="s">
        <v>1716</v>
      </c>
      <c r="I220" s="134"/>
      <c r="J220" s="85" t="s">
        <v>1717</v>
      </c>
      <c r="K220" s="134"/>
      <c r="L220" s="85" t="s">
        <v>1718</v>
      </c>
      <c r="M220" s="65"/>
    </row>
    <row r="221" spans="2:13">
      <c r="B221" s="61" t="s">
        <v>1692</v>
      </c>
      <c r="C221" s="96" t="s">
        <v>796</v>
      </c>
      <c r="D221" s="92">
        <v>80</v>
      </c>
      <c r="E221" s="133" t="s">
        <v>1692</v>
      </c>
      <c r="F221" s="96" t="s">
        <v>799</v>
      </c>
      <c r="G221" s="92">
        <v>90</v>
      </c>
      <c r="H221" s="134"/>
      <c r="I221" s="134"/>
      <c r="J221" s="134"/>
      <c r="K221" s="134"/>
      <c r="L221" s="134"/>
      <c r="M221" s="65"/>
    </row>
    <row r="222" spans="2:13">
      <c r="B222" s="61" t="s">
        <v>1677</v>
      </c>
      <c r="C222" s="86" t="s">
        <v>752</v>
      </c>
      <c r="D222" s="92">
        <v>80</v>
      </c>
      <c r="E222" s="133" t="s">
        <v>1677</v>
      </c>
      <c r="F222" s="86" t="s">
        <v>1722</v>
      </c>
      <c r="G222" s="92">
        <v>0</v>
      </c>
      <c r="H222" s="134"/>
      <c r="I222" s="134"/>
      <c r="J222" s="134"/>
      <c r="K222" s="134"/>
      <c r="L222" s="134"/>
      <c r="M222" s="65"/>
    </row>
    <row r="223" spans="2:13">
      <c r="B223" s="61" t="s">
        <v>1693</v>
      </c>
      <c r="C223" s="86" t="s">
        <v>963</v>
      </c>
      <c r="D223" s="92">
        <v>80</v>
      </c>
      <c r="E223" s="133" t="s">
        <v>1693</v>
      </c>
      <c r="F223" s="86" t="s">
        <v>1722</v>
      </c>
      <c r="G223" s="92">
        <v>0</v>
      </c>
      <c r="H223" s="134"/>
      <c r="I223" s="134"/>
      <c r="J223" s="134"/>
      <c r="K223" s="134"/>
      <c r="L223" s="134"/>
      <c r="M223" s="65"/>
    </row>
    <row r="224" spans="2:13" ht="15.75" thickBot="1">
      <c r="B224" s="102" t="s">
        <v>1729</v>
      </c>
      <c r="C224" s="93"/>
      <c r="D224" s="108">
        <v>75</v>
      </c>
      <c r="E224" s="103" t="s">
        <v>1730</v>
      </c>
      <c r="F224" s="93"/>
      <c r="G224" s="108">
        <v>82</v>
      </c>
      <c r="H224" s="83"/>
      <c r="I224" s="83"/>
      <c r="J224" s="83"/>
      <c r="K224" s="83"/>
      <c r="L224" s="83"/>
      <c r="M224" s="84"/>
    </row>
    <row r="225" spans="2:13" ht="16.5" thickTop="1" thickBot="1"/>
    <row r="226" spans="2:13" ht="16.5" thickTop="1" thickBot="1">
      <c r="B226" s="833" t="s">
        <v>1767</v>
      </c>
      <c r="C226" s="834"/>
      <c r="D226" s="835" t="s">
        <v>1658</v>
      </c>
      <c r="E226" s="836"/>
      <c r="F226" s="836"/>
      <c r="G226" s="836"/>
      <c r="H226" s="836"/>
      <c r="I226" s="837"/>
      <c r="J226" s="130"/>
      <c r="K226" s="59"/>
      <c r="L226" s="59"/>
      <c r="M226" s="60"/>
    </row>
    <row r="227" spans="2:13" ht="15.75" thickTop="1">
      <c r="B227" s="66" t="s">
        <v>1667</v>
      </c>
      <c r="C227" s="136">
        <v>17</v>
      </c>
      <c r="D227" s="135" t="s">
        <v>1652</v>
      </c>
      <c r="E227" s="136" t="s">
        <v>1653</v>
      </c>
      <c r="F227" s="136" t="s">
        <v>1654</v>
      </c>
      <c r="G227" s="136" t="s">
        <v>1656</v>
      </c>
      <c r="H227" s="136" t="s">
        <v>1655</v>
      </c>
      <c r="I227" s="137" t="s">
        <v>1657</v>
      </c>
      <c r="J227" s="128"/>
      <c r="K227" s="134"/>
      <c r="L227" s="134"/>
      <c r="M227" s="65"/>
    </row>
    <row r="228" spans="2:13">
      <c r="B228" s="66" t="s">
        <v>1757</v>
      </c>
      <c r="C228" s="86" t="s">
        <v>1745</v>
      </c>
      <c r="D228" s="87">
        <v>80</v>
      </c>
      <c r="E228" s="88">
        <v>105</v>
      </c>
      <c r="F228" s="88">
        <v>65</v>
      </c>
      <c r="G228" s="88">
        <v>60</v>
      </c>
      <c r="H228" s="88">
        <v>75</v>
      </c>
      <c r="I228" s="89">
        <v>130</v>
      </c>
      <c r="J228" s="128"/>
      <c r="K228" s="134"/>
      <c r="L228" s="134"/>
      <c r="M228" s="65"/>
    </row>
    <row r="229" spans="2:13">
      <c r="B229" s="66" t="s">
        <v>1665</v>
      </c>
      <c r="C229" s="86" t="s">
        <v>14</v>
      </c>
      <c r="D229" s="838" t="s">
        <v>1669</v>
      </c>
      <c r="E229" s="839"/>
      <c r="F229" s="839"/>
      <c r="G229" s="839"/>
      <c r="H229" s="839"/>
      <c r="I229" s="840"/>
      <c r="J229" s="128"/>
      <c r="K229" s="134"/>
      <c r="L229" s="134"/>
      <c r="M229" s="65"/>
    </row>
    <row r="230" spans="2:13">
      <c r="B230" s="66" t="s">
        <v>1666</v>
      </c>
      <c r="C230" s="86" t="s">
        <v>6</v>
      </c>
      <c r="D230" s="841" t="s">
        <v>1661</v>
      </c>
      <c r="E230" s="842"/>
      <c r="F230" s="842"/>
      <c r="G230" s="842" t="s">
        <v>1662</v>
      </c>
      <c r="H230" s="842"/>
      <c r="I230" s="843"/>
      <c r="J230" s="128"/>
      <c r="K230" s="134"/>
      <c r="L230" s="134"/>
      <c r="M230" s="65"/>
    </row>
    <row r="231" spans="2:13">
      <c r="B231" s="66" t="s">
        <v>1670</v>
      </c>
      <c r="C231" s="94" t="s">
        <v>1552</v>
      </c>
      <c r="D231" s="63" t="s">
        <v>1663</v>
      </c>
      <c r="E231" s="134" t="s">
        <v>1252</v>
      </c>
      <c r="F231" s="134"/>
      <c r="G231" s="64" t="s">
        <v>1663</v>
      </c>
      <c r="H231" s="134" t="s">
        <v>1205</v>
      </c>
      <c r="I231" s="70"/>
      <c r="J231" s="155"/>
      <c r="K231" s="134"/>
      <c r="L231" s="134"/>
      <c r="M231" s="65"/>
    </row>
    <row r="232" spans="2:13">
      <c r="B232" s="66" t="s">
        <v>1659</v>
      </c>
      <c r="C232" s="110">
        <v>1115.92</v>
      </c>
      <c r="D232" s="71" t="s">
        <v>1664</v>
      </c>
      <c r="E232" s="90">
        <v>80</v>
      </c>
      <c r="F232" s="68"/>
      <c r="G232" s="72" t="s">
        <v>1664</v>
      </c>
      <c r="H232" s="90">
        <v>63</v>
      </c>
      <c r="I232" s="69"/>
      <c r="J232" s="152"/>
      <c r="K232" s="134"/>
      <c r="L232" s="134"/>
      <c r="M232" s="65"/>
    </row>
    <row r="233" spans="2:13">
      <c r="B233" s="66" t="s">
        <v>1660</v>
      </c>
      <c r="C233" s="86">
        <v>225.58</v>
      </c>
      <c r="D233" s="838" t="s">
        <v>1668</v>
      </c>
      <c r="E233" s="839"/>
      <c r="F233" s="839"/>
      <c r="G233" s="839"/>
      <c r="H233" s="839"/>
      <c r="I233" s="840"/>
      <c r="J233" s="152"/>
      <c r="K233" s="134"/>
      <c r="L233" s="134"/>
      <c r="M233" s="65"/>
    </row>
    <row r="234" spans="2:13">
      <c r="B234" s="66" t="s">
        <v>1728</v>
      </c>
      <c r="C234" s="110">
        <v>870.04</v>
      </c>
      <c r="D234" s="841" t="s">
        <v>1661</v>
      </c>
      <c r="E234" s="842"/>
      <c r="F234" s="842"/>
      <c r="G234" s="842" t="s">
        <v>1662</v>
      </c>
      <c r="H234" s="842"/>
      <c r="I234" s="843"/>
      <c r="J234" s="152"/>
      <c r="K234" s="134"/>
      <c r="L234" s="134"/>
      <c r="M234" s="65"/>
    </row>
    <row r="235" spans="2:13">
      <c r="B235" s="66" t="s">
        <v>1713</v>
      </c>
      <c r="C235" s="86">
        <v>1.23</v>
      </c>
      <c r="D235" s="63" t="s">
        <v>1663</v>
      </c>
      <c r="E235" s="134" t="s">
        <v>1743</v>
      </c>
      <c r="F235" s="134"/>
      <c r="G235" s="64" t="s">
        <v>1663</v>
      </c>
      <c r="H235" s="134" t="s">
        <v>1722</v>
      </c>
      <c r="I235" s="70"/>
      <c r="J235" s="152"/>
      <c r="K235" s="134"/>
      <c r="L235" s="134"/>
      <c r="M235" s="65"/>
    </row>
    <row r="236" spans="2:13">
      <c r="B236" s="66" t="s">
        <v>1714</v>
      </c>
      <c r="C236" s="140">
        <v>2</v>
      </c>
      <c r="D236" s="63" t="s">
        <v>1664</v>
      </c>
      <c r="E236" s="90">
        <v>60</v>
      </c>
      <c r="F236" s="68"/>
      <c r="G236" s="72" t="s">
        <v>1664</v>
      </c>
      <c r="H236" s="91">
        <v>0</v>
      </c>
      <c r="I236" s="70"/>
      <c r="J236" s="152"/>
      <c r="K236" s="134"/>
      <c r="L236" s="134"/>
      <c r="M236" s="65"/>
    </row>
    <row r="237" spans="2:13">
      <c r="B237" s="844" t="s">
        <v>1671</v>
      </c>
      <c r="C237" s="839"/>
      <c r="D237" s="840"/>
      <c r="E237" s="838" t="s">
        <v>1672</v>
      </c>
      <c r="F237" s="839"/>
      <c r="G237" s="840"/>
      <c r="H237" s="838" t="s">
        <v>1673</v>
      </c>
      <c r="I237" s="839"/>
      <c r="J237" s="840"/>
      <c r="K237" s="838" t="s">
        <v>1701</v>
      </c>
      <c r="L237" s="839"/>
      <c r="M237" s="845"/>
    </row>
    <row r="238" spans="2:13">
      <c r="B238" s="73" t="s">
        <v>1674</v>
      </c>
      <c r="C238" s="136" t="s">
        <v>1675</v>
      </c>
      <c r="D238" s="137" t="s">
        <v>1676</v>
      </c>
      <c r="E238" s="135" t="s">
        <v>1674</v>
      </c>
      <c r="F238" s="136" t="s">
        <v>1675</v>
      </c>
      <c r="G238" s="137" t="s">
        <v>1676</v>
      </c>
      <c r="H238" s="135" t="s">
        <v>1694</v>
      </c>
      <c r="I238" s="136" t="s">
        <v>1731</v>
      </c>
      <c r="J238" s="137" t="s">
        <v>1732</v>
      </c>
      <c r="K238" s="135" t="s">
        <v>1702</v>
      </c>
      <c r="L238" s="136"/>
      <c r="M238" s="77" t="s">
        <v>1703</v>
      </c>
    </row>
    <row r="239" spans="2:13">
      <c r="B239" s="61" t="s">
        <v>1678</v>
      </c>
      <c r="C239" s="86" t="s">
        <v>1144</v>
      </c>
      <c r="D239" s="92">
        <v>102</v>
      </c>
      <c r="E239" s="133" t="s">
        <v>1678</v>
      </c>
      <c r="F239" s="94" t="s">
        <v>944</v>
      </c>
      <c r="G239" s="92">
        <v>68</v>
      </c>
      <c r="H239" s="133" t="s">
        <v>1695</v>
      </c>
      <c r="I239" s="86">
        <v>0</v>
      </c>
      <c r="J239" s="92">
        <v>20</v>
      </c>
      <c r="K239" s="133" t="s">
        <v>1704</v>
      </c>
      <c r="L239" s="134"/>
      <c r="M239" s="107">
        <v>0</v>
      </c>
    </row>
    <row r="240" spans="2:13">
      <c r="B240" s="61" t="s">
        <v>1679</v>
      </c>
      <c r="C240" s="86" t="s">
        <v>845</v>
      </c>
      <c r="D240" s="92">
        <v>62</v>
      </c>
      <c r="E240" s="133" t="s">
        <v>1679</v>
      </c>
      <c r="F240" s="86" t="s">
        <v>844</v>
      </c>
      <c r="G240" s="92">
        <v>102</v>
      </c>
      <c r="H240" s="133" t="s">
        <v>1696</v>
      </c>
      <c r="I240" s="86">
        <v>90</v>
      </c>
      <c r="J240" s="92">
        <v>0</v>
      </c>
      <c r="K240" s="133" t="s">
        <v>1735</v>
      </c>
      <c r="L240" s="134"/>
      <c r="M240" s="107">
        <v>50</v>
      </c>
    </row>
    <row r="241" spans="2:13">
      <c r="B241" s="61" t="s">
        <v>1680</v>
      </c>
      <c r="C241" s="86" t="s">
        <v>644</v>
      </c>
      <c r="D241" s="92">
        <v>81</v>
      </c>
      <c r="E241" s="133" t="s">
        <v>1680</v>
      </c>
      <c r="F241" s="86" t="s">
        <v>1722</v>
      </c>
      <c r="G241" s="92">
        <v>0</v>
      </c>
      <c r="H241" s="133" t="s">
        <v>1697</v>
      </c>
      <c r="I241" s="86">
        <v>0</v>
      </c>
      <c r="J241" s="92">
        <v>90</v>
      </c>
      <c r="K241" s="67" t="s">
        <v>1706</v>
      </c>
      <c r="L241" s="68"/>
      <c r="M241" s="101">
        <v>0</v>
      </c>
    </row>
    <row r="242" spans="2:13">
      <c r="B242" s="61" t="s">
        <v>1681</v>
      </c>
      <c r="C242" s="96" t="s">
        <v>1303</v>
      </c>
      <c r="D242" s="92">
        <v>62</v>
      </c>
      <c r="E242" s="133" t="s">
        <v>1681</v>
      </c>
      <c r="F242" s="86" t="s">
        <v>1722</v>
      </c>
      <c r="G242" s="92">
        <v>0</v>
      </c>
      <c r="H242" s="133" t="s">
        <v>1698</v>
      </c>
      <c r="I242" s="86">
        <v>0</v>
      </c>
      <c r="J242" s="92">
        <v>10</v>
      </c>
      <c r="K242" s="838" t="s">
        <v>1707</v>
      </c>
      <c r="L242" s="839"/>
      <c r="M242" s="845"/>
    </row>
    <row r="243" spans="2:13">
      <c r="B243" s="61" t="s">
        <v>1682</v>
      </c>
      <c r="C243" s="86" t="s">
        <v>1722</v>
      </c>
      <c r="D243" s="92">
        <v>0</v>
      </c>
      <c r="E243" s="133" t="s">
        <v>1682</v>
      </c>
      <c r="F243" s="86" t="s">
        <v>1722</v>
      </c>
      <c r="G243" s="92">
        <v>0</v>
      </c>
      <c r="H243" s="134" t="s">
        <v>1724</v>
      </c>
      <c r="I243" s="86">
        <v>50</v>
      </c>
      <c r="J243" s="92">
        <v>0</v>
      </c>
      <c r="K243" s="846" t="s">
        <v>1708</v>
      </c>
      <c r="L243" s="847"/>
      <c r="M243" s="107">
        <v>0</v>
      </c>
    </row>
    <row r="244" spans="2:13">
      <c r="B244" s="61" t="s">
        <v>1683</v>
      </c>
      <c r="C244" s="86" t="s">
        <v>951</v>
      </c>
      <c r="D244" s="92">
        <v>62</v>
      </c>
      <c r="E244" s="133" t="s">
        <v>1683</v>
      </c>
      <c r="F244" s="86" t="s">
        <v>1722</v>
      </c>
      <c r="G244" s="92">
        <v>0</v>
      </c>
      <c r="H244" s="133" t="s">
        <v>1699</v>
      </c>
      <c r="I244" s="86">
        <v>0</v>
      </c>
      <c r="J244" s="92">
        <v>10</v>
      </c>
      <c r="K244" s="846" t="s">
        <v>1709</v>
      </c>
      <c r="L244" s="847"/>
      <c r="M244" s="107">
        <v>0</v>
      </c>
    </row>
    <row r="245" spans="2:13">
      <c r="B245" s="61" t="s">
        <v>1684</v>
      </c>
      <c r="C245" s="94" t="s">
        <v>1155</v>
      </c>
      <c r="D245" s="92">
        <v>40</v>
      </c>
      <c r="E245" s="133" t="s">
        <v>1684</v>
      </c>
      <c r="F245" s="86" t="s">
        <v>1722</v>
      </c>
      <c r="G245" s="92">
        <v>0</v>
      </c>
      <c r="H245" s="133" t="s">
        <v>1685</v>
      </c>
      <c r="I245" s="86">
        <v>85</v>
      </c>
      <c r="J245" s="92">
        <v>0</v>
      </c>
      <c r="K245" s="846" t="s">
        <v>1710</v>
      </c>
      <c r="L245" s="847"/>
      <c r="M245" s="107">
        <v>100</v>
      </c>
    </row>
    <row r="246" spans="2:13">
      <c r="B246" s="61" t="s">
        <v>1685</v>
      </c>
      <c r="C246" s="86" t="s">
        <v>1722</v>
      </c>
      <c r="D246" s="92">
        <v>0</v>
      </c>
      <c r="E246" s="133" t="s">
        <v>1685</v>
      </c>
      <c r="F246" s="86" t="s">
        <v>1722</v>
      </c>
      <c r="G246" s="92">
        <v>0</v>
      </c>
      <c r="H246" s="133" t="s">
        <v>1700</v>
      </c>
      <c r="I246" s="100">
        <v>0</v>
      </c>
      <c r="J246" s="106">
        <v>0</v>
      </c>
      <c r="K246" s="593" t="s">
        <v>2003</v>
      </c>
      <c r="L246" s="100"/>
      <c r="M246" s="101" t="s">
        <v>2004</v>
      </c>
    </row>
    <row r="247" spans="2:13">
      <c r="B247" s="61" t="s">
        <v>1686</v>
      </c>
      <c r="C247" s="94" t="s">
        <v>811</v>
      </c>
      <c r="D247" s="92">
        <v>100</v>
      </c>
      <c r="E247" s="133" t="s">
        <v>1686</v>
      </c>
      <c r="F247" s="95" t="s">
        <v>810</v>
      </c>
      <c r="G247" s="92">
        <v>90</v>
      </c>
      <c r="H247" s="848" t="s">
        <v>1712</v>
      </c>
      <c r="I247" s="849"/>
      <c r="J247" s="81" t="s">
        <v>1711</v>
      </c>
      <c r="K247" s="97">
        <v>50</v>
      </c>
      <c r="L247" s="82" t="s">
        <v>1705</v>
      </c>
      <c r="M247" s="98">
        <v>185</v>
      </c>
    </row>
    <row r="248" spans="2:13">
      <c r="B248" s="61" t="s">
        <v>1687</v>
      </c>
      <c r="C248" s="86" t="s">
        <v>1723</v>
      </c>
      <c r="D248" s="92" t="s">
        <v>1723</v>
      </c>
      <c r="E248" s="133" t="s">
        <v>1687</v>
      </c>
      <c r="F248" s="86" t="s">
        <v>1723</v>
      </c>
      <c r="G248" s="92" t="s">
        <v>1723</v>
      </c>
      <c r="H248" s="134"/>
      <c r="I248" s="134"/>
      <c r="J248" s="134"/>
      <c r="K248" s="134"/>
      <c r="L248" s="134"/>
      <c r="M248" s="65"/>
    </row>
    <row r="249" spans="2:13">
      <c r="B249" s="61" t="s">
        <v>1688</v>
      </c>
      <c r="C249" s="86" t="s">
        <v>1722</v>
      </c>
      <c r="D249" s="92">
        <v>0</v>
      </c>
      <c r="E249" s="133" t="s">
        <v>1688</v>
      </c>
      <c r="F249" s="86" t="s">
        <v>1722</v>
      </c>
      <c r="G249" s="92">
        <v>0</v>
      </c>
      <c r="H249" s="134"/>
      <c r="I249" s="134"/>
      <c r="J249" s="134"/>
      <c r="K249" s="134"/>
      <c r="L249" s="134"/>
      <c r="M249" s="65"/>
    </row>
    <row r="250" spans="2:13">
      <c r="B250" s="61" t="s">
        <v>1689</v>
      </c>
      <c r="C250" s="86" t="s">
        <v>1722</v>
      </c>
      <c r="D250" s="92">
        <v>0</v>
      </c>
      <c r="E250" s="133" t="s">
        <v>1689</v>
      </c>
      <c r="F250" s="86" t="s">
        <v>1722</v>
      </c>
      <c r="G250" s="92">
        <v>0</v>
      </c>
      <c r="H250" s="134"/>
      <c r="I250" s="134"/>
      <c r="J250" s="134"/>
      <c r="K250" s="134"/>
      <c r="L250" s="134"/>
      <c r="M250" s="65"/>
    </row>
    <row r="251" spans="2:13">
      <c r="B251" s="61" t="s">
        <v>1690</v>
      </c>
      <c r="C251" s="86" t="s">
        <v>1723</v>
      </c>
      <c r="D251" s="92" t="s">
        <v>1723</v>
      </c>
      <c r="E251" s="133" t="s">
        <v>1690</v>
      </c>
      <c r="F251" s="86" t="s">
        <v>1723</v>
      </c>
      <c r="G251" s="92" t="s">
        <v>1723</v>
      </c>
      <c r="H251" s="134"/>
      <c r="I251" s="134"/>
      <c r="J251" s="134"/>
      <c r="K251" s="134"/>
      <c r="L251" s="134"/>
      <c r="M251" s="65"/>
    </row>
    <row r="252" spans="2:13">
      <c r="B252" s="61" t="s">
        <v>1691</v>
      </c>
      <c r="C252" s="86" t="s">
        <v>1722</v>
      </c>
      <c r="D252" s="92">
        <v>0</v>
      </c>
      <c r="E252" s="133" t="s">
        <v>1691</v>
      </c>
      <c r="F252" s="109" t="s">
        <v>1073</v>
      </c>
      <c r="G252" s="92">
        <v>60</v>
      </c>
      <c r="H252" s="86" t="s">
        <v>1716</v>
      </c>
      <c r="I252" s="134"/>
      <c r="J252" s="85" t="s">
        <v>1717</v>
      </c>
      <c r="K252" s="134"/>
      <c r="L252" s="85" t="s">
        <v>1718</v>
      </c>
      <c r="M252" s="65"/>
    </row>
    <row r="253" spans="2:13">
      <c r="B253" s="61" t="s">
        <v>1692</v>
      </c>
      <c r="C253" s="96" t="s">
        <v>796</v>
      </c>
      <c r="D253" s="92">
        <v>80</v>
      </c>
      <c r="E253" s="133" t="s">
        <v>1692</v>
      </c>
      <c r="F253" s="96" t="s">
        <v>799</v>
      </c>
      <c r="G253" s="92">
        <v>90</v>
      </c>
      <c r="H253" s="134"/>
      <c r="I253" s="134"/>
      <c r="J253" s="134"/>
      <c r="K253" s="134"/>
      <c r="L253" s="134"/>
      <c r="M253" s="65"/>
    </row>
    <row r="254" spans="2:13">
      <c r="B254" s="61" t="s">
        <v>1677</v>
      </c>
      <c r="C254" s="86" t="s">
        <v>752</v>
      </c>
      <c r="D254" s="92">
        <v>80</v>
      </c>
      <c r="E254" s="133" t="s">
        <v>1677</v>
      </c>
      <c r="F254" s="86" t="s">
        <v>1722</v>
      </c>
      <c r="G254" s="92">
        <v>0</v>
      </c>
      <c r="H254" s="134"/>
      <c r="I254" s="134"/>
      <c r="J254" s="134"/>
      <c r="K254" s="134"/>
      <c r="L254" s="134"/>
      <c r="M254" s="65"/>
    </row>
    <row r="255" spans="2:13">
      <c r="B255" s="61" t="s">
        <v>1693</v>
      </c>
      <c r="C255" s="86" t="s">
        <v>963</v>
      </c>
      <c r="D255" s="92">
        <v>80</v>
      </c>
      <c r="E255" s="133" t="s">
        <v>1693</v>
      </c>
      <c r="F255" s="86" t="s">
        <v>1722</v>
      </c>
      <c r="G255" s="92">
        <v>0</v>
      </c>
      <c r="H255" s="134"/>
      <c r="I255" s="134"/>
      <c r="J255" s="134"/>
      <c r="K255" s="134"/>
      <c r="L255" s="134"/>
      <c r="M255" s="65"/>
    </row>
    <row r="256" spans="2:13" ht="15.75" thickBot="1">
      <c r="B256" s="102" t="s">
        <v>1729</v>
      </c>
      <c r="C256" s="93"/>
      <c r="D256" s="108">
        <v>75</v>
      </c>
      <c r="E256" s="103" t="s">
        <v>1730</v>
      </c>
      <c r="F256" s="93"/>
      <c r="G256" s="108">
        <v>82</v>
      </c>
      <c r="H256" s="83"/>
      <c r="I256" s="83"/>
      <c r="J256" s="83"/>
      <c r="K256" s="83"/>
      <c r="L256" s="83"/>
      <c r="M256" s="84"/>
    </row>
    <row r="257" spans="2:13" ht="16.5" thickTop="1" thickBot="1"/>
    <row r="258" spans="2:13" ht="16.5" thickTop="1" thickBot="1">
      <c r="B258" s="833" t="s">
        <v>1779</v>
      </c>
      <c r="C258" s="834"/>
      <c r="D258" s="835" t="s">
        <v>1658</v>
      </c>
      <c r="E258" s="836"/>
      <c r="F258" s="836"/>
      <c r="G258" s="836"/>
      <c r="H258" s="836"/>
      <c r="I258" s="837"/>
      <c r="J258" s="59"/>
      <c r="K258" s="59"/>
      <c r="L258" s="59"/>
      <c r="M258" s="60"/>
    </row>
    <row r="259" spans="2:13" ht="15.75" thickTop="1">
      <c r="B259" s="66" t="s">
        <v>1667</v>
      </c>
      <c r="C259" s="590" t="s">
        <v>2023</v>
      </c>
      <c r="D259" s="149" t="s">
        <v>1652</v>
      </c>
      <c r="E259" s="150" t="s">
        <v>1653</v>
      </c>
      <c r="F259" s="150" t="s">
        <v>1654</v>
      </c>
      <c r="G259" s="150" t="s">
        <v>1656</v>
      </c>
      <c r="H259" s="150" t="s">
        <v>1655</v>
      </c>
      <c r="I259" s="151" t="s">
        <v>1657</v>
      </c>
      <c r="J259" s="148"/>
      <c r="K259" s="148"/>
      <c r="L259" s="148"/>
      <c r="M259" s="65"/>
    </row>
    <row r="260" spans="2:13">
      <c r="B260" s="66" t="s">
        <v>1757</v>
      </c>
      <c r="C260" s="86" t="s">
        <v>1762</v>
      </c>
      <c r="D260" s="87">
        <v>70</v>
      </c>
      <c r="E260" s="88">
        <v>110</v>
      </c>
      <c r="F260" s="88">
        <v>180</v>
      </c>
      <c r="G260" s="88">
        <v>60</v>
      </c>
      <c r="H260" s="88">
        <v>60</v>
      </c>
      <c r="I260" s="89">
        <v>50</v>
      </c>
      <c r="J260" s="148"/>
      <c r="K260" s="148"/>
      <c r="L260" s="148"/>
      <c r="M260" s="65"/>
    </row>
    <row r="261" spans="2:13">
      <c r="B261" s="66" t="s">
        <v>1665</v>
      </c>
      <c r="C261" s="86" t="s">
        <v>15</v>
      </c>
      <c r="D261" s="838" t="s">
        <v>1669</v>
      </c>
      <c r="E261" s="839"/>
      <c r="F261" s="839"/>
      <c r="G261" s="839"/>
      <c r="H261" s="839"/>
      <c r="I261" s="840"/>
      <c r="J261" s="148"/>
      <c r="K261" s="148"/>
      <c r="L261" s="148"/>
      <c r="M261" s="65"/>
    </row>
    <row r="262" spans="2:13">
      <c r="B262" s="66" t="s">
        <v>1666</v>
      </c>
      <c r="C262" s="86" t="s">
        <v>14</v>
      </c>
      <c r="D262" s="841" t="s">
        <v>1661</v>
      </c>
      <c r="E262" s="842"/>
      <c r="F262" s="842"/>
      <c r="G262" s="842" t="s">
        <v>1662</v>
      </c>
      <c r="H262" s="842"/>
      <c r="I262" s="843"/>
      <c r="J262" s="148"/>
      <c r="K262" s="148"/>
      <c r="L262" s="148"/>
      <c r="M262" s="65"/>
    </row>
    <row r="263" spans="2:13">
      <c r="B263" s="66" t="s">
        <v>1670</v>
      </c>
      <c r="C263" s="94" t="s">
        <v>1552</v>
      </c>
      <c r="D263" s="63" t="s">
        <v>1663</v>
      </c>
      <c r="E263" s="148" t="s">
        <v>963</v>
      </c>
      <c r="F263" s="148"/>
      <c r="G263" s="64" t="s">
        <v>1663</v>
      </c>
      <c r="H263" s="148" t="s">
        <v>918</v>
      </c>
      <c r="I263" s="70"/>
      <c r="J263" s="189"/>
      <c r="K263" s="148"/>
      <c r="L263" s="148"/>
      <c r="M263" s="65"/>
    </row>
    <row r="264" spans="2:13">
      <c r="B264" s="66" t="s">
        <v>1659</v>
      </c>
      <c r="C264" s="86">
        <v>499.35</v>
      </c>
      <c r="D264" s="71" t="s">
        <v>1664</v>
      </c>
      <c r="E264" s="90">
        <v>80</v>
      </c>
      <c r="F264" s="68"/>
      <c r="G264" s="72" t="s">
        <v>1664</v>
      </c>
      <c r="H264" s="90">
        <v>120</v>
      </c>
      <c r="I264" s="69"/>
      <c r="J264" s="188"/>
      <c r="K264" s="148"/>
      <c r="L264" s="148"/>
      <c r="M264" s="65"/>
    </row>
    <row r="265" spans="2:13">
      <c r="B265" s="66" t="s">
        <v>1660</v>
      </c>
      <c r="C265" s="86">
        <v>572.83000000000004</v>
      </c>
      <c r="D265" s="838" t="s">
        <v>1668</v>
      </c>
      <c r="E265" s="839"/>
      <c r="F265" s="839"/>
      <c r="G265" s="839"/>
      <c r="H265" s="839"/>
      <c r="I265" s="840"/>
      <c r="J265" s="128"/>
      <c r="K265" s="148"/>
      <c r="L265" s="148"/>
      <c r="M265" s="65"/>
    </row>
    <row r="266" spans="2:13">
      <c r="B266" s="66" t="s">
        <v>1728</v>
      </c>
      <c r="C266" s="86">
        <v>383.04</v>
      </c>
      <c r="D266" s="841" t="s">
        <v>1661</v>
      </c>
      <c r="E266" s="842"/>
      <c r="F266" s="842"/>
      <c r="G266" s="842" t="s">
        <v>1662</v>
      </c>
      <c r="H266" s="842"/>
      <c r="I266" s="843"/>
      <c r="J266" s="128"/>
      <c r="K266" s="148"/>
      <c r="L266" s="148"/>
      <c r="M266" s="65"/>
    </row>
    <row r="267" spans="2:13">
      <c r="B267" s="66" t="s">
        <v>1713</v>
      </c>
      <c r="C267" s="86">
        <v>1.08</v>
      </c>
      <c r="D267" s="63" t="s">
        <v>1663</v>
      </c>
      <c r="E267" s="148" t="s">
        <v>860</v>
      </c>
      <c r="F267" s="148"/>
      <c r="G267" s="64" t="s">
        <v>1663</v>
      </c>
      <c r="H267" s="148" t="s">
        <v>1743</v>
      </c>
      <c r="I267" s="70"/>
      <c r="J267" s="128"/>
      <c r="K267" s="148"/>
      <c r="L267" s="148"/>
      <c r="M267" s="65"/>
    </row>
    <row r="268" spans="2:13">
      <c r="B268" s="66" t="s">
        <v>1714</v>
      </c>
      <c r="C268" s="86">
        <v>0.77</v>
      </c>
      <c r="D268" s="63" t="s">
        <v>1664</v>
      </c>
      <c r="E268" s="90">
        <v>80</v>
      </c>
      <c r="F268" s="68"/>
      <c r="G268" s="72" t="s">
        <v>1664</v>
      </c>
      <c r="H268" s="91">
        <v>60</v>
      </c>
      <c r="I268" s="70"/>
      <c r="J268" s="128"/>
      <c r="K268" s="148"/>
      <c r="L268" s="148"/>
      <c r="M268" s="65"/>
    </row>
    <row r="269" spans="2:13">
      <c r="B269" s="844" t="s">
        <v>1671</v>
      </c>
      <c r="C269" s="839"/>
      <c r="D269" s="840"/>
      <c r="E269" s="838" t="s">
        <v>1672</v>
      </c>
      <c r="F269" s="839"/>
      <c r="G269" s="840"/>
      <c r="H269" s="838" t="s">
        <v>1673</v>
      </c>
      <c r="I269" s="839"/>
      <c r="J269" s="840"/>
      <c r="K269" s="838" t="s">
        <v>1701</v>
      </c>
      <c r="L269" s="839"/>
      <c r="M269" s="845"/>
    </row>
    <row r="270" spans="2:13">
      <c r="B270" s="73" t="s">
        <v>1674</v>
      </c>
      <c r="C270" s="150" t="s">
        <v>1675</v>
      </c>
      <c r="D270" s="151" t="s">
        <v>1676</v>
      </c>
      <c r="E270" s="149" t="s">
        <v>1674</v>
      </c>
      <c r="F270" s="150" t="s">
        <v>1675</v>
      </c>
      <c r="G270" s="151" t="s">
        <v>1676</v>
      </c>
      <c r="H270" s="149" t="s">
        <v>1694</v>
      </c>
      <c r="I270" s="150" t="s">
        <v>1731</v>
      </c>
      <c r="J270" s="151" t="s">
        <v>1732</v>
      </c>
      <c r="K270" s="149" t="s">
        <v>1702</v>
      </c>
      <c r="L270" s="150"/>
      <c r="M270" s="77" t="s">
        <v>1703</v>
      </c>
    </row>
    <row r="271" spans="2:13">
      <c r="B271" s="61" t="s">
        <v>1678</v>
      </c>
      <c r="C271" s="96" t="s">
        <v>1780</v>
      </c>
      <c r="D271" s="92">
        <v>120</v>
      </c>
      <c r="E271" s="147" t="s">
        <v>1678</v>
      </c>
      <c r="F271" s="94" t="s">
        <v>944</v>
      </c>
      <c r="G271" s="92">
        <v>68</v>
      </c>
      <c r="H271" s="147" t="s">
        <v>1695</v>
      </c>
      <c r="I271" s="86">
        <v>0</v>
      </c>
      <c r="J271" s="92">
        <v>20</v>
      </c>
      <c r="K271" s="147" t="s">
        <v>1704</v>
      </c>
      <c r="L271" s="148"/>
      <c r="M271" s="107">
        <v>0</v>
      </c>
    </row>
    <row r="272" spans="2:13">
      <c r="B272" s="61" t="s">
        <v>1679</v>
      </c>
      <c r="C272" s="86" t="s">
        <v>847</v>
      </c>
      <c r="D272" s="92">
        <v>75</v>
      </c>
      <c r="E272" s="147" t="s">
        <v>1679</v>
      </c>
      <c r="F272" s="86" t="s">
        <v>844</v>
      </c>
      <c r="G272" s="92">
        <v>102</v>
      </c>
      <c r="H272" s="147" t="s">
        <v>1696</v>
      </c>
      <c r="I272" s="86">
        <v>90</v>
      </c>
      <c r="J272" s="92">
        <v>-50</v>
      </c>
      <c r="K272" s="147" t="s">
        <v>1735</v>
      </c>
      <c r="L272" s="148"/>
      <c r="M272" s="107">
        <v>0</v>
      </c>
    </row>
    <row r="273" spans="2:13">
      <c r="B273" s="61" t="s">
        <v>1680</v>
      </c>
      <c r="C273" s="86" t="s">
        <v>644</v>
      </c>
      <c r="D273" s="92">
        <v>81</v>
      </c>
      <c r="E273" s="147" t="s">
        <v>1680</v>
      </c>
      <c r="F273" s="99" t="s">
        <v>1271</v>
      </c>
      <c r="G273" s="92">
        <v>95</v>
      </c>
      <c r="H273" s="147" t="s">
        <v>1697</v>
      </c>
      <c r="I273" s="86">
        <v>0</v>
      </c>
      <c r="J273" s="92">
        <v>30</v>
      </c>
      <c r="K273" s="67" t="s">
        <v>1706</v>
      </c>
      <c r="L273" s="68"/>
      <c r="M273" s="101">
        <v>0</v>
      </c>
    </row>
    <row r="274" spans="2:13">
      <c r="B274" s="61" t="s">
        <v>1681</v>
      </c>
      <c r="C274" s="109" t="s">
        <v>1776</v>
      </c>
      <c r="D274" s="92">
        <v>75</v>
      </c>
      <c r="E274" s="147" t="s">
        <v>1681</v>
      </c>
      <c r="F274" s="96" t="s">
        <v>1307</v>
      </c>
      <c r="G274" s="92">
        <v>95</v>
      </c>
      <c r="H274" s="147" t="s">
        <v>1698</v>
      </c>
      <c r="I274" s="86">
        <v>0</v>
      </c>
      <c r="J274" s="92">
        <v>10</v>
      </c>
      <c r="K274" s="838" t="s">
        <v>1707</v>
      </c>
      <c r="L274" s="839"/>
      <c r="M274" s="845"/>
    </row>
    <row r="275" spans="2:13">
      <c r="B275" s="61" t="s">
        <v>1682</v>
      </c>
      <c r="C275" s="86" t="s">
        <v>1722</v>
      </c>
      <c r="D275" s="92">
        <v>0</v>
      </c>
      <c r="E275" s="147" t="s">
        <v>1682</v>
      </c>
      <c r="F275" s="94" t="s">
        <v>1781</v>
      </c>
      <c r="G275" s="92">
        <v>60</v>
      </c>
      <c r="H275" s="148" t="s">
        <v>1724</v>
      </c>
      <c r="I275" s="86">
        <v>50</v>
      </c>
      <c r="J275" s="92">
        <v>0</v>
      </c>
      <c r="K275" s="846" t="s">
        <v>1708</v>
      </c>
      <c r="L275" s="847"/>
      <c r="M275" s="107">
        <v>0</v>
      </c>
    </row>
    <row r="276" spans="2:13">
      <c r="B276" s="61" t="s">
        <v>1683</v>
      </c>
      <c r="C276" s="86" t="s">
        <v>663</v>
      </c>
      <c r="D276" s="92">
        <v>90</v>
      </c>
      <c r="E276" s="147" t="s">
        <v>1683</v>
      </c>
      <c r="F276" s="86" t="s">
        <v>950</v>
      </c>
      <c r="G276" s="92">
        <v>95</v>
      </c>
      <c r="H276" s="147" t="s">
        <v>1699</v>
      </c>
      <c r="I276" s="86">
        <v>100</v>
      </c>
      <c r="J276" s="92">
        <v>10</v>
      </c>
      <c r="K276" s="846" t="s">
        <v>1709</v>
      </c>
      <c r="L276" s="847"/>
      <c r="M276" s="107">
        <v>0</v>
      </c>
    </row>
    <row r="277" spans="2:13">
      <c r="B277" s="61" t="s">
        <v>1684</v>
      </c>
      <c r="C277" s="96" t="s">
        <v>869</v>
      </c>
      <c r="D277" s="92">
        <v>150</v>
      </c>
      <c r="E277" s="147" t="s">
        <v>1684</v>
      </c>
      <c r="F277" s="94" t="s">
        <v>866</v>
      </c>
      <c r="G277" s="92">
        <v>84</v>
      </c>
      <c r="H277" s="147" t="s">
        <v>1685</v>
      </c>
      <c r="I277" s="86">
        <v>85</v>
      </c>
      <c r="J277" s="92">
        <v>0</v>
      </c>
      <c r="K277" s="846" t="s">
        <v>1710</v>
      </c>
      <c r="L277" s="847"/>
      <c r="M277" s="107">
        <v>100</v>
      </c>
    </row>
    <row r="278" spans="2:13">
      <c r="B278" s="61" t="s">
        <v>1685</v>
      </c>
      <c r="C278" s="86" t="s">
        <v>1722</v>
      </c>
      <c r="D278" s="92">
        <v>0</v>
      </c>
      <c r="E278" s="147" t="s">
        <v>1685</v>
      </c>
      <c r="F278" s="86" t="s">
        <v>1722</v>
      </c>
      <c r="G278" s="92">
        <v>0</v>
      </c>
      <c r="H278" s="147" t="s">
        <v>1700</v>
      </c>
      <c r="I278" s="100">
        <v>0</v>
      </c>
      <c r="J278" s="106">
        <v>0</v>
      </c>
      <c r="K278" s="593" t="s">
        <v>2003</v>
      </c>
      <c r="L278" s="100"/>
      <c r="M278" s="101">
        <v>0</v>
      </c>
    </row>
    <row r="279" spans="2:13">
      <c r="B279" s="61" t="s">
        <v>1686</v>
      </c>
      <c r="C279" s="94" t="s">
        <v>811</v>
      </c>
      <c r="D279" s="92">
        <v>100</v>
      </c>
      <c r="E279" s="147" t="s">
        <v>1686</v>
      </c>
      <c r="F279" s="95" t="s">
        <v>810</v>
      </c>
      <c r="G279" s="92">
        <v>90</v>
      </c>
      <c r="H279" s="848" t="s">
        <v>1712</v>
      </c>
      <c r="I279" s="849"/>
      <c r="J279" s="81" t="s">
        <v>1711</v>
      </c>
      <c r="K279" s="97">
        <v>40</v>
      </c>
      <c r="L279" s="82" t="s">
        <v>1705</v>
      </c>
      <c r="M279" s="98">
        <v>185</v>
      </c>
    </row>
    <row r="280" spans="2:13">
      <c r="B280" s="61" t="s">
        <v>1687</v>
      </c>
      <c r="C280" s="86" t="s">
        <v>627</v>
      </c>
      <c r="D280" s="92">
        <v>60</v>
      </c>
      <c r="E280" s="147" t="s">
        <v>1687</v>
      </c>
      <c r="F280" s="86" t="s">
        <v>1722</v>
      </c>
      <c r="G280" s="92">
        <v>0</v>
      </c>
      <c r="H280" s="148"/>
      <c r="I280" s="148"/>
      <c r="J280" s="148"/>
      <c r="K280" s="148"/>
      <c r="L280" s="148"/>
      <c r="M280" s="65"/>
    </row>
    <row r="281" spans="2:13">
      <c r="B281" s="61" t="s">
        <v>1688</v>
      </c>
      <c r="C281" s="86" t="s">
        <v>1722</v>
      </c>
      <c r="D281" s="92">
        <v>0</v>
      </c>
      <c r="E281" s="147" t="s">
        <v>1688</v>
      </c>
      <c r="F281" s="86" t="s">
        <v>1722</v>
      </c>
      <c r="G281" s="92">
        <v>0</v>
      </c>
      <c r="H281" s="148"/>
      <c r="I281" s="148"/>
      <c r="J281" s="148"/>
      <c r="K281" s="148"/>
      <c r="L281" s="148"/>
      <c r="M281" s="65"/>
    </row>
    <row r="282" spans="2:13">
      <c r="B282" s="61" t="s">
        <v>1689</v>
      </c>
      <c r="C282" s="94" t="s">
        <v>879</v>
      </c>
      <c r="D282" s="92">
        <v>51</v>
      </c>
      <c r="E282" s="147" t="s">
        <v>1689</v>
      </c>
      <c r="F282" s="86" t="s">
        <v>1722</v>
      </c>
      <c r="G282" s="92">
        <v>0</v>
      </c>
      <c r="H282" s="148"/>
      <c r="I282" s="148"/>
      <c r="J282" s="148"/>
      <c r="K282" s="148"/>
      <c r="L282" s="148"/>
      <c r="M282" s="65"/>
    </row>
    <row r="283" spans="2:13">
      <c r="B283" s="61" t="s">
        <v>1690</v>
      </c>
      <c r="C283" s="86" t="s">
        <v>1723</v>
      </c>
      <c r="D283" s="92" t="s">
        <v>1723</v>
      </c>
      <c r="E283" s="147" t="s">
        <v>1690</v>
      </c>
      <c r="F283" s="86" t="s">
        <v>1723</v>
      </c>
      <c r="G283" s="92" t="s">
        <v>1723</v>
      </c>
      <c r="H283" s="148"/>
      <c r="I283" s="148"/>
      <c r="J283" s="148"/>
      <c r="K283" s="148"/>
      <c r="L283" s="148"/>
      <c r="M283" s="65"/>
    </row>
    <row r="284" spans="2:13">
      <c r="B284" s="61" t="s">
        <v>1691</v>
      </c>
      <c r="C284" s="96" t="s">
        <v>1187</v>
      </c>
      <c r="D284" s="92">
        <v>70</v>
      </c>
      <c r="E284" s="147" t="s">
        <v>1691</v>
      </c>
      <c r="F284" s="86" t="s">
        <v>1722</v>
      </c>
      <c r="G284" s="92">
        <v>0</v>
      </c>
      <c r="H284" s="86" t="s">
        <v>1716</v>
      </c>
      <c r="I284" s="148"/>
      <c r="J284" s="85" t="s">
        <v>1717</v>
      </c>
      <c r="K284" s="148"/>
      <c r="L284" s="85" t="s">
        <v>1718</v>
      </c>
      <c r="M284" s="65"/>
    </row>
    <row r="285" spans="2:13">
      <c r="B285" s="61" t="s">
        <v>1692</v>
      </c>
      <c r="C285" s="86" t="s">
        <v>1074</v>
      </c>
      <c r="D285" s="92">
        <v>120</v>
      </c>
      <c r="E285" s="147" t="s">
        <v>1692</v>
      </c>
      <c r="F285" s="96" t="s">
        <v>799</v>
      </c>
      <c r="G285" s="92">
        <v>90</v>
      </c>
      <c r="H285" s="148"/>
      <c r="I285" s="148"/>
      <c r="J285" s="148"/>
      <c r="K285" s="148"/>
      <c r="L285" s="148"/>
      <c r="M285" s="65"/>
    </row>
    <row r="286" spans="2:13">
      <c r="B286" s="61" t="s">
        <v>1677</v>
      </c>
      <c r="C286" s="86" t="s">
        <v>1081</v>
      </c>
      <c r="D286" s="92">
        <v>75</v>
      </c>
      <c r="E286" s="147" t="s">
        <v>1677</v>
      </c>
      <c r="F286" s="86" t="s">
        <v>761</v>
      </c>
      <c r="G286" s="92">
        <v>80</v>
      </c>
      <c r="H286" s="148"/>
      <c r="I286" s="148"/>
      <c r="J286" s="148"/>
      <c r="K286" s="148"/>
      <c r="L286" s="148"/>
      <c r="M286" s="65"/>
    </row>
    <row r="287" spans="2:13">
      <c r="B287" s="61" t="s">
        <v>1693</v>
      </c>
      <c r="C287" s="86" t="s">
        <v>1723</v>
      </c>
      <c r="D287" s="92" t="s">
        <v>1723</v>
      </c>
      <c r="E287" s="147" t="s">
        <v>1693</v>
      </c>
      <c r="F287" s="86" t="s">
        <v>1723</v>
      </c>
      <c r="G287" s="92" t="s">
        <v>1723</v>
      </c>
      <c r="H287" s="148"/>
      <c r="I287" s="148"/>
      <c r="J287" s="148"/>
      <c r="K287" s="148"/>
      <c r="L287" s="148"/>
      <c r="M287" s="65"/>
    </row>
    <row r="288" spans="2:13" ht="15.75" thickBot="1">
      <c r="B288" s="102" t="s">
        <v>1729</v>
      </c>
      <c r="C288" s="93"/>
      <c r="D288" s="108">
        <v>89</v>
      </c>
      <c r="E288" s="103" t="s">
        <v>1730</v>
      </c>
      <c r="F288" s="93"/>
      <c r="G288" s="108">
        <v>86</v>
      </c>
      <c r="H288" s="83"/>
      <c r="I288" s="83"/>
      <c r="J288" s="83"/>
      <c r="K288" s="83"/>
      <c r="L288" s="83"/>
      <c r="M288" s="84"/>
    </row>
    <row r="289" spans="2:13" ht="15.75" thickTop="1"/>
    <row r="291" spans="2:13" ht="15.75" thickBot="1"/>
    <row r="292" spans="2:13" ht="16.5" thickTop="1" thickBot="1">
      <c r="B292" s="833" t="s">
        <v>1861</v>
      </c>
      <c r="C292" s="834"/>
      <c r="D292" s="835" t="s">
        <v>1658</v>
      </c>
      <c r="E292" s="836"/>
      <c r="F292" s="836"/>
      <c r="G292" s="836"/>
      <c r="H292" s="836"/>
      <c r="I292" s="837"/>
      <c r="J292" s="119"/>
      <c r="K292" s="59"/>
      <c r="L292" s="59"/>
      <c r="M292" s="60"/>
    </row>
    <row r="293" spans="2:13" ht="15.75" thickTop="1">
      <c r="B293" s="66" t="s">
        <v>1667</v>
      </c>
      <c r="C293" s="590" t="s">
        <v>2018</v>
      </c>
      <c r="D293" s="297" t="s">
        <v>1652</v>
      </c>
      <c r="E293" s="298" t="s">
        <v>1653</v>
      </c>
      <c r="F293" s="298" t="s">
        <v>1654</v>
      </c>
      <c r="G293" s="298" t="s">
        <v>1656</v>
      </c>
      <c r="H293" s="298" t="s">
        <v>1655</v>
      </c>
      <c r="I293" s="299" t="s">
        <v>1657</v>
      </c>
      <c r="J293" s="120"/>
      <c r="K293" s="296"/>
      <c r="L293" s="296"/>
      <c r="M293" s="65"/>
    </row>
    <row r="294" spans="2:13">
      <c r="B294" s="66" t="s">
        <v>1757</v>
      </c>
      <c r="C294" s="86" t="s">
        <v>1762</v>
      </c>
      <c r="D294" s="87">
        <v>55</v>
      </c>
      <c r="E294" s="88">
        <v>50</v>
      </c>
      <c r="F294" s="88">
        <v>45</v>
      </c>
      <c r="G294" s="88">
        <v>135</v>
      </c>
      <c r="H294" s="88">
        <v>85</v>
      </c>
      <c r="I294" s="89">
        <v>120</v>
      </c>
      <c r="J294" s="120"/>
      <c r="K294" s="296"/>
      <c r="L294" s="296"/>
      <c r="M294" s="65"/>
    </row>
    <row r="295" spans="2:13">
      <c r="B295" s="66" t="s">
        <v>1665</v>
      </c>
      <c r="C295" s="86" t="s">
        <v>13</v>
      </c>
      <c r="D295" s="838" t="s">
        <v>1669</v>
      </c>
      <c r="E295" s="839"/>
      <c r="F295" s="839"/>
      <c r="G295" s="839"/>
      <c r="H295" s="839"/>
      <c r="I295" s="840"/>
      <c r="J295" s="120"/>
      <c r="K295" s="296"/>
      <c r="L295" s="296"/>
      <c r="M295" s="65"/>
    </row>
    <row r="296" spans="2:13">
      <c r="B296" s="66" t="s">
        <v>1666</v>
      </c>
      <c r="C296" s="86" t="s">
        <v>1723</v>
      </c>
      <c r="D296" s="841" t="s">
        <v>1661</v>
      </c>
      <c r="E296" s="842"/>
      <c r="F296" s="842"/>
      <c r="G296" s="842" t="s">
        <v>1662</v>
      </c>
      <c r="H296" s="842"/>
      <c r="I296" s="843"/>
      <c r="J296" s="120"/>
      <c r="K296" s="296"/>
      <c r="L296" s="296"/>
      <c r="M296" s="65"/>
    </row>
    <row r="297" spans="2:13">
      <c r="B297" s="66" t="s">
        <v>1670</v>
      </c>
      <c r="C297" s="96" t="s">
        <v>1614</v>
      </c>
      <c r="D297" s="63" t="s">
        <v>1663</v>
      </c>
      <c r="E297" s="296" t="s">
        <v>1372</v>
      </c>
      <c r="F297" s="296"/>
      <c r="G297" s="64" t="s">
        <v>1663</v>
      </c>
      <c r="H297" s="296" t="s">
        <v>1723</v>
      </c>
      <c r="I297" s="70"/>
      <c r="J297" s="120"/>
      <c r="K297" s="296"/>
      <c r="L297" s="296"/>
      <c r="M297" s="65"/>
    </row>
    <row r="298" spans="2:13">
      <c r="B298" s="66" t="s">
        <v>1659</v>
      </c>
      <c r="C298" s="86">
        <v>365.91</v>
      </c>
      <c r="D298" s="71" t="s">
        <v>1664</v>
      </c>
      <c r="E298" s="90">
        <v>72</v>
      </c>
      <c r="F298" s="68"/>
      <c r="G298" s="72" t="s">
        <v>1664</v>
      </c>
      <c r="H298" s="90" t="s">
        <v>1723</v>
      </c>
      <c r="I298" s="69"/>
      <c r="J298" s="120"/>
      <c r="K298" s="296"/>
      <c r="L298" s="296"/>
      <c r="M298" s="65"/>
    </row>
    <row r="299" spans="2:13">
      <c r="B299" s="66" t="s">
        <v>1660</v>
      </c>
      <c r="C299" s="86">
        <v>98.35</v>
      </c>
      <c r="D299" s="838" t="s">
        <v>1668</v>
      </c>
      <c r="E299" s="839"/>
      <c r="F299" s="839"/>
      <c r="G299" s="839"/>
      <c r="H299" s="839"/>
      <c r="I299" s="840"/>
      <c r="J299" s="120"/>
      <c r="K299" s="296"/>
      <c r="L299" s="296"/>
      <c r="M299" s="65"/>
    </row>
    <row r="300" spans="2:13">
      <c r="B300" s="66" t="s">
        <v>1728</v>
      </c>
      <c r="C300" s="140">
        <v>700.5</v>
      </c>
      <c r="D300" s="841" t="s">
        <v>1661</v>
      </c>
      <c r="E300" s="842"/>
      <c r="F300" s="842"/>
      <c r="G300" s="842" t="s">
        <v>1662</v>
      </c>
      <c r="H300" s="842"/>
      <c r="I300" s="843"/>
      <c r="J300" s="120"/>
      <c r="K300" s="296"/>
      <c r="L300" s="296"/>
      <c r="M300" s="65"/>
    </row>
    <row r="301" spans="2:13">
      <c r="B301" s="66" t="s">
        <v>1713</v>
      </c>
      <c r="C301" s="86">
        <v>0.85</v>
      </c>
      <c r="D301" s="63" t="s">
        <v>1663</v>
      </c>
      <c r="E301" s="296" t="s">
        <v>13</v>
      </c>
      <c r="F301" s="296"/>
      <c r="G301" s="64" t="s">
        <v>1663</v>
      </c>
      <c r="H301" s="296" t="s">
        <v>1723</v>
      </c>
      <c r="I301" s="70"/>
      <c r="J301" s="120"/>
      <c r="K301" s="296"/>
      <c r="L301" s="296"/>
      <c r="M301" s="65"/>
    </row>
    <row r="302" spans="2:13">
      <c r="B302" s="66" t="s">
        <v>1714</v>
      </c>
      <c r="C302" s="86">
        <v>1.85</v>
      </c>
      <c r="D302" s="63" t="s">
        <v>1664</v>
      </c>
      <c r="E302" s="90">
        <v>90</v>
      </c>
      <c r="F302" s="68"/>
      <c r="G302" s="72" t="s">
        <v>1664</v>
      </c>
      <c r="H302" s="91" t="s">
        <v>1723</v>
      </c>
      <c r="I302" s="70"/>
      <c r="J302" s="120"/>
      <c r="K302" s="296"/>
      <c r="L302" s="296"/>
      <c r="M302" s="65"/>
    </row>
    <row r="303" spans="2:13">
      <c r="B303" s="844" t="s">
        <v>1671</v>
      </c>
      <c r="C303" s="839"/>
      <c r="D303" s="840"/>
      <c r="E303" s="838" t="s">
        <v>1672</v>
      </c>
      <c r="F303" s="839"/>
      <c r="G303" s="840"/>
      <c r="H303" s="838" t="s">
        <v>1673</v>
      </c>
      <c r="I303" s="839"/>
      <c r="J303" s="840"/>
      <c r="K303" s="838" t="s">
        <v>1701</v>
      </c>
      <c r="L303" s="839"/>
      <c r="M303" s="845"/>
    </row>
    <row r="304" spans="2:13">
      <c r="B304" s="73" t="s">
        <v>1674</v>
      </c>
      <c r="C304" s="298" t="s">
        <v>1675</v>
      </c>
      <c r="D304" s="299" t="s">
        <v>1676</v>
      </c>
      <c r="E304" s="297" t="s">
        <v>1674</v>
      </c>
      <c r="F304" s="298" t="s">
        <v>1675</v>
      </c>
      <c r="G304" s="299" t="s">
        <v>1676</v>
      </c>
      <c r="H304" s="297" t="s">
        <v>1694</v>
      </c>
      <c r="I304" s="298" t="s">
        <v>1731</v>
      </c>
      <c r="J304" s="299" t="s">
        <v>1732</v>
      </c>
      <c r="K304" s="297" t="s">
        <v>1702</v>
      </c>
      <c r="L304" s="298"/>
      <c r="M304" s="77" t="s">
        <v>1703</v>
      </c>
    </row>
    <row r="305" spans="2:13">
      <c r="B305" s="61" t="s">
        <v>1678</v>
      </c>
      <c r="C305" s="86" t="s">
        <v>1144</v>
      </c>
      <c r="D305" s="92">
        <v>102</v>
      </c>
      <c r="E305" s="295" t="s">
        <v>1678</v>
      </c>
      <c r="F305" s="94" t="s">
        <v>944</v>
      </c>
      <c r="G305" s="92">
        <v>68</v>
      </c>
      <c r="H305" s="295" t="s">
        <v>1695</v>
      </c>
      <c r="I305" s="86">
        <v>0</v>
      </c>
      <c r="J305" s="92">
        <v>10</v>
      </c>
      <c r="K305" s="295" t="s">
        <v>1704</v>
      </c>
      <c r="L305" s="296"/>
      <c r="M305" s="107">
        <v>55</v>
      </c>
    </row>
    <row r="306" spans="2:13">
      <c r="B306" s="61" t="s">
        <v>1679</v>
      </c>
      <c r="C306" s="86" t="s">
        <v>847</v>
      </c>
      <c r="D306" s="92">
        <v>75</v>
      </c>
      <c r="E306" s="295" t="s">
        <v>1679</v>
      </c>
      <c r="F306" s="86" t="s">
        <v>1722</v>
      </c>
      <c r="G306" s="92">
        <v>0</v>
      </c>
      <c r="H306" s="295" t="s">
        <v>1696</v>
      </c>
      <c r="I306" s="86">
        <v>90</v>
      </c>
      <c r="J306" s="92">
        <v>10</v>
      </c>
      <c r="K306" s="295" t="s">
        <v>1735</v>
      </c>
      <c r="L306" s="296"/>
      <c r="M306" s="107">
        <v>50</v>
      </c>
    </row>
    <row r="307" spans="2:13">
      <c r="B307" s="61" t="s">
        <v>1680</v>
      </c>
      <c r="C307" s="86" t="s">
        <v>1722</v>
      </c>
      <c r="D307" s="92">
        <v>0</v>
      </c>
      <c r="E307" s="295" t="s">
        <v>1680</v>
      </c>
      <c r="F307" s="86" t="s">
        <v>1722</v>
      </c>
      <c r="G307" s="92">
        <v>0</v>
      </c>
      <c r="H307" s="295" t="s">
        <v>1697</v>
      </c>
      <c r="I307" s="86">
        <v>0</v>
      </c>
      <c r="J307" s="92">
        <v>20</v>
      </c>
      <c r="K307" s="67" t="s">
        <v>1706</v>
      </c>
      <c r="L307" s="68"/>
      <c r="M307" s="101">
        <v>0</v>
      </c>
    </row>
    <row r="308" spans="2:13">
      <c r="B308" s="61" t="s">
        <v>1681</v>
      </c>
      <c r="C308" s="109" t="s">
        <v>1784</v>
      </c>
      <c r="D308" s="92">
        <v>75</v>
      </c>
      <c r="E308" s="295" t="s">
        <v>1681</v>
      </c>
      <c r="F308" s="95" t="s">
        <v>1194</v>
      </c>
      <c r="G308" s="92">
        <v>60</v>
      </c>
      <c r="H308" s="295" t="s">
        <v>1698</v>
      </c>
      <c r="I308" s="86">
        <v>0</v>
      </c>
      <c r="J308" s="92">
        <v>10</v>
      </c>
      <c r="K308" s="838" t="s">
        <v>1707</v>
      </c>
      <c r="L308" s="839"/>
      <c r="M308" s="845"/>
    </row>
    <row r="309" spans="2:13">
      <c r="B309" s="61" t="s">
        <v>1682</v>
      </c>
      <c r="C309" s="86" t="s">
        <v>1722</v>
      </c>
      <c r="D309" s="92">
        <v>0</v>
      </c>
      <c r="E309" s="295" t="s">
        <v>1682</v>
      </c>
      <c r="F309" s="86" t="s">
        <v>889</v>
      </c>
      <c r="G309" s="92">
        <v>80</v>
      </c>
      <c r="H309" s="296" t="s">
        <v>1724</v>
      </c>
      <c r="I309" s="86">
        <v>50</v>
      </c>
      <c r="J309" s="92">
        <v>0</v>
      </c>
      <c r="K309" s="846" t="s">
        <v>1708</v>
      </c>
      <c r="L309" s="847"/>
      <c r="M309" s="107">
        <v>0</v>
      </c>
    </row>
    <row r="310" spans="2:13">
      <c r="B310" s="61" t="s">
        <v>1683</v>
      </c>
      <c r="C310" s="86" t="s">
        <v>953</v>
      </c>
      <c r="D310" s="92">
        <v>75</v>
      </c>
      <c r="E310" s="295" t="s">
        <v>1683</v>
      </c>
      <c r="F310" s="86" t="s">
        <v>1722</v>
      </c>
      <c r="G310" s="92">
        <v>0</v>
      </c>
      <c r="H310" s="295" t="s">
        <v>1699</v>
      </c>
      <c r="I310" s="86">
        <v>100</v>
      </c>
      <c r="J310" s="92">
        <v>10</v>
      </c>
      <c r="K310" s="846" t="s">
        <v>1709</v>
      </c>
      <c r="L310" s="847"/>
      <c r="M310" s="107">
        <v>0</v>
      </c>
    </row>
    <row r="311" spans="2:13">
      <c r="B311" s="61" t="s">
        <v>1684</v>
      </c>
      <c r="C311" s="96" t="s">
        <v>869</v>
      </c>
      <c r="D311" s="92">
        <v>150</v>
      </c>
      <c r="E311" s="295" t="s">
        <v>1684</v>
      </c>
      <c r="F311" s="94" t="s">
        <v>866</v>
      </c>
      <c r="G311" s="92">
        <v>84</v>
      </c>
      <c r="H311" s="295" t="s">
        <v>1685</v>
      </c>
      <c r="I311" s="86">
        <v>85</v>
      </c>
      <c r="J311" s="92">
        <v>0</v>
      </c>
      <c r="K311" s="846" t="s">
        <v>1710</v>
      </c>
      <c r="L311" s="847"/>
      <c r="M311" s="107">
        <v>0</v>
      </c>
    </row>
    <row r="312" spans="2:13">
      <c r="B312" s="61" t="s">
        <v>1685</v>
      </c>
      <c r="C312" s="86" t="s">
        <v>1722</v>
      </c>
      <c r="D312" s="92">
        <v>0</v>
      </c>
      <c r="E312" s="295" t="s">
        <v>1685</v>
      </c>
      <c r="F312" s="86" t="s">
        <v>1722</v>
      </c>
      <c r="G312" s="92">
        <v>0</v>
      </c>
      <c r="H312" s="295" t="s">
        <v>1700</v>
      </c>
      <c r="I312" s="100">
        <v>0</v>
      </c>
      <c r="J312" s="106">
        <v>0</v>
      </c>
      <c r="K312" s="593" t="s">
        <v>2003</v>
      </c>
      <c r="L312" s="100"/>
      <c r="M312" s="101">
        <v>0</v>
      </c>
    </row>
    <row r="313" spans="2:13">
      <c r="B313" s="61" t="s">
        <v>1686</v>
      </c>
      <c r="C313" s="86" t="s">
        <v>1722</v>
      </c>
      <c r="D313" s="92">
        <v>0</v>
      </c>
      <c r="E313" s="295" t="s">
        <v>1686</v>
      </c>
      <c r="F313" s="86" t="s">
        <v>1722</v>
      </c>
      <c r="G313" s="92">
        <v>0</v>
      </c>
      <c r="H313" s="848" t="s">
        <v>1712</v>
      </c>
      <c r="I313" s="849"/>
      <c r="J313" s="81" t="s">
        <v>1711</v>
      </c>
      <c r="K313" s="97">
        <v>40</v>
      </c>
      <c r="L313" s="82" t="s">
        <v>1705</v>
      </c>
      <c r="M313" s="98">
        <v>340</v>
      </c>
    </row>
    <row r="314" spans="2:13">
      <c r="B314" s="61" t="s">
        <v>1687</v>
      </c>
      <c r="C314" s="86" t="s">
        <v>1722</v>
      </c>
      <c r="D314" s="92">
        <v>0</v>
      </c>
      <c r="E314" s="295" t="s">
        <v>1687</v>
      </c>
      <c r="F314" s="86" t="s">
        <v>1722</v>
      </c>
      <c r="G314" s="92">
        <v>0</v>
      </c>
      <c r="H314" s="296"/>
      <c r="I314" s="296"/>
      <c r="J314" s="296"/>
      <c r="K314" s="296"/>
      <c r="L314" s="296"/>
      <c r="M314" s="65"/>
    </row>
    <row r="315" spans="2:13">
      <c r="B315" s="61" t="s">
        <v>1688</v>
      </c>
      <c r="C315" s="86" t="s">
        <v>1723</v>
      </c>
      <c r="D315" s="92" t="s">
        <v>1723</v>
      </c>
      <c r="E315" s="295" t="s">
        <v>1688</v>
      </c>
      <c r="F315" s="86" t="s">
        <v>1723</v>
      </c>
      <c r="G315" s="92" t="s">
        <v>1723</v>
      </c>
      <c r="H315" s="296"/>
      <c r="I315" s="296"/>
      <c r="J315" s="296"/>
      <c r="K315" s="296"/>
      <c r="L315" s="296"/>
      <c r="M315" s="65"/>
    </row>
    <row r="316" spans="2:13">
      <c r="B316" s="61" t="s">
        <v>1689</v>
      </c>
      <c r="C316" s="86" t="s">
        <v>1722</v>
      </c>
      <c r="D316" s="92">
        <v>0</v>
      </c>
      <c r="E316" s="295" t="s">
        <v>1689</v>
      </c>
      <c r="F316" s="96" t="s">
        <v>1195</v>
      </c>
      <c r="G316" s="92">
        <v>75</v>
      </c>
      <c r="H316" s="296"/>
      <c r="I316" s="296"/>
      <c r="J316" s="296"/>
      <c r="K316" s="296"/>
      <c r="L316" s="296"/>
      <c r="M316" s="65"/>
    </row>
    <row r="317" spans="2:13">
      <c r="B317" s="61" t="s">
        <v>1690</v>
      </c>
      <c r="C317" s="86" t="s">
        <v>1722</v>
      </c>
      <c r="D317" s="92">
        <v>0</v>
      </c>
      <c r="E317" s="295" t="s">
        <v>1690</v>
      </c>
      <c r="F317" s="86" t="s">
        <v>1722</v>
      </c>
      <c r="G317" s="92">
        <v>0</v>
      </c>
      <c r="H317" s="296"/>
      <c r="I317" s="296"/>
      <c r="J317" s="296"/>
      <c r="K317" s="296"/>
      <c r="L317" s="296"/>
      <c r="M317" s="65"/>
    </row>
    <row r="318" spans="2:13">
      <c r="B318" s="61" t="s">
        <v>1691</v>
      </c>
      <c r="C318" s="86" t="s">
        <v>1722</v>
      </c>
      <c r="D318" s="92">
        <v>0</v>
      </c>
      <c r="E318" s="295" t="s">
        <v>1691</v>
      </c>
      <c r="F318" s="96" t="s">
        <v>1185</v>
      </c>
      <c r="G318" s="92">
        <v>80</v>
      </c>
      <c r="H318" s="86" t="s">
        <v>1716</v>
      </c>
      <c r="I318" s="296"/>
      <c r="J318" s="85" t="s">
        <v>1717</v>
      </c>
      <c r="K318" s="296"/>
      <c r="L318" s="85" t="s">
        <v>1718</v>
      </c>
      <c r="M318" s="65"/>
    </row>
    <row r="319" spans="2:13">
      <c r="B319" s="61" t="s">
        <v>1692</v>
      </c>
      <c r="C319" s="86" t="s">
        <v>1722</v>
      </c>
      <c r="D319" s="92">
        <v>0</v>
      </c>
      <c r="E319" s="295" t="s">
        <v>1692</v>
      </c>
      <c r="F319" s="86" t="s">
        <v>1722</v>
      </c>
      <c r="G319" s="92">
        <v>0</v>
      </c>
      <c r="H319" s="296"/>
      <c r="I319" s="296"/>
      <c r="J319" s="296"/>
      <c r="K319" s="296"/>
      <c r="L319" s="296"/>
      <c r="M319" s="65"/>
    </row>
    <row r="320" spans="2:13">
      <c r="B320" s="61" t="s">
        <v>1677</v>
      </c>
      <c r="C320" s="86" t="s">
        <v>863</v>
      </c>
      <c r="D320" s="92">
        <v>66</v>
      </c>
      <c r="E320" s="295" t="s">
        <v>1677</v>
      </c>
      <c r="F320" s="86" t="s">
        <v>1722</v>
      </c>
      <c r="G320" s="92">
        <v>0</v>
      </c>
      <c r="H320" s="296"/>
      <c r="I320" s="296"/>
      <c r="J320" s="296"/>
      <c r="K320" s="296"/>
      <c r="L320" s="296"/>
      <c r="M320" s="65"/>
    </row>
    <row r="321" spans="2:13">
      <c r="B321" s="61" t="s">
        <v>1693</v>
      </c>
      <c r="C321" s="86" t="s">
        <v>964</v>
      </c>
      <c r="D321" s="92">
        <v>75</v>
      </c>
      <c r="E321" s="295" t="s">
        <v>1693</v>
      </c>
      <c r="F321" s="86" t="s">
        <v>1722</v>
      </c>
      <c r="G321" s="92">
        <v>0</v>
      </c>
      <c r="H321" s="296"/>
      <c r="I321" s="296"/>
      <c r="J321" s="296"/>
      <c r="K321" s="296"/>
      <c r="L321" s="296"/>
      <c r="M321" s="65"/>
    </row>
    <row r="322" spans="2:13" ht="15.75" thickBot="1">
      <c r="B322" s="102" t="s">
        <v>1729</v>
      </c>
      <c r="C322" s="93"/>
      <c r="D322" s="108">
        <v>88</v>
      </c>
      <c r="E322" s="103" t="s">
        <v>1730</v>
      </c>
      <c r="F322" s="93"/>
      <c r="G322" s="108">
        <v>75</v>
      </c>
      <c r="H322" s="83"/>
      <c r="I322" s="83"/>
      <c r="J322" s="83"/>
      <c r="K322" s="83"/>
      <c r="L322" s="83"/>
      <c r="M322" s="84"/>
    </row>
    <row r="323" spans="2:13" ht="16.5" thickTop="1" thickBot="1"/>
    <row r="324" spans="2:13" ht="16.5" thickTop="1" thickBot="1">
      <c r="B324" s="833" t="s">
        <v>1863</v>
      </c>
      <c r="C324" s="834"/>
      <c r="D324" s="835" t="s">
        <v>1658</v>
      </c>
      <c r="E324" s="836"/>
      <c r="F324" s="836"/>
      <c r="G324" s="836"/>
      <c r="H324" s="836"/>
      <c r="I324" s="837"/>
      <c r="J324" s="143"/>
      <c r="K324" s="59"/>
      <c r="L324" s="59"/>
      <c r="M324" s="60"/>
    </row>
    <row r="325" spans="2:13" ht="15.75" thickTop="1">
      <c r="B325" s="66" t="s">
        <v>1667</v>
      </c>
      <c r="C325" s="612" t="s">
        <v>2093</v>
      </c>
      <c r="D325" s="297" t="s">
        <v>1652</v>
      </c>
      <c r="E325" s="298" t="s">
        <v>1653</v>
      </c>
      <c r="F325" s="298" t="s">
        <v>1654</v>
      </c>
      <c r="G325" s="298" t="s">
        <v>1656</v>
      </c>
      <c r="H325" s="298" t="s">
        <v>1655</v>
      </c>
      <c r="I325" s="299" t="s">
        <v>1657</v>
      </c>
      <c r="J325" s="144"/>
      <c r="K325" s="296"/>
      <c r="L325" s="296"/>
      <c r="M325" s="65"/>
    </row>
    <row r="326" spans="2:13">
      <c r="B326" s="66" t="s">
        <v>1757</v>
      </c>
      <c r="C326" s="86" t="s">
        <v>1762</v>
      </c>
      <c r="D326" s="87">
        <v>75</v>
      </c>
      <c r="E326" s="88">
        <v>70</v>
      </c>
      <c r="F326" s="88">
        <v>90</v>
      </c>
      <c r="G326" s="88">
        <v>70</v>
      </c>
      <c r="H326" s="88">
        <v>105</v>
      </c>
      <c r="I326" s="89">
        <v>80</v>
      </c>
      <c r="J326" s="144"/>
      <c r="K326" s="296"/>
      <c r="L326" s="296"/>
      <c r="M326" s="65"/>
    </row>
    <row r="327" spans="2:13">
      <c r="B327" s="66" t="s">
        <v>1665</v>
      </c>
      <c r="C327" s="86" t="s">
        <v>2</v>
      </c>
      <c r="D327" s="838" t="s">
        <v>1669</v>
      </c>
      <c r="E327" s="839"/>
      <c r="F327" s="839"/>
      <c r="G327" s="839"/>
      <c r="H327" s="839"/>
      <c r="I327" s="840"/>
      <c r="J327" s="144"/>
      <c r="K327" s="296"/>
      <c r="L327" s="296"/>
      <c r="M327" s="65"/>
    </row>
    <row r="328" spans="2:13">
      <c r="B328" s="66" t="s">
        <v>1666</v>
      </c>
      <c r="C328" s="86" t="s">
        <v>6</v>
      </c>
      <c r="D328" s="841" t="s">
        <v>1661</v>
      </c>
      <c r="E328" s="842"/>
      <c r="F328" s="842"/>
      <c r="G328" s="842" t="s">
        <v>1662</v>
      </c>
      <c r="H328" s="842"/>
      <c r="I328" s="843"/>
      <c r="J328" s="144"/>
      <c r="K328" s="296"/>
      <c r="L328" s="296"/>
      <c r="M328" s="65"/>
    </row>
    <row r="329" spans="2:13">
      <c r="B329" s="66" t="s">
        <v>1670</v>
      </c>
      <c r="C329" s="96" t="s">
        <v>1521</v>
      </c>
      <c r="D329" s="63" t="s">
        <v>1663</v>
      </c>
      <c r="E329" s="296" t="s">
        <v>1074</v>
      </c>
      <c r="F329" s="296"/>
      <c r="G329" s="64" t="s">
        <v>1663</v>
      </c>
      <c r="H329" s="296" t="s">
        <v>1205</v>
      </c>
      <c r="I329" s="70"/>
      <c r="J329" s="206"/>
      <c r="K329" s="296"/>
      <c r="L329" s="296"/>
      <c r="M329" s="65"/>
    </row>
    <row r="330" spans="2:13">
      <c r="B330" s="66" t="s">
        <v>1659</v>
      </c>
      <c r="C330" s="86">
        <v>767.66</v>
      </c>
      <c r="D330" s="71" t="s">
        <v>1664</v>
      </c>
      <c r="E330" s="90">
        <v>120</v>
      </c>
      <c r="F330" s="68"/>
      <c r="G330" s="72" t="s">
        <v>1664</v>
      </c>
      <c r="H330" s="90">
        <v>63</v>
      </c>
      <c r="I330" s="69"/>
      <c r="J330" s="152"/>
      <c r="K330" s="296"/>
      <c r="L330" s="296"/>
      <c r="M330" s="65"/>
    </row>
    <row r="331" spans="2:13">
      <c r="B331" s="66" t="s">
        <v>1660</v>
      </c>
      <c r="C331" s="140">
        <v>419.8</v>
      </c>
      <c r="D331" s="838" t="s">
        <v>1668</v>
      </c>
      <c r="E331" s="839"/>
      <c r="F331" s="839"/>
      <c r="G331" s="839"/>
      <c r="H331" s="839"/>
      <c r="I331" s="840"/>
      <c r="J331" s="152"/>
      <c r="K331" s="296"/>
      <c r="L331" s="296"/>
      <c r="M331" s="65"/>
    </row>
    <row r="332" spans="2:13">
      <c r="B332" s="66" t="s">
        <v>1728</v>
      </c>
      <c r="C332" s="86">
        <v>425.62</v>
      </c>
      <c r="D332" s="841" t="s">
        <v>1661</v>
      </c>
      <c r="E332" s="842"/>
      <c r="F332" s="842"/>
      <c r="G332" s="842" t="s">
        <v>1662</v>
      </c>
      <c r="H332" s="842"/>
      <c r="I332" s="843"/>
      <c r="J332" s="152"/>
      <c r="K332" s="296"/>
      <c r="L332" s="296"/>
      <c r="M332" s="65"/>
    </row>
    <row r="333" spans="2:13">
      <c r="B333" s="66" t="s">
        <v>1713</v>
      </c>
      <c r="C333" s="86">
        <v>1.1499999999999999</v>
      </c>
      <c r="D333" s="63" t="s">
        <v>1663</v>
      </c>
      <c r="E333" s="296" t="s">
        <v>794</v>
      </c>
      <c r="F333" s="296"/>
      <c r="G333" s="64" t="s">
        <v>1663</v>
      </c>
      <c r="H333" s="296" t="s">
        <v>633</v>
      </c>
      <c r="I333" s="70"/>
      <c r="J333" s="152"/>
      <c r="K333" s="296"/>
      <c r="L333" s="296"/>
      <c r="M333" s="65"/>
    </row>
    <row r="334" spans="2:13">
      <c r="B334" s="66" t="s">
        <v>1714</v>
      </c>
      <c r="C334" s="86">
        <v>1.23</v>
      </c>
      <c r="D334" s="63" t="s">
        <v>1664</v>
      </c>
      <c r="E334" s="90">
        <v>126</v>
      </c>
      <c r="F334" s="68"/>
      <c r="G334" s="72" t="s">
        <v>1664</v>
      </c>
      <c r="H334" s="91">
        <v>52</v>
      </c>
      <c r="I334" s="70"/>
      <c r="J334" s="152"/>
      <c r="K334" s="296"/>
      <c r="L334" s="296"/>
      <c r="M334" s="65"/>
    </row>
    <row r="335" spans="2:13">
      <c r="B335" s="844" t="s">
        <v>1671</v>
      </c>
      <c r="C335" s="839"/>
      <c r="D335" s="840"/>
      <c r="E335" s="838" t="s">
        <v>1672</v>
      </c>
      <c r="F335" s="839"/>
      <c r="G335" s="840"/>
      <c r="H335" s="838" t="s">
        <v>1673</v>
      </c>
      <c r="I335" s="839"/>
      <c r="J335" s="840"/>
      <c r="K335" s="838" t="s">
        <v>1701</v>
      </c>
      <c r="L335" s="839"/>
      <c r="M335" s="845"/>
    </row>
    <row r="336" spans="2:13">
      <c r="B336" s="73" t="s">
        <v>1674</v>
      </c>
      <c r="C336" s="298" t="s">
        <v>1675</v>
      </c>
      <c r="D336" s="299" t="s">
        <v>1676</v>
      </c>
      <c r="E336" s="297" t="s">
        <v>1674</v>
      </c>
      <c r="F336" s="298" t="s">
        <v>1675</v>
      </c>
      <c r="G336" s="299" t="s">
        <v>1676</v>
      </c>
      <c r="H336" s="297" t="s">
        <v>1694</v>
      </c>
      <c r="I336" s="298" t="s">
        <v>1731</v>
      </c>
      <c r="J336" s="299" t="s">
        <v>1732</v>
      </c>
      <c r="K336" s="297" t="s">
        <v>1702</v>
      </c>
      <c r="L336" s="298"/>
      <c r="M336" s="77" t="s">
        <v>1703</v>
      </c>
    </row>
    <row r="337" spans="2:13">
      <c r="B337" s="61" t="s">
        <v>1678</v>
      </c>
      <c r="C337" s="86" t="s">
        <v>1144</v>
      </c>
      <c r="D337" s="92">
        <v>102</v>
      </c>
      <c r="E337" s="295" t="s">
        <v>1678</v>
      </c>
      <c r="F337" s="94" t="s">
        <v>944</v>
      </c>
      <c r="G337" s="92">
        <v>68</v>
      </c>
      <c r="H337" s="295" t="s">
        <v>1695</v>
      </c>
      <c r="I337" s="86">
        <v>0</v>
      </c>
      <c r="J337" s="92">
        <v>10</v>
      </c>
      <c r="K337" s="295" t="s">
        <v>1704</v>
      </c>
      <c r="L337" s="296"/>
      <c r="M337" s="107">
        <v>25</v>
      </c>
    </row>
    <row r="338" spans="2:13">
      <c r="B338" s="61" t="s">
        <v>1679</v>
      </c>
      <c r="C338" s="86" t="s">
        <v>1722</v>
      </c>
      <c r="D338" s="92">
        <v>0</v>
      </c>
      <c r="E338" s="295" t="s">
        <v>1679</v>
      </c>
      <c r="F338" s="86" t="s">
        <v>844</v>
      </c>
      <c r="G338" s="92">
        <v>102</v>
      </c>
      <c r="H338" s="295" t="s">
        <v>1696</v>
      </c>
      <c r="I338" s="86">
        <v>90</v>
      </c>
      <c r="J338" s="92">
        <v>-50</v>
      </c>
      <c r="K338" s="295" t="s">
        <v>1735</v>
      </c>
      <c r="L338" s="296"/>
      <c r="M338" s="107">
        <v>50</v>
      </c>
    </row>
    <row r="339" spans="2:13">
      <c r="B339" s="61" t="s">
        <v>1680</v>
      </c>
      <c r="C339" s="86" t="s">
        <v>1722</v>
      </c>
      <c r="D339" s="92">
        <v>0</v>
      </c>
      <c r="E339" s="295" t="s">
        <v>1680</v>
      </c>
      <c r="F339" s="86" t="s">
        <v>1722</v>
      </c>
      <c r="G339" s="92">
        <v>0</v>
      </c>
      <c r="H339" s="295" t="s">
        <v>1697</v>
      </c>
      <c r="I339" s="86">
        <v>0</v>
      </c>
      <c r="J339" s="92">
        <v>30</v>
      </c>
      <c r="K339" s="67" t="s">
        <v>1706</v>
      </c>
      <c r="L339" s="68"/>
      <c r="M339" s="101">
        <v>80</v>
      </c>
    </row>
    <row r="340" spans="2:13">
      <c r="B340" s="61" t="s">
        <v>1681</v>
      </c>
      <c r="C340" s="86" t="s">
        <v>1722</v>
      </c>
      <c r="D340" s="92">
        <v>0</v>
      </c>
      <c r="E340" s="295" t="s">
        <v>1681</v>
      </c>
      <c r="F340" s="86" t="s">
        <v>1722</v>
      </c>
      <c r="G340" s="92">
        <v>0</v>
      </c>
      <c r="H340" s="295" t="s">
        <v>1698</v>
      </c>
      <c r="I340" s="86">
        <v>0</v>
      </c>
      <c r="J340" s="92">
        <v>10</v>
      </c>
      <c r="K340" s="838" t="s">
        <v>1707</v>
      </c>
      <c r="L340" s="839"/>
      <c r="M340" s="845"/>
    </row>
    <row r="341" spans="2:13">
      <c r="B341" s="61" t="s">
        <v>1682</v>
      </c>
      <c r="C341" s="86" t="s">
        <v>1722</v>
      </c>
      <c r="D341" s="92">
        <v>0</v>
      </c>
      <c r="E341" s="295" t="s">
        <v>1682</v>
      </c>
      <c r="F341" s="94" t="s">
        <v>1781</v>
      </c>
      <c r="G341" s="92">
        <v>60</v>
      </c>
      <c r="H341" s="296" t="s">
        <v>1724</v>
      </c>
      <c r="I341" s="86">
        <v>50</v>
      </c>
      <c r="J341" s="92">
        <v>0</v>
      </c>
      <c r="K341" s="846" t="s">
        <v>1708</v>
      </c>
      <c r="L341" s="847"/>
      <c r="M341" s="107">
        <v>0</v>
      </c>
    </row>
    <row r="342" spans="2:13">
      <c r="B342" s="61" t="s">
        <v>1683</v>
      </c>
      <c r="C342" s="86" t="s">
        <v>1722</v>
      </c>
      <c r="D342" s="92">
        <v>0</v>
      </c>
      <c r="E342" s="295" t="s">
        <v>1683</v>
      </c>
      <c r="F342" s="86" t="s">
        <v>950</v>
      </c>
      <c r="G342" s="92">
        <v>95</v>
      </c>
      <c r="H342" s="295" t="s">
        <v>1699</v>
      </c>
      <c r="I342" s="86">
        <v>0</v>
      </c>
      <c r="J342" s="92">
        <v>0</v>
      </c>
      <c r="K342" s="846" t="s">
        <v>1709</v>
      </c>
      <c r="L342" s="847"/>
      <c r="M342" s="107">
        <v>0</v>
      </c>
    </row>
    <row r="343" spans="2:13">
      <c r="B343" s="61" t="s">
        <v>1684</v>
      </c>
      <c r="C343" s="94" t="s">
        <v>1155</v>
      </c>
      <c r="D343" s="92">
        <v>40</v>
      </c>
      <c r="E343" s="295" t="s">
        <v>1684</v>
      </c>
      <c r="F343" s="86" t="s">
        <v>1722</v>
      </c>
      <c r="G343" s="92">
        <v>0</v>
      </c>
      <c r="H343" s="295" t="s">
        <v>1685</v>
      </c>
      <c r="I343" s="86">
        <v>85</v>
      </c>
      <c r="J343" s="92">
        <v>0</v>
      </c>
      <c r="K343" s="846" t="s">
        <v>1710</v>
      </c>
      <c r="L343" s="847"/>
      <c r="M343" s="107">
        <v>0</v>
      </c>
    </row>
    <row r="344" spans="2:13">
      <c r="B344" s="61" t="s">
        <v>1685</v>
      </c>
      <c r="C344" s="86" t="s">
        <v>1722</v>
      </c>
      <c r="D344" s="92">
        <v>0</v>
      </c>
      <c r="E344" s="295" t="s">
        <v>1685</v>
      </c>
      <c r="F344" s="86" t="s">
        <v>1722</v>
      </c>
      <c r="G344" s="92">
        <v>0</v>
      </c>
      <c r="H344" s="295" t="s">
        <v>1700</v>
      </c>
      <c r="I344" s="100">
        <v>55</v>
      </c>
      <c r="J344" s="106">
        <v>0</v>
      </c>
      <c r="K344" s="593" t="s">
        <v>2003</v>
      </c>
      <c r="L344" s="100"/>
      <c r="M344" s="101" t="s">
        <v>2004</v>
      </c>
    </row>
    <row r="345" spans="2:13">
      <c r="B345" s="61" t="s">
        <v>1686</v>
      </c>
      <c r="C345" s="94" t="s">
        <v>811</v>
      </c>
      <c r="D345" s="92">
        <v>100</v>
      </c>
      <c r="E345" s="295" t="s">
        <v>1686</v>
      </c>
      <c r="F345" s="86" t="s">
        <v>1722</v>
      </c>
      <c r="G345" s="92">
        <v>0</v>
      </c>
      <c r="H345" s="848" t="s">
        <v>1712</v>
      </c>
      <c r="I345" s="849"/>
      <c r="J345" s="81" t="s">
        <v>1711</v>
      </c>
      <c r="K345" s="97">
        <v>20</v>
      </c>
      <c r="L345" s="82" t="s">
        <v>1705</v>
      </c>
      <c r="M345" s="98">
        <v>225</v>
      </c>
    </row>
    <row r="346" spans="2:13">
      <c r="B346" s="61" t="s">
        <v>1687</v>
      </c>
      <c r="C346" s="86" t="s">
        <v>1723</v>
      </c>
      <c r="D346" s="92" t="s">
        <v>1723</v>
      </c>
      <c r="E346" s="295" t="s">
        <v>1687</v>
      </c>
      <c r="F346" s="86" t="s">
        <v>1723</v>
      </c>
      <c r="G346" s="92" t="s">
        <v>1723</v>
      </c>
      <c r="H346" s="296"/>
      <c r="I346" s="296"/>
      <c r="J346" s="296"/>
      <c r="K346" s="296"/>
      <c r="L346" s="296"/>
      <c r="M346" s="65"/>
    </row>
    <row r="347" spans="2:13">
      <c r="B347" s="61" t="s">
        <v>1688</v>
      </c>
      <c r="C347" s="86" t="s">
        <v>1722</v>
      </c>
      <c r="D347" s="92">
        <v>0</v>
      </c>
      <c r="E347" s="295" t="s">
        <v>1688</v>
      </c>
      <c r="F347" s="96" t="s">
        <v>806</v>
      </c>
      <c r="G347" s="92">
        <v>50</v>
      </c>
      <c r="H347" s="296"/>
      <c r="I347" s="296"/>
      <c r="J347" s="296"/>
      <c r="K347" s="296"/>
      <c r="L347" s="296"/>
      <c r="M347" s="65"/>
    </row>
    <row r="348" spans="2:13">
      <c r="B348" s="61" t="s">
        <v>1689</v>
      </c>
      <c r="C348" s="86" t="s">
        <v>1722</v>
      </c>
      <c r="D348" s="92">
        <v>0</v>
      </c>
      <c r="E348" s="295" t="s">
        <v>1689</v>
      </c>
      <c r="F348" s="86" t="s">
        <v>1722</v>
      </c>
      <c r="G348" s="92">
        <v>0</v>
      </c>
      <c r="H348" s="296"/>
      <c r="I348" s="296"/>
      <c r="J348" s="296"/>
      <c r="K348" s="296"/>
      <c r="L348" s="296"/>
      <c r="M348" s="65"/>
    </row>
    <row r="349" spans="2:13">
      <c r="B349" s="61" t="s">
        <v>1690</v>
      </c>
      <c r="C349" s="86" t="s">
        <v>1722</v>
      </c>
      <c r="D349" s="92">
        <v>0</v>
      </c>
      <c r="E349" s="295" t="s">
        <v>1690</v>
      </c>
      <c r="F349" s="86" t="s">
        <v>1722</v>
      </c>
      <c r="G349" s="92">
        <v>0</v>
      </c>
      <c r="H349" s="296"/>
      <c r="I349" s="296"/>
      <c r="J349" s="296"/>
      <c r="K349" s="296"/>
      <c r="L349" s="296"/>
      <c r="M349" s="65"/>
    </row>
    <row r="350" spans="2:13">
      <c r="B350" s="61" t="s">
        <v>1691</v>
      </c>
      <c r="C350" s="86" t="s">
        <v>656</v>
      </c>
      <c r="D350" s="92">
        <v>30</v>
      </c>
      <c r="E350" s="295" t="s">
        <v>1691</v>
      </c>
      <c r="F350" s="109" t="s">
        <v>1073</v>
      </c>
      <c r="G350" s="92">
        <v>60</v>
      </c>
      <c r="H350" s="86" t="s">
        <v>1716</v>
      </c>
      <c r="I350" s="296"/>
      <c r="J350" s="85" t="s">
        <v>1717</v>
      </c>
      <c r="K350" s="296"/>
      <c r="L350" s="85" t="s">
        <v>1718</v>
      </c>
      <c r="M350" s="65"/>
    </row>
    <row r="351" spans="2:13">
      <c r="B351" s="61" t="s">
        <v>1692</v>
      </c>
      <c r="C351" s="86" t="s">
        <v>1723</v>
      </c>
      <c r="D351" s="92" t="s">
        <v>1723</v>
      </c>
      <c r="E351" s="295" t="s">
        <v>1692</v>
      </c>
      <c r="F351" s="86" t="s">
        <v>1723</v>
      </c>
      <c r="G351" s="92" t="s">
        <v>1723</v>
      </c>
      <c r="H351" s="296"/>
      <c r="I351" s="296"/>
      <c r="J351" s="296"/>
      <c r="K351" s="296"/>
      <c r="L351" s="296"/>
      <c r="M351" s="65"/>
    </row>
    <row r="352" spans="2:13">
      <c r="B352" s="61" t="s">
        <v>1677</v>
      </c>
      <c r="C352" s="86" t="s">
        <v>1122</v>
      </c>
      <c r="D352" s="92">
        <v>40</v>
      </c>
      <c r="E352" s="295" t="s">
        <v>1677</v>
      </c>
      <c r="F352" s="86" t="s">
        <v>1722</v>
      </c>
      <c r="G352" s="92">
        <v>0</v>
      </c>
      <c r="H352" s="296"/>
      <c r="I352" s="296"/>
      <c r="J352" s="296"/>
      <c r="K352" s="296"/>
      <c r="L352" s="296"/>
      <c r="M352" s="65"/>
    </row>
    <row r="353" spans="2:13">
      <c r="B353" s="61" t="s">
        <v>1693</v>
      </c>
      <c r="C353" s="86" t="s">
        <v>964</v>
      </c>
      <c r="D353" s="92">
        <v>75</v>
      </c>
      <c r="E353" s="295" t="s">
        <v>1693</v>
      </c>
      <c r="F353" s="86" t="s">
        <v>1722</v>
      </c>
      <c r="G353" s="92">
        <v>0</v>
      </c>
      <c r="H353" s="296"/>
      <c r="I353" s="296"/>
      <c r="J353" s="296"/>
      <c r="K353" s="296"/>
      <c r="L353" s="296"/>
      <c r="M353" s="65"/>
    </row>
    <row r="354" spans="2:13" ht="15.75" thickBot="1">
      <c r="B354" s="102" t="s">
        <v>1729</v>
      </c>
      <c r="C354" s="93"/>
      <c r="D354" s="108">
        <v>65</v>
      </c>
      <c r="E354" s="103" t="s">
        <v>1730</v>
      </c>
      <c r="F354" s="93"/>
      <c r="G354" s="108">
        <v>73</v>
      </c>
      <c r="H354" s="83"/>
      <c r="I354" s="83"/>
      <c r="J354" s="83"/>
      <c r="K354" s="83"/>
      <c r="L354" s="83"/>
      <c r="M354" s="84"/>
    </row>
    <row r="355" spans="2:13" ht="16.5" thickTop="1" thickBot="1"/>
    <row r="356" spans="2:13" ht="16.5" thickTop="1" thickBot="1">
      <c r="B356" s="833" t="s">
        <v>1864</v>
      </c>
      <c r="C356" s="834"/>
      <c r="D356" s="835" t="s">
        <v>1658</v>
      </c>
      <c r="E356" s="836"/>
      <c r="F356" s="836"/>
      <c r="G356" s="836"/>
      <c r="H356" s="836"/>
      <c r="I356" s="837"/>
      <c r="J356" s="131"/>
      <c r="K356" s="59"/>
      <c r="L356" s="59"/>
      <c r="M356" s="60"/>
    </row>
    <row r="357" spans="2:13" ht="15.75" thickTop="1">
      <c r="B357" s="66" t="s">
        <v>1667</v>
      </c>
      <c r="C357" s="590" t="s">
        <v>2022</v>
      </c>
      <c r="D357" s="297" t="s">
        <v>1652</v>
      </c>
      <c r="E357" s="298" t="s">
        <v>1653</v>
      </c>
      <c r="F357" s="298" t="s">
        <v>1654</v>
      </c>
      <c r="G357" s="298" t="s">
        <v>1656</v>
      </c>
      <c r="H357" s="298" t="s">
        <v>1655</v>
      </c>
      <c r="I357" s="299" t="s">
        <v>1657</v>
      </c>
      <c r="J357" s="132"/>
      <c r="K357" s="296"/>
      <c r="L357" s="296"/>
      <c r="M357" s="65"/>
    </row>
    <row r="358" spans="2:13">
      <c r="B358" s="66" t="s">
        <v>1757</v>
      </c>
      <c r="C358" s="86" t="s">
        <v>1762</v>
      </c>
      <c r="D358" s="87">
        <v>75</v>
      </c>
      <c r="E358" s="88">
        <v>100</v>
      </c>
      <c r="F358" s="88">
        <v>66</v>
      </c>
      <c r="G358" s="88">
        <v>60</v>
      </c>
      <c r="H358" s="88">
        <v>66</v>
      </c>
      <c r="I358" s="89">
        <v>115</v>
      </c>
      <c r="J358" s="132"/>
      <c r="K358" s="296"/>
      <c r="L358" s="296"/>
      <c r="M358" s="65"/>
    </row>
    <row r="359" spans="2:13">
      <c r="B359" s="66" t="s">
        <v>1665</v>
      </c>
      <c r="C359" s="86" t="s">
        <v>11</v>
      </c>
      <c r="D359" s="838" t="s">
        <v>1669</v>
      </c>
      <c r="E359" s="839"/>
      <c r="F359" s="839"/>
      <c r="G359" s="839"/>
      <c r="H359" s="839"/>
      <c r="I359" s="840"/>
      <c r="J359" s="132"/>
      <c r="K359" s="296"/>
      <c r="L359" s="296"/>
      <c r="M359" s="65"/>
    </row>
    <row r="360" spans="2:13">
      <c r="B360" s="66" t="s">
        <v>1666</v>
      </c>
      <c r="C360" s="86" t="s">
        <v>1723</v>
      </c>
      <c r="D360" s="841" t="s">
        <v>1661</v>
      </c>
      <c r="E360" s="842"/>
      <c r="F360" s="842"/>
      <c r="G360" s="842" t="s">
        <v>1662</v>
      </c>
      <c r="H360" s="842"/>
      <c r="I360" s="843"/>
      <c r="J360" s="132"/>
      <c r="K360" s="296"/>
      <c r="L360" s="296"/>
      <c r="M360" s="65"/>
    </row>
    <row r="361" spans="2:13">
      <c r="B361" s="66" t="s">
        <v>1670</v>
      </c>
      <c r="C361" s="94" t="s">
        <v>1618</v>
      </c>
      <c r="D361" s="63" t="s">
        <v>1663</v>
      </c>
      <c r="E361" s="296" t="s">
        <v>1144</v>
      </c>
      <c r="F361" s="296"/>
      <c r="G361" s="64" t="s">
        <v>1663</v>
      </c>
      <c r="H361" s="296" t="s">
        <v>1723</v>
      </c>
      <c r="I361" s="70"/>
      <c r="J361" s="132"/>
      <c r="K361" s="296"/>
      <c r="L361" s="296"/>
      <c r="M361" s="65"/>
    </row>
    <row r="362" spans="2:13">
      <c r="B362" s="66" t="s">
        <v>1659</v>
      </c>
      <c r="C362" s="86">
        <v>267.91000000000003</v>
      </c>
      <c r="D362" s="71" t="s">
        <v>1664</v>
      </c>
      <c r="E362" s="90">
        <v>102</v>
      </c>
      <c r="F362" s="68"/>
      <c r="G362" s="72" t="s">
        <v>1664</v>
      </c>
      <c r="H362" s="90" t="s">
        <v>1723</v>
      </c>
      <c r="I362" s="69"/>
      <c r="J362" s="132"/>
      <c r="K362" s="296"/>
      <c r="L362" s="296"/>
      <c r="M362" s="65"/>
    </row>
    <row r="363" spans="2:13">
      <c r="B363" s="66" t="s">
        <v>1660</v>
      </c>
      <c r="C363" s="86">
        <v>179.12</v>
      </c>
      <c r="D363" s="838" t="s">
        <v>1668</v>
      </c>
      <c r="E363" s="839"/>
      <c r="F363" s="839"/>
      <c r="G363" s="839"/>
      <c r="H363" s="839"/>
      <c r="I363" s="840"/>
      <c r="J363" s="132"/>
      <c r="K363" s="296"/>
      <c r="L363" s="296"/>
      <c r="M363" s="65"/>
    </row>
    <row r="364" spans="2:13">
      <c r="B364" s="66" t="s">
        <v>1728</v>
      </c>
      <c r="C364" s="86">
        <v>636.12</v>
      </c>
      <c r="D364" s="841" t="s">
        <v>1661</v>
      </c>
      <c r="E364" s="842"/>
      <c r="F364" s="842"/>
      <c r="G364" s="842" t="s">
        <v>1662</v>
      </c>
      <c r="H364" s="842"/>
      <c r="I364" s="843"/>
      <c r="J364" s="132"/>
      <c r="K364" s="296"/>
      <c r="L364" s="296"/>
      <c r="M364" s="65"/>
    </row>
    <row r="365" spans="2:13">
      <c r="B365" s="66" t="s">
        <v>1713</v>
      </c>
      <c r="C365" s="86">
        <v>1.1499999999999999</v>
      </c>
      <c r="D365" s="63" t="s">
        <v>1663</v>
      </c>
      <c r="E365" s="296" t="s">
        <v>1280</v>
      </c>
      <c r="F365" s="296"/>
      <c r="G365" s="64" t="s">
        <v>1663</v>
      </c>
      <c r="H365" s="296" t="s">
        <v>1723</v>
      </c>
      <c r="I365" s="70"/>
      <c r="J365" s="132"/>
      <c r="K365" s="296"/>
      <c r="L365" s="296"/>
      <c r="M365" s="65"/>
    </row>
    <row r="366" spans="2:13">
      <c r="B366" s="66" t="s">
        <v>1714</v>
      </c>
      <c r="C366" s="86">
        <v>1.77</v>
      </c>
      <c r="D366" s="63" t="s">
        <v>1664</v>
      </c>
      <c r="E366" s="90">
        <v>90</v>
      </c>
      <c r="F366" s="68"/>
      <c r="G366" s="72" t="s">
        <v>1664</v>
      </c>
      <c r="H366" s="91" t="s">
        <v>1723</v>
      </c>
      <c r="I366" s="70"/>
      <c r="J366" s="132"/>
      <c r="K366" s="296"/>
      <c r="L366" s="296"/>
      <c r="M366" s="65"/>
    </row>
    <row r="367" spans="2:13">
      <c r="B367" s="844" t="s">
        <v>1671</v>
      </c>
      <c r="C367" s="839"/>
      <c r="D367" s="840"/>
      <c r="E367" s="838" t="s">
        <v>1672</v>
      </c>
      <c r="F367" s="839"/>
      <c r="G367" s="840"/>
      <c r="H367" s="838" t="s">
        <v>1673</v>
      </c>
      <c r="I367" s="839"/>
      <c r="J367" s="840"/>
      <c r="K367" s="838" t="s">
        <v>1701</v>
      </c>
      <c r="L367" s="839"/>
      <c r="M367" s="845"/>
    </row>
    <row r="368" spans="2:13">
      <c r="B368" s="73" t="s">
        <v>1674</v>
      </c>
      <c r="C368" s="298" t="s">
        <v>1675</v>
      </c>
      <c r="D368" s="299" t="s">
        <v>1676</v>
      </c>
      <c r="E368" s="297" t="s">
        <v>1674</v>
      </c>
      <c r="F368" s="298" t="s">
        <v>1675</v>
      </c>
      <c r="G368" s="299" t="s">
        <v>1676</v>
      </c>
      <c r="H368" s="297" t="s">
        <v>1694</v>
      </c>
      <c r="I368" s="298" t="s">
        <v>1731</v>
      </c>
      <c r="J368" s="299" t="s">
        <v>1732</v>
      </c>
      <c r="K368" s="297" t="s">
        <v>1702</v>
      </c>
      <c r="L368" s="298"/>
      <c r="M368" s="77" t="s">
        <v>1703</v>
      </c>
    </row>
    <row r="369" spans="2:13">
      <c r="B369" s="61" t="s">
        <v>1678</v>
      </c>
      <c r="C369" s="86" t="s">
        <v>1723</v>
      </c>
      <c r="D369" s="92" t="s">
        <v>1723</v>
      </c>
      <c r="E369" s="295" t="s">
        <v>1678</v>
      </c>
      <c r="F369" s="86" t="s">
        <v>1723</v>
      </c>
      <c r="G369" s="92" t="s">
        <v>1723</v>
      </c>
      <c r="H369" s="295" t="s">
        <v>1695</v>
      </c>
      <c r="I369" s="86">
        <v>0</v>
      </c>
      <c r="J369" s="92">
        <v>10</v>
      </c>
      <c r="K369" s="295" t="s">
        <v>1704</v>
      </c>
      <c r="L369" s="296"/>
      <c r="M369" s="107">
        <v>25</v>
      </c>
    </row>
    <row r="370" spans="2:13">
      <c r="B370" s="61" t="s">
        <v>1679</v>
      </c>
      <c r="C370" s="86" t="s">
        <v>847</v>
      </c>
      <c r="D370" s="92">
        <v>75</v>
      </c>
      <c r="E370" s="295" t="s">
        <v>1679</v>
      </c>
      <c r="F370" s="86" t="s">
        <v>1722</v>
      </c>
      <c r="G370" s="92">
        <v>0</v>
      </c>
      <c r="H370" s="295" t="s">
        <v>1696</v>
      </c>
      <c r="I370" s="86">
        <v>90</v>
      </c>
      <c r="J370" s="92">
        <v>20</v>
      </c>
      <c r="K370" s="295" t="s">
        <v>1735</v>
      </c>
      <c r="L370" s="296"/>
      <c r="M370" s="107">
        <v>0</v>
      </c>
    </row>
    <row r="371" spans="2:13">
      <c r="B371" s="61" t="s">
        <v>1680</v>
      </c>
      <c r="C371" s="86" t="s">
        <v>1722</v>
      </c>
      <c r="D371" s="92">
        <v>0</v>
      </c>
      <c r="E371" s="295" t="s">
        <v>1680</v>
      </c>
      <c r="F371" s="96" t="s">
        <v>1346</v>
      </c>
      <c r="G371" s="92">
        <v>90</v>
      </c>
      <c r="H371" s="295" t="s">
        <v>1697</v>
      </c>
      <c r="I371" s="86">
        <v>100</v>
      </c>
      <c r="J371" s="92">
        <v>0</v>
      </c>
      <c r="K371" s="67" t="s">
        <v>1706</v>
      </c>
      <c r="L371" s="68"/>
      <c r="M371" s="101">
        <v>0</v>
      </c>
    </row>
    <row r="372" spans="2:13">
      <c r="B372" s="61" t="s">
        <v>1681</v>
      </c>
      <c r="C372" s="109" t="s">
        <v>1784</v>
      </c>
      <c r="D372" s="92">
        <v>75</v>
      </c>
      <c r="E372" s="295" t="s">
        <v>1681</v>
      </c>
      <c r="F372" s="96" t="s">
        <v>1307</v>
      </c>
      <c r="G372" s="92">
        <v>95</v>
      </c>
      <c r="H372" s="295" t="s">
        <v>1698</v>
      </c>
      <c r="I372" s="86">
        <v>0</v>
      </c>
      <c r="J372" s="92">
        <v>10</v>
      </c>
      <c r="K372" s="838" t="s">
        <v>1707</v>
      </c>
      <c r="L372" s="839"/>
      <c r="M372" s="845"/>
    </row>
    <row r="373" spans="2:13">
      <c r="B373" s="61" t="s">
        <v>1682</v>
      </c>
      <c r="C373" s="94" t="s">
        <v>1180</v>
      </c>
      <c r="D373" s="92">
        <v>80</v>
      </c>
      <c r="E373" s="295" t="s">
        <v>1682</v>
      </c>
      <c r="F373" s="86" t="s">
        <v>889</v>
      </c>
      <c r="G373" s="92">
        <v>80</v>
      </c>
      <c r="H373" s="296" t="s">
        <v>1724</v>
      </c>
      <c r="I373" s="86">
        <v>50</v>
      </c>
      <c r="J373" s="92">
        <v>0</v>
      </c>
      <c r="K373" s="846" t="s">
        <v>1708</v>
      </c>
      <c r="L373" s="847"/>
      <c r="M373" s="107">
        <v>0</v>
      </c>
    </row>
    <row r="374" spans="2:13">
      <c r="B374" s="61" t="s">
        <v>1683</v>
      </c>
      <c r="C374" s="86" t="s">
        <v>953</v>
      </c>
      <c r="D374" s="92">
        <v>75</v>
      </c>
      <c r="E374" s="295" t="s">
        <v>1683</v>
      </c>
      <c r="F374" s="86" t="s">
        <v>1722</v>
      </c>
      <c r="G374" s="92">
        <v>0</v>
      </c>
      <c r="H374" s="295" t="s">
        <v>1699</v>
      </c>
      <c r="I374" s="86">
        <v>100</v>
      </c>
      <c r="J374" s="92">
        <v>10</v>
      </c>
      <c r="K374" s="846" t="s">
        <v>1709</v>
      </c>
      <c r="L374" s="847"/>
      <c r="M374" s="107">
        <v>0</v>
      </c>
    </row>
    <row r="375" spans="2:13">
      <c r="B375" s="61" t="s">
        <v>1684</v>
      </c>
      <c r="C375" s="96" t="s">
        <v>869</v>
      </c>
      <c r="D375" s="92">
        <v>150</v>
      </c>
      <c r="E375" s="295" t="s">
        <v>1684</v>
      </c>
      <c r="F375" s="86" t="s">
        <v>1722</v>
      </c>
      <c r="G375" s="92">
        <v>0</v>
      </c>
      <c r="H375" s="295" t="s">
        <v>1685</v>
      </c>
      <c r="I375" s="86">
        <v>85</v>
      </c>
      <c r="J375" s="92">
        <v>30</v>
      </c>
      <c r="K375" s="846" t="s">
        <v>1710</v>
      </c>
      <c r="L375" s="847"/>
      <c r="M375" s="107">
        <v>0</v>
      </c>
    </row>
    <row r="376" spans="2:13">
      <c r="B376" s="61" t="s">
        <v>1685</v>
      </c>
      <c r="C376" s="86" t="s">
        <v>905</v>
      </c>
      <c r="D376" s="92">
        <v>84</v>
      </c>
      <c r="E376" s="295" t="s">
        <v>1685</v>
      </c>
      <c r="F376" s="86" t="s">
        <v>1722</v>
      </c>
      <c r="G376" s="92">
        <v>0</v>
      </c>
      <c r="H376" s="295" t="s">
        <v>1700</v>
      </c>
      <c r="I376" s="100">
        <v>0</v>
      </c>
      <c r="J376" s="106">
        <v>0</v>
      </c>
      <c r="K376" s="593" t="s">
        <v>2003</v>
      </c>
      <c r="L376" s="100"/>
      <c r="M376" s="101">
        <v>0</v>
      </c>
    </row>
    <row r="377" spans="2:13">
      <c r="B377" s="61" t="s">
        <v>1686</v>
      </c>
      <c r="C377" s="86" t="s">
        <v>774</v>
      </c>
      <c r="D377" s="92">
        <v>40</v>
      </c>
      <c r="E377" s="295" t="s">
        <v>1686</v>
      </c>
      <c r="F377" s="86" t="s">
        <v>1722</v>
      </c>
      <c r="G377" s="92">
        <v>0</v>
      </c>
      <c r="H377" s="848" t="s">
        <v>1712</v>
      </c>
      <c r="I377" s="849"/>
      <c r="J377" s="81" t="s">
        <v>1711</v>
      </c>
      <c r="K377" s="97">
        <v>70</v>
      </c>
      <c r="L377" s="82" t="s">
        <v>1705</v>
      </c>
      <c r="M377" s="98">
        <v>140</v>
      </c>
    </row>
    <row r="378" spans="2:13">
      <c r="B378" s="61" t="s">
        <v>1687</v>
      </c>
      <c r="C378" s="86" t="s">
        <v>627</v>
      </c>
      <c r="D378" s="92">
        <v>90</v>
      </c>
      <c r="E378" s="295" t="s">
        <v>1687</v>
      </c>
      <c r="F378" s="86" t="s">
        <v>1722</v>
      </c>
      <c r="G378" s="92">
        <v>0</v>
      </c>
      <c r="H378" s="296"/>
      <c r="I378" s="296"/>
      <c r="J378" s="296"/>
      <c r="K378" s="296"/>
      <c r="L378" s="296"/>
      <c r="M378" s="65"/>
    </row>
    <row r="379" spans="2:13">
      <c r="B379" s="61" t="s">
        <v>1688</v>
      </c>
      <c r="C379" s="86" t="s">
        <v>1722</v>
      </c>
      <c r="D379" s="92">
        <v>0</v>
      </c>
      <c r="E379" s="295" t="s">
        <v>1688</v>
      </c>
      <c r="F379" s="96" t="s">
        <v>806</v>
      </c>
      <c r="G379" s="92">
        <v>50</v>
      </c>
      <c r="H379" s="296"/>
      <c r="I379" s="296"/>
      <c r="J379" s="296"/>
      <c r="K379" s="296"/>
      <c r="L379" s="296"/>
      <c r="M379" s="65"/>
    </row>
    <row r="380" spans="2:13">
      <c r="B380" s="61" t="s">
        <v>1689</v>
      </c>
      <c r="C380" s="94" t="s">
        <v>1333</v>
      </c>
      <c r="D380" s="92">
        <v>70</v>
      </c>
      <c r="E380" s="295" t="s">
        <v>1689</v>
      </c>
      <c r="F380" s="86" t="s">
        <v>1722</v>
      </c>
      <c r="G380" s="92">
        <v>0</v>
      </c>
      <c r="H380" s="296"/>
      <c r="I380" s="296"/>
      <c r="J380" s="296"/>
      <c r="K380" s="296"/>
      <c r="L380" s="296"/>
      <c r="M380" s="65"/>
    </row>
    <row r="381" spans="2:13">
      <c r="B381" s="61" t="s">
        <v>1690</v>
      </c>
      <c r="C381" s="86" t="s">
        <v>1722</v>
      </c>
      <c r="D381" s="92">
        <v>0</v>
      </c>
      <c r="E381" s="295" t="s">
        <v>1690</v>
      </c>
      <c r="F381" s="86" t="s">
        <v>1722</v>
      </c>
      <c r="G381" s="92">
        <v>0</v>
      </c>
      <c r="H381" s="296"/>
      <c r="I381" s="296"/>
      <c r="J381" s="296"/>
      <c r="K381" s="296"/>
      <c r="L381" s="296"/>
      <c r="M381" s="65"/>
    </row>
    <row r="382" spans="2:13">
      <c r="B382" s="61" t="s">
        <v>1691</v>
      </c>
      <c r="C382" s="96" t="s">
        <v>1187</v>
      </c>
      <c r="D382" s="92">
        <v>70</v>
      </c>
      <c r="E382" s="295" t="s">
        <v>1691</v>
      </c>
      <c r="F382" s="96" t="s">
        <v>1185</v>
      </c>
      <c r="G382" s="92">
        <v>80</v>
      </c>
      <c r="H382" s="86" t="s">
        <v>1716</v>
      </c>
      <c r="I382" s="296"/>
      <c r="J382" s="85" t="s">
        <v>1717</v>
      </c>
      <c r="K382" s="296"/>
      <c r="L382" s="85" t="s">
        <v>1718</v>
      </c>
      <c r="M382" s="65"/>
    </row>
    <row r="383" spans="2:13">
      <c r="B383" s="61" t="s">
        <v>1692</v>
      </c>
      <c r="C383" s="86" t="s">
        <v>1722</v>
      </c>
      <c r="D383" s="92">
        <v>0</v>
      </c>
      <c r="E383" s="295" t="s">
        <v>1692</v>
      </c>
      <c r="F383" s="86" t="s">
        <v>1722</v>
      </c>
      <c r="G383" s="92">
        <v>0</v>
      </c>
      <c r="H383" s="296"/>
      <c r="I383" s="296"/>
      <c r="J383" s="296"/>
      <c r="K383" s="296"/>
      <c r="L383" s="296"/>
      <c r="M383" s="65"/>
    </row>
    <row r="384" spans="2:13">
      <c r="B384" s="61" t="s">
        <v>1677</v>
      </c>
      <c r="C384" s="86" t="s">
        <v>1081</v>
      </c>
      <c r="D384" s="92">
        <v>75</v>
      </c>
      <c r="E384" s="295" t="s">
        <v>1677</v>
      </c>
      <c r="F384" s="86" t="s">
        <v>1722</v>
      </c>
      <c r="G384" s="92">
        <v>0</v>
      </c>
      <c r="H384" s="296"/>
      <c r="I384" s="296"/>
      <c r="J384" s="296"/>
      <c r="K384" s="296"/>
      <c r="L384" s="296"/>
      <c r="M384" s="65"/>
    </row>
    <row r="385" spans="2:13">
      <c r="B385" s="61" t="s">
        <v>1693</v>
      </c>
      <c r="C385" s="86" t="s">
        <v>964</v>
      </c>
      <c r="D385" s="92">
        <v>75</v>
      </c>
      <c r="E385" s="295" t="s">
        <v>1693</v>
      </c>
      <c r="F385" s="86" t="s">
        <v>1722</v>
      </c>
      <c r="G385" s="92">
        <v>0</v>
      </c>
      <c r="H385" s="296"/>
      <c r="I385" s="296"/>
      <c r="J385" s="296"/>
      <c r="K385" s="296"/>
      <c r="L385" s="296"/>
      <c r="M385" s="65"/>
    </row>
    <row r="386" spans="2:13" ht="15.75" thickBot="1">
      <c r="B386" s="102" t="s">
        <v>1729</v>
      </c>
      <c r="C386" s="93"/>
      <c r="D386" s="108">
        <v>80</v>
      </c>
      <c r="E386" s="103" t="s">
        <v>1730</v>
      </c>
      <c r="F386" s="93"/>
      <c r="G386" s="108">
        <v>79</v>
      </c>
      <c r="H386" s="83"/>
      <c r="I386" s="83"/>
      <c r="J386" s="83"/>
      <c r="K386" s="83"/>
      <c r="L386" s="83"/>
      <c r="M386" s="84"/>
    </row>
    <row r="387" spans="2:13" ht="16.5" thickTop="1" thickBot="1"/>
    <row r="388" spans="2:13" ht="16.5" thickTop="1" thickBot="1">
      <c r="B388" s="833" t="s">
        <v>1937</v>
      </c>
      <c r="C388" s="834"/>
      <c r="D388" s="835" t="s">
        <v>1658</v>
      </c>
      <c r="E388" s="836"/>
      <c r="F388" s="836"/>
      <c r="G388" s="836"/>
      <c r="H388" s="836"/>
      <c r="I388" s="837"/>
      <c r="J388" s="207"/>
      <c r="K388" s="59"/>
      <c r="L388" s="59"/>
      <c r="M388" s="60"/>
    </row>
    <row r="389" spans="2:13" ht="15.75" thickTop="1">
      <c r="B389" s="66" t="s">
        <v>1667</v>
      </c>
      <c r="C389" s="590" t="s">
        <v>2024</v>
      </c>
      <c r="D389" s="447" t="s">
        <v>1652</v>
      </c>
      <c r="E389" s="448" t="s">
        <v>1653</v>
      </c>
      <c r="F389" s="448" t="s">
        <v>1654</v>
      </c>
      <c r="G389" s="448" t="s">
        <v>1656</v>
      </c>
      <c r="H389" s="448" t="s">
        <v>1655</v>
      </c>
      <c r="I389" s="449" t="s">
        <v>1657</v>
      </c>
      <c r="J389" s="208"/>
      <c r="K389" s="451"/>
      <c r="L389" s="451"/>
      <c r="M389" s="65"/>
    </row>
    <row r="390" spans="2:13">
      <c r="B390" s="66" t="s">
        <v>1757</v>
      </c>
      <c r="C390" s="86" t="s">
        <v>1792</v>
      </c>
      <c r="D390" s="87">
        <v>90</v>
      </c>
      <c r="E390" s="88">
        <v>75</v>
      </c>
      <c r="F390" s="88">
        <v>75</v>
      </c>
      <c r="G390" s="88">
        <v>115</v>
      </c>
      <c r="H390" s="88">
        <v>90</v>
      </c>
      <c r="I390" s="89">
        <v>55</v>
      </c>
      <c r="J390" s="208"/>
      <c r="K390" s="451"/>
      <c r="L390" s="451"/>
      <c r="M390" s="65"/>
    </row>
    <row r="391" spans="2:13">
      <c r="B391" s="66" t="s">
        <v>1665</v>
      </c>
      <c r="C391" s="86" t="s">
        <v>3</v>
      </c>
      <c r="D391" s="838" t="s">
        <v>1669</v>
      </c>
      <c r="E391" s="839"/>
      <c r="F391" s="839"/>
      <c r="G391" s="839"/>
      <c r="H391" s="839"/>
      <c r="I391" s="840"/>
      <c r="J391" s="208"/>
      <c r="K391" s="451"/>
      <c r="L391" s="451"/>
      <c r="M391" s="65"/>
    </row>
    <row r="392" spans="2:13">
      <c r="B392" s="66" t="s">
        <v>1666</v>
      </c>
      <c r="C392" s="86" t="s">
        <v>1723</v>
      </c>
      <c r="D392" s="841" t="s">
        <v>1661</v>
      </c>
      <c r="E392" s="842"/>
      <c r="F392" s="842"/>
      <c r="G392" s="842" t="s">
        <v>1662</v>
      </c>
      <c r="H392" s="842"/>
      <c r="I392" s="843"/>
      <c r="J392" s="208"/>
      <c r="K392" s="451"/>
      <c r="L392" s="451"/>
      <c r="M392" s="65"/>
    </row>
    <row r="393" spans="2:13">
      <c r="B393" s="66" t="s">
        <v>1670</v>
      </c>
      <c r="C393" s="86" t="s">
        <v>1594</v>
      </c>
      <c r="D393" s="63" t="s">
        <v>1663</v>
      </c>
      <c r="E393" s="451" t="s">
        <v>1784</v>
      </c>
      <c r="F393" s="451"/>
      <c r="G393" s="64" t="s">
        <v>1663</v>
      </c>
      <c r="H393" s="451" t="s">
        <v>1723</v>
      </c>
      <c r="I393" s="70"/>
      <c r="J393" s="208"/>
      <c r="K393" s="451"/>
      <c r="L393" s="451"/>
      <c r="M393" s="65"/>
    </row>
    <row r="394" spans="2:13">
      <c r="B394" s="66" t="s">
        <v>1659</v>
      </c>
      <c r="C394" s="86">
        <v>201.96</v>
      </c>
      <c r="D394" s="71" t="s">
        <v>1664</v>
      </c>
      <c r="E394" s="90">
        <v>75</v>
      </c>
      <c r="F394" s="68"/>
      <c r="G394" s="72" t="s">
        <v>1664</v>
      </c>
      <c r="H394" s="90" t="s">
        <v>1723</v>
      </c>
      <c r="I394" s="69"/>
      <c r="J394" s="208"/>
      <c r="K394" s="451"/>
      <c r="L394" s="451"/>
      <c r="M394" s="65"/>
    </row>
    <row r="395" spans="2:13">
      <c r="B395" s="66" t="s">
        <v>1660</v>
      </c>
      <c r="C395" s="86">
        <v>289.18</v>
      </c>
      <c r="D395" s="838" t="s">
        <v>1668</v>
      </c>
      <c r="E395" s="839"/>
      <c r="F395" s="839"/>
      <c r="G395" s="839"/>
      <c r="H395" s="839"/>
      <c r="I395" s="840"/>
      <c r="J395" s="208"/>
      <c r="K395" s="451"/>
      <c r="L395" s="451"/>
      <c r="M395" s="65"/>
    </row>
    <row r="396" spans="2:13">
      <c r="B396" s="66" t="s">
        <v>1728</v>
      </c>
      <c r="C396" s="86">
        <v>257.43</v>
      </c>
      <c r="D396" s="841" t="s">
        <v>1661</v>
      </c>
      <c r="E396" s="842"/>
      <c r="F396" s="842"/>
      <c r="G396" s="842" t="s">
        <v>1662</v>
      </c>
      <c r="H396" s="842"/>
      <c r="I396" s="843"/>
      <c r="J396" s="208"/>
      <c r="K396" s="451"/>
      <c r="L396" s="451"/>
      <c r="M396" s="65"/>
    </row>
    <row r="397" spans="2:13">
      <c r="B397" s="66" t="s">
        <v>1713</v>
      </c>
      <c r="C397" s="86">
        <v>1.38</v>
      </c>
      <c r="D397" s="63" t="s">
        <v>1663</v>
      </c>
      <c r="E397" s="451" t="s">
        <v>1307</v>
      </c>
      <c r="F397" s="451"/>
      <c r="G397" s="64" t="s">
        <v>1663</v>
      </c>
      <c r="H397" s="451" t="s">
        <v>1723</v>
      </c>
      <c r="I397" s="70"/>
      <c r="J397" s="208"/>
      <c r="K397" s="451"/>
      <c r="L397" s="451"/>
      <c r="M397" s="65"/>
    </row>
    <row r="398" spans="2:13">
      <c r="B398" s="66" t="s">
        <v>1714</v>
      </c>
      <c r="C398" s="86">
        <v>0.85</v>
      </c>
      <c r="D398" s="63" t="s">
        <v>1664</v>
      </c>
      <c r="E398" s="90">
        <v>95</v>
      </c>
      <c r="F398" s="68"/>
      <c r="G398" s="72" t="s">
        <v>1664</v>
      </c>
      <c r="H398" s="91" t="s">
        <v>1723</v>
      </c>
      <c r="I398" s="70"/>
      <c r="J398" s="208"/>
      <c r="K398" s="451"/>
      <c r="L398" s="451"/>
      <c r="M398" s="65"/>
    </row>
    <row r="399" spans="2:13">
      <c r="B399" s="844" t="s">
        <v>1671</v>
      </c>
      <c r="C399" s="839"/>
      <c r="D399" s="840"/>
      <c r="E399" s="838" t="s">
        <v>1672</v>
      </c>
      <c r="F399" s="839"/>
      <c r="G399" s="840"/>
      <c r="H399" s="838" t="s">
        <v>1673</v>
      </c>
      <c r="I399" s="839"/>
      <c r="J399" s="840"/>
      <c r="K399" s="838" t="s">
        <v>1701</v>
      </c>
      <c r="L399" s="839"/>
      <c r="M399" s="845"/>
    </row>
    <row r="400" spans="2:13">
      <c r="B400" s="73" t="s">
        <v>1674</v>
      </c>
      <c r="C400" s="448" t="s">
        <v>1675</v>
      </c>
      <c r="D400" s="449" t="s">
        <v>1676</v>
      </c>
      <c r="E400" s="447" t="s">
        <v>1674</v>
      </c>
      <c r="F400" s="448" t="s">
        <v>1675</v>
      </c>
      <c r="G400" s="449" t="s">
        <v>1676</v>
      </c>
      <c r="H400" s="447" t="s">
        <v>1694</v>
      </c>
      <c r="I400" s="448" t="s">
        <v>1731</v>
      </c>
      <c r="J400" s="449" t="s">
        <v>1732</v>
      </c>
      <c r="K400" s="447" t="s">
        <v>1702</v>
      </c>
      <c r="L400" s="448"/>
      <c r="M400" s="77" t="s">
        <v>1703</v>
      </c>
    </row>
    <row r="401" spans="2:13">
      <c r="B401" s="61" t="s">
        <v>1678</v>
      </c>
      <c r="C401" s="86" t="s">
        <v>1144</v>
      </c>
      <c r="D401" s="92">
        <v>102</v>
      </c>
      <c r="E401" s="450" t="s">
        <v>1678</v>
      </c>
      <c r="F401" s="94" t="s">
        <v>944</v>
      </c>
      <c r="G401" s="92">
        <v>68</v>
      </c>
      <c r="H401" s="450" t="s">
        <v>1695</v>
      </c>
      <c r="I401" s="86">
        <v>0</v>
      </c>
      <c r="J401" s="92">
        <v>10</v>
      </c>
      <c r="K401" s="450" t="s">
        <v>1704</v>
      </c>
      <c r="L401" s="451"/>
      <c r="M401" s="107">
        <v>0</v>
      </c>
    </row>
    <row r="402" spans="2:13">
      <c r="B402" s="61" t="s">
        <v>1679</v>
      </c>
      <c r="C402" s="86" t="s">
        <v>847</v>
      </c>
      <c r="D402" s="92">
        <v>75</v>
      </c>
      <c r="E402" s="450" t="s">
        <v>1679</v>
      </c>
      <c r="F402" s="86" t="s">
        <v>1722</v>
      </c>
      <c r="G402" s="92">
        <v>0</v>
      </c>
      <c r="H402" s="450" t="s">
        <v>1696</v>
      </c>
      <c r="I402" s="86">
        <v>100</v>
      </c>
      <c r="J402" s="92">
        <v>-40</v>
      </c>
      <c r="K402" s="450" t="s">
        <v>1735</v>
      </c>
      <c r="L402" s="451"/>
      <c r="M402" s="107">
        <v>0</v>
      </c>
    </row>
    <row r="403" spans="2:13">
      <c r="B403" s="61" t="s">
        <v>1680</v>
      </c>
      <c r="C403" s="86" t="s">
        <v>1722</v>
      </c>
      <c r="D403" s="92">
        <v>0</v>
      </c>
      <c r="E403" s="450" t="s">
        <v>1680</v>
      </c>
      <c r="F403" s="86" t="s">
        <v>1722</v>
      </c>
      <c r="G403" s="92">
        <v>0</v>
      </c>
      <c r="H403" s="450" t="s">
        <v>1697</v>
      </c>
      <c r="I403" s="86">
        <v>0</v>
      </c>
      <c r="J403" s="92">
        <v>0</v>
      </c>
      <c r="K403" s="67" t="s">
        <v>1706</v>
      </c>
      <c r="L403" s="68"/>
      <c r="M403" s="101">
        <v>50</v>
      </c>
    </row>
    <row r="404" spans="2:13">
      <c r="B404" s="61" t="s">
        <v>1681</v>
      </c>
      <c r="C404" s="86" t="s">
        <v>1723</v>
      </c>
      <c r="D404" s="92" t="s">
        <v>1723</v>
      </c>
      <c r="E404" s="450" t="s">
        <v>1681</v>
      </c>
      <c r="F404" s="86" t="s">
        <v>1723</v>
      </c>
      <c r="G404" s="92" t="s">
        <v>1723</v>
      </c>
      <c r="H404" s="450" t="s">
        <v>1698</v>
      </c>
      <c r="I404" s="86">
        <v>0</v>
      </c>
      <c r="J404" s="92">
        <v>0</v>
      </c>
      <c r="K404" s="838" t="s">
        <v>1707</v>
      </c>
      <c r="L404" s="839"/>
      <c r="M404" s="845"/>
    </row>
    <row r="405" spans="2:13">
      <c r="B405" s="61" t="s">
        <v>1682</v>
      </c>
      <c r="C405" s="86" t="s">
        <v>1722</v>
      </c>
      <c r="D405" s="92">
        <v>0</v>
      </c>
      <c r="E405" s="450" t="s">
        <v>1682</v>
      </c>
      <c r="F405" s="86" t="s">
        <v>1722</v>
      </c>
      <c r="G405" s="92">
        <v>0</v>
      </c>
      <c r="H405" s="451" t="s">
        <v>1724</v>
      </c>
      <c r="I405" s="86">
        <v>50</v>
      </c>
      <c r="J405" s="92">
        <v>0</v>
      </c>
      <c r="K405" s="846" t="s">
        <v>1708</v>
      </c>
      <c r="L405" s="847"/>
      <c r="M405" s="107">
        <v>0</v>
      </c>
    </row>
    <row r="406" spans="2:13">
      <c r="B406" s="61" t="s">
        <v>1683</v>
      </c>
      <c r="C406" s="86" t="s">
        <v>1722</v>
      </c>
      <c r="D406" s="92">
        <v>0</v>
      </c>
      <c r="E406" s="450" t="s">
        <v>1683</v>
      </c>
      <c r="F406" s="86" t="s">
        <v>1722</v>
      </c>
      <c r="G406" s="92">
        <v>0</v>
      </c>
      <c r="H406" s="450" t="s">
        <v>1699</v>
      </c>
      <c r="I406" s="86">
        <v>100</v>
      </c>
      <c r="J406" s="92">
        <v>10</v>
      </c>
      <c r="K406" s="846" t="s">
        <v>1709</v>
      </c>
      <c r="L406" s="847"/>
      <c r="M406" s="107">
        <v>0</v>
      </c>
    </row>
    <row r="407" spans="2:13">
      <c r="B407" s="61" t="s">
        <v>1684</v>
      </c>
      <c r="C407" s="96" t="s">
        <v>869</v>
      </c>
      <c r="D407" s="92">
        <v>150</v>
      </c>
      <c r="E407" s="450" t="s">
        <v>1684</v>
      </c>
      <c r="F407" s="94" t="s">
        <v>866</v>
      </c>
      <c r="G407" s="92">
        <v>84</v>
      </c>
      <c r="H407" s="450" t="s">
        <v>1685</v>
      </c>
      <c r="I407" s="86">
        <v>85</v>
      </c>
      <c r="J407" s="92">
        <v>0</v>
      </c>
      <c r="K407" s="846" t="s">
        <v>1710</v>
      </c>
      <c r="L407" s="847"/>
      <c r="M407" s="107">
        <v>0</v>
      </c>
    </row>
    <row r="408" spans="2:13">
      <c r="B408" s="61" t="s">
        <v>1685</v>
      </c>
      <c r="C408" s="86" t="s">
        <v>1722</v>
      </c>
      <c r="D408" s="92">
        <v>0</v>
      </c>
      <c r="E408" s="450" t="s">
        <v>1685</v>
      </c>
      <c r="F408" s="86" t="s">
        <v>1722</v>
      </c>
      <c r="G408" s="92">
        <v>0</v>
      </c>
      <c r="H408" s="450" t="s">
        <v>1700</v>
      </c>
      <c r="I408" s="100">
        <v>0</v>
      </c>
      <c r="J408" s="106">
        <v>0</v>
      </c>
      <c r="K408" s="593" t="s">
        <v>2003</v>
      </c>
      <c r="L408" s="100"/>
      <c r="M408" s="101">
        <v>0</v>
      </c>
    </row>
    <row r="409" spans="2:13">
      <c r="B409" s="61" t="s">
        <v>1686</v>
      </c>
      <c r="C409" s="86" t="s">
        <v>1722</v>
      </c>
      <c r="D409" s="92">
        <v>0</v>
      </c>
      <c r="E409" s="450" t="s">
        <v>1686</v>
      </c>
      <c r="F409" s="86" t="s">
        <v>1722</v>
      </c>
      <c r="G409" s="92">
        <v>0</v>
      </c>
      <c r="H409" s="848" t="s">
        <v>1712</v>
      </c>
      <c r="I409" s="849"/>
      <c r="J409" s="81" t="s">
        <v>1711</v>
      </c>
      <c r="K409" s="97">
        <v>20</v>
      </c>
      <c r="L409" s="82" t="s">
        <v>1705</v>
      </c>
      <c r="M409" s="98">
        <v>200</v>
      </c>
    </row>
    <row r="410" spans="2:13">
      <c r="B410" s="61" t="s">
        <v>1687</v>
      </c>
      <c r="C410" s="86" t="s">
        <v>1722</v>
      </c>
      <c r="D410" s="92">
        <v>0</v>
      </c>
      <c r="E410" s="450" t="s">
        <v>1687</v>
      </c>
      <c r="F410" s="86" t="s">
        <v>1722</v>
      </c>
      <c r="G410" s="92">
        <v>0</v>
      </c>
      <c r="H410" s="451"/>
      <c r="I410" s="451"/>
      <c r="J410" s="451"/>
      <c r="K410" s="451"/>
      <c r="L410" s="451"/>
      <c r="M410" s="65"/>
    </row>
    <row r="411" spans="2:13">
      <c r="B411" s="61" t="s">
        <v>1688</v>
      </c>
      <c r="C411" s="86" t="s">
        <v>1722</v>
      </c>
      <c r="D411" s="92">
        <v>0</v>
      </c>
      <c r="E411" s="450" t="s">
        <v>1688</v>
      </c>
      <c r="F411" s="86" t="s">
        <v>1722</v>
      </c>
      <c r="G411" s="92">
        <v>0</v>
      </c>
      <c r="H411" s="451"/>
      <c r="I411" s="451"/>
      <c r="J411" s="451"/>
      <c r="K411" s="451"/>
      <c r="L411" s="451"/>
      <c r="M411" s="65"/>
    </row>
    <row r="412" spans="2:13">
      <c r="B412" s="61" t="s">
        <v>1689</v>
      </c>
      <c r="C412" s="86" t="s">
        <v>1722</v>
      </c>
      <c r="D412" s="92">
        <v>0</v>
      </c>
      <c r="E412" s="450" t="s">
        <v>1689</v>
      </c>
      <c r="F412" s="96" t="s">
        <v>1195</v>
      </c>
      <c r="G412" s="92">
        <v>75</v>
      </c>
      <c r="H412" s="451"/>
      <c r="I412" s="451"/>
      <c r="J412" s="451"/>
      <c r="K412" s="451"/>
      <c r="L412" s="451"/>
      <c r="M412" s="65"/>
    </row>
    <row r="413" spans="2:13">
      <c r="B413" s="61" t="s">
        <v>1690</v>
      </c>
      <c r="C413" s="86" t="s">
        <v>1722</v>
      </c>
      <c r="D413" s="92">
        <v>0</v>
      </c>
      <c r="E413" s="450" t="s">
        <v>1690</v>
      </c>
      <c r="F413" s="94" t="s">
        <v>1102</v>
      </c>
      <c r="G413" s="92">
        <v>70</v>
      </c>
      <c r="H413" s="451"/>
      <c r="I413" s="451"/>
      <c r="J413" s="451"/>
      <c r="K413" s="451"/>
      <c r="L413" s="451"/>
      <c r="M413" s="65"/>
    </row>
    <row r="414" spans="2:13">
      <c r="B414" s="61" t="s">
        <v>1691</v>
      </c>
      <c r="C414" s="86" t="s">
        <v>1722</v>
      </c>
      <c r="D414" s="92">
        <v>0</v>
      </c>
      <c r="E414" s="450" t="s">
        <v>1691</v>
      </c>
      <c r="F414" s="86" t="s">
        <v>1722</v>
      </c>
      <c r="G414" s="92">
        <v>0</v>
      </c>
      <c r="H414" s="86" t="s">
        <v>1716</v>
      </c>
      <c r="I414" s="451"/>
      <c r="J414" s="85" t="s">
        <v>1717</v>
      </c>
      <c r="K414" s="451"/>
      <c r="L414" s="85" t="s">
        <v>1718</v>
      </c>
      <c r="M414" s="65"/>
    </row>
    <row r="415" spans="2:13">
      <c r="B415" s="61" t="s">
        <v>1692</v>
      </c>
      <c r="C415" s="86" t="s">
        <v>1074</v>
      </c>
      <c r="D415" s="92">
        <v>120</v>
      </c>
      <c r="E415" s="450" t="s">
        <v>1692</v>
      </c>
      <c r="F415" s="86" t="s">
        <v>1722</v>
      </c>
      <c r="G415" s="92">
        <v>0</v>
      </c>
      <c r="H415" s="451"/>
      <c r="I415" s="451"/>
      <c r="J415" s="451"/>
      <c r="K415" s="451"/>
      <c r="L415" s="451"/>
      <c r="M415" s="65"/>
    </row>
    <row r="416" spans="2:13">
      <c r="B416" s="61" t="s">
        <v>1677</v>
      </c>
      <c r="C416" s="86" t="s">
        <v>863</v>
      </c>
      <c r="D416" s="92">
        <v>66</v>
      </c>
      <c r="E416" s="450" t="s">
        <v>1677</v>
      </c>
      <c r="F416" s="86" t="s">
        <v>1722</v>
      </c>
      <c r="G416" s="92">
        <v>0</v>
      </c>
      <c r="H416" s="451"/>
      <c r="I416" s="451"/>
      <c r="J416" s="451"/>
      <c r="K416" s="451"/>
      <c r="L416" s="451"/>
      <c r="M416" s="65"/>
    </row>
    <row r="417" spans="2:13">
      <c r="B417" s="61" t="s">
        <v>1693</v>
      </c>
      <c r="C417" s="86" t="s">
        <v>964</v>
      </c>
      <c r="D417" s="92">
        <v>75</v>
      </c>
      <c r="E417" s="450" t="s">
        <v>1693</v>
      </c>
      <c r="F417" s="86" t="s">
        <v>1722</v>
      </c>
      <c r="G417" s="92">
        <v>0</v>
      </c>
      <c r="H417" s="451"/>
      <c r="I417" s="451"/>
      <c r="J417" s="451"/>
      <c r="K417" s="451"/>
      <c r="L417" s="451"/>
      <c r="M417" s="65"/>
    </row>
    <row r="418" spans="2:13" ht="15.75" thickBot="1">
      <c r="B418" s="102" t="s">
        <v>1729</v>
      </c>
      <c r="C418" s="93"/>
      <c r="D418" s="108">
        <v>98</v>
      </c>
      <c r="E418" s="103" t="s">
        <v>1730</v>
      </c>
      <c r="F418" s="93"/>
      <c r="G418" s="108">
        <v>74</v>
      </c>
      <c r="H418" s="83"/>
      <c r="I418" s="83"/>
      <c r="J418" s="83"/>
      <c r="K418" s="83"/>
      <c r="L418" s="83"/>
      <c r="M418" s="84"/>
    </row>
    <row r="419" spans="2:13" ht="15.75" thickTop="1"/>
    <row r="421" spans="2:13" ht="15.75" thickBot="1"/>
    <row r="422" spans="2:13" ht="16.5" thickTop="1" thickBot="1">
      <c r="B422" s="833" t="s">
        <v>1938</v>
      </c>
      <c r="C422" s="834"/>
      <c r="D422" s="835" t="s">
        <v>1658</v>
      </c>
      <c r="E422" s="836"/>
      <c r="F422" s="836"/>
      <c r="G422" s="836"/>
      <c r="H422" s="836"/>
      <c r="I422" s="837"/>
      <c r="J422" s="333"/>
      <c r="K422" s="59"/>
      <c r="L422" s="59"/>
      <c r="M422" s="60"/>
    </row>
    <row r="423" spans="2:13" ht="15.75" thickTop="1">
      <c r="B423" s="66" t="s">
        <v>1667</v>
      </c>
      <c r="C423" s="590" t="s">
        <v>2025</v>
      </c>
      <c r="D423" s="447" t="s">
        <v>1652</v>
      </c>
      <c r="E423" s="448" t="s">
        <v>1653</v>
      </c>
      <c r="F423" s="448" t="s">
        <v>1654</v>
      </c>
      <c r="G423" s="448" t="s">
        <v>1656</v>
      </c>
      <c r="H423" s="448" t="s">
        <v>1655</v>
      </c>
      <c r="I423" s="449" t="s">
        <v>1657</v>
      </c>
      <c r="J423" s="217"/>
      <c r="K423" s="451"/>
      <c r="L423" s="451"/>
      <c r="M423" s="65"/>
    </row>
    <row r="424" spans="2:13">
      <c r="B424" s="66" t="s">
        <v>1757</v>
      </c>
      <c r="C424" s="86" t="s">
        <v>1792</v>
      </c>
      <c r="D424" s="87">
        <v>60</v>
      </c>
      <c r="E424" s="88">
        <v>85</v>
      </c>
      <c r="F424" s="88">
        <v>69</v>
      </c>
      <c r="G424" s="88">
        <v>65</v>
      </c>
      <c r="H424" s="88">
        <v>79</v>
      </c>
      <c r="I424" s="89">
        <v>80</v>
      </c>
      <c r="J424" s="217"/>
      <c r="K424" s="451"/>
      <c r="L424" s="451"/>
      <c r="M424" s="65"/>
    </row>
    <row r="425" spans="2:13">
      <c r="B425" s="66" t="s">
        <v>1665</v>
      </c>
      <c r="C425" s="86" t="s">
        <v>12</v>
      </c>
      <c r="D425" s="838" t="s">
        <v>1669</v>
      </c>
      <c r="E425" s="839"/>
      <c r="F425" s="839"/>
      <c r="G425" s="839"/>
      <c r="H425" s="839"/>
      <c r="I425" s="840"/>
      <c r="J425" s="217"/>
      <c r="K425" s="451"/>
      <c r="L425" s="451"/>
      <c r="M425" s="65"/>
    </row>
    <row r="426" spans="2:13">
      <c r="B426" s="66" t="s">
        <v>1666</v>
      </c>
      <c r="C426" s="86" t="s">
        <v>1723</v>
      </c>
      <c r="D426" s="841" t="s">
        <v>1661</v>
      </c>
      <c r="E426" s="842"/>
      <c r="F426" s="842"/>
      <c r="G426" s="842" t="s">
        <v>1662</v>
      </c>
      <c r="H426" s="842"/>
      <c r="I426" s="843"/>
      <c r="J426" s="217"/>
      <c r="K426" s="451"/>
      <c r="L426" s="451"/>
      <c r="M426" s="65"/>
    </row>
    <row r="427" spans="2:13">
      <c r="B427" s="66" t="s">
        <v>1670</v>
      </c>
      <c r="C427" s="95" t="s">
        <v>1487</v>
      </c>
      <c r="D427" s="63" t="s">
        <v>1663</v>
      </c>
      <c r="E427" s="451" t="s">
        <v>905</v>
      </c>
      <c r="F427" s="451"/>
      <c r="G427" s="64" t="s">
        <v>1663</v>
      </c>
      <c r="H427" s="451" t="s">
        <v>1723</v>
      </c>
      <c r="I427" s="70"/>
      <c r="J427" s="217"/>
      <c r="K427" s="451"/>
      <c r="L427" s="451"/>
      <c r="M427" s="65"/>
    </row>
    <row r="428" spans="2:13">
      <c r="B428" s="66" t="s">
        <v>1659</v>
      </c>
      <c r="C428" s="140">
        <v>135.5</v>
      </c>
      <c r="D428" s="71" t="s">
        <v>1664</v>
      </c>
      <c r="E428" s="90">
        <v>84</v>
      </c>
      <c r="F428" s="68"/>
      <c r="G428" s="72" t="s">
        <v>1664</v>
      </c>
      <c r="H428" s="90" t="s">
        <v>1723</v>
      </c>
      <c r="I428" s="69"/>
      <c r="J428" s="217"/>
      <c r="K428" s="451"/>
      <c r="L428" s="451"/>
      <c r="M428" s="65"/>
    </row>
    <row r="429" spans="2:13">
      <c r="B429" s="66" t="s">
        <v>1660</v>
      </c>
      <c r="C429" s="140">
        <v>207.5</v>
      </c>
      <c r="D429" s="838" t="s">
        <v>1668</v>
      </c>
      <c r="E429" s="839"/>
      <c r="F429" s="839"/>
      <c r="G429" s="839"/>
      <c r="H429" s="839"/>
      <c r="I429" s="840"/>
      <c r="J429" s="217"/>
      <c r="K429" s="451"/>
      <c r="L429" s="451"/>
      <c r="M429" s="65"/>
    </row>
    <row r="430" spans="2:13">
      <c r="B430" s="66" t="s">
        <v>1728</v>
      </c>
      <c r="C430" s="86">
        <v>378.84</v>
      </c>
      <c r="D430" s="841" t="s">
        <v>1661</v>
      </c>
      <c r="E430" s="842"/>
      <c r="F430" s="842"/>
      <c r="G430" s="842" t="s">
        <v>1662</v>
      </c>
      <c r="H430" s="842"/>
      <c r="I430" s="843"/>
      <c r="J430" s="217"/>
      <c r="K430" s="451"/>
      <c r="L430" s="451"/>
      <c r="M430" s="65"/>
    </row>
    <row r="431" spans="2:13">
      <c r="B431" s="66" t="s">
        <v>1713</v>
      </c>
      <c r="C431" s="86">
        <v>0.92</v>
      </c>
      <c r="D431" s="63" t="s">
        <v>1663</v>
      </c>
      <c r="E431" s="451" t="s">
        <v>1216</v>
      </c>
      <c r="F431" s="451"/>
      <c r="G431" s="64" t="s">
        <v>1663</v>
      </c>
      <c r="H431" s="451" t="s">
        <v>1723</v>
      </c>
      <c r="I431" s="70"/>
      <c r="J431" s="217"/>
      <c r="K431" s="451"/>
      <c r="L431" s="451"/>
      <c r="M431" s="65"/>
    </row>
    <row r="432" spans="2:13">
      <c r="B432" s="66" t="s">
        <v>1714</v>
      </c>
      <c r="C432" s="86">
        <v>1.23</v>
      </c>
      <c r="D432" s="63" t="s">
        <v>1664</v>
      </c>
      <c r="E432" s="90">
        <v>90</v>
      </c>
      <c r="F432" s="68"/>
      <c r="G432" s="72" t="s">
        <v>1664</v>
      </c>
      <c r="H432" s="91" t="s">
        <v>1723</v>
      </c>
      <c r="I432" s="70"/>
      <c r="J432" s="217"/>
      <c r="K432" s="451"/>
      <c r="L432" s="451"/>
      <c r="M432" s="65"/>
    </row>
    <row r="433" spans="2:13">
      <c r="B433" s="844" t="s">
        <v>1671</v>
      </c>
      <c r="C433" s="839"/>
      <c r="D433" s="840"/>
      <c r="E433" s="838" t="s">
        <v>1672</v>
      </c>
      <c r="F433" s="839"/>
      <c r="G433" s="840"/>
      <c r="H433" s="838" t="s">
        <v>1673</v>
      </c>
      <c r="I433" s="839"/>
      <c r="J433" s="840"/>
      <c r="K433" s="838" t="s">
        <v>1701</v>
      </c>
      <c r="L433" s="839"/>
      <c r="M433" s="845"/>
    </row>
    <row r="434" spans="2:13">
      <c r="B434" s="73" t="s">
        <v>1674</v>
      </c>
      <c r="C434" s="448" t="s">
        <v>1675</v>
      </c>
      <c r="D434" s="449" t="s">
        <v>1676</v>
      </c>
      <c r="E434" s="447" t="s">
        <v>1674</v>
      </c>
      <c r="F434" s="448" t="s">
        <v>1675</v>
      </c>
      <c r="G434" s="449" t="s">
        <v>1676</v>
      </c>
      <c r="H434" s="447" t="s">
        <v>1694</v>
      </c>
      <c r="I434" s="448" t="s">
        <v>1731</v>
      </c>
      <c r="J434" s="449" t="s">
        <v>1732</v>
      </c>
      <c r="K434" s="447" t="s">
        <v>1702</v>
      </c>
      <c r="L434" s="448"/>
      <c r="M434" s="77" t="s">
        <v>1703</v>
      </c>
    </row>
    <row r="435" spans="2:13">
      <c r="B435" s="61" t="s">
        <v>1678</v>
      </c>
      <c r="C435" s="86" t="s">
        <v>1144</v>
      </c>
      <c r="D435" s="92">
        <v>102</v>
      </c>
      <c r="E435" s="450" t="s">
        <v>1678</v>
      </c>
      <c r="F435" s="94" t="s">
        <v>944</v>
      </c>
      <c r="G435" s="92">
        <v>68</v>
      </c>
      <c r="H435" s="450" t="s">
        <v>1695</v>
      </c>
      <c r="I435" s="86">
        <v>0</v>
      </c>
      <c r="J435" s="92">
        <v>10</v>
      </c>
      <c r="K435" s="450" t="s">
        <v>1704</v>
      </c>
      <c r="L435" s="451"/>
      <c r="M435" s="107">
        <v>30</v>
      </c>
    </row>
    <row r="436" spans="2:13">
      <c r="B436" s="61" t="s">
        <v>1679</v>
      </c>
      <c r="C436" s="86" t="s">
        <v>845</v>
      </c>
      <c r="D436" s="92">
        <v>62</v>
      </c>
      <c r="E436" s="450" t="s">
        <v>1679</v>
      </c>
      <c r="F436" s="86" t="s">
        <v>1722</v>
      </c>
      <c r="G436" s="92">
        <v>0</v>
      </c>
      <c r="H436" s="450" t="s">
        <v>1696</v>
      </c>
      <c r="I436" s="86">
        <v>90</v>
      </c>
      <c r="J436" s="92">
        <v>0</v>
      </c>
      <c r="K436" s="450" t="s">
        <v>1735</v>
      </c>
      <c r="L436" s="451"/>
      <c r="M436" s="107">
        <v>25</v>
      </c>
    </row>
    <row r="437" spans="2:13">
      <c r="B437" s="61" t="s">
        <v>1680</v>
      </c>
      <c r="C437" s="86" t="s">
        <v>644</v>
      </c>
      <c r="D437" s="92">
        <v>81</v>
      </c>
      <c r="E437" s="450" t="s">
        <v>1680</v>
      </c>
      <c r="F437" s="86" t="s">
        <v>1722</v>
      </c>
      <c r="G437" s="92">
        <v>0</v>
      </c>
      <c r="H437" s="450" t="s">
        <v>1697</v>
      </c>
      <c r="I437" s="86">
        <v>0</v>
      </c>
      <c r="J437" s="92">
        <v>30</v>
      </c>
      <c r="K437" s="67" t="s">
        <v>1706</v>
      </c>
      <c r="L437" s="68"/>
      <c r="M437" s="101">
        <v>0</v>
      </c>
    </row>
    <row r="438" spans="2:13">
      <c r="B438" s="61" t="s">
        <v>1681</v>
      </c>
      <c r="C438" s="96" t="s">
        <v>1303</v>
      </c>
      <c r="D438" s="92">
        <v>62</v>
      </c>
      <c r="E438" s="450" t="s">
        <v>1681</v>
      </c>
      <c r="F438" s="86" t="s">
        <v>1722</v>
      </c>
      <c r="G438" s="92">
        <v>0</v>
      </c>
      <c r="H438" s="450" t="s">
        <v>1698</v>
      </c>
      <c r="I438" s="86">
        <v>0</v>
      </c>
      <c r="J438" s="92">
        <v>10</v>
      </c>
      <c r="K438" s="838" t="s">
        <v>1707</v>
      </c>
      <c r="L438" s="839"/>
      <c r="M438" s="845"/>
    </row>
    <row r="439" spans="2:13">
      <c r="B439" s="61" t="s">
        <v>1682</v>
      </c>
      <c r="C439" s="94" t="s">
        <v>1180</v>
      </c>
      <c r="D439" s="92">
        <v>80</v>
      </c>
      <c r="E439" s="450" t="s">
        <v>1682</v>
      </c>
      <c r="F439" s="86" t="s">
        <v>885</v>
      </c>
      <c r="G439" s="92">
        <v>60</v>
      </c>
      <c r="H439" s="451" t="s">
        <v>1724</v>
      </c>
      <c r="I439" s="86">
        <v>50</v>
      </c>
      <c r="J439" s="92">
        <v>0</v>
      </c>
      <c r="K439" s="846" t="s">
        <v>1708</v>
      </c>
      <c r="L439" s="847"/>
      <c r="M439" s="107">
        <v>0</v>
      </c>
    </row>
    <row r="440" spans="2:13">
      <c r="B440" s="61" t="s">
        <v>1683</v>
      </c>
      <c r="C440" s="86" t="s">
        <v>951</v>
      </c>
      <c r="D440" s="92">
        <v>62</v>
      </c>
      <c r="E440" s="450" t="s">
        <v>1683</v>
      </c>
      <c r="F440" s="86" t="s">
        <v>1722</v>
      </c>
      <c r="G440" s="92">
        <v>0</v>
      </c>
      <c r="H440" s="450" t="s">
        <v>1699</v>
      </c>
      <c r="I440" s="86">
        <v>75</v>
      </c>
      <c r="J440" s="92">
        <v>10</v>
      </c>
      <c r="K440" s="846" t="s">
        <v>1709</v>
      </c>
      <c r="L440" s="847"/>
      <c r="M440" s="107">
        <v>0</v>
      </c>
    </row>
    <row r="441" spans="2:13">
      <c r="B441" s="61" t="s">
        <v>1684</v>
      </c>
      <c r="C441" s="86" t="s">
        <v>1722</v>
      </c>
      <c r="D441" s="92">
        <v>0</v>
      </c>
      <c r="E441" s="450" t="s">
        <v>1684</v>
      </c>
      <c r="F441" s="86" t="s">
        <v>1722</v>
      </c>
      <c r="G441" s="92">
        <v>0</v>
      </c>
      <c r="H441" s="450" t="s">
        <v>1685</v>
      </c>
      <c r="I441" s="86">
        <v>85</v>
      </c>
      <c r="J441" s="92">
        <v>30</v>
      </c>
      <c r="K441" s="846" t="s">
        <v>1710</v>
      </c>
      <c r="L441" s="847"/>
      <c r="M441" s="107">
        <v>0</v>
      </c>
    </row>
    <row r="442" spans="2:13">
      <c r="B442" s="61" t="s">
        <v>1685</v>
      </c>
      <c r="C442" s="86" t="s">
        <v>1723</v>
      </c>
      <c r="D442" s="92" t="s">
        <v>1723</v>
      </c>
      <c r="E442" s="450" t="s">
        <v>1685</v>
      </c>
      <c r="F442" s="86" t="s">
        <v>1723</v>
      </c>
      <c r="G442" s="92" t="s">
        <v>1723</v>
      </c>
      <c r="H442" s="450" t="s">
        <v>1700</v>
      </c>
      <c r="I442" s="100">
        <v>0</v>
      </c>
      <c r="J442" s="106">
        <v>0</v>
      </c>
      <c r="K442" s="593" t="s">
        <v>2003</v>
      </c>
      <c r="L442" s="100"/>
      <c r="M442" s="101">
        <v>0</v>
      </c>
    </row>
    <row r="443" spans="2:13">
      <c r="B443" s="61" t="s">
        <v>1686</v>
      </c>
      <c r="C443" s="94" t="s">
        <v>811</v>
      </c>
      <c r="D443" s="92">
        <v>100</v>
      </c>
      <c r="E443" s="450" t="s">
        <v>1686</v>
      </c>
      <c r="F443" s="86" t="s">
        <v>1722</v>
      </c>
      <c r="G443" s="92">
        <v>0</v>
      </c>
      <c r="H443" s="848" t="s">
        <v>1712</v>
      </c>
      <c r="I443" s="849"/>
      <c r="J443" s="81" t="s">
        <v>1711</v>
      </c>
      <c r="K443" s="97">
        <v>20</v>
      </c>
      <c r="L443" s="82" t="s">
        <v>1705</v>
      </c>
      <c r="M443" s="98">
        <v>135</v>
      </c>
    </row>
    <row r="444" spans="2:13">
      <c r="B444" s="61" t="s">
        <v>1687</v>
      </c>
      <c r="C444" s="86" t="s">
        <v>1722</v>
      </c>
      <c r="D444" s="92">
        <v>0</v>
      </c>
      <c r="E444" s="450" t="s">
        <v>1687</v>
      </c>
      <c r="F444" s="86" t="s">
        <v>1722</v>
      </c>
      <c r="G444" s="92">
        <v>0</v>
      </c>
      <c r="H444" s="451"/>
      <c r="I444" s="451"/>
      <c r="J444" s="451"/>
      <c r="K444" s="451"/>
      <c r="L444" s="451"/>
      <c r="M444" s="65"/>
    </row>
    <row r="445" spans="2:13">
      <c r="B445" s="61" t="s">
        <v>1688</v>
      </c>
      <c r="C445" s="86" t="s">
        <v>1722</v>
      </c>
      <c r="D445" s="92">
        <v>0</v>
      </c>
      <c r="E445" s="450" t="s">
        <v>1688</v>
      </c>
      <c r="F445" s="86" t="s">
        <v>1722</v>
      </c>
      <c r="G445" s="92">
        <v>0</v>
      </c>
      <c r="H445" s="451"/>
      <c r="I445" s="451"/>
      <c r="J445" s="451"/>
      <c r="K445" s="451"/>
      <c r="L445" s="451"/>
      <c r="M445" s="65"/>
    </row>
    <row r="446" spans="2:13">
      <c r="B446" s="61" t="s">
        <v>1689</v>
      </c>
      <c r="C446" s="86" t="s">
        <v>1722</v>
      </c>
      <c r="D446" s="92">
        <v>0</v>
      </c>
      <c r="E446" s="450" t="s">
        <v>1689</v>
      </c>
      <c r="F446" s="86" t="s">
        <v>1722</v>
      </c>
      <c r="G446" s="92">
        <v>0</v>
      </c>
      <c r="H446" s="451"/>
      <c r="I446" s="451"/>
      <c r="J446" s="451"/>
      <c r="K446" s="451"/>
      <c r="L446" s="451"/>
      <c r="M446" s="65"/>
    </row>
    <row r="447" spans="2:13">
      <c r="B447" s="61" t="s">
        <v>1690</v>
      </c>
      <c r="C447" s="86" t="s">
        <v>1154</v>
      </c>
      <c r="D447" s="92">
        <v>68</v>
      </c>
      <c r="E447" s="450" t="s">
        <v>1690</v>
      </c>
      <c r="F447" s="86" t="s">
        <v>1722</v>
      </c>
      <c r="G447" s="92">
        <v>0</v>
      </c>
      <c r="H447" s="451"/>
      <c r="I447" s="451"/>
      <c r="J447" s="451"/>
      <c r="K447" s="451"/>
      <c r="L447" s="451"/>
      <c r="M447" s="65"/>
    </row>
    <row r="448" spans="2:13">
      <c r="B448" s="61" t="s">
        <v>1691</v>
      </c>
      <c r="C448" s="86" t="s">
        <v>1722</v>
      </c>
      <c r="D448" s="92">
        <v>0</v>
      </c>
      <c r="E448" s="450" t="s">
        <v>1691</v>
      </c>
      <c r="F448" s="86" t="s">
        <v>1722</v>
      </c>
      <c r="G448" s="92">
        <v>0</v>
      </c>
      <c r="H448" s="86" t="s">
        <v>1716</v>
      </c>
      <c r="I448" s="451"/>
      <c r="J448" s="85" t="s">
        <v>1717</v>
      </c>
      <c r="K448" s="451"/>
      <c r="L448" s="85" t="s">
        <v>1718</v>
      </c>
      <c r="M448" s="65"/>
    </row>
    <row r="449" spans="2:13">
      <c r="B449" s="61" t="s">
        <v>1692</v>
      </c>
      <c r="C449" s="86" t="s">
        <v>1722</v>
      </c>
      <c r="D449" s="92">
        <v>0</v>
      </c>
      <c r="E449" s="450" t="s">
        <v>1692</v>
      </c>
      <c r="F449" s="86" t="s">
        <v>1722</v>
      </c>
      <c r="G449" s="92">
        <v>0</v>
      </c>
      <c r="H449" s="451"/>
      <c r="I449" s="451"/>
      <c r="J449" s="451"/>
      <c r="K449" s="451"/>
      <c r="L449" s="451"/>
      <c r="M449" s="65"/>
    </row>
    <row r="450" spans="2:13">
      <c r="B450" s="61" t="s">
        <v>1677</v>
      </c>
      <c r="C450" s="86" t="s">
        <v>752</v>
      </c>
      <c r="D450" s="92">
        <v>80</v>
      </c>
      <c r="E450" s="450" t="s">
        <v>1677</v>
      </c>
      <c r="F450" s="86" t="s">
        <v>761</v>
      </c>
      <c r="G450" s="92">
        <v>80</v>
      </c>
      <c r="H450" s="451"/>
      <c r="I450" s="451"/>
      <c r="J450" s="451"/>
      <c r="K450" s="451"/>
      <c r="L450" s="451"/>
      <c r="M450" s="65"/>
    </row>
    <row r="451" spans="2:13">
      <c r="B451" s="61" t="s">
        <v>1693</v>
      </c>
      <c r="C451" s="86" t="s">
        <v>964</v>
      </c>
      <c r="D451" s="92">
        <v>75</v>
      </c>
      <c r="E451" s="450" t="s">
        <v>1693</v>
      </c>
      <c r="F451" s="86" t="s">
        <v>1722</v>
      </c>
      <c r="G451" s="92">
        <v>0</v>
      </c>
      <c r="H451" s="451"/>
      <c r="I451" s="451"/>
      <c r="J451" s="451"/>
      <c r="K451" s="451"/>
      <c r="L451" s="451"/>
      <c r="M451" s="65"/>
    </row>
    <row r="452" spans="2:13" ht="15.75" thickBot="1">
      <c r="B452" s="102" t="s">
        <v>1729</v>
      </c>
      <c r="C452" s="93"/>
      <c r="D452" s="108">
        <v>77</v>
      </c>
      <c r="E452" s="103" t="s">
        <v>1730</v>
      </c>
      <c r="F452" s="93"/>
      <c r="G452" s="108">
        <v>69</v>
      </c>
      <c r="H452" s="83"/>
      <c r="I452" s="83"/>
      <c r="J452" s="83"/>
      <c r="K452" s="83"/>
      <c r="L452" s="83"/>
      <c r="M452" s="84"/>
    </row>
    <row r="453" spans="2:13" ht="16.5" thickTop="1" thickBot="1"/>
    <row r="454" spans="2:13" ht="16.5" thickTop="1" thickBot="1">
      <c r="B454" s="833" t="s">
        <v>1865</v>
      </c>
      <c r="C454" s="834"/>
      <c r="D454" s="835" t="s">
        <v>1658</v>
      </c>
      <c r="E454" s="836"/>
      <c r="F454" s="836"/>
      <c r="G454" s="836"/>
      <c r="H454" s="836"/>
      <c r="I454" s="837"/>
      <c r="J454" s="228"/>
      <c r="K454" s="59"/>
      <c r="L454" s="59"/>
      <c r="M454" s="60"/>
    </row>
    <row r="455" spans="2:13" ht="15.75" thickTop="1">
      <c r="B455" s="66" t="s">
        <v>1667</v>
      </c>
      <c r="C455" s="612" t="s">
        <v>2062</v>
      </c>
      <c r="D455" s="297" t="s">
        <v>1652</v>
      </c>
      <c r="E455" s="298" t="s">
        <v>1653</v>
      </c>
      <c r="F455" s="298" t="s">
        <v>1654</v>
      </c>
      <c r="G455" s="298" t="s">
        <v>1656</v>
      </c>
      <c r="H455" s="298" t="s">
        <v>1655</v>
      </c>
      <c r="I455" s="299" t="s">
        <v>1657</v>
      </c>
      <c r="J455" s="229"/>
      <c r="K455" s="296"/>
      <c r="L455" s="296"/>
      <c r="M455" s="65"/>
    </row>
    <row r="456" spans="2:13">
      <c r="B456" s="66" t="s">
        <v>1757</v>
      </c>
      <c r="C456" s="86" t="s">
        <v>1762</v>
      </c>
      <c r="D456" s="87">
        <v>90</v>
      </c>
      <c r="E456" s="88">
        <v>110</v>
      </c>
      <c r="F456" s="88">
        <v>80</v>
      </c>
      <c r="G456" s="88">
        <v>100</v>
      </c>
      <c r="H456" s="88">
        <v>80</v>
      </c>
      <c r="I456" s="89">
        <v>95</v>
      </c>
      <c r="J456" s="229"/>
      <c r="K456" s="296"/>
      <c r="L456" s="296"/>
      <c r="M456" s="65"/>
    </row>
    <row r="457" spans="2:13">
      <c r="B457" s="66" t="s">
        <v>1665</v>
      </c>
      <c r="C457" s="86" t="s">
        <v>5</v>
      </c>
      <c r="D457" s="838" t="s">
        <v>1669</v>
      </c>
      <c r="E457" s="839"/>
      <c r="F457" s="839"/>
      <c r="G457" s="839"/>
      <c r="H457" s="839"/>
      <c r="I457" s="840"/>
      <c r="J457" s="229"/>
      <c r="K457" s="296"/>
      <c r="L457" s="296"/>
      <c r="M457" s="65"/>
    </row>
    <row r="458" spans="2:13">
      <c r="B458" s="66" t="s">
        <v>1666</v>
      </c>
      <c r="C458" s="86" t="s">
        <v>1723</v>
      </c>
      <c r="D458" s="841" t="s">
        <v>1661</v>
      </c>
      <c r="E458" s="842"/>
      <c r="F458" s="842"/>
      <c r="G458" s="842" t="s">
        <v>1662</v>
      </c>
      <c r="H458" s="842"/>
      <c r="I458" s="843"/>
      <c r="J458" s="229"/>
      <c r="K458" s="296"/>
      <c r="L458" s="296"/>
      <c r="M458" s="65"/>
    </row>
    <row r="459" spans="2:13">
      <c r="B459" s="66" t="s">
        <v>1670</v>
      </c>
      <c r="C459" s="94" t="s">
        <v>1487</v>
      </c>
      <c r="D459" s="63" t="s">
        <v>1663</v>
      </c>
      <c r="E459" s="296" t="s">
        <v>856</v>
      </c>
      <c r="F459" s="296"/>
      <c r="G459" s="64" t="s">
        <v>1663</v>
      </c>
      <c r="H459" s="296" t="s">
        <v>1723</v>
      </c>
      <c r="I459" s="70"/>
      <c r="J459" s="229"/>
      <c r="K459" s="296"/>
      <c r="L459" s="296"/>
      <c r="M459" s="65"/>
    </row>
    <row r="460" spans="2:13">
      <c r="B460" s="66" t="s">
        <v>1659</v>
      </c>
      <c r="C460" s="86">
        <v>679.08</v>
      </c>
      <c r="D460" s="71" t="s">
        <v>1664</v>
      </c>
      <c r="E460" s="90">
        <v>120</v>
      </c>
      <c r="F460" s="68"/>
      <c r="G460" s="72" t="s">
        <v>1664</v>
      </c>
      <c r="H460" s="90" t="s">
        <v>1723</v>
      </c>
      <c r="I460" s="69"/>
      <c r="J460" s="229"/>
      <c r="K460" s="296"/>
      <c r="L460" s="296"/>
      <c r="M460" s="65"/>
    </row>
    <row r="461" spans="2:13">
      <c r="B461" s="66" t="s">
        <v>1660</v>
      </c>
      <c r="C461" s="140">
        <v>336.5</v>
      </c>
      <c r="D461" s="838" t="s">
        <v>1668</v>
      </c>
      <c r="E461" s="839"/>
      <c r="F461" s="839"/>
      <c r="G461" s="839"/>
      <c r="H461" s="839"/>
      <c r="I461" s="840"/>
      <c r="J461" s="229"/>
      <c r="K461" s="296"/>
      <c r="L461" s="296"/>
      <c r="M461" s="65"/>
    </row>
    <row r="462" spans="2:13">
      <c r="B462" s="66" t="s">
        <v>1728</v>
      </c>
      <c r="C462" s="86">
        <v>290.24</v>
      </c>
      <c r="D462" s="841" t="s">
        <v>1661</v>
      </c>
      <c r="E462" s="842"/>
      <c r="F462" s="842"/>
      <c r="G462" s="842" t="s">
        <v>1662</v>
      </c>
      <c r="H462" s="842"/>
      <c r="I462" s="843"/>
      <c r="J462" s="229"/>
      <c r="K462" s="296"/>
      <c r="L462" s="296"/>
      <c r="M462" s="65"/>
    </row>
    <row r="463" spans="2:13">
      <c r="B463" s="66" t="s">
        <v>1713</v>
      </c>
      <c r="C463" s="86">
        <v>1.38</v>
      </c>
      <c r="D463" s="63" t="s">
        <v>1663</v>
      </c>
      <c r="E463" s="296" t="s">
        <v>1077</v>
      </c>
      <c r="F463" s="296"/>
      <c r="G463" s="64" t="s">
        <v>1663</v>
      </c>
      <c r="H463" s="296" t="s">
        <v>1723</v>
      </c>
      <c r="I463" s="70"/>
      <c r="J463" s="229"/>
      <c r="K463" s="296"/>
      <c r="L463" s="296"/>
      <c r="M463" s="65"/>
    </row>
    <row r="464" spans="2:13">
      <c r="B464" s="66" t="s">
        <v>1714</v>
      </c>
      <c r="C464" s="86">
        <v>1.46</v>
      </c>
      <c r="D464" s="63" t="s">
        <v>1664</v>
      </c>
      <c r="E464" s="90">
        <v>126</v>
      </c>
      <c r="F464" s="68"/>
      <c r="G464" s="72" t="s">
        <v>1664</v>
      </c>
      <c r="H464" s="91" t="s">
        <v>1723</v>
      </c>
      <c r="I464" s="70"/>
      <c r="J464" s="229"/>
      <c r="K464" s="296"/>
      <c r="L464" s="296"/>
      <c r="M464" s="65"/>
    </row>
    <row r="465" spans="2:13">
      <c r="B465" s="844" t="s">
        <v>1671</v>
      </c>
      <c r="C465" s="839"/>
      <c r="D465" s="840"/>
      <c r="E465" s="838" t="s">
        <v>1672</v>
      </c>
      <c r="F465" s="839"/>
      <c r="G465" s="840"/>
      <c r="H465" s="838" t="s">
        <v>1673</v>
      </c>
      <c r="I465" s="839"/>
      <c r="J465" s="840"/>
      <c r="K465" s="838" t="s">
        <v>1701</v>
      </c>
      <c r="L465" s="839"/>
      <c r="M465" s="845"/>
    </row>
    <row r="466" spans="2:13">
      <c r="B466" s="73" t="s">
        <v>1674</v>
      </c>
      <c r="C466" s="298" t="s">
        <v>1675</v>
      </c>
      <c r="D466" s="299" t="s">
        <v>1676</v>
      </c>
      <c r="E466" s="297" t="s">
        <v>1674</v>
      </c>
      <c r="F466" s="298" t="s">
        <v>1675</v>
      </c>
      <c r="G466" s="299" t="s">
        <v>1676</v>
      </c>
      <c r="H466" s="297" t="s">
        <v>1694</v>
      </c>
      <c r="I466" s="298" t="s">
        <v>1731</v>
      </c>
      <c r="J466" s="299" t="s">
        <v>1732</v>
      </c>
      <c r="K466" s="297" t="s">
        <v>1702</v>
      </c>
      <c r="L466" s="298"/>
      <c r="M466" s="77" t="s">
        <v>1703</v>
      </c>
    </row>
    <row r="467" spans="2:13">
      <c r="B467" s="61" t="s">
        <v>1678</v>
      </c>
      <c r="C467" s="109" t="s">
        <v>1747</v>
      </c>
      <c r="D467" s="92">
        <v>110</v>
      </c>
      <c r="E467" s="295" t="s">
        <v>1678</v>
      </c>
      <c r="F467" s="94" t="s">
        <v>944</v>
      </c>
      <c r="G467" s="92">
        <v>68</v>
      </c>
      <c r="H467" s="295" t="s">
        <v>1695</v>
      </c>
      <c r="I467" s="86">
        <v>75</v>
      </c>
      <c r="J467" s="92">
        <v>10</v>
      </c>
      <c r="K467" s="295" t="s">
        <v>1704</v>
      </c>
      <c r="L467" s="296"/>
      <c r="M467" s="107">
        <v>0</v>
      </c>
    </row>
    <row r="468" spans="2:13">
      <c r="B468" s="61" t="s">
        <v>1679</v>
      </c>
      <c r="C468" s="86" t="s">
        <v>1723</v>
      </c>
      <c r="D468" s="92" t="s">
        <v>1723</v>
      </c>
      <c r="E468" s="295" t="s">
        <v>1679</v>
      </c>
      <c r="F468" s="86" t="s">
        <v>1723</v>
      </c>
      <c r="G468" s="92" t="s">
        <v>1723</v>
      </c>
      <c r="H468" s="295" t="s">
        <v>1696</v>
      </c>
      <c r="I468" s="86">
        <v>90</v>
      </c>
      <c r="J468" s="92">
        <v>0</v>
      </c>
      <c r="K468" s="295" t="s">
        <v>1735</v>
      </c>
      <c r="L468" s="296"/>
      <c r="M468" s="107">
        <v>50</v>
      </c>
    </row>
    <row r="469" spans="2:13">
      <c r="B469" s="61" t="s">
        <v>1680</v>
      </c>
      <c r="C469" s="86" t="s">
        <v>1722</v>
      </c>
      <c r="D469" s="92">
        <v>0</v>
      </c>
      <c r="E469" s="295" t="s">
        <v>1680</v>
      </c>
      <c r="F469" s="86" t="s">
        <v>1722</v>
      </c>
      <c r="G469" s="92">
        <v>0</v>
      </c>
      <c r="H469" s="295" t="s">
        <v>1697</v>
      </c>
      <c r="I469" s="86">
        <v>0</v>
      </c>
      <c r="J469" s="92">
        <v>30</v>
      </c>
      <c r="K469" s="67" t="s">
        <v>1706</v>
      </c>
      <c r="L469" s="68"/>
      <c r="M469" s="101">
        <v>0</v>
      </c>
    </row>
    <row r="470" spans="2:13">
      <c r="B470" s="61" t="s">
        <v>1681</v>
      </c>
      <c r="C470" s="96" t="s">
        <v>1303</v>
      </c>
      <c r="D470" s="92">
        <v>62</v>
      </c>
      <c r="E470" s="295" t="s">
        <v>1681</v>
      </c>
      <c r="F470" s="86" t="s">
        <v>1722</v>
      </c>
      <c r="G470" s="92">
        <v>0</v>
      </c>
      <c r="H470" s="295" t="s">
        <v>1698</v>
      </c>
      <c r="I470" s="86">
        <v>0</v>
      </c>
      <c r="J470" s="92">
        <v>0</v>
      </c>
      <c r="K470" s="838" t="s">
        <v>1707</v>
      </c>
      <c r="L470" s="839"/>
      <c r="M470" s="845"/>
    </row>
    <row r="471" spans="2:13">
      <c r="B471" s="61" t="s">
        <v>1682</v>
      </c>
      <c r="C471" s="86" t="s">
        <v>1722</v>
      </c>
      <c r="D471" s="92">
        <v>0</v>
      </c>
      <c r="E471" s="295" t="s">
        <v>1682</v>
      </c>
      <c r="F471" s="94" t="s">
        <v>1781</v>
      </c>
      <c r="G471" s="92">
        <v>60</v>
      </c>
      <c r="H471" s="296" t="s">
        <v>1724</v>
      </c>
      <c r="I471" s="86">
        <v>50</v>
      </c>
      <c r="J471" s="92">
        <v>0</v>
      </c>
      <c r="K471" s="846" t="s">
        <v>1708</v>
      </c>
      <c r="L471" s="847"/>
      <c r="M471" s="107">
        <v>0</v>
      </c>
    </row>
    <row r="472" spans="2:13">
      <c r="B472" s="61" t="s">
        <v>1683</v>
      </c>
      <c r="C472" s="86" t="s">
        <v>1722</v>
      </c>
      <c r="D472" s="92">
        <v>0</v>
      </c>
      <c r="E472" s="295" t="s">
        <v>1683</v>
      </c>
      <c r="F472" s="86" t="s">
        <v>1722</v>
      </c>
      <c r="G472" s="92">
        <v>0</v>
      </c>
      <c r="H472" s="295" t="s">
        <v>1699</v>
      </c>
      <c r="I472" s="86">
        <v>0</v>
      </c>
      <c r="J472" s="92">
        <v>10</v>
      </c>
      <c r="K472" s="846" t="s">
        <v>1709</v>
      </c>
      <c r="L472" s="847"/>
      <c r="M472" s="107">
        <v>0</v>
      </c>
    </row>
    <row r="473" spans="2:13">
      <c r="B473" s="61" t="s">
        <v>1684</v>
      </c>
      <c r="C473" s="86" t="s">
        <v>1147</v>
      </c>
      <c r="D473" s="92">
        <v>55</v>
      </c>
      <c r="E473" s="295" t="s">
        <v>1684</v>
      </c>
      <c r="F473" s="86" t="s">
        <v>1722</v>
      </c>
      <c r="G473" s="92">
        <v>0</v>
      </c>
      <c r="H473" s="295" t="s">
        <v>1685</v>
      </c>
      <c r="I473" s="86">
        <v>85</v>
      </c>
      <c r="J473" s="92">
        <v>0</v>
      </c>
      <c r="K473" s="846" t="s">
        <v>1710</v>
      </c>
      <c r="L473" s="847"/>
      <c r="M473" s="107">
        <v>0</v>
      </c>
    </row>
    <row r="474" spans="2:13">
      <c r="B474" s="61" t="s">
        <v>1685</v>
      </c>
      <c r="C474" s="86" t="s">
        <v>1722</v>
      </c>
      <c r="D474" s="92">
        <v>0</v>
      </c>
      <c r="E474" s="295" t="s">
        <v>1685</v>
      </c>
      <c r="F474" s="86" t="s">
        <v>1722</v>
      </c>
      <c r="G474" s="92">
        <v>0</v>
      </c>
      <c r="H474" s="295" t="s">
        <v>1700</v>
      </c>
      <c r="I474" s="100">
        <v>0</v>
      </c>
      <c r="J474" s="106">
        <v>0</v>
      </c>
      <c r="K474" s="593" t="s">
        <v>2003</v>
      </c>
      <c r="L474" s="100"/>
      <c r="M474" s="101" t="s">
        <v>2004</v>
      </c>
    </row>
    <row r="475" spans="2:13">
      <c r="B475" s="61" t="s">
        <v>1686</v>
      </c>
      <c r="C475" s="86" t="s">
        <v>774</v>
      </c>
      <c r="D475" s="92">
        <v>40</v>
      </c>
      <c r="E475" s="295" t="s">
        <v>1686</v>
      </c>
      <c r="F475" s="86" t="s">
        <v>1722</v>
      </c>
      <c r="G475" s="92">
        <v>0</v>
      </c>
      <c r="H475" s="848" t="s">
        <v>1712</v>
      </c>
      <c r="I475" s="849"/>
      <c r="J475" s="81" t="s">
        <v>1711</v>
      </c>
      <c r="K475" s="97">
        <v>-50</v>
      </c>
      <c r="L475" s="82" t="s">
        <v>1705</v>
      </c>
      <c r="M475" s="98">
        <v>80</v>
      </c>
    </row>
    <row r="476" spans="2:13">
      <c r="B476" s="61" t="s">
        <v>1687</v>
      </c>
      <c r="C476" s="86" t="s">
        <v>627</v>
      </c>
      <c r="D476" s="92">
        <v>60</v>
      </c>
      <c r="E476" s="295" t="s">
        <v>1687</v>
      </c>
      <c r="F476" s="86" t="s">
        <v>1722</v>
      </c>
      <c r="G476" s="92">
        <v>0</v>
      </c>
      <c r="H476" s="296"/>
      <c r="I476" s="296"/>
      <c r="J476" s="296"/>
      <c r="K476" s="296"/>
      <c r="L476" s="296"/>
      <c r="M476" s="65"/>
    </row>
    <row r="477" spans="2:13">
      <c r="B477" s="61" t="s">
        <v>1688</v>
      </c>
      <c r="C477" s="86" t="s">
        <v>1722</v>
      </c>
      <c r="D477" s="92">
        <v>0</v>
      </c>
      <c r="E477" s="295" t="s">
        <v>1688</v>
      </c>
      <c r="F477" s="86" t="s">
        <v>1722</v>
      </c>
      <c r="G477" s="92">
        <v>0</v>
      </c>
      <c r="H477" s="296"/>
      <c r="I477" s="296"/>
      <c r="J477" s="296"/>
      <c r="K477" s="296"/>
      <c r="L477" s="296"/>
      <c r="M477" s="65"/>
    </row>
    <row r="478" spans="2:13">
      <c r="B478" s="61" t="s">
        <v>1689</v>
      </c>
      <c r="C478" s="86" t="s">
        <v>1722</v>
      </c>
      <c r="D478" s="92">
        <v>0</v>
      </c>
      <c r="E478" s="295" t="s">
        <v>1689</v>
      </c>
      <c r="F478" s="86" t="s">
        <v>1722</v>
      </c>
      <c r="G478" s="92">
        <v>0</v>
      </c>
      <c r="H478" s="296"/>
      <c r="I478" s="296"/>
      <c r="J478" s="296"/>
      <c r="K478" s="296"/>
      <c r="L478" s="296"/>
      <c r="M478" s="65"/>
    </row>
    <row r="479" spans="2:13">
      <c r="B479" s="61" t="s">
        <v>1690</v>
      </c>
      <c r="C479" s="86" t="s">
        <v>1722</v>
      </c>
      <c r="D479" s="92">
        <v>0</v>
      </c>
      <c r="E479" s="295" t="s">
        <v>1690</v>
      </c>
      <c r="F479" s="86" t="s">
        <v>1722</v>
      </c>
      <c r="G479" s="92">
        <v>0</v>
      </c>
      <c r="H479" s="296"/>
      <c r="I479" s="296"/>
      <c r="J479" s="296"/>
      <c r="K479" s="296"/>
      <c r="L479" s="296"/>
      <c r="M479" s="65"/>
    </row>
    <row r="480" spans="2:13">
      <c r="B480" s="61" t="s">
        <v>1691</v>
      </c>
      <c r="C480" s="86" t="s">
        <v>1722</v>
      </c>
      <c r="D480" s="92">
        <v>0</v>
      </c>
      <c r="E480" s="295" t="s">
        <v>1691</v>
      </c>
      <c r="F480" s="86" t="s">
        <v>1722</v>
      </c>
      <c r="G480" s="92">
        <v>0</v>
      </c>
      <c r="H480" s="86" t="s">
        <v>1716</v>
      </c>
      <c r="I480" s="296"/>
      <c r="J480" s="85" t="s">
        <v>1717</v>
      </c>
      <c r="K480" s="296"/>
      <c r="L480" s="85" t="s">
        <v>1718</v>
      </c>
      <c r="M480" s="65"/>
    </row>
    <row r="481" spans="2:13">
      <c r="B481" s="61" t="s">
        <v>1692</v>
      </c>
      <c r="C481" s="86" t="s">
        <v>1722</v>
      </c>
      <c r="D481" s="92">
        <v>0</v>
      </c>
      <c r="E481" s="295" t="s">
        <v>1692</v>
      </c>
      <c r="F481" s="96" t="s">
        <v>799</v>
      </c>
      <c r="G481" s="92">
        <v>90</v>
      </c>
      <c r="H481" s="296"/>
      <c r="I481" s="296"/>
      <c r="J481" s="296"/>
      <c r="K481" s="296"/>
      <c r="L481" s="296"/>
      <c r="M481" s="65"/>
    </row>
    <row r="482" spans="2:13">
      <c r="B482" s="61" t="s">
        <v>1677</v>
      </c>
      <c r="C482" s="86" t="s">
        <v>752</v>
      </c>
      <c r="D482" s="92">
        <v>80</v>
      </c>
      <c r="E482" s="295" t="s">
        <v>1677</v>
      </c>
      <c r="F482" s="86" t="s">
        <v>1722</v>
      </c>
      <c r="G482" s="92">
        <v>0</v>
      </c>
      <c r="H482" s="296"/>
      <c r="I482" s="296"/>
      <c r="J482" s="296"/>
      <c r="K482" s="296"/>
      <c r="L482" s="296"/>
      <c r="M482" s="65"/>
    </row>
    <row r="483" spans="2:13">
      <c r="B483" s="61" t="s">
        <v>1693</v>
      </c>
      <c r="C483" s="86" t="s">
        <v>963</v>
      </c>
      <c r="D483" s="92">
        <v>80</v>
      </c>
      <c r="E483" s="295" t="s">
        <v>1693</v>
      </c>
      <c r="F483" s="86" t="s">
        <v>1722</v>
      </c>
      <c r="G483" s="92">
        <v>0</v>
      </c>
      <c r="H483" s="296"/>
      <c r="I483" s="296"/>
      <c r="J483" s="296"/>
      <c r="K483" s="296"/>
      <c r="L483" s="296"/>
      <c r="M483" s="65"/>
    </row>
    <row r="484" spans="2:13" ht="15.75" thickBot="1">
      <c r="B484" s="102" t="s">
        <v>1729</v>
      </c>
      <c r="C484" s="93"/>
      <c r="D484" s="108">
        <v>70</v>
      </c>
      <c r="E484" s="103" t="s">
        <v>1730</v>
      </c>
      <c r="F484" s="93"/>
      <c r="G484" s="108">
        <v>73</v>
      </c>
      <c r="H484" s="83"/>
      <c r="I484" s="83"/>
      <c r="J484" s="83"/>
      <c r="K484" s="83"/>
      <c r="L484" s="83"/>
      <c r="M484" s="84"/>
    </row>
    <row r="485" spans="2:13" ht="16.5" thickTop="1" thickBot="1"/>
    <row r="486" spans="2:13" ht="16.5" thickTop="1" thickBot="1">
      <c r="B486" s="833" t="s">
        <v>1746</v>
      </c>
      <c r="C486" s="834"/>
      <c r="D486" s="835" t="s">
        <v>1658</v>
      </c>
      <c r="E486" s="835"/>
      <c r="F486" s="835"/>
      <c r="G486" s="835"/>
      <c r="H486" s="835"/>
      <c r="I486" s="851"/>
      <c r="J486" s="131"/>
      <c r="K486" s="59"/>
      <c r="L486" s="59"/>
      <c r="M486" s="60"/>
    </row>
    <row r="487" spans="2:13" ht="15.75" thickTop="1">
      <c r="B487" s="66" t="s">
        <v>1667</v>
      </c>
      <c r="C487" s="124">
        <v>26</v>
      </c>
      <c r="D487" s="123" t="s">
        <v>1652</v>
      </c>
      <c r="E487" s="124" t="s">
        <v>1653</v>
      </c>
      <c r="F487" s="124" t="s">
        <v>1654</v>
      </c>
      <c r="G487" s="124" t="s">
        <v>1656</v>
      </c>
      <c r="H487" s="124" t="s">
        <v>1655</v>
      </c>
      <c r="I487" s="125" t="s">
        <v>1657</v>
      </c>
      <c r="J487" s="132"/>
      <c r="K487" s="122"/>
      <c r="L487" s="122"/>
      <c r="M487" s="65"/>
    </row>
    <row r="488" spans="2:13">
      <c r="B488" s="66" t="s">
        <v>1757</v>
      </c>
      <c r="C488" s="86" t="s">
        <v>1753</v>
      </c>
      <c r="D488" s="87">
        <v>120</v>
      </c>
      <c r="E488" s="88">
        <v>120</v>
      </c>
      <c r="F488" s="88">
        <v>120</v>
      </c>
      <c r="G488" s="88">
        <v>120</v>
      </c>
      <c r="H488" s="88">
        <v>120</v>
      </c>
      <c r="I488" s="89">
        <v>120</v>
      </c>
      <c r="J488" s="132"/>
      <c r="K488" s="122"/>
      <c r="L488" s="122"/>
      <c r="M488" s="65"/>
    </row>
    <row r="489" spans="2:13">
      <c r="B489" s="66" t="s">
        <v>1665</v>
      </c>
      <c r="C489" s="86" t="s">
        <v>11</v>
      </c>
      <c r="D489" s="838" t="s">
        <v>1669</v>
      </c>
      <c r="E489" s="839"/>
      <c r="F489" s="839"/>
      <c r="G489" s="839"/>
      <c r="H489" s="839"/>
      <c r="I489" s="840"/>
      <c r="J489" s="132"/>
      <c r="K489" s="122"/>
      <c r="L489" s="122"/>
      <c r="M489" s="65"/>
    </row>
    <row r="490" spans="2:13">
      <c r="B490" s="66" t="s">
        <v>1666</v>
      </c>
      <c r="C490" s="86" t="s">
        <v>1723</v>
      </c>
      <c r="D490" s="854" t="s">
        <v>1661</v>
      </c>
      <c r="E490" s="855"/>
      <c r="F490" s="855"/>
      <c r="G490" s="855" t="s">
        <v>1662</v>
      </c>
      <c r="H490" s="855"/>
      <c r="I490" s="856"/>
      <c r="J490" s="132"/>
      <c r="K490" s="122"/>
      <c r="L490" s="122"/>
      <c r="M490" s="65"/>
    </row>
    <row r="491" spans="2:13">
      <c r="B491" s="66" t="s">
        <v>1670</v>
      </c>
      <c r="C491" s="86" t="s">
        <v>1519</v>
      </c>
      <c r="D491" s="63" t="s">
        <v>1663</v>
      </c>
      <c r="E491" s="122" t="s">
        <v>1747</v>
      </c>
      <c r="F491" s="122"/>
      <c r="G491" s="64" t="s">
        <v>1663</v>
      </c>
      <c r="H491" s="122" t="s">
        <v>1723</v>
      </c>
      <c r="I491" s="70"/>
      <c r="J491" s="132"/>
      <c r="K491" s="122"/>
      <c r="L491" s="122"/>
      <c r="M491" s="65"/>
    </row>
    <row r="492" spans="2:13">
      <c r="B492" s="66" t="s">
        <v>1659</v>
      </c>
      <c r="C492" s="86">
        <v>357.96</v>
      </c>
      <c r="D492" s="71" t="s">
        <v>1664</v>
      </c>
      <c r="E492" s="90">
        <v>110</v>
      </c>
      <c r="F492" s="68"/>
      <c r="G492" s="72" t="s">
        <v>1664</v>
      </c>
      <c r="H492" s="90" t="s">
        <v>1723</v>
      </c>
      <c r="I492" s="69"/>
      <c r="J492" s="132"/>
      <c r="K492" s="122"/>
      <c r="L492" s="122"/>
      <c r="M492" s="65"/>
    </row>
    <row r="493" spans="2:13">
      <c r="B493" s="66" t="s">
        <v>1660</v>
      </c>
      <c r="C493" s="86">
        <v>523.91999999999996</v>
      </c>
      <c r="D493" s="838" t="s">
        <v>1668</v>
      </c>
      <c r="E493" s="839"/>
      <c r="F493" s="839"/>
      <c r="G493" s="839"/>
      <c r="H493" s="839"/>
      <c r="I493" s="840"/>
      <c r="J493" s="132"/>
      <c r="K493" s="122"/>
      <c r="L493" s="122"/>
      <c r="M493" s="65"/>
    </row>
    <row r="494" spans="2:13">
      <c r="B494" s="66" t="s">
        <v>1728</v>
      </c>
      <c r="C494" s="110">
        <v>1489.08</v>
      </c>
      <c r="D494" s="854" t="s">
        <v>1661</v>
      </c>
      <c r="E494" s="855"/>
      <c r="F494" s="855"/>
      <c r="G494" s="855" t="s">
        <v>1662</v>
      </c>
      <c r="H494" s="855"/>
      <c r="I494" s="856"/>
      <c r="J494" s="132"/>
      <c r="K494" s="122"/>
      <c r="L494" s="122"/>
      <c r="M494" s="65"/>
    </row>
    <row r="495" spans="2:13">
      <c r="B495" s="66" t="s">
        <v>1713</v>
      </c>
      <c r="C495" s="86">
        <v>1.85</v>
      </c>
      <c r="D495" s="63" t="s">
        <v>1663</v>
      </c>
      <c r="E495" s="122" t="s">
        <v>1748</v>
      </c>
      <c r="F495" s="122"/>
      <c r="G495" s="64" t="s">
        <v>1663</v>
      </c>
      <c r="H495" s="122" t="s">
        <v>1723</v>
      </c>
      <c r="I495" s="70"/>
      <c r="J495" s="132"/>
      <c r="K495" s="122"/>
      <c r="L495" s="122"/>
      <c r="M495" s="65"/>
    </row>
    <row r="496" spans="2:13">
      <c r="B496" s="66" t="s">
        <v>1714</v>
      </c>
      <c r="C496" s="86">
        <v>1.85</v>
      </c>
      <c r="D496" s="63" t="s">
        <v>1664</v>
      </c>
      <c r="E496" s="90">
        <v>100</v>
      </c>
      <c r="F496" s="68"/>
      <c r="G496" s="72" t="s">
        <v>1664</v>
      </c>
      <c r="H496" s="91" t="s">
        <v>1723</v>
      </c>
      <c r="I496" s="70"/>
      <c r="J496" s="132"/>
      <c r="K496" s="122"/>
      <c r="L496" s="122"/>
      <c r="M496" s="65"/>
    </row>
    <row r="497" spans="2:13">
      <c r="B497" s="844" t="s">
        <v>1671</v>
      </c>
      <c r="C497" s="839"/>
      <c r="D497" s="840"/>
      <c r="E497" s="838" t="s">
        <v>1672</v>
      </c>
      <c r="F497" s="839"/>
      <c r="G497" s="840"/>
      <c r="H497" s="838" t="s">
        <v>1673</v>
      </c>
      <c r="I497" s="839"/>
      <c r="J497" s="840"/>
      <c r="K497" s="838" t="s">
        <v>1701</v>
      </c>
      <c r="L497" s="839"/>
      <c r="M497" s="845"/>
    </row>
    <row r="498" spans="2:13">
      <c r="B498" s="73" t="s">
        <v>1674</v>
      </c>
      <c r="C498" s="124" t="s">
        <v>1675</v>
      </c>
      <c r="D498" s="125" t="s">
        <v>1676</v>
      </c>
      <c r="E498" s="123" t="s">
        <v>1674</v>
      </c>
      <c r="F498" s="124" t="s">
        <v>1675</v>
      </c>
      <c r="G498" s="125" t="s">
        <v>1676</v>
      </c>
      <c r="H498" s="123" t="s">
        <v>1694</v>
      </c>
      <c r="I498" s="124" t="s">
        <v>1731</v>
      </c>
      <c r="J498" s="125" t="s">
        <v>1732</v>
      </c>
      <c r="K498" s="123" t="s">
        <v>1702</v>
      </c>
      <c r="L498" s="124"/>
      <c r="M498" s="77" t="s">
        <v>1703</v>
      </c>
    </row>
    <row r="499" spans="2:13">
      <c r="B499" s="61" t="s">
        <v>1678</v>
      </c>
      <c r="C499" s="86" t="s">
        <v>1723</v>
      </c>
      <c r="D499" s="92" t="s">
        <v>1723</v>
      </c>
      <c r="E499" s="121" t="s">
        <v>1678</v>
      </c>
      <c r="F499" s="86" t="s">
        <v>1723</v>
      </c>
      <c r="G499" s="92" t="s">
        <v>1723</v>
      </c>
      <c r="H499" s="121" t="s">
        <v>1695</v>
      </c>
      <c r="I499" s="86">
        <v>75</v>
      </c>
      <c r="J499" s="92">
        <v>0</v>
      </c>
      <c r="K499" s="121" t="s">
        <v>1704</v>
      </c>
      <c r="L499" s="122"/>
      <c r="M499" s="107">
        <v>55</v>
      </c>
    </row>
    <row r="500" spans="2:13">
      <c r="B500" s="61" t="s">
        <v>1679</v>
      </c>
      <c r="C500" s="86" t="s">
        <v>1722</v>
      </c>
      <c r="D500" s="92">
        <v>0</v>
      </c>
      <c r="E500" s="121" t="s">
        <v>1679</v>
      </c>
      <c r="F500" s="86" t="s">
        <v>1077</v>
      </c>
      <c r="G500" s="92">
        <v>126</v>
      </c>
      <c r="H500" s="121" t="s">
        <v>1696</v>
      </c>
      <c r="I500" s="86">
        <v>90</v>
      </c>
      <c r="J500" s="92">
        <v>-65</v>
      </c>
      <c r="K500" s="121" t="s">
        <v>1735</v>
      </c>
      <c r="L500" s="122"/>
      <c r="M500" s="107">
        <v>50</v>
      </c>
    </row>
    <row r="501" spans="2:13">
      <c r="B501" s="61" t="s">
        <v>1680</v>
      </c>
      <c r="C501" s="86" t="s">
        <v>644</v>
      </c>
      <c r="D501" s="92">
        <v>81</v>
      </c>
      <c r="E501" s="121" t="s">
        <v>1680</v>
      </c>
      <c r="F501" s="86" t="s">
        <v>1271</v>
      </c>
      <c r="G501" s="92">
        <v>95</v>
      </c>
      <c r="H501" s="121" t="s">
        <v>1697</v>
      </c>
      <c r="I501" s="86">
        <v>0</v>
      </c>
      <c r="J501" s="92">
        <v>70</v>
      </c>
      <c r="K501" s="67" t="s">
        <v>1706</v>
      </c>
      <c r="L501" s="68"/>
      <c r="M501" s="101">
        <v>30</v>
      </c>
    </row>
    <row r="502" spans="2:13">
      <c r="B502" s="61" t="s">
        <v>1681</v>
      </c>
      <c r="C502" s="86" t="s">
        <v>1722</v>
      </c>
      <c r="D502" s="92">
        <v>0</v>
      </c>
      <c r="E502" s="121" t="s">
        <v>1681</v>
      </c>
      <c r="F502" s="96" t="s">
        <v>1307</v>
      </c>
      <c r="G502" s="92">
        <v>95</v>
      </c>
      <c r="H502" s="121" t="s">
        <v>1698</v>
      </c>
      <c r="I502" s="86">
        <v>0</v>
      </c>
      <c r="J502" s="92">
        <v>10</v>
      </c>
      <c r="K502" s="838" t="s">
        <v>1707</v>
      </c>
      <c r="L502" s="839"/>
      <c r="M502" s="845"/>
    </row>
    <row r="503" spans="2:13">
      <c r="B503" s="61" t="s">
        <v>1682</v>
      </c>
      <c r="C503" s="94" t="s">
        <v>710</v>
      </c>
      <c r="D503" s="92">
        <v>30</v>
      </c>
      <c r="E503" s="121" t="s">
        <v>1682</v>
      </c>
      <c r="F503" s="86" t="s">
        <v>889</v>
      </c>
      <c r="G503" s="92">
        <v>80</v>
      </c>
      <c r="H503" s="122" t="s">
        <v>1724</v>
      </c>
      <c r="I503" s="86">
        <v>0</v>
      </c>
      <c r="J503" s="92">
        <v>0</v>
      </c>
      <c r="K503" s="852" t="s">
        <v>1708</v>
      </c>
      <c r="L503" s="853"/>
      <c r="M503" s="107">
        <v>0</v>
      </c>
    </row>
    <row r="504" spans="2:13">
      <c r="B504" s="61" t="s">
        <v>1683</v>
      </c>
      <c r="C504" s="86" t="s">
        <v>663</v>
      </c>
      <c r="D504" s="92">
        <v>90</v>
      </c>
      <c r="E504" s="121" t="s">
        <v>1683</v>
      </c>
      <c r="F504" s="86" t="s">
        <v>950</v>
      </c>
      <c r="G504" s="92">
        <v>95</v>
      </c>
      <c r="H504" s="121" t="s">
        <v>1699</v>
      </c>
      <c r="I504" s="86">
        <v>100</v>
      </c>
      <c r="J504" s="92">
        <v>10</v>
      </c>
      <c r="K504" s="846" t="s">
        <v>1709</v>
      </c>
      <c r="L504" s="847"/>
      <c r="M504" s="107">
        <v>0</v>
      </c>
    </row>
    <row r="505" spans="2:13">
      <c r="B505" s="61" t="s">
        <v>1684</v>
      </c>
      <c r="C505" s="94" t="s">
        <v>697</v>
      </c>
      <c r="D505" s="92">
        <v>75</v>
      </c>
      <c r="E505" s="121" t="s">
        <v>1684</v>
      </c>
      <c r="F505" s="94" t="s">
        <v>866</v>
      </c>
      <c r="G505" s="92">
        <v>84</v>
      </c>
      <c r="H505" s="121" t="s">
        <v>1685</v>
      </c>
      <c r="I505" s="86">
        <v>85</v>
      </c>
      <c r="J505" s="92">
        <v>60</v>
      </c>
      <c r="K505" s="846" t="s">
        <v>1710</v>
      </c>
      <c r="L505" s="847"/>
      <c r="M505" s="107">
        <v>100</v>
      </c>
    </row>
    <row r="506" spans="2:13">
      <c r="B506" s="61" t="s">
        <v>1685</v>
      </c>
      <c r="C506" s="86" t="s">
        <v>1095</v>
      </c>
      <c r="D506" s="92">
        <v>80</v>
      </c>
      <c r="E506" s="121" t="s">
        <v>1685</v>
      </c>
      <c r="F506" s="96" t="s">
        <v>1216</v>
      </c>
      <c r="G506" s="92">
        <v>90</v>
      </c>
      <c r="H506" s="121" t="s">
        <v>1700</v>
      </c>
      <c r="I506" s="100">
        <v>0</v>
      </c>
      <c r="J506" s="106">
        <v>0</v>
      </c>
      <c r="K506" s="87"/>
      <c r="L506" s="100"/>
      <c r="M506" s="101"/>
    </row>
    <row r="507" spans="2:13">
      <c r="B507" s="61" t="s">
        <v>1686</v>
      </c>
      <c r="C507" s="94" t="s">
        <v>811</v>
      </c>
      <c r="D507" s="92">
        <v>100</v>
      </c>
      <c r="E507" s="121" t="s">
        <v>1686</v>
      </c>
      <c r="F507" s="96" t="s">
        <v>810</v>
      </c>
      <c r="G507" s="92">
        <v>90</v>
      </c>
      <c r="H507" s="848" t="s">
        <v>1712</v>
      </c>
      <c r="I507" s="849"/>
      <c r="J507" s="81" t="s">
        <v>1711</v>
      </c>
      <c r="K507" s="97">
        <v>60</v>
      </c>
      <c r="L507" s="82" t="s">
        <v>1705</v>
      </c>
      <c r="M507" s="98">
        <v>330</v>
      </c>
    </row>
    <row r="508" spans="2:13">
      <c r="B508" s="61" t="s">
        <v>1687</v>
      </c>
      <c r="C508" s="86" t="s">
        <v>627</v>
      </c>
      <c r="D508" s="92">
        <v>60</v>
      </c>
      <c r="E508" s="121" t="s">
        <v>1687</v>
      </c>
      <c r="F508" s="86" t="s">
        <v>1722</v>
      </c>
      <c r="G508" s="92">
        <v>0</v>
      </c>
      <c r="H508" s="122"/>
      <c r="I508" s="122"/>
      <c r="J508" s="122"/>
      <c r="K508" s="122"/>
      <c r="L508" s="122"/>
      <c r="M508" s="65"/>
    </row>
    <row r="509" spans="2:13">
      <c r="B509" s="61" t="s">
        <v>1688</v>
      </c>
      <c r="C509" s="96" t="s">
        <v>1372</v>
      </c>
      <c r="D509" s="92">
        <v>72</v>
      </c>
      <c r="E509" s="121" t="s">
        <v>1688</v>
      </c>
      <c r="F509" s="86" t="s">
        <v>13</v>
      </c>
      <c r="G509" s="92">
        <v>90</v>
      </c>
      <c r="H509" s="122"/>
      <c r="I509" s="122"/>
      <c r="J509" s="122"/>
      <c r="K509" s="122"/>
      <c r="L509" s="122"/>
      <c r="M509" s="65"/>
    </row>
    <row r="510" spans="2:13">
      <c r="B510" s="61" t="s">
        <v>1689</v>
      </c>
      <c r="C510" s="86" t="s">
        <v>1749</v>
      </c>
      <c r="D510" s="92">
        <v>80</v>
      </c>
      <c r="E510" s="121" t="s">
        <v>1689</v>
      </c>
      <c r="F510" s="96" t="s">
        <v>1195</v>
      </c>
      <c r="G510" s="92">
        <v>75</v>
      </c>
      <c r="H510" s="122"/>
      <c r="I510" s="122"/>
      <c r="J510" s="122"/>
      <c r="K510" s="122"/>
      <c r="L510" s="122"/>
      <c r="M510" s="65"/>
    </row>
    <row r="511" spans="2:13">
      <c r="B511" s="61" t="s">
        <v>1690</v>
      </c>
      <c r="C511" s="94" t="s">
        <v>1252</v>
      </c>
      <c r="D511" s="92">
        <v>80</v>
      </c>
      <c r="E511" s="121" t="s">
        <v>1690</v>
      </c>
      <c r="F511" s="109" t="s">
        <v>1743</v>
      </c>
      <c r="G511" s="92">
        <v>60</v>
      </c>
      <c r="H511" s="122"/>
      <c r="I511" s="122"/>
      <c r="J511" s="122"/>
      <c r="K511" s="122"/>
      <c r="L511" s="122"/>
      <c r="M511" s="65"/>
    </row>
    <row r="512" spans="2:13">
      <c r="B512" s="61" t="s">
        <v>1691</v>
      </c>
      <c r="C512" s="96" t="s">
        <v>1187</v>
      </c>
      <c r="D512" s="92">
        <v>70</v>
      </c>
      <c r="E512" s="121" t="s">
        <v>1691</v>
      </c>
      <c r="F512" s="96" t="s">
        <v>1185</v>
      </c>
      <c r="G512" s="92">
        <v>80</v>
      </c>
      <c r="H512" s="86"/>
      <c r="I512" s="175" t="s">
        <v>1800</v>
      </c>
      <c r="J512" s="85"/>
      <c r="K512" s="122"/>
      <c r="L512" s="85" t="s">
        <v>1718</v>
      </c>
      <c r="M512" s="65"/>
    </row>
    <row r="513" spans="2:13">
      <c r="B513" s="61" t="s">
        <v>1692</v>
      </c>
      <c r="C513" s="86" t="s">
        <v>1074</v>
      </c>
      <c r="D513" s="92">
        <v>120</v>
      </c>
      <c r="E513" s="121" t="s">
        <v>1692</v>
      </c>
      <c r="F513" s="96" t="s">
        <v>799</v>
      </c>
      <c r="G513" s="92">
        <v>90</v>
      </c>
      <c r="H513" s="122"/>
      <c r="I513" s="122"/>
      <c r="J513" s="122"/>
      <c r="K513" s="122"/>
      <c r="L513" s="122"/>
      <c r="M513" s="65"/>
    </row>
    <row r="514" spans="2:13">
      <c r="B514" s="61" t="s">
        <v>1677</v>
      </c>
      <c r="C514" s="86" t="s">
        <v>1081</v>
      </c>
      <c r="D514" s="92">
        <v>75</v>
      </c>
      <c r="E514" s="114" t="s">
        <v>1677</v>
      </c>
      <c r="F514" s="86" t="s">
        <v>761</v>
      </c>
      <c r="G514" s="92">
        <v>80</v>
      </c>
      <c r="H514" s="115"/>
      <c r="I514" s="115"/>
      <c r="J514" s="115"/>
      <c r="K514" s="115"/>
      <c r="L514" s="115"/>
      <c r="M514" s="65"/>
    </row>
    <row r="515" spans="2:13">
      <c r="B515" s="61" t="s">
        <v>1693</v>
      </c>
      <c r="C515" s="86" t="s">
        <v>963</v>
      </c>
      <c r="D515" s="92">
        <v>80</v>
      </c>
      <c r="E515" s="114" t="s">
        <v>1693</v>
      </c>
      <c r="F515" s="96" t="s">
        <v>860</v>
      </c>
      <c r="G515" s="92">
        <v>80</v>
      </c>
      <c r="H515" s="115"/>
      <c r="I515" s="115"/>
      <c r="J515" s="115"/>
      <c r="K515" s="115"/>
      <c r="L515" s="115"/>
      <c r="M515" s="65"/>
    </row>
    <row r="516" spans="2:13" ht="15.75" thickBot="1">
      <c r="B516" s="102" t="s">
        <v>1729</v>
      </c>
      <c r="C516" s="93"/>
      <c r="D516" s="108">
        <v>78</v>
      </c>
      <c r="E516" s="103" t="s">
        <v>1730</v>
      </c>
      <c r="F516" s="93"/>
      <c r="G516" s="108">
        <v>87</v>
      </c>
      <c r="H516" s="83"/>
      <c r="I516" s="83"/>
      <c r="J516" s="83"/>
      <c r="K516" s="83"/>
      <c r="L516" s="83"/>
      <c r="M516" s="84"/>
    </row>
    <row r="517" spans="2:13" ht="16.5" thickTop="1" thickBot="1">
      <c r="B517" s="104"/>
      <c r="C517" s="105"/>
      <c r="D517" s="142"/>
      <c r="E517" s="104"/>
      <c r="F517" s="105"/>
      <c r="G517" s="142"/>
      <c r="H517" s="58"/>
      <c r="I517" s="58"/>
      <c r="J517" s="58"/>
      <c r="K517" s="58"/>
      <c r="L517" s="58"/>
      <c r="M517" s="58"/>
    </row>
    <row r="518" spans="2:13" ht="16.5" thickTop="1" thickBot="1">
      <c r="B518" s="833" t="s">
        <v>1939</v>
      </c>
      <c r="C518" s="834"/>
      <c r="D518" s="835" t="s">
        <v>1658</v>
      </c>
      <c r="E518" s="836"/>
      <c r="F518" s="836"/>
      <c r="G518" s="836"/>
      <c r="H518" s="836"/>
      <c r="I518" s="837"/>
      <c r="J518" s="158"/>
      <c r="K518" s="59"/>
      <c r="L518" s="59"/>
      <c r="M518" s="60"/>
    </row>
    <row r="519" spans="2:13" ht="15.75" thickTop="1">
      <c r="B519" s="66" t="s">
        <v>1667</v>
      </c>
      <c r="C519" s="612" t="s">
        <v>2105</v>
      </c>
      <c r="D519" s="447" t="s">
        <v>1652</v>
      </c>
      <c r="E519" s="448" t="s">
        <v>1653</v>
      </c>
      <c r="F519" s="448" t="s">
        <v>1654</v>
      </c>
      <c r="G519" s="448" t="s">
        <v>1656</v>
      </c>
      <c r="H519" s="448" t="s">
        <v>1655</v>
      </c>
      <c r="I519" s="449" t="s">
        <v>1657</v>
      </c>
      <c r="J519" s="159"/>
      <c r="K519" s="451"/>
      <c r="L519" s="451"/>
      <c r="M519" s="65"/>
    </row>
    <row r="520" spans="2:13">
      <c r="B520" s="66" t="s">
        <v>1757</v>
      </c>
      <c r="C520" s="86" t="s">
        <v>1792</v>
      </c>
      <c r="D520" s="87">
        <v>70</v>
      </c>
      <c r="E520" s="88">
        <v>90</v>
      </c>
      <c r="F520" s="88">
        <v>70</v>
      </c>
      <c r="G520" s="88">
        <v>60</v>
      </c>
      <c r="H520" s="88">
        <v>60</v>
      </c>
      <c r="I520" s="89">
        <v>40</v>
      </c>
      <c r="J520" s="159"/>
      <c r="K520" s="451"/>
      <c r="L520" s="451"/>
      <c r="M520" s="65"/>
    </row>
    <row r="521" spans="2:13">
      <c r="B521" s="66" t="s">
        <v>1665</v>
      </c>
      <c r="C521" s="86" t="s">
        <v>0</v>
      </c>
      <c r="D521" s="838" t="s">
        <v>1669</v>
      </c>
      <c r="E521" s="839"/>
      <c r="F521" s="839"/>
      <c r="G521" s="839"/>
      <c r="H521" s="839"/>
      <c r="I521" s="840"/>
      <c r="J521" s="159"/>
      <c r="K521" s="451"/>
      <c r="L521" s="451"/>
      <c r="M521" s="65"/>
    </row>
    <row r="522" spans="2:13">
      <c r="B522" s="66" t="s">
        <v>1666</v>
      </c>
      <c r="C522" s="86" t="s">
        <v>12</v>
      </c>
      <c r="D522" s="841" t="s">
        <v>1661</v>
      </c>
      <c r="E522" s="842"/>
      <c r="F522" s="842"/>
      <c r="G522" s="842" t="s">
        <v>1662</v>
      </c>
      <c r="H522" s="842"/>
      <c r="I522" s="843"/>
      <c r="J522" s="159"/>
      <c r="K522" s="451"/>
      <c r="L522" s="451"/>
      <c r="M522" s="65"/>
    </row>
    <row r="523" spans="2:13">
      <c r="B523" s="66" t="s">
        <v>1670</v>
      </c>
      <c r="C523" s="86" t="s">
        <v>1485</v>
      </c>
      <c r="D523" s="63" t="s">
        <v>1663</v>
      </c>
      <c r="E523" s="456" t="s">
        <v>704</v>
      </c>
      <c r="F523" s="451"/>
      <c r="G523" s="64" t="s">
        <v>1663</v>
      </c>
      <c r="H523" s="456" t="s">
        <v>1095</v>
      </c>
      <c r="I523" s="70"/>
      <c r="J523" s="457"/>
      <c r="K523" s="451"/>
      <c r="L523" s="451"/>
      <c r="M523" s="65"/>
    </row>
    <row r="524" spans="2:13">
      <c r="B524" s="66" t="s">
        <v>1659</v>
      </c>
      <c r="C524" s="86">
        <v>166.41</v>
      </c>
      <c r="D524" s="71" t="s">
        <v>1664</v>
      </c>
      <c r="E524" s="90">
        <v>60</v>
      </c>
      <c r="F524" s="68"/>
      <c r="G524" s="72" t="s">
        <v>1664</v>
      </c>
      <c r="H524" s="90">
        <v>80</v>
      </c>
      <c r="I524" s="69"/>
      <c r="J524" s="217"/>
      <c r="K524" s="451"/>
      <c r="L524" s="451"/>
      <c r="M524" s="65"/>
    </row>
    <row r="525" spans="2:13">
      <c r="B525" s="66" t="s">
        <v>1660</v>
      </c>
      <c r="C525" s="140">
        <v>174.1</v>
      </c>
      <c r="D525" s="838" t="s">
        <v>1668</v>
      </c>
      <c r="E525" s="839"/>
      <c r="F525" s="839"/>
      <c r="G525" s="839"/>
      <c r="H525" s="839"/>
      <c r="I525" s="840"/>
      <c r="J525" s="217"/>
      <c r="K525" s="451"/>
      <c r="L525" s="451"/>
      <c r="M525" s="65"/>
    </row>
    <row r="526" spans="2:13">
      <c r="B526" s="66" t="s">
        <v>1728</v>
      </c>
      <c r="C526" s="86">
        <v>263.07</v>
      </c>
      <c r="D526" s="841" t="s">
        <v>1661</v>
      </c>
      <c r="E526" s="842"/>
      <c r="F526" s="842"/>
      <c r="G526" s="842" t="s">
        <v>1662</v>
      </c>
      <c r="H526" s="842"/>
      <c r="I526" s="843"/>
      <c r="J526" s="217"/>
      <c r="K526" s="451"/>
      <c r="L526" s="451"/>
      <c r="M526" s="65"/>
    </row>
    <row r="527" spans="2:13">
      <c r="B527" s="66" t="s">
        <v>1713</v>
      </c>
      <c r="C527" s="86">
        <v>1.08</v>
      </c>
      <c r="D527" s="63" t="s">
        <v>1663</v>
      </c>
      <c r="E527" s="456" t="s">
        <v>1195</v>
      </c>
      <c r="F527" s="451"/>
      <c r="G527" s="64" t="s">
        <v>1663</v>
      </c>
      <c r="H527" s="456" t="s">
        <v>1216</v>
      </c>
      <c r="I527" s="70"/>
      <c r="J527" s="217"/>
      <c r="K527" s="451"/>
      <c r="L527" s="451"/>
      <c r="M527" s="65"/>
    </row>
    <row r="528" spans="2:13">
      <c r="B528" s="66" t="s">
        <v>1714</v>
      </c>
      <c r="C528" s="86">
        <v>0.62</v>
      </c>
      <c r="D528" s="63" t="s">
        <v>1664</v>
      </c>
      <c r="E528" s="90">
        <v>75</v>
      </c>
      <c r="F528" s="68"/>
      <c r="G528" s="72" t="s">
        <v>1664</v>
      </c>
      <c r="H528" s="91">
        <v>90</v>
      </c>
      <c r="I528" s="70"/>
      <c r="J528" s="217"/>
      <c r="K528" s="451"/>
      <c r="L528" s="451"/>
      <c r="M528" s="65"/>
    </row>
    <row r="529" spans="2:13">
      <c r="B529" s="844" t="s">
        <v>1671</v>
      </c>
      <c r="C529" s="839"/>
      <c r="D529" s="840"/>
      <c r="E529" s="838" t="s">
        <v>1672</v>
      </c>
      <c r="F529" s="839"/>
      <c r="G529" s="840"/>
      <c r="H529" s="838" t="s">
        <v>1673</v>
      </c>
      <c r="I529" s="839"/>
      <c r="J529" s="840"/>
      <c r="K529" s="838" t="s">
        <v>1701</v>
      </c>
      <c r="L529" s="839"/>
      <c r="M529" s="845"/>
    </row>
    <row r="530" spans="2:13">
      <c r="B530" s="73" t="s">
        <v>1674</v>
      </c>
      <c r="C530" s="448" t="s">
        <v>1675</v>
      </c>
      <c r="D530" s="449" t="s">
        <v>1676</v>
      </c>
      <c r="E530" s="447" t="s">
        <v>1674</v>
      </c>
      <c r="F530" s="448" t="s">
        <v>1675</v>
      </c>
      <c r="G530" s="449" t="s">
        <v>1676</v>
      </c>
      <c r="H530" s="447" t="s">
        <v>1694</v>
      </c>
      <c r="I530" s="448" t="s">
        <v>1731</v>
      </c>
      <c r="J530" s="449" t="s">
        <v>1732</v>
      </c>
      <c r="K530" s="447" t="s">
        <v>1702</v>
      </c>
      <c r="L530" s="448"/>
      <c r="M530" s="77" t="s">
        <v>1703</v>
      </c>
    </row>
    <row r="531" spans="2:13">
      <c r="B531" s="61" t="s">
        <v>1678</v>
      </c>
      <c r="C531" s="86" t="s">
        <v>1144</v>
      </c>
      <c r="D531" s="92">
        <v>102</v>
      </c>
      <c r="E531" s="450" t="s">
        <v>1678</v>
      </c>
      <c r="F531" s="94" t="s">
        <v>944</v>
      </c>
      <c r="G531" s="92">
        <v>68</v>
      </c>
      <c r="H531" s="450" t="s">
        <v>1695</v>
      </c>
      <c r="I531" s="86">
        <v>0</v>
      </c>
      <c r="J531" s="92">
        <v>0</v>
      </c>
      <c r="K531" s="450" t="s">
        <v>1704</v>
      </c>
      <c r="L531" s="451"/>
      <c r="M531" s="107">
        <v>40</v>
      </c>
    </row>
    <row r="532" spans="2:13">
      <c r="B532" s="61" t="s">
        <v>1679</v>
      </c>
      <c r="C532" s="86" t="s">
        <v>1722</v>
      </c>
      <c r="D532" s="92">
        <v>0</v>
      </c>
      <c r="E532" s="450" t="s">
        <v>1679</v>
      </c>
      <c r="F532" s="86" t="s">
        <v>1722</v>
      </c>
      <c r="G532" s="92">
        <v>0</v>
      </c>
      <c r="H532" s="450" t="s">
        <v>1696</v>
      </c>
      <c r="I532" s="86">
        <v>90</v>
      </c>
      <c r="J532" s="92">
        <v>10</v>
      </c>
      <c r="K532" s="450" t="s">
        <v>1735</v>
      </c>
      <c r="L532" s="451"/>
      <c r="M532" s="107">
        <v>0</v>
      </c>
    </row>
    <row r="533" spans="2:13">
      <c r="B533" s="61" t="s">
        <v>1680</v>
      </c>
      <c r="C533" s="86" t="s">
        <v>1722</v>
      </c>
      <c r="D533" s="92">
        <v>0</v>
      </c>
      <c r="E533" s="450" t="s">
        <v>1680</v>
      </c>
      <c r="F533" s="86" t="s">
        <v>1722</v>
      </c>
      <c r="G533" s="92">
        <v>0</v>
      </c>
      <c r="H533" s="450" t="s">
        <v>1697</v>
      </c>
      <c r="I533" s="86">
        <v>0</v>
      </c>
      <c r="J533" s="92">
        <v>0</v>
      </c>
      <c r="K533" s="67" t="s">
        <v>1706</v>
      </c>
      <c r="L533" s="68"/>
      <c r="M533" s="101">
        <v>0</v>
      </c>
    </row>
    <row r="534" spans="2:13">
      <c r="B534" s="61" t="s">
        <v>1681</v>
      </c>
      <c r="C534" s="86" t="s">
        <v>1722</v>
      </c>
      <c r="D534" s="92">
        <v>0</v>
      </c>
      <c r="E534" s="450" t="s">
        <v>1681</v>
      </c>
      <c r="F534" s="86" t="s">
        <v>1722</v>
      </c>
      <c r="G534" s="92">
        <v>0</v>
      </c>
      <c r="H534" s="450" t="s">
        <v>1698</v>
      </c>
      <c r="I534" s="86">
        <v>0</v>
      </c>
      <c r="J534" s="92">
        <v>0</v>
      </c>
      <c r="K534" s="838" t="s">
        <v>1707</v>
      </c>
      <c r="L534" s="839"/>
      <c r="M534" s="845"/>
    </row>
    <row r="535" spans="2:13">
      <c r="B535" s="61" t="s">
        <v>1682</v>
      </c>
      <c r="C535" s="86" t="s">
        <v>1722</v>
      </c>
      <c r="D535" s="92">
        <v>0</v>
      </c>
      <c r="E535" s="450" t="s">
        <v>1682</v>
      </c>
      <c r="F535" s="86" t="s">
        <v>885</v>
      </c>
      <c r="G535" s="92">
        <v>60</v>
      </c>
      <c r="H535" s="451" t="s">
        <v>1724</v>
      </c>
      <c r="I535" s="86">
        <v>50</v>
      </c>
      <c r="J535" s="92">
        <v>0</v>
      </c>
      <c r="K535" s="846" t="s">
        <v>1708</v>
      </c>
      <c r="L535" s="847"/>
      <c r="M535" s="107">
        <v>0</v>
      </c>
    </row>
    <row r="536" spans="2:13">
      <c r="B536" s="61" t="s">
        <v>1683</v>
      </c>
      <c r="C536" s="86" t="s">
        <v>1722</v>
      </c>
      <c r="D536" s="92">
        <v>0</v>
      </c>
      <c r="E536" s="450" t="s">
        <v>1683</v>
      </c>
      <c r="F536" s="86" t="s">
        <v>1722</v>
      </c>
      <c r="G536" s="92">
        <v>0</v>
      </c>
      <c r="H536" s="450" t="s">
        <v>1699</v>
      </c>
      <c r="I536" s="86">
        <v>0</v>
      </c>
      <c r="J536" s="92">
        <v>30</v>
      </c>
      <c r="K536" s="846" t="s">
        <v>1709</v>
      </c>
      <c r="L536" s="847"/>
      <c r="M536" s="107">
        <v>50</v>
      </c>
    </row>
    <row r="537" spans="2:13">
      <c r="B537" s="61" t="s">
        <v>1684</v>
      </c>
      <c r="C537" s="86" t="s">
        <v>1722</v>
      </c>
      <c r="D537" s="92">
        <v>0</v>
      </c>
      <c r="E537" s="450" t="s">
        <v>1684</v>
      </c>
      <c r="F537" s="86" t="s">
        <v>1722</v>
      </c>
      <c r="G537" s="92">
        <v>0</v>
      </c>
      <c r="H537" s="450" t="s">
        <v>1685</v>
      </c>
      <c r="I537" s="86">
        <v>85</v>
      </c>
      <c r="J537" s="92">
        <v>30</v>
      </c>
      <c r="K537" s="846" t="s">
        <v>1710</v>
      </c>
      <c r="L537" s="847"/>
      <c r="M537" s="107">
        <v>0</v>
      </c>
    </row>
    <row r="538" spans="2:13">
      <c r="B538" s="61" t="s">
        <v>1685</v>
      </c>
      <c r="C538" s="86" t="s">
        <v>1723</v>
      </c>
      <c r="D538" s="92" t="s">
        <v>1723</v>
      </c>
      <c r="E538" s="450" t="s">
        <v>1685</v>
      </c>
      <c r="F538" s="86" t="s">
        <v>1723</v>
      </c>
      <c r="G538" s="92" t="s">
        <v>1723</v>
      </c>
      <c r="H538" s="450" t="s">
        <v>1700</v>
      </c>
      <c r="I538" s="100">
        <v>0</v>
      </c>
      <c r="J538" s="106">
        <v>0</v>
      </c>
      <c r="K538" s="593" t="s">
        <v>2003</v>
      </c>
      <c r="L538" s="100"/>
      <c r="M538" s="101" t="s">
        <v>2004</v>
      </c>
    </row>
    <row r="539" spans="2:13">
      <c r="B539" s="61" t="s">
        <v>1686</v>
      </c>
      <c r="C539" s="86" t="s">
        <v>774</v>
      </c>
      <c r="D539" s="92">
        <v>40</v>
      </c>
      <c r="E539" s="450" t="s">
        <v>1686</v>
      </c>
      <c r="F539" s="86" t="s">
        <v>1722</v>
      </c>
      <c r="G539" s="92">
        <v>0</v>
      </c>
      <c r="H539" s="848" t="s">
        <v>1712</v>
      </c>
      <c r="I539" s="849"/>
      <c r="J539" s="81" t="s">
        <v>1711</v>
      </c>
      <c r="K539" s="97">
        <v>20</v>
      </c>
      <c r="L539" s="82" t="s">
        <v>1705</v>
      </c>
      <c r="M539" s="98">
        <v>100</v>
      </c>
    </row>
    <row r="540" spans="2:13">
      <c r="B540" s="61" t="s">
        <v>1687</v>
      </c>
      <c r="C540" s="86" t="s">
        <v>693</v>
      </c>
      <c r="D540" s="92">
        <v>36</v>
      </c>
      <c r="E540" s="450" t="s">
        <v>1687</v>
      </c>
      <c r="F540" s="86" t="s">
        <v>1722</v>
      </c>
      <c r="G540" s="92">
        <v>0</v>
      </c>
      <c r="H540" s="451"/>
      <c r="I540" s="451"/>
      <c r="J540" s="451"/>
      <c r="K540" s="451"/>
      <c r="L540" s="451"/>
      <c r="M540" s="65"/>
    </row>
    <row r="541" spans="2:13">
      <c r="B541" s="61" t="s">
        <v>1688</v>
      </c>
      <c r="C541" s="86" t="s">
        <v>1722</v>
      </c>
      <c r="D541" s="92">
        <v>0</v>
      </c>
      <c r="E541" s="450" t="s">
        <v>1688</v>
      </c>
      <c r="F541" s="86" t="s">
        <v>13</v>
      </c>
      <c r="G541" s="92">
        <v>90</v>
      </c>
      <c r="H541" s="451"/>
      <c r="I541" s="451"/>
      <c r="J541" s="451"/>
      <c r="K541" s="451"/>
      <c r="L541" s="451"/>
      <c r="M541" s="65"/>
    </row>
    <row r="542" spans="2:13">
      <c r="B542" s="61" t="s">
        <v>1689</v>
      </c>
      <c r="C542" s="86" t="s">
        <v>1723</v>
      </c>
      <c r="D542" s="92" t="s">
        <v>1723</v>
      </c>
      <c r="E542" s="450" t="s">
        <v>1689</v>
      </c>
      <c r="F542" s="86" t="s">
        <v>1723</v>
      </c>
      <c r="G542" s="92" t="s">
        <v>1723</v>
      </c>
      <c r="H542" s="451"/>
      <c r="I542" s="451"/>
      <c r="J542" s="451"/>
      <c r="K542" s="451"/>
      <c r="L542" s="451"/>
      <c r="M542" s="65"/>
    </row>
    <row r="543" spans="2:13">
      <c r="B543" s="61" t="s">
        <v>1690</v>
      </c>
      <c r="C543" s="86" t="s">
        <v>1722</v>
      </c>
      <c r="D543" s="92">
        <v>0</v>
      </c>
      <c r="E543" s="450" t="s">
        <v>1690</v>
      </c>
      <c r="F543" s="86" t="s">
        <v>1722</v>
      </c>
      <c r="G543" s="92">
        <v>0</v>
      </c>
      <c r="H543" s="451"/>
      <c r="I543" s="451"/>
      <c r="J543" s="451"/>
      <c r="K543" s="451"/>
      <c r="L543" s="451"/>
      <c r="M543" s="65"/>
    </row>
    <row r="544" spans="2:13">
      <c r="B544" s="61" t="s">
        <v>1691</v>
      </c>
      <c r="C544" s="109" t="s">
        <v>1191</v>
      </c>
      <c r="D544" s="92">
        <v>70</v>
      </c>
      <c r="E544" s="450" t="s">
        <v>1691</v>
      </c>
      <c r="F544" s="94" t="s">
        <v>1064</v>
      </c>
      <c r="G544" s="92">
        <v>50</v>
      </c>
      <c r="H544" s="86" t="s">
        <v>1716</v>
      </c>
      <c r="I544" s="451"/>
      <c r="J544" s="85" t="s">
        <v>1717</v>
      </c>
      <c r="K544" s="451"/>
      <c r="L544" s="85" t="s">
        <v>1718</v>
      </c>
      <c r="M544" s="65"/>
    </row>
    <row r="545" spans="2:13">
      <c r="B545" s="61" t="s">
        <v>1692</v>
      </c>
      <c r="C545" s="86" t="s">
        <v>1722</v>
      </c>
      <c r="D545" s="92">
        <v>0</v>
      </c>
      <c r="E545" s="450" t="s">
        <v>1692</v>
      </c>
      <c r="F545" s="86" t="s">
        <v>1722</v>
      </c>
      <c r="G545" s="92">
        <v>0</v>
      </c>
      <c r="H545" s="451"/>
      <c r="I545" s="451"/>
      <c r="J545" s="451"/>
      <c r="K545" s="451"/>
      <c r="L545" s="451"/>
      <c r="M545" s="65"/>
    </row>
    <row r="546" spans="2:13">
      <c r="B546" s="61" t="s">
        <v>1677</v>
      </c>
      <c r="C546" s="96" t="s">
        <v>1262</v>
      </c>
      <c r="D546" s="92">
        <v>110</v>
      </c>
      <c r="E546" s="450" t="s">
        <v>1677</v>
      </c>
      <c r="F546" s="86" t="s">
        <v>1722</v>
      </c>
      <c r="G546" s="92">
        <v>0</v>
      </c>
      <c r="H546" s="451"/>
      <c r="I546" s="451"/>
      <c r="J546" s="451"/>
      <c r="K546" s="451"/>
      <c r="L546" s="451"/>
      <c r="M546" s="65"/>
    </row>
    <row r="547" spans="2:13">
      <c r="B547" s="61" t="s">
        <v>1693</v>
      </c>
      <c r="C547" s="86" t="s">
        <v>1722</v>
      </c>
      <c r="D547" s="92">
        <v>0</v>
      </c>
      <c r="E547" s="450" t="s">
        <v>1693</v>
      </c>
      <c r="F547" s="86" t="s">
        <v>1722</v>
      </c>
      <c r="G547" s="92">
        <v>0</v>
      </c>
      <c r="H547" s="451"/>
      <c r="I547" s="451"/>
      <c r="J547" s="451"/>
      <c r="K547" s="451"/>
      <c r="L547" s="451"/>
      <c r="M547" s="65"/>
    </row>
    <row r="548" spans="2:13" ht="15.75" thickBot="1">
      <c r="B548" s="102" t="s">
        <v>1729</v>
      </c>
      <c r="C548" s="93"/>
      <c r="D548" s="108">
        <v>72</v>
      </c>
      <c r="E548" s="103" t="s">
        <v>1730</v>
      </c>
      <c r="F548" s="93"/>
      <c r="G548" s="108">
        <v>67</v>
      </c>
      <c r="H548" s="83"/>
      <c r="I548" s="83"/>
      <c r="J548" s="83"/>
      <c r="K548" s="83"/>
      <c r="L548" s="83"/>
      <c r="M548" s="84"/>
    </row>
    <row r="549" spans="2:13" ht="16.5" thickTop="1" thickBot="1">
      <c r="B549" s="104"/>
      <c r="C549" s="105"/>
      <c r="D549" s="142"/>
      <c r="E549" s="104"/>
      <c r="F549" s="105"/>
      <c r="G549" s="142"/>
      <c r="H549" s="58"/>
      <c r="I549" s="58"/>
      <c r="J549" s="58"/>
      <c r="K549" s="58"/>
      <c r="L549" s="58"/>
      <c r="M549" s="58"/>
    </row>
    <row r="550" spans="2:13" ht="16.5" thickTop="1" thickBot="1">
      <c r="B550" s="833" t="s">
        <v>1940</v>
      </c>
      <c r="C550" s="834"/>
      <c r="D550" s="835" t="s">
        <v>1658</v>
      </c>
      <c r="E550" s="836"/>
      <c r="F550" s="836"/>
      <c r="G550" s="836"/>
      <c r="H550" s="836"/>
      <c r="I550" s="837"/>
      <c r="J550" s="130"/>
      <c r="K550" s="59"/>
      <c r="L550" s="59"/>
      <c r="M550" s="60"/>
    </row>
    <row r="551" spans="2:13" ht="15.75" thickTop="1">
      <c r="B551" s="66" t="s">
        <v>1667</v>
      </c>
      <c r="C551" s="684" t="s">
        <v>2151</v>
      </c>
      <c r="D551" s="452" t="s">
        <v>1652</v>
      </c>
      <c r="E551" s="453" t="s">
        <v>1653</v>
      </c>
      <c r="F551" s="453" t="s">
        <v>1654</v>
      </c>
      <c r="G551" s="453" t="s">
        <v>1656</v>
      </c>
      <c r="H551" s="453" t="s">
        <v>1655</v>
      </c>
      <c r="I551" s="454" t="s">
        <v>1657</v>
      </c>
      <c r="J551" s="128"/>
      <c r="K551" s="456"/>
      <c r="L551" s="456"/>
      <c r="M551" s="65"/>
    </row>
    <row r="552" spans="2:13">
      <c r="B552" s="66" t="s">
        <v>1757</v>
      </c>
      <c r="C552" s="86" t="s">
        <v>1792</v>
      </c>
      <c r="D552" s="87">
        <v>75</v>
      </c>
      <c r="E552" s="88">
        <v>125</v>
      </c>
      <c r="F552" s="88">
        <v>100</v>
      </c>
      <c r="G552" s="88">
        <v>70</v>
      </c>
      <c r="H552" s="88">
        <v>80</v>
      </c>
      <c r="I552" s="89">
        <v>45</v>
      </c>
      <c r="J552" s="128"/>
      <c r="K552" s="456"/>
      <c r="L552" s="456"/>
      <c r="M552" s="65"/>
    </row>
    <row r="553" spans="2:13">
      <c r="B553" s="66" t="s">
        <v>1665</v>
      </c>
      <c r="C553" s="86" t="s">
        <v>14</v>
      </c>
      <c r="D553" s="838" t="s">
        <v>1669</v>
      </c>
      <c r="E553" s="839"/>
      <c r="F553" s="839"/>
      <c r="G553" s="839"/>
      <c r="H553" s="839"/>
      <c r="I553" s="840"/>
      <c r="J553" s="128"/>
      <c r="K553" s="456"/>
      <c r="L553" s="456"/>
      <c r="M553" s="65"/>
    </row>
    <row r="554" spans="2:13">
      <c r="B554" s="66" t="s">
        <v>1666</v>
      </c>
      <c r="C554" s="86" t="s">
        <v>0</v>
      </c>
      <c r="D554" s="841" t="s">
        <v>1661</v>
      </c>
      <c r="E554" s="842"/>
      <c r="F554" s="842"/>
      <c r="G554" s="842" t="s">
        <v>1662</v>
      </c>
      <c r="H554" s="842"/>
      <c r="I554" s="843"/>
      <c r="J554" s="128"/>
      <c r="K554" s="456"/>
      <c r="L554" s="456"/>
      <c r="M554" s="65"/>
    </row>
    <row r="555" spans="2:13">
      <c r="B555" s="66" t="s">
        <v>1670</v>
      </c>
      <c r="C555" s="96" t="s">
        <v>1418</v>
      </c>
      <c r="D555" s="63" t="s">
        <v>1663</v>
      </c>
      <c r="E555" s="456" t="s">
        <v>1252</v>
      </c>
      <c r="F555" s="456"/>
      <c r="G555" s="64" t="s">
        <v>1663</v>
      </c>
      <c r="H555" s="456" t="s">
        <v>1749</v>
      </c>
      <c r="I555" s="70"/>
      <c r="J555" s="463"/>
      <c r="K555" s="456"/>
      <c r="L555" s="456"/>
      <c r="M555" s="65"/>
    </row>
    <row r="556" spans="2:13">
      <c r="B556" s="66" t="s">
        <v>1659</v>
      </c>
      <c r="C556" s="86">
        <v>365.84</v>
      </c>
      <c r="D556" s="71" t="s">
        <v>1664</v>
      </c>
      <c r="E556" s="90">
        <v>80</v>
      </c>
      <c r="F556" s="68"/>
      <c r="G556" s="72" t="s">
        <v>1664</v>
      </c>
      <c r="H556" s="90">
        <v>80</v>
      </c>
      <c r="I556" s="69"/>
      <c r="J556" s="159"/>
      <c r="K556" s="456"/>
      <c r="L556" s="456"/>
      <c r="M556" s="65"/>
    </row>
    <row r="557" spans="2:13">
      <c r="B557" s="66" t="s">
        <v>1660</v>
      </c>
      <c r="C557" s="86">
        <v>204.23</v>
      </c>
      <c r="D557" s="838" t="s">
        <v>1668</v>
      </c>
      <c r="E557" s="839"/>
      <c r="F557" s="839"/>
      <c r="G557" s="839"/>
      <c r="H557" s="839"/>
      <c r="I557" s="840"/>
      <c r="J557" s="159"/>
      <c r="K557" s="456"/>
      <c r="L557" s="456"/>
      <c r="M557" s="65"/>
    </row>
    <row r="558" spans="2:13">
      <c r="B558" s="66" t="s">
        <v>1728</v>
      </c>
      <c r="C558" s="86">
        <v>297.33999999999997</v>
      </c>
      <c r="D558" s="841" t="s">
        <v>1661</v>
      </c>
      <c r="E558" s="842"/>
      <c r="F558" s="842"/>
      <c r="G558" s="842" t="s">
        <v>1662</v>
      </c>
      <c r="H558" s="842"/>
      <c r="I558" s="843"/>
      <c r="J558" s="159"/>
      <c r="K558" s="456"/>
      <c r="L558" s="456"/>
      <c r="M558" s="65"/>
    </row>
    <row r="559" spans="2:13">
      <c r="B559" s="66" t="s">
        <v>1713</v>
      </c>
      <c r="C559" s="86">
        <v>1.1499999999999999</v>
      </c>
      <c r="D559" s="63" t="s">
        <v>1663</v>
      </c>
      <c r="E559" s="456" t="s">
        <v>1851</v>
      </c>
      <c r="F559" s="456"/>
      <c r="G559" s="64" t="s">
        <v>1663</v>
      </c>
      <c r="H559" s="456" t="s">
        <v>1722</v>
      </c>
      <c r="I559" s="70"/>
      <c r="J559" s="159"/>
      <c r="K559" s="456"/>
      <c r="L559" s="456"/>
      <c r="M559" s="65"/>
    </row>
    <row r="560" spans="2:13">
      <c r="B560" s="66" t="s">
        <v>1714</v>
      </c>
      <c r="C560" s="86">
        <v>0.69</v>
      </c>
      <c r="D560" s="63" t="s">
        <v>1664</v>
      </c>
      <c r="E560" s="90">
        <v>60</v>
      </c>
      <c r="F560" s="68"/>
      <c r="G560" s="72" t="s">
        <v>1664</v>
      </c>
      <c r="H560" s="91">
        <v>0</v>
      </c>
      <c r="I560" s="70"/>
      <c r="J560" s="159"/>
      <c r="K560" s="456"/>
      <c r="L560" s="456"/>
      <c r="M560" s="65"/>
    </row>
    <row r="561" spans="2:13">
      <c r="B561" s="844" t="s">
        <v>1671</v>
      </c>
      <c r="C561" s="839"/>
      <c r="D561" s="840"/>
      <c r="E561" s="838" t="s">
        <v>1672</v>
      </c>
      <c r="F561" s="839"/>
      <c r="G561" s="840"/>
      <c r="H561" s="838" t="s">
        <v>1673</v>
      </c>
      <c r="I561" s="839"/>
      <c r="J561" s="840"/>
      <c r="K561" s="838" t="s">
        <v>1701</v>
      </c>
      <c r="L561" s="839"/>
      <c r="M561" s="845"/>
    </row>
    <row r="562" spans="2:13">
      <c r="B562" s="73" t="s">
        <v>1674</v>
      </c>
      <c r="C562" s="453" t="s">
        <v>1675</v>
      </c>
      <c r="D562" s="454" t="s">
        <v>1676</v>
      </c>
      <c r="E562" s="452" t="s">
        <v>1674</v>
      </c>
      <c r="F562" s="453" t="s">
        <v>1675</v>
      </c>
      <c r="G562" s="454" t="s">
        <v>1676</v>
      </c>
      <c r="H562" s="452" t="s">
        <v>1694</v>
      </c>
      <c r="I562" s="453" t="s">
        <v>1731</v>
      </c>
      <c r="J562" s="454" t="s">
        <v>1732</v>
      </c>
      <c r="K562" s="452" t="s">
        <v>1702</v>
      </c>
      <c r="L562" s="453"/>
      <c r="M562" s="77" t="s">
        <v>1703</v>
      </c>
    </row>
    <row r="563" spans="2:13">
      <c r="B563" s="61" t="s">
        <v>1678</v>
      </c>
      <c r="C563" s="86" t="s">
        <v>1144</v>
      </c>
      <c r="D563" s="92">
        <v>102</v>
      </c>
      <c r="E563" s="455" t="s">
        <v>1678</v>
      </c>
      <c r="F563" s="94" t="s">
        <v>944</v>
      </c>
      <c r="G563" s="92">
        <v>68</v>
      </c>
      <c r="H563" s="455" t="s">
        <v>1695</v>
      </c>
      <c r="I563" s="86">
        <v>0</v>
      </c>
      <c r="J563" s="92">
        <v>0</v>
      </c>
      <c r="K563" s="455" t="s">
        <v>1704</v>
      </c>
      <c r="L563" s="456"/>
      <c r="M563" s="107">
        <v>0</v>
      </c>
    </row>
    <row r="564" spans="2:13">
      <c r="B564" s="61" t="s">
        <v>1679</v>
      </c>
      <c r="C564" s="86" t="s">
        <v>1722</v>
      </c>
      <c r="D564" s="92">
        <v>0</v>
      </c>
      <c r="E564" s="455" t="s">
        <v>1679</v>
      </c>
      <c r="F564" s="86" t="s">
        <v>1722</v>
      </c>
      <c r="G564" s="92">
        <v>0</v>
      </c>
      <c r="H564" s="455" t="s">
        <v>1696</v>
      </c>
      <c r="I564" s="86">
        <v>90</v>
      </c>
      <c r="J564" s="92">
        <v>20</v>
      </c>
      <c r="K564" s="455" t="s">
        <v>1735</v>
      </c>
      <c r="L564" s="456"/>
      <c r="M564" s="107">
        <v>0</v>
      </c>
    </row>
    <row r="565" spans="2:13">
      <c r="B565" s="61" t="s">
        <v>1680</v>
      </c>
      <c r="C565" s="86" t="s">
        <v>644</v>
      </c>
      <c r="D565" s="92">
        <v>81</v>
      </c>
      <c r="E565" s="455" t="s">
        <v>1680</v>
      </c>
      <c r="F565" s="96" t="s">
        <v>1346</v>
      </c>
      <c r="G565" s="92">
        <v>60</v>
      </c>
      <c r="H565" s="455" t="s">
        <v>1697</v>
      </c>
      <c r="I565" s="86">
        <v>0</v>
      </c>
      <c r="J565" s="92">
        <v>0</v>
      </c>
      <c r="K565" s="67" t="s">
        <v>1706</v>
      </c>
      <c r="L565" s="68"/>
      <c r="M565" s="101">
        <v>0</v>
      </c>
    </row>
    <row r="566" spans="2:13">
      <c r="B566" s="61" t="s">
        <v>1681</v>
      </c>
      <c r="C566" s="86" t="s">
        <v>1722</v>
      </c>
      <c r="D566" s="92">
        <v>0</v>
      </c>
      <c r="E566" s="455" t="s">
        <v>1681</v>
      </c>
      <c r="F566" s="86" t="s">
        <v>1722</v>
      </c>
      <c r="G566" s="92">
        <v>0</v>
      </c>
      <c r="H566" s="455" t="s">
        <v>1698</v>
      </c>
      <c r="I566" s="86">
        <v>0</v>
      </c>
      <c r="J566" s="92">
        <v>0</v>
      </c>
      <c r="K566" s="838" t="s">
        <v>1707</v>
      </c>
      <c r="L566" s="839"/>
      <c r="M566" s="845"/>
    </row>
    <row r="567" spans="2:13">
      <c r="B567" s="61" t="s">
        <v>1682</v>
      </c>
      <c r="C567" s="86" t="s">
        <v>1722</v>
      </c>
      <c r="D567" s="92">
        <v>0</v>
      </c>
      <c r="E567" s="455" t="s">
        <v>1682</v>
      </c>
      <c r="F567" s="86" t="s">
        <v>1722</v>
      </c>
      <c r="G567" s="92">
        <v>0</v>
      </c>
      <c r="H567" s="456" t="s">
        <v>1724</v>
      </c>
      <c r="I567" s="86">
        <v>50</v>
      </c>
      <c r="J567" s="92">
        <v>0</v>
      </c>
      <c r="K567" s="846" t="s">
        <v>1708</v>
      </c>
      <c r="L567" s="847"/>
      <c r="M567" s="107">
        <v>0</v>
      </c>
    </row>
    <row r="568" spans="2:13">
      <c r="B568" s="61" t="s">
        <v>1683</v>
      </c>
      <c r="C568" s="86" t="s">
        <v>1722</v>
      </c>
      <c r="D568" s="92">
        <v>0</v>
      </c>
      <c r="E568" s="455" t="s">
        <v>1683</v>
      </c>
      <c r="F568" s="86" t="s">
        <v>1722</v>
      </c>
      <c r="G568" s="92">
        <v>0</v>
      </c>
      <c r="H568" s="455" t="s">
        <v>1699</v>
      </c>
      <c r="I568" s="86">
        <v>0</v>
      </c>
      <c r="J568" s="92">
        <v>0</v>
      </c>
      <c r="K568" s="846" t="s">
        <v>1709</v>
      </c>
      <c r="L568" s="847"/>
      <c r="M568" s="107">
        <v>0</v>
      </c>
    </row>
    <row r="569" spans="2:13">
      <c r="B569" s="61" t="s">
        <v>1684</v>
      </c>
      <c r="C569" s="95" t="s">
        <v>1268</v>
      </c>
      <c r="D569" s="92">
        <v>120</v>
      </c>
      <c r="E569" s="455" t="s">
        <v>1684</v>
      </c>
      <c r="F569" s="86" t="s">
        <v>1722</v>
      </c>
      <c r="G569" s="92">
        <v>0</v>
      </c>
      <c r="H569" s="455" t="s">
        <v>1685</v>
      </c>
      <c r="I569" s="86">
        <v>85</v>
      </c>
      <c r="J569" s="92">
        <v>10</v>
      </c>
      <c r="K569" s="846" t="s">
        <v>1710</v>
      </c>
      <c r="L569" s="847"/>
      <c r="M569" s="107">
        <v>100</v>
      </c>
    </row>
    <row r="570" spans="2:13">
      <c r="B570" s="61" t="s">
        <v>1685</v>
      </c>
      <c r="C570" s="96" t="s">
        <v>750</v>
      </c>
      <c r="D570" s="92">
        <v>70</v>
      </c>
      <c r="E570" s="455" t="s">
        <v>1685</v>
      </c>
      <c r="F570" s="86" t="s">
        <v>1722</v>
      </c>
      <c r="G570" s="92">
        <v>0</v>
      </c>
      <c r="H570" s="455" t="s">
        <v>1700</v>
      </c>
      <c r="I570" s="100">
        <v>0</v>
      </c>
      <c r="J570" s="106">
        <v>0</v>
      </c>
      <c r="K570" s="593" t="s">
        <v>2003</v>
      </c>
      <c r="L570" s="100"/>
      <c r="M570" s="101" t="s">
        <v>2004</v>
      </c>
    </row>
    <row r="571" spans="2:13">
      <c r="B571" s="61" t="s">
        <v>1686</v>
      </c>
      <c r="C571" s="94" t="s">
        <v>811</v>
      </c>
      <c r="D571" s="92">
        <v>100</v>
      </c>
      <c r="E571" s="455" t="s">
        <v>1686</v>
      </c>
      <c r="F571" s="96" t="s">
        <v>810</v>
      </c>
      <c r="G571" s="92">
        <v>90</v>
      </c>
      <c r="H571" s="848" t="s">
        <v>1712</v>
      </c>
      <c r="I571" s="849"/>
      <c r="J571" s="81" t="s">
        <v>1711</v>
      </c>
      <c r="K571" s="97">
        <v>30</v>
      </c>
      <c r="L571" s="82" t="s">
        <v>1705</v>
      </c>
      <c r="M571" s="98">
        <v>175</v>
      </c>
    </row>
    <row r="572" spans="2:13">
      <c r="B572" s="61" t="s">
        <v>1687</v>
      </c>
      <c r="C572" s="86" t="s">
        <v>627</v>
      </c>
      <c r="D572" s="92">
        <v>60</v>
      </c>
      <c r="E572" s="455" t="s">
        <v>1687</v>
      </c>
      <c r="F572" s="86" t="s">
        <v>1722</v>
      </c>
      <c r="G572" s="92">
        <v>0</v>
      </c>
      <c r="H572" s="456"/>
      <c r="I572" s="456"/>
      <c r="J572" s="456"/>
      <c r="K572" s="456"/>
      <c r="L572" s="456"/>
      <c r="M572" s="65"/>
    </row>
    <row r="573" spans="2:13">
      <c r="B573" s="61" t="s">
        <v>1688</v>
      </c>
      <c r="C573" s="86" t="s">
        <v>1722</v>
      </c>
      <c r="D573" s="92">
        <v>0</v>
      </c>
      <c r="E573" s="455" t="s">
        <v>1688</v>
      </c>
      <c r="F573" s="86" t="s">
        <v>1722</v>
      </c>
      <c r="G573" s="92">
        <v>0</v>
      </c>
      <c r="H573" s="456"/>
      <c r="I573" s="456"/>
      <c r="J573" s="456"/>
      <c r="K573" s="456"/>
      <c r="L573" s="456"/>
      <c r="M573" s="65"/>
    </row>
    <row r="574" spans="2:13">
      <c r="B574" s="61" t="s">
        <v>1689</v>
      </c>
      <c r="C574" s="86" t="s">
        <v>1723</v>
      </c>
      <c r="D574" s="92" t="s">
        <v>1723</v>
      </c>
      <c r="E574" s="455" t="s">
        <v>1689</v>
      </c>
      <c r="F574" s="86" t="s">
        <v>1723</v>
      </c>
      <c r="G574" s="92" t="s">
        <v>1723</v>
      </c>
      <c r="H574" s="456"/>
      <c r="I574" s="456"/>
      <c r="J574" s="456"/>
      <c r="K574" s="456"/>
      <c r="L574" s="456"/>
      <c r="M574" s="65"/>
    </row>
    <row r="575" spans="2:13">
      <c r="B575" s="61" t="s">
        <v>1690</v>
      </c>
      <c r="C575" s="86" t="s">
        <v>1723</v>
      </c>
      <c r="D575" s="92" t="s">
        <v>1723</v>
      </c>
      <c r="E575" s="455" t="s">
        <v>1690</v>
      </c>
      <c r="F575" s="86" t="s">
        <v>1723</v>
      </c>
      <c r="G575" s="92" t="s">
        <v>1723</v>
      </c>
      <c r="H575" s="456"/>
      <c r="I575" s="456"/>
      <c r="J575" s="456"/>
      <c r="K575" s="456"/>
      <c r="L575" s="456"/>
      <c r="M575" s="65"/>
    </row>
    <row r="576" spans="2:13">
      <c r="B576" s="61" t="s">
        <v>1691</v>
      </c>
      <c r="C576" s="86" t="s">
        <v>1722</v>
      </c>
      <c r="D576" s="92">
        <v>0</v>
      </c>
      <c r="E576" s="455" t="s">
        <v>1691</v>
      </c>
      <c r="F576" s="86" t="s">
        <v>1722</v>
      </c>
      <c r="G576" s="92">
        <v>0</v>
      </c>
      <c r="H576" s="86" t="s">
        <v>1716</v>
      </c>
      <c r="I576" s="456"/>
      <c r="J576" s="85" t="s">
        <v>1717</v>
      </c>
      <c r="K576" s="456"/>
      <c r="L576" s="85" t="s">
        <v>1718</v>
      </c>
      <c r="M576" s="65"/>
    </row>
    <row r="577" spans="2:13">
      <c r="B577" s="61" t="s">
        <v>1692</v>
      </c>
      <c r="C577" s="86" t="s">
        <v>1722</v>
      </c>
      <c r="D577" s="92">
        <v>0</v>
      </c>
      <c r="E577" s="455" t="s">
        <v>1692</v>
      </c>
      <c r="F577" s="86" t="s">
        <v>1722</v>
      </c>
      <c r="G577" s="92">
        <v>0</v>
      </c>
      <c r="H577" s="456"/>
      <c r="I577" s="456"/>
      <c r="J577" s="456"/>
      <c r="K577" s="456"/>
      <c r="L577" s="456"/>
      <c r="M577" s="65"/>
    </row>
    <row r="578" spans="2:13">
      <c r="B578" s="61" t="s">
        <v>1677</v>
      </c>
      <c r="C578" s="86" t="s">
        <v>972</v>
      </c>
      <c r="D578" s="92">
        <v>20</v>
      </c>
      <c r="E578" s="455" t="s">
        <v>1677</v>
      </c>
      <c r="F578" s="86" t="s">
        <v>1722</v>
      </c>
      <c r="G578" s="92">
        <v>0</v>
      </c>
      <c r="H578" s="456"/>
      <c r="I578" s="456"/>
      <c r="J578" s="456"/>
      <c r="K578" s="456"/>
      <c r="L578" s="456"/>
      <c r="M578" s="65"/>
    </row>
    <row r="579" spans="2:13">
      <c r="B579" s="61" t="s">
        <v>1693</v>
      </c>
      <c r="C579" s="86" t="s">
        <v>964</v>
      </c>
      <c r="D579" s="92">
        <v>75</v>
      </c>
      <c r="E579" s="455" t="s">
        <v>1693</v>
      </c>
      <c r="F579" s="96" t="s">
        <v>860</v>
      </c>
      <c r="G579" s="92">
        <v>80</v>
      </c>
      <c r="H579" s="456"/>
      <c r="I579" s="456"/>
      <c r="J579" s="456"/>
      <c r="K579" s="456"/>
      <c r="L579" s="456"/>
      <c r="M579" s="65"/>
    </row>
    <row r="580" spans="2:13" ht="15.75" thickBot="1">
      <c r="B580" s="102" t="s">
        <v>1729</v>
      </c>
      <c r="C580" s="93"/>
      <c r="D580" s="108">
        <v>79</v>
      </c>
      <c r="E580" s="103" t="s">
        <v>1730</v>
      </c>
      <c r="F580" s="93"/>
      <c r="G580" s="108">
        <v>75</v>
      </c>
      <c r="H580" s="83"/>
      <c r="I580" s="83"/>
      <c r="J580" s="83"/>
      <c r="K580" s="83"/>
      <c r="L580" s="83"/>
      <c r="M580" s="84"/>
    </row>
    <row r="581" spans="2:13" ht="15.75" thickTop="1">
      <c r="B581" s="104"/>
      <c r="C581" s="105"/>
      <c r="D581" s="142"/>
      <c r="E581" s="104"/>
      <c r="F581" s="105"/>
      <c r="G581" s="142"/>
      <c r="H581" s="58"/>
      <c r="I581" s="58"/>
      <c r="J581" s="58"/>
      <c r="K581" s="58"/>
      <c r="L581" s="58"/>
      <c r="M581" s="58"/>
    </row>
    <row r="582" spans="2:13">
      <c r="B582" s="104"/>
      <c r="C582" s="105"/>
      <c r="D582" s="142"/>
      <c r="E582" s="104"/>
      <c r="F582" s="105"/>
      <c r="G582" s="142"/>
      <c r="H582" s="58"/>
      <c r="I582" s="58"/>
      <c r="J582" s="58"/>
      <c r="K582" s="58"/>
      <c r="L582" s="58"/>
      <c r="M582" s="58"/>
    </row>
    <row r="583" spans="2:13" ht="15.75" thickBot="1">
      <c r="B583" s="104"/>
      <c r="C583" s="105"/>
      <c r="D583" s="142"/>
      <c r="E583" s="104"/>
      <c r="F583" s="105"/>
      <c r="G583" s="142"/>
      <c r="H583" s="58"/>
      <c r="I583" s="58"/>
      <c r="J583" s="58"/>
      <c r="K583" s="58"/>
      <c r="L583" s="58"/>
      <c r="M583" s="58"/>
    </row>
    <row r="584" spans="2:13" ht="16.5" thickTop="1" thickBot="1">
      <c r="B584" s="833" t="s">
        <v>1941</v>
      </c>
      <c r="C584" s="834"/>
      <c r="D584" s="835" t="s">
        <v>1658</v>
      </c>
      <c r="E584" s="836"/>
      <c r="F584" s="836"/>
      <c r="G584" s="836"/>
      <c r="H584" s="836"/>
      <c r="I584" s="837"/>
      <c r="J584" s="263"/>
      <c r="K584" s="59"/>
      <c r="L584" s="59"/>
      <c r="M584" s="60"/>
    </row>
    <row r="585" spans="2:13" ht="15.75" thickTop="1">
      <c r="B585" s="66" t="s">
        <v>1667</v>
      </c>
      <c r="C585" s="612" t="s">
        <v>2051</v>
      </c>
      <c r="D585" s="458" t="s">
        <v>1652</v>
      </c>
      <c r="E585" s="459" t="s">
        <v>1653</v>
      </c>
      <c r="F585" s="459" t="s">
        <v>1654</v>
      </c>
      <c r="G585" s="459" t="s">
        <v>1656</v>
      </c>
      <c r="H585" s="459" t="s">
        <v>1655</v>
      </c>
      <c r="I585" s="460" t="s">
        <v>1657</v>
      </c>
      <c r="J585" s="153"/>
      <c r="K585" s="462"/>
      <c r="L585" s="462"/>
      <c r="M585" s="65"/>
    </row>
    <row r="586" spans="2:13">
      <c r="B586" s="66" t="s">
        <v>1757</v>
      </c>
      <c r="C586" s="86" t="s">
        <v>1792</v>
      </c>
      <c r="D586" s="87">
        <v>90</v>
      </c>
      <c r="E586" s="88">
        <v>85</v>
      </c>
      <c r="F586" s="88">
        <v>100</v>
      </c>
      <c r="G586" s="88">
        <v>95</v>
      </c>
      <c r="H586" s="88">
        <v>125</v>
      </c>
      <c r="I586" s="89">
        <v>85</v>
      </c>
      <c r="J586" s="153"/>
      <c r="K586" s="462"/>
      <c r="L586" s="462"/>
      <c r="M586" s="65"/>
    </row>
    <row r="587" spans="2:13">
      <c r="B587" s="66" t="s">
        <v>1665</v>
      </c>
      <c r="C587" s="86" t="s">
        <v>10</v>
      </c>
      <c r="D587" s="838" t="s">
        <v>1669</v>
      </c>
      <c r="E587" s="839"/>
      <c r="F587" s="839"/>
      <c r="G587" s="839"/>
      <c r="H587" s="839"/>
      <c r="I587" s="840"/>
      <c r="J587" s="153"/>
      <c r="K587" s="462"/>
      <c r="L587" s="462"/>
      <c r="M587" s="65"/>
    </row>
    <row r="588" spans="2:13">
      <c r="B588" s="66" t="s">
        <v>1666</v>
      </c>
      <c r="C588" s="86" t="s">
        <v>6</v>
      </c>
      <c r="D588" s="841" t="s">
        <v>1661</v>
      </c>
      <c r="E588" s="842"/>
      <c r="F588" s="842"/>
      <c r="G588" s="842" t="s">
        <v>1662</v>
      </c>
      <c r="H588" s="842"/>
      <c r="I588" s="843"/>
      <c r="J588" s="153"/>
      <c r="K588" s="462"/>
      <c r="L588" s="462"/>
      <c r="M588" s="65"/>
    </row>
    <row r="589" spans="2:13">
      <c r="B589" s="66" t="s">
        <v>1670</v>
      </c>
      <c r="C589" s="86" t="s">
        <v>1541</v>
      </c>
      <c r="D589" s="63" t="s">
        <v>1663</v>
      </c>
      <c r="E589" s="462" t="s">
        <v>663</v>
      </c>
      <c r="F589" s="462"/>
      <c r="G589" s="64" t="s">
        <v>1663</v>
      </c>
      <c r="H589" s="462" t="s">
        <v>1205</v>
      </c>
      <c r="I589" s="70"/>
      <c r="J589" s="469"/>
      <c r="K589" s="462"/>
      <c r="L589" s="462"/>
      <c r="M589" s="65"/>
    </row>
    <row r="590" spans="2:13">
      <c r="B590" s="66" t="s">
        <v>1659</v>
      </c>
      <c r="C590" s="86">
        <v>944.25</v>
      </c>
      <c r="D590" s="71" t="s">
        <v>1664</v>
      </c>
      <c r="E590" s="90">
        <v>90</v>
      </c>
      <c r="F590" s="68"/>
      <c r="G590" s="72" t="s">
        <v>1664</v>
      </c>
      <c r="H590" s="90">
        <v>63</v>
      </c>
      <c r="I590" s="69"/>
      <c r="J590" s="152"/>
      <c r="K590" s="462"/>
      <c r="L590" s="462"/>
      <c r="M590" s="65"/>
    </row>
    <row r="591" spans="2:13">
      <c r="B591" s="66" t="s">
        <v>1660</v>
      </c>
      <c r="C591" s="86">
        <v>353.98</v>
      </c>
      <c r="D591" s="838" t="s">
        <v>1668</v>
      </c>
      <c r="E591" s="839"/>
      <c r="F591" s="839"/>
      <c r="G591" s="839"/>
      <c r="H591" s="839"/>
      <c r="I591" s="840"/>
      <c r="J591" s="152"/>
      <c r="K591" s="462"/>
      <c r="L591" s="462"/>
      <c r="M591" s="65"/>
    </row>
    <row r="592" spans="2:13">
      <c r="B592" s="66" t="s">
        <v>1728</v>
      </c>
      <c r="C592" s="86">
        <v>458.51</v>
      </c>
      <c r="D592" s="841" t="s">
        <v>1661</v>
      </c>
      <c r="E592" s="842"/>
      <c r="F592" s="842"/>
      <c r="G592" s="842" t="s">
        <v>1662</v>
      </c>
      <c r="H592" s="842"/>
      <c r="I592" s="843"/>
      <c r="J592" s="152"/>
      <c r="K592" s="462"/>
      <c r="L592" s="462"/>
      <c r="M592" s="65"/>
    </row>
    <row r="593" spans="2:13">
      <c r="B593" s="66" t="s">
        <v>1713</v>
      </c>
      <c r="C593" s="86">
        <v>1.38</v>
      </c>
      <c r="D593" s="63" t="s">
        <v>1663</v>
      </c>
      <c r="E593" s="462" t="s">
        <v>950</v>
      </c>
      <c r="F593" s="462"/>
      <c r="G593" s="64" t="s">
        <v>1663</v>
      </c>
      <c r="H593" s="462" t="s">
        <v>633</v>
      </c>
      <c r="I593" s="70"/>
      <c r="J593" s="152"/>
      <c r="K593" s="462"/>
      <c r="L593" s="462"/>
      <c r="M593" s="65"/>
    </row>
    <row r="594" spans="2:13">
      <c r="B594" s="66" t="s">
        <v>1714</v>
      </c>
      <c r="C594" s="86">
        <v>1.31</v>
      </c>
      <c r="D594" s="63" t="s">
        <v>1664</v>
      </c>
      <c r="E594" s="90">
        <v>95</v>
      </c>
      <c r="F594" s="68"/>
      <c r="G594" s="72" t="s">
        <v>1664</v>
      </c>
      <c r="H594" s="91">
        <v>52</v>
      </c>
      <c r="I594" s="70"/>
      <c r="J594" s="152"/>
      <c r="K594" s="462"/>
      <c r="L594" s="462"/>
      <c r="M594" s="65"/>
    </row>
    <row r="595" spans="2:13">
      <c r="B595" s="844" t="s">
        <v>1671</v>
      </c>
      <c r="C595" s="839"/>
      <c r="D595" s="840"/>
      <c r="E595" s="838" t="s">
        <v>1672</v>
      </c>
      <c r="F595" s="839"/>
      <c r="G595" s="840"/>
      <c r="H595" s="838" t="s">
        <v>1673</v>
      </c>
      <c r="I595" s="839"/>
      <c r="J595" s="840"/>
      <c r="K595" s="838" t="s">
        <v>1701</v>
      </c>
      <c r="L595" s="839"/>
      <c r="M595" s="845"/>
    </row>
    <row r="596" spans="2:13">
      <c r="B596" s="73" t="s">
        <v>1674</v>
      </c>
      <c r="C596" s="459" t="s">
        <v>1675</v>
      </c>
      <c r="D596" s="460" t="s">
        <v>1676</v>
      </c>
      <c r="E596" s="458" t="s">
        <v>1674</v>
      </c>
      <c r="F596" s="459" t="s">
        <v>1675</v>
      </c>
      <c r="G596" s="460" t="s">
        <v>1676</v>
      </c>
      <c r="H596" s="458" t="s">
        <v>1694</v>
      </c>
      <c r="I596" s="459" t="s">
        <v>1731</v>
      </c>
      <c r="J596" s="460" t="s">
        <v>1732</v>
      </c>
      <c r="K596" s="458" t="s">
        <v>1702</v>
      </c>
      <c r="L596" s="459"/>
      <c r="M596" s="77" t="s">
        <v>1703</v>
      </c>
    </row>
    <row r="597" spans="2:13">
      <c r="B597" s="61" t="s">
        <v>1678</v>
      </c>
      <c r="C597" s="86" t="s">
        <v>1144</v>
      </c>
      <c r="D597" s="92">
        <v>102</v>
      </c>
      <c r="E597" s="461" t="s">
        <v>1678</v>
      </c>
      <c r="F597" s="94" t="s">
        <v>944</v>
      </c>
      <c r="G597" s="92">
        <v>68</v>
      </c>
      <c r="H597" s="461" t="s">
        <v>1695</v>
      </c>
      <c r="I597" s="86">
        <v>0</v>
      </c>
      <c r="J597" s="92">
        <v>0</v>
      </c>
      <c r="K597" s="461" t="s">
        <v>1704</v>
      </c>
      <c r="L597" s="462"/>
      <c r="M597" s="107">
        <v>0</v>
      </c>
    </row>
    <row r="598" spans="2:13">
      <c r="B598" s="61" t="s">
        <v>1679</v>
      </c>
      <c r="C598" s="86" t="s">
        <v>1722</v>
      </c>
      <c r="D598" s="92">
        <v>0</v>
      </c>
      <c r="E598" s="461" t="s">
        <v>1679</v>
      </c>
      <c r="F598" s="86" t="s">
        <v>1722</v>
      </c>
      <c r="G598" s="92">
        <v>0</v>
      </c>
      <c r="H598" s="461" t="s">
        <v>1696</v>
      </c>
      <c r="I598" s="86">
        <v>90</v>
      </c>
      <c r="J598" s="92">
        <v>20</v>
      </c>
      <c r="K598" s="461" t="s">
        <v>1735</v>
      </c>
      <c r="L598" s="462"/>
      <c r="M598" s="107">
        <v>50</v>
      </c>
    </row>
    <row r="599" spans="2:13">
      <c r="B599" s="61" t="s">
        <v>1680</v>
      </c>
      <c r="C599" s="86" t="s">
        <v>1722</v>
      </c>
      <c r="D599" s="92">
        <v>0</v>
      </c>
      <c r="E599" s="461" t="s">
        <v>1680</v>
      </c>
      <c r="F599" s="96" t="s">
        <v>1346</v>
      </c>
      <c r="G599" s="92">
        <v>60</v>
      </c>
      <c r="H599" s="461" t="s">
        <v>1697</v>
      </c>
      <c r="I599" s="86">
        <v>0</v>
      </c>
      <c r="J599" s="92">
        <v>30</v>
      </c>
      <c r="K599" s="67" t="s">
        <v>1706</v>
      </c>
      <c r="L599" s="68"/>
      <c r="M599" s="101">
        <v>0</v>
      </c>
    </row>
    <row r="600" spans="2:13">
      <c r="B600" s="61" t="s">
        <v>1681</v>
      </c>
      <c r="C600" s="86" t="s">
        <v>1722</v>
      </c>
      <c r="D600" s="92">
        <v>0</v>
      </c>
      <c r="E600" s="461" t="s">
        <v>1681</v>
      </c>
      <c r="F600" s="86" t="s">
        <v>1722</v>
      </c>
      <c r="G600" s="92">
        <v>0</v>
      </c>
      <c r="H600" s="461" t="s">
        <v>1698</v>
      </c>
      <c r="I600" s="86">
        <v>0</v>
      </c>
      <c r="J600" s="92">
        <v>10</v>
      </c>
      <c r="K600" s="838" t="s">
        <v>1707</v>
      </c>
      <c r="L600" s="839"/>
      <c r="M600" s="845"/>
    </row>
    <row r="601" spans="2:13">
      <c r="B601" s="61" t="s">
        <v>1682</v>
      </c>
      <c r="C601" s="86" t="s">
        <v>1722</v>
      </c>
      <c r="D601" s="92">
        <v>0</v>
      </c>
      <c r="E601" s="461" t="s">
        <v>1682</v>
      </c>
      <c r="F601" s="86" t="s">
        <v>1722</v>
      </c>
      <c r="G601" s="92">
        <v>0</v>
      </c>
      <c r="H601" s="462" t="s">
        <v>1724</v>
      </c>
      <c r="I601" s="86">
        <v>0</v>
      </c>
      <c r="J601" s="92">
        <v>0</v>
      </c>
      <c r="K601" s="846" t="s">
        <v>1708</v>
      </c>
      <c r="L601" s="847"/>
      <c r="M601" s="107">
        <v>0</v>
      </c>
    </row>
    <row r="602" spans="2:13">
      <c r="B602" s="61" t="s">
        <v>1683</v>
      </c>
      <c r="C602" s="86" t="s">
        <v>1723</v>
      </c>
      <c r="D602" s="92" t="s">
        <v>1723</v>
      </c>
      <c r="E602" s="461" t="s">
        <v>1683</v>
      </c>
      <c r="F602" s="86" t="s">
        <v>1723</v>
      </c>
      <c r="G602" s="92" t="s">
        <v>1723</v>
      </c>
      <c r="H602" s="461" t="s">
        <v>1699</v>
      </c>
      <c r="I602" s="86">
        <v>0</v>
      </c>
      <c r="J602" s="92">
        <v>0</v>
      </c>
      <c r="K602" s="846" t="s">
        <v>1709</v>
      </c>
      <c r="L602" s="847"/>
      <c r="M602" s="107">
        <v>0</v>
      </c>
    </row>
    <row r="603" spans="2:13">
      <c r="B603" s="61" t="s">
        <v>1684</v>
      </c>
      <c r="C603" s="94" t="s">
        <v>1155</v>
      </c>
      <c r="D603" s="92">
        <v>40</v>
      </c>
      <c r="E603" s="461" t="s">
        <v>1684</v>
      </c>
      <c r="F603" s="86" t="s">
        <v>1722</v>
      </c>
      <c r="G603" s="92">
        <v>0</v>
      </c>
      <c r="H603" s="461" t="s">
        <v>1685</v>
      </c>
      <c r="I603" s="86">
        <v>85</v>
      </c>
      <c r="J603" s="92">
        <v>0</v>
      </c>
      <c r="K603" s="846" t="s">
        <v>1710</v>
      </c>
      <c r="L603" s="847"/>
      <c r="M603" s="107">
        <v>0</v>
      </c>
    </row>
    <row r="604" spans="2:13">
      <c r="B604" s="61" t="s">
        <v>1685</v>
      </c>
      <c r="C604" s="86" t="s">
        <v>1722</v>
      </c>
      <c r="D604" s="92">
        <v>0</v>
      </c>
      <c r="E604" s="461" t="s">
        <v>1685</v>
      </c>
      <c r="F604" s="86" t="s">
        <v>1722</v>
      </c>
      <c r="G604" s="92">
        <v>0</v>
      </c>
      <c r="H604" s="461" t="s">
        <v>1700</v>
      </c>
      <c r="I604" s="100">
        <v>0</v>
      </c>
      <c r="J604" s="106">
        <v>0</v>
      </c>
      <c r="K604" s="593" t="s">
        <v>2003</v>
      </c>
      <c r="L604" s="100"/>
      <c r="M604" s="101" t="s">
        <v>2006</v>
      </c>
    </row>
    <row r="605" spans="2:13">
      <c r="B605" s="61" t="s">
        <v>1686</v>
      </c>
      <c r="C605" s="86" t="s">
        <v>1722</v>
      </c>
      <c r="D605" s="92">
        <v>0</v>
      </c>
      <c r="E605" s="461" t="s">
        <v>1686</v>
      </c>
      <c r="F605" s="86" t="s">
        <v>1722</v>
      </c>
      <c r="G605" s="92">
        <v>0</v>
      </c>
      <c r="H605" s="848" t="s">
        <v>1712</v>
      </c>
      <c r="I605" s="849"/>
      <c r="J605" s="81" t="s">
        <v>1711</v>
      </c>
      <c r="K605" s="97">
        <v>90</v>
      </c>
      <c r="L605" s="82" t="s">
        <v>1705</v>
      </c>
      <c r="M605" s="98">
        <v>140</v>
      </c>
    </row>
    <row r="606" spans="2:13">
      <c r="B606" s="61" t="s">
        <v>1687</v>
      </c>
      <c r="C606" s="86" t="s">
        <v>1723</v>
      </c>
      <c r="D606" s="92" t="s">
        <v>1723</v>
      </c>
      <c r="E606" s="461" t="s">
        <v>1687</v>
      </c>
      <c r="F606" s="86" t="s">
        <v>1723</v>
      </c>
      <c r="G606" s="92" t="s">
        <v>1723</v>
      </c>
      <c r="H606" s="462"/>
      <c r="I606" s="462"/>
      <c r="J606" s="462"/>
      <c r="K606" s="462"/>
      <c r="L606" s="462"/>
      <c r="M606" s="65"/>
    </row>
    <row r="607" spans="2:13">
      <c r="B607" s="61" t="s">
        <v>1688</v>
      </c>
      <c r="C607" s="86" t="s">
        <v>1722</v>
      </c>
      <c r="D607" s="92">
        <v>0</v>
      </c>
      <c r="E607" s="461" t="s">
        <v>1688</v>
      </c>
      <c r="F607" s="86" t="s">
        <v>1722</v>
      </c>
      <c r="G607" s="92">
        <v>0</v>
      </c>
      <c r="H607" s="462"/>
      <c r="I607" s="462"/>
      <c r="J607" s="462"/>
      <c r="K607" s="462"/>
      <c r="L607" s="462"/>
      <c r="M607" s="65"/>
    </row>
    <row r="608" spans="2:13">
      <c r="B608" s="61" t="s">
        <v>1689</v>
      </c>
      <c r="C608" s="86" t="s">
        <v>1333</v>
      </c>
      <c r="D608" s="92">
        <v>70</v>
      </c>
      <c r="E608" s="461" t="s">
        <v>1689</v>
      </c>
      <c r="F608" s="96" t="s">
        <v>1195</v>
      </c>
      <c r="G608" s="92">
        <v>75</v>
      </c>
      <c r="H608" s="462"/>
      <c r="I608" s="462"/>
      <c r="J608" s="462"/>
      <c r="K608" s="462"/>
      <c r="L608" s="462"/>
      <c r="M608" s="65"/>
    </row>
    <row r="609" spans="2:13">
      <c r="B609" s="61" t="s">
        <v>1690</v>
      </c>
      <c r="C609" s="86" t="s">
        <v>1722</v>
      </c>
      <c r="D609" s="92">
        <v>0</v>
      </c>
      <c r="E609" s="461" t="s">
        <v>1690</v>
      </c>
      <c r="F609" s="109" t="s">
        <v>1851</v>
      </c>
      <c r="G609" s="92">
        <v>60</v>
      </c>
      <c r="H609" s="462"/>
      <c r="I609" s="462"/>
      <c r="J609" s="462"/>
      <c r="K609" s="462"/>
      <c r="L609" s="462"/>
      <c r="M609" s="65"/>
    </row>
    <row r="610" spans="2:13">
      <c r="B610" s="61" t="s">
        <v>1691</v>
      </c>
      <c r="C610" s="86" t="s">
        <v>1722</v>
      </c>
      <c r="D610" s="92">
        <v>0</v>
      </c>
      <c r="E610" s="461" t="s">
        <v>1691</v>
      </c>
      <c r="F610" s="109" t="s">
        <v>1073</v>
      </c>
      <c r="G610" s="92">
        <v>60</v>
      </c>
      <c r="H610" s="86"/>
      <c r="I610" s="462" t="s">
        <v>1800</v>
      </c>
      <c r="J610" s="85"/>
      <c r="K610" s="462"/>
      <c r="L610" s="85" t="s">
        <v>1718</v>
      </c>
      <c r="M610" s="65"/>
    </row>
    <row r="611" spans="2:13">
      <c r="B611" s="61" t="s">
        <v>1692</v>
      </c>
      <c r="C611" s="86" t="s">
        <v>1722</v>
      </c>
      <c r="D611" s="92">
        <v>0</v>
      </c>
      <c r="E611" s="461" t="s">
        <v>1692</v>
      </c>
      <c r="F611" s="86" t="s">
        <v>1332</v>
      </c>
      <c r="G611" s="92">
        <v>40</v>
      </c>
      <c r="H611" s="462"/>
      <c r="I611" s="462"/>
      <c r="J611" s="462"/>
      <c r="K611" s="462"/>
      <c r="L611" s="462"/>
      <c r="M611" s="65"/>
    </row>
    <row r="612" spans="2:13">
      <c r="B612" s="61" t="s">
        <v>1677</v>
      </c>
      <c r="C612" s="86" t="s">
        <v>1722</v>
      </c>
      <c r="D612" s="92">
        <v>0</v>
      </c>
      <c r="E612" s="461" t="s">
        <v>1677</v>
      </c>
      <c r="F612" s="86" t="s">
        <v>1722</v>
      </c>
      <c r="G612" s="92">
        <v>0</v>
      </c>
      <c r="H612" s="462"/>
      <c r="I612" s="462"/>
      <c r="J612" s="462"/>
      <c r="K612" s="462"/>
      <c r="L612" s="462"/>
      <c r="M612" s="65"/>
    </row>
    <row r="613" spans="2:13">
      <c r="B613" s="61" t="s">
        <v>1693</v>
      </c>
      <c r="C613" s="94" t="s">
        <v>1247</v>
      </c>
      <c r="D613" s="92">
        <v>63</v>
      </c>
      <c r="E613" s="461" t="s">
        <v>1693</v>
      </c>
      <c r="F613" s="86" t="s">
        <v>1722</v>
      </c>
      <c r="G613" s="92">
        <v>0</v>
      </c>
      <c r="H613" s="462"/>
      <c r="I613" s="462"/>
      <c r="J613" s="462"/>
      <c r="K613" s="462"/>
      <c r="L613" s="462"/>
      <c r="M613" s="65"/>
    </row>
    <row r="614" spans="2:13" ht="15.75" thickBot="1">
      <c r="B614" s="102" t="s">
        <v>1729</v>
      </c>
      <c r="C614" s="93"/>
      <c r="D614" s="108">
        <v>69</v>
      </c>
      <c r="E614" s="103" t="s">
        <v>1730</v>
      </c>
      <c r="F614" s="93"/>
      <c r="G614" s="108">
        <v>61</v>
      </c>
      <c r="H614" s="83"/>
      <c r="I614" s="83"/>
      <c r="J614" s="83"/>
      <c r="K614" s="83"/>
      <c r="L614" s="83"/>
      <c r="M614" s="84"/>
    </row>
    <row r="615" spans="2:13" ht="16.5" thickTop="1" thickBot="1">
      <c r="B615" s="104"/>
      <c r="C615" s="105"/>
      <c r="D615" s="142"/>
      <c r="E615" s="104"/>
      <c r="F615" s="105"/>
      <c r="G615" s="142"/>
      <c r="H615" s="58"/>
      <c r="I615" s="58"/>
      <c r="J615" s="58"/>
      <c r="K615" s="58"/>
      <c r="L615" s="58"/>
      <c r="M615" s="58"/>
    </row>
    <row r="616" spans="2:13" ht="16.5" thickTop="1" thickBot="1">
      <c r="B616" s="833" t="s">
        <v>1782</v>
      </c>
      <c r="C616" s="834"/>
      <c r="D616" s="850" t="s">
        <v>1658</v>
      </c>
      <c r="E616" s="835"/>
      <c r="F616" s="835"/>
      <c r="G616" s="835"/>
      <c r="H616" s="835"/>
      <c r="I616" s="851"/>
      <c r="J616" s="119"/>
      <c r="K616" s="59"/>
      <c r="L616" s="59"/>
      <c r="M616" s="60"/>
    </row>
    <row r="617" spans="2:13" ht="15.75" thickTop="1">
      <c r="B617" s="66" t="s">
        <v>1667</v>
      </c>
      <c r="C617" s="590" t="s">
        <v>2017</v>
      </c>
      <c r="D617" s="458" t="s">
        <v>1652</v>
      </c>
      <c r="E617" s="459" t="s">
        <v>1653</v>
      </c>
      <c r="F617" s="459" t="s">
        <v>1654</v>
      </c>
      <c r="G617" s="459" t="s">
        <v>1656</v>
      </c>
      <c r="H617" s="459" t="s">
        <v>1655</v>
      </c>
      <c r="I617" s="460" t="s">
        <v>1657</v>
      </c>
      <c r="J617" s="120"/>
      <c r="K617" s="462"/>
      <c r="L617" s="462"/>
      <c r="M617" s="65"/>
    </row>
    <row r="618" spans="2:13">
      <c r="B618" s="66" t="s">
        <v>1757</v>
      </c>
      <c r="C618" s="86" t="s">
        <v>1745</v>
      </c>
      <c r="D618" s="87">
        <v>75</v>
      </c>
      <c r="E618" s="88">
        <v>125</v>
      </c>
      <c r="F618" s="88">
        <v>70</v>
      </c>
      <c r="G618" s="88">
        <v>125</v>
      </c>
      <c r="H618" s="88">
        <v>70</v>
      </c>
      <c r="I618" s="89">
        <v>115</v>
      </c>
      <c r="J618" s="120"/>
      <c r="K618" s="462"/>
      <c r="L618" s="462"/>
      <c r="M618" s="65"/>
    </row>
    <row r="619" spans="2:13">
      <c r="B619" s="66" t="s">
        <v>1665</v>
      </c>
      <c r="C619" s="86" t="s">
        <v>13</v>
      </c>
      <c r="D619" s="838" t="s">
        <v>1669</v>
      </c>
      <c r="E619" s="839"/>
      <c r="F619" s="839"/>
      <c r="G619" s="839"/>
      <c r="H619" s="839"/>
      <c r="I619" s="840"/>
      <c r="J619" s="120"/>
      <c r="K619" s="462"/>
      <c r="L619" s="462"/>
      <c r="M619" s="65"/>
    </row>
    <row r="620" spans="2:13">
      <c r="B620" s="66" t="s">
        <v>1666</v>
      </c>
      <c r="C620" s="86" t="s">
        <v>1723</v>
      </c>
      <c r="D620" s="854" t="s">
        <v>1661</v>
      </c>
      <c r="E620" s="855"/>
      <c r="F620" s="855"/>
      <c r="G620" s="855" t="s">
        <v>1662</v>
      </c>
      <c r="H620" s="855"/>
      <c r="I620" s="856"/>
      <c r="J620" s="120"/>
      <c r="K620" s="462"/>
      <c r="L620" s="462"/>
      <c r="M620" s="65"/>
    </row>
    <row r="621" spans="2:13">
      <c r="B621" s="66" t="s">
        <v>1670</v>
      </c>
      <c r="C621" s="86" t="s">
        <v>1497</v>
      </c>
      <c r="D621" s="63" t="s">
        <v>1663</v>
      </c>
      <c r="E621" s="462" t="s">
        <v>1372</v>
      </c>
      <c r="F621" s="462"/>
      <c r="G621" s="64" t="s">
        <v>1663</v>
      </c>
      <c r="H621" s="462" t="s">
        <v>1723</v>
      </c>
      <c r="I621" s="70"/>
      <c r="J621" s="120"/>
      <c r="K621" s="462"/>
      <c r="L621" s="462"/>
      <c r="M621" s="65"/>
    </row>
    <row r="622" spans="2:13">
      <c r="B622" s="66" t="s">
        <v>1659</v>
      </c>
      <c r="C622" s="86">
        <v>415.67</v>
      </c>
      <c r="D622" s="71" t="s">
        <v>1664</v>
      </c>
      <c r="E622" s="90">
        <v>72</v>
      </c>
      <c r="F622" s="68"/>
      <c r="G622" s="72" t="s">
        <v>1664</v>
      </c>
      <c r="H622" s="90" t="s">
        <v>1723</v>
      </c>
      <c r="I622" s="69"/>
      <c r="J622" s="120"/>
      <c r="K622" s="462"/>
      <c r="L622" s="462"/>
      <c r="M622" s="65"/>
    </row>
    <row r="623" spans="2:13">
      <c r="B623" s="66" t="s">
        <v>1660</v>
      </c>
      <c r="C623" s="86">
        <v>189.98</v>
      </c>
      <c r="D623" s="838" t="s">
        <v>1668</v>
      </c>
      <c r="E623" s="839"/>
      <c r="F623" s="839"/>
      <c r="G623" s="839"/>
      <c r="H623" s="839"/>
      <c r="I623" s="840"/>
      <c r="J623" s="120"/>
      <c r="K623" s="462"/>
      <c r="L623" s="462"/>
      <c r="M623" s="65"/>
    </row>
    <row r="624" spans="2:13">
      <c r="B624" s="66" t="s">
        <v>1728</v>
      </c>
      <c r="C624" s="86">
        <v>839.46</v>
      </c>
      <c r="D624" s="854" t="s">
        <v>1661</v>
      </c>
      <c r="E624" s="855"/>
      <c r="F624" s="855"/>
      <c r="G624" s="855" t="s">
        <v>1662</v>
      </c>
      <c r="H624" s="855"/>
      <c r="I624" s="856"/>
      <c r="J624" s="120"/>
      <c r="K624" s="462"/>
      <c r="L624" s="462"/>
      <c r="M624" s="65"/>
    </row>
    <row r="625" spans="2:13">
      <c r="B625" s="66" t="s">
        <v>1713</v>
      </c>
      <c r="C625" s="86">
        <v>1.1499999999999999</v>
      </c>
      <c r="D625" s="63" t="s">
        <v>1663</v>
      </c>
      <c r="E625" s="462" t="s">
        <v>13</v>
      </c>
      <c r="F625" s="462"/>
      <c r="G625" s="64" t="s">
        <v>1663</v>
      </c>
      <c r="H625" s="462" t="s">
        <v>1723</v>
      </c>
      <c r="I625" s="70"/>
      <c r="J625" s="120"/>
      <c r="K625" s="462"/>
      <c r="L625" s="462"/>
      <c r="M625" s="65"/>
    </row>
    <row r="626" spans="2:13">
      <c r="B626" s="66" t="s">
        <v>1714</v>
      </c>
      <c r="C626" s="86">
        <v>1.77</v>
      </c>
      <c r="D626" s="63" t="s">
        <v>1664</v>
      </c>
      <c r="E626" s="90">
        <v>90</v>
      </c>
      <c r="F626" s="68"/>
      <c r="G626" s="72" t="s">
        <v>1664</v>
      </c>
      <c r="H626" s="91" t="s">
        <v>1723</v>
      </c>
      <c r="I626" s="70"/>
      <c r="J626" s="120"/>
      <c r="K626" s="462"/>
      <c r="L626" s="462"/>
      <c r="M626" s="65"/>
    </row>
    <row r="627" spans="2:13">
      <c r="B627" s="844" t="s">
        <v>1671</v>
      </c>
      <c r="C627" s="839"/>
      <c r="D627" s="840"/>
      <c r="E627" s="838" t="s">
        <v>1672</v>
      </c>
      <c r="F627" s="839"/>
      <c r="G627" s="840"/>
      <c r="H627" s="838" t="s">
        <v>1673</v>
      </c>
      <c r="I627" s="839"/>
      <c r="J627" s="840"/>
      <c r="K627" s="838" t="s">
        <v>1701</v>
      </c>
      <c r="L627" s="839"/>
      <c r="M627" s="845"/>
    </row>
    <row r="628" spans="2:13">
      <c r="B628" s="73" t="s">
        <v>1674</v>
      </c>
      <c r="C628" s="459" t="s">
        <v>1675</v>
      </c>
      <c r="D628" s="460" t="s">
        <v>1676</v>
      </c>
      <c r="E628" s="458" t="s">
        <v>1674</v>
      </c>
      <c r="F628" s="459" t="s">
        <v>1675</v>
      </c>
      <c r="G628" s="460" t="s">
        <v>1676</v>
      </c>
      <c r="H628" s="458" t="s">
        <v>1694</v>
      </c>
      <c r="I628" s="459" t="s">
        <v>1731</v>
      </c>
      <c r="J628" s="460" t="s">
        <v>1732</v>
      </c>
      <c r="K628" s="458" t="s">
        <v>1702</v>
      </c>
      <c r="L628" s="459"/>
      <c r="M628" s="77" t="s">
        <v>1703</v>
      </c>
    </row>
    <row r="629" spans="2:13">
      <c r="B629" s="61" t="s">
        <v>1678</v>
      </c>
      <c r="C629" s="86" t="s">
        <v>1144</v>
      </c>
      <c r="D629" s="92">
        <v>102</v>
      </c>
      <c r="E629" s="461" t="s">
        <v>1678</v>
      </c>
      <c r="F629" s="94" t="s">
        <v>944</v>
      </c>
      <c r="G629" s="92">
        <v>68</v>
      </c>
      <c r="H629" s="461" t="s">
        <v>1695</v>
      </c>
      <c r="I629" s="86">
        <v>0</v>
      </c>
      <c r="J629" s="92">
        <v>10</v>
      </c>
      <c r="K629" s="461" t="s">
        <v>1704</v>
      </c>
      <c r="L629" s="462"/>
      <c r="M629" s="107">
        <v>25</v>
      </c>
    </row>
    <row r="630" spans="2:13">
      <c r="B630" s="61" t="s">
        <v>1679</v>
      </c>
      <c r="C630" s="86" t="s">
        <v>847</v>
      </c>
      <c r="D630" s="92">
        <v>75</v>
      </c>
      <c r="E630" s="461" t="s">
        <v>1679</v>
      </c>
      <c r="F630" s="86" t="s">
        <v>844</v>
      </c>
      <c r="G630" s="92">
        <v>102</v>
      </c>
      <c r="H630" s="461" t="s">
        <v>1696</v>
      </c>
      <c r="I630" s="86">
        <v>90</v>
      </c>
      <c r="J630" s="92">
        <v>20</v>
      </c>
      <c r="K630" s="461" t="s">
        <v>1735</v>
      </c>
      <c r="L630" s="462"/>
      <c r="M630" s="107">
        <v>0</v>
      </c>
    </row>
    <row r="631" spans="2:13">
      <c r="B631" s="61" t="s">
        <v>1680</v>
      </c>
      <c r="C631" s="86" t="s">
        <v>1722</v>
      </c>
      <c r="D631" s="92">
        <v>0</v>
      </c>
      <c r="E631" s="461" t="s">
        <v>1680</v>
      </c>
      <c r="F631" s="96" t="s">
        <v>1346</v>
      </c>
      <c r="G631" s="92">
        <v>60</v>
      </c>
      <c r="H631" s="461" t="s">
        <v>1697</v>
      </c>
      <c r="I631" s="86">
        <v>0</v>
      </c>
      <c r="J631" s="92">
        <v>20</v>
      </c>
      <c r="K631" s="67" t="s">
        <v>1706</v>
      </c>
      <c r="L631" s="68"/>
      <c r="M631" s="101">
        <v>0</v>
      </c>
    </row>
    <row r="632" spans="2:13">
      <c r="B632" s="61" t="s">
        <v>1681</v>
      </c>
      <c r="C632" s="109" t="s">
        <v>1784</v>
      </c>
      <c r="D632" s="92">
        <v>75</v>
      </c>
      <c r="E632" s="461" t="s">
        <v>1681</v>
      </c>
      <c r="F632" s="96" t="s">
        <v>1307</v>
      </c>
      <c r="G632" s="92">
        <v>95</v>
      </c>
      <c r="H632" s="461" t="s">
        <v>1698</v>
      </c>
      <c r="I632" s="86">
        <v>0</v>
      </c>
      <c r="J632" s="92">
        <v>10</v>
      </c>
      <c r="K632" s="838" t="s">
        <v>1707</v>
      </c>
      <c r="L632" s="839"/>
      <c r="M632" s="845"/>
    </row>
    <row r="633" spans="2:13">
      <c r="B633" s="61" t="s">
        <v>1682</v>
      </c>
      <c r="C633" s="86" t="s">
        <v>889</v>
      </c>
      <c r="D633" s="92">
        <v>80</v>
      </c>
      <c r="E633" s="461" t="s">
        <v>1682</v>
      </c>
      <c r="F633" s="86" t="s">
        <v>889</v>
      </c>
      <c r="G633" s="92">
        <v>80</v>
      </c>
      <c r="H633" s="462" t="s">
        <v>1724</v>
      </c>
      <c r="I633" s="86">
        <v>0</v>
      </c>
      <c r="J633" s="92">
        <v>0</v>
      </c>
      <c r="K633" s="852" t="s">
        <v>1708</v>
      </c>
      <c r="L633" s="853"/>
      <c r="M633" s="107">
        <v>0</v>
      </c>
    </row>
    <row r="634" spans="2:13">
      <c r="B634" s="61" t="s">
        <v>1683</v>
      </c>
      <c r="C634" s="86" t="s">
        <v>953</v>
      </c>
      <c r="D634" s="92">
        <v>75</v>
      </c>
      <c r="E634" s="461" t="s">
        <v>1683</v>
      </c>
      <c r="F634" s="86" t="s">
        <v>1722</v>
      </c>
      <c r="G634" s="92">
        <v>0</v>
      </c>
      <c r="H634" s="461" t="s">
        <v>1699</v>
      </c>
      <c r="I634" s="86">
        <v>100</v>
      </c>
      <c r="J634" s="92">
        <v>10</v>
      </c>
      <c r="K634" s="846" t="s">
        <v>1709</v>
      </c>
      <c r="L634" s="847"/>
      <c r="M634" s="107">
        <v>0</v>
      </c>
    </row>
    <row r="635" spans="2:13">
      <c r="B635" s="61" t="s">
        <v>1684</v>
      </c>
      <c r="C635" s="86" t="s">
        <v>1722</v>
      </c>
      <c r="D635" s="92">
        <v>0</v>
      </c>
      <c r="E635" s="461" t="s">
        <v>1684</v>
      </c>
      <c r="F635" s="86" t="s">
        <v>1722</v>
      </c>
      <c r="G635" s="92">
        <v>0</v>
      </c>
      <c r="H635" s="461" t="s">
        <v>1685</v>
      </c>
      <c r="I635" s="86">
        <v>85</v>
      </c>
      <c r="J635" s="92">
        <v>0</v>
      </c>
      <c r="K635" s="846" t="s">
        <v>1710</v>
      </c>
      <c r="L635" s="847"/>
      <c r="M635" s="107">
        <v>100</v>
      </c>
    </row>
    <row r="636" spans="2:13">
      <c r="B636" s="61" t="s">
        <v>1685</v>
      </c>
      <c r="C636" s="86" t="s">
        <v>1722</v>
      </c>
      <c r="D636" s="92">
        <v>0</v>
      </c>
      <c r="E636" s="461" t="s">
        <v>1685</v>
      </c>
      <c r="F636" s="86" t="s">
        <v>1722</v>
      </c>
      <c r="G636" s="92">
        <v>0</v>
      </c>
      <c r="H636" s="461" t="s">
        <v>1700</v>
      </c>
      <c r="I636" s="100">
        <v>0</v>
      </c>
      <c r="J636" s="106">
        <v>0</v>
      </c>
      <c r="K636" s="593" t="s">
        <v>2003</v>
      </c>
      <c r="L636" s="100"/>
      <c r="M636" s="101">
        <v>0</v>
      </c>
    </row>
    <row r="637" spans="2:13">
      <c r="B637" s="61" t="s">
        <v>1686</v>
      </c>
      <c r="C637" s="86" t="s">
        <v>1722</v>
      </c>
      <c r="D637" s="92">
        <v>0</v>
      </c>
      <c r="E637" s="461" t="s">
        <v>1686</v>
      </c>
      <c r="F637" s="86" t="s">
        <v>1722</v>
      </c>
      <c r="G637" s="92">
        <v>0</v>
      </c>
      <c r="H637" s="848" t="s">
        <v>1712</v>
      </c>
      <c r="I637" s="849"/>
      <c r="J637" s="81" t="s">
        <v>1711</v>
      </c>
      <c r="K637" s="97">
        <v>80</v>
      </c>
      <c r="L637" s="82" t="s">
        <v>1705</v>
      </c>
      <c r="M637" s="98">
        <v>295</v>
      </c>
    </row>
    <row r="638" spans="2:13">
      <c r="B638" s="61" t="s">
        <v>1687</v>
      </c>
      <c r="C638" s="86" t="s">
        <v>1722</v>
      </c>
      <c r="D638" s="92">
        <v>0</v>
      </c>
      <c r="E638" s="461" t="s">
        <v>1687</v>
      </c>
      <c r="F638" s="86" t="s">
        <v>1722</v>
      </c>
      <c r="G638" s="92">
        <v>0</v>
      </c>
      <c r="H638" s="462"/>
      <c r="I638" s="462"/>
      <c r="J638" s="462"/>
      <c r="K638" s="462"/>
      <c r="L638" s="462"/>
      <c r="M638" s="65"/>
    </row>
    <row r="639" spans="2:13">
      <c r="B639" s="61" t="s">
        <v>1688</v>
      </c>
      <c r="C639" s="86" t="s">
        <v>1723</v>
      </c>
      <c r="D639" s="92" t="s">
        <v>1723</v>
      </c>
      <c r="E639" s="461" t="s">
        <v>1688</v>
      </c>
      <c r="F639" s="86" t="s">
        <v>1723</v>
      </c>
      <c r="G639" s="92" t="s">
        <v>1723</v>
      </c>
      <c r="H639" s="462"/>
      <c r="I639" s="462"/>
      <c r="J639" s="462"/>
      <c r="K639" s="462"/>
      <c r="L639" s="462"/>
      <c r="M639" s="65"/>
    </row>
    <row r="640" spans="2:13">
      <c r="B640" s="61" t="s">
        <v>1689</v>
      </c>
      <c r="C640" s="86" t="s">
        <v>1333</v>
      </c>
      <c r="D640" s="92">
        <v>70</v>
      </c>
      <c r="E640" s="461" t="s">
        <v>1689</v>
      </c>
      <c r="F640" s="96" t="s">
        <v>1195</v>
      </c>
      <c r="G640" s="92">
        <v>75</v>
      </c>
      <c r="H640" s="462"/>
      <c r="I640" s="462"/>
      <c r="J640" s="462"/>
      <c r="K640" s="462"/>
      <c r="L640" s="462"/>
      <c r="M640" s="65"/>
    </row>
    <row r="641" spans="2:13">
      <c r="B641" s="61" t="s">
        <v>1690</v>
      </c>
      <c r="C641" s="86" t="s">
        <v>1722</v>
      </c>
      <c r="D641" s="92">
        <v>0</v>
      </c>
      <c r="E641" s="461" t="s">
        <v>1690</v>
      </c>
      <c r="F641" s="86" t="s">
        <v>1722</v>
      </c>
      <c r="G641" s="92">
        <v>0</v>
      </c>
      <c r="H641" s="462"/>
      <c r="I641" s="462"/>
      <c r="J641" s="462"/>
      <c r="K641" s="462"/>
      <c r="L641" s="462"/>
      <c r="M641" s="65"/>
    </row>
    <row r="642" spans="2:13">
      <c r="B642" s="61" t="s">
        <v>1691</v>
      </c>
      <c r="C642" s="86" t="s">
        <v>1722</v>
      </c>
      <c r="D642" s="92">
        <v>0</v>
      </c>
      <c r="E642" s="461" t="s">
        <v>1691</v>
      </c>
      <c r="F642" s="96" t="s">
        <v>1185</v>
      </c>
      <c r="G642" s="92">
        <v>80</v>
      </c>
      <c r="H642" s="86"/>
      <c r="I642" s="462" t="s">
        <v>1800</v>
      </c>
      <c r="J642" s="85"/>
      <c r="K642" s="462"/>
      <c r="L642" s="85" t="s">
        <v>1718</v>
      </c>
      <c r="M642" s="65"/>
    </row>
    <row r="643" spans="2:13">
      <c r="B643" s="61" t="s">
        <v>1692</v>
      </c>
      <c r="C643" s="86" t="s">
        <v>1722</v>
      </c>
      <c r="D643" s="92">
        <v>0</v>
      </c>
      <c r="E643" s="461" t="s">
        <v>1692</v>
      </c>
      <c r="F643" s="86" t="s">
        <v>1722</v>
      </c>
      <c r="G643" s="92">
        <v>0</v>
      </c>
      <c r="H643" s="462"/>
      <c r="I643" s="462"/>
      <c r="J643" s="462"/>
      <c r="K643" s="462"/>
      <c r="L643" s="462"/>
      <c r="M643" s="65"/>
    </row>
    <row r="644" spans="2:13">
      <c r="B644" s="61" t="s">
        <v>1677</v>
      </c>
      <c r="C644" s="86" t="s">
        <v>1081</v>
      </c>
      <c r="D644" s="92">
        <v>75</v>
      </c>
      <c r="E644" s="461" t="s">
        <v>1677</v>
      </c>
      <c r="F644" s="86" t="s">
        <v>1722</v>
      </c>
      <c r="G644" s="92">
        <v>0</v>
      </c>
      <c r="H644" s="462"/>
      <c r="I644" s="462"/>
      <c r="J644" s="462"/>
      <c r="K644" s="462"/>
      <c r="L644" s="462"/>
      <c r="M644" s="65"/>
    </row>
    <row r="645" spans="2:13">
      <c r="B645" s="61" t="s">
        <v>1693</v>
      </c>
      <c r="C645" s="86" t="s">
        <v>964</v>
      </c>
      <c r="D645" s="92">
        <v>75</v>
      </c>
      <c r="E645" s="162" t="s">
        <v>1693</v>
      </c>
      <c r="F645" s="86" t="s">
        <v>1722</v>
      </c>
      <c r="G645" s="92">
        <v>0</v>
      </c>
      <c r="H645" s="163"/>
      <c r="I645" s="163"/>
      <c r="J645" s="163"/>
      <c r="K645" s="163"/>
      <c r="L645" s="163"/>
      <c r="M645" s="65"/>
    </row>
    <row r="646" spans="2:13" ht="15.75" thickBot="1">
      <c r="B646" s="102" t="s">
        <v>1729</v>
      </c>
      <c r="C646" s="93"/>
      <c r="D646" s="108">
        <v>78</v>
      </c>
      <c r="E646" s="103" t="s">
        <v>1730</v>
      </c>
      <c r="F646" s="93"/>
      <c r="G646" s="108">
        <v>80</v>
      </c>
      <c r="H646" s="83"/>
      <c r="I646" s="83"/>
      <c r="J646" s="83"/>
      <c r="K646" s="83"/>
      <c r="L646" s="83"/>
      <c r="M646" s="84"/>
    </row>
    <row r="647" spans="2:13" ht="16.5" thickTop="1" thickBot="1">
      <c r="B647" s="104"/>
      <c r="C647" s="105"/>
      <c r="D647" s="142"/>
      <c r="E647" s="104"/>
      <c r="F647" s="105"/>
      <c r="G647" s="142"/>
      <c r="H647" s="58"/>
      <c r="I647" s="58"/>
      <c r="J647" s="58"/>
      <c r="K647" s="58"/>
      <c r="L647" s="58"/>
      <c r="M647" s="58"/>
    </row>
    <row r="648" spans="2:13" ht="16.5" thickTop="1" thickBot="1">
      <c r="B648" s="833" t="s">
        <v>1866</v>
      </c>
      <c r="C648" s="834"/>
      <c r="D648" s="835" t="s">
        <v>1658</v>
      </c>
      <c r="E648" s="836"/>
      <c r="F648" s="836"/>
      <c r="G648" s="836"/>
      <c r="H648" s="836"/>
      <c r="I648" s="837"/>
      <c r="J648" s="190"/>
      <c r="K648" s="59"/>
      <c r="L648" s="59"/>
      <c r="M648" s="60"/>
    </row>
    <row r="649" spans="2:13" ht="15.75" thickTop="1">
      <c r="B649" s="66" t="s">
        <v>1667</v>
      </c>
      <c r="C649" s="590" t="s">
        <v>2029</v>
      </c>
      <c r="D649" s="304" t="s">
        <v>1652</v>
      </c>
      <c r="E649" s="305" t="s">
        <v>1653</v>
      </c>
      <c r="F649" s="305" t="s">
        <v>1654</v>
      </c>
      <c r="G649" s="305" t="s">
        <v>1656</v>
      </c>
      <c r="H649" s="305" t="s">
        <v>1655</v>
      </c>
      <c r="I649" s="306" t="s">
        <v>1657</v>
      </c>
      <c r="J649" s="191"/>
      <c r="K649" s="308"/>
      <c r="L649" s="308"/>
      <c r="M649" s="65"/>
    </row>
    <row r="650" spans="2:13">
      <c r="B650" s="66" t="s">
        <v>1757</v>
      </c>
      <c r="C650" s="86" t="s">
        <v>1762</v>
      </c>
      <c r="D650" s="87">
        <v>100</v>
      </c>
      <c r="E650" s="88">
        <v>50</v>
      </c>
      <c r="F650" s="88">
        <v>80</v>
      </c>
      <c r="G650" s="88">
        <v>50</v>
      </c>
      <c r="H650" s="88">
        <v>80</v>
      </c>
      <c r="I650" s="89">
        <v>50</v>
      </c>
      <c r="J650" s="191"/>
      <c r="K650" s="308"/>
      <c r="L650" s="308"/>
      <c r="M650" s="65"/>
    </row>
    <row r="651" spans="2:13">
      <c r="B651" s="66" t="s">
        <v>1665</v>
      </c>
      <c r="C651" s="86" t="s">
        <v>16</v>
      </c>
      <c r="D651" s="838" t="s">
        <v>1669</v>
      </c>
      <c r="E651" s="839"/>
      <c r="F651" s="839"/>
      <c r="G651" s="839"/>
      <c r="H651" s="839"/>
      <c r="I651" s="840"/>
      <c r="J651" s="191"/>
      <c r="K651" s="308"/>
      <c r="L651" s="308"/>
      <c r="M651" s="65"/>
    </row>
    <row r="652" spans="2:13">
      <c r="B652" s="66" t="s">
        <v>1666</v>
      </c>
      <c r="C652" s="86" t="s">
        <v>1723</v>
      </c>
      <c r="D652" s="841" t="s">
        <v>1661</v>
      </c>
      <c r="E652" s="842"/>
      <c r="F652" s="842"/>
      <c r="G652" s="842" t="s">
        <v>1662</v>
      </c>
      <c r="H652" s="842"/>
      <c r="I652" s="843"/>
      <c r="J652" s="191"/>
      <c r="K652" s="308"/>
      <c r="L652" s="308"/>
      <c r="M652" s="65"/>
    </row>
    <row r="653" spans="2:13">
      <c r="B653" s="66" t="s">
        <v>1670</v>
      </c>
      <c r="C653" s="96" t="s">
        <v>1469</v>
      </c>
      <c r="D653" s="63" t="s">
        <v>1663</v>
      </c>
      <c r="E653" s="308" t="s">
        <v>644</v>
      </c>
      <c r="F653" s="308"/>
      <c r="G653" s="64" t="s">
        <v>1663</v>
      </c>
      <c r="H653" s="308" t="s">
        <v>1723</v>
      </c>
      <c r="I653" s="70"/>
      <c r="J653" s="191"/>
      <c r="K653" s="308"/>
      <c r="L653" s="308"/>
      <c r="M653" s="65"/>
    </row>
    <row r="654" spans="2:13">
      <c r="B654" s="66" t="s">
        <v>1659</v>
      </c>
      <c r="C654" s="86">
        <v>230.94</v>
      </c>
      <c r="D654" s="71" t="s">
        <v>1664</v>
      </c>
      <c r="E654" s="90">
        <v>81</v>
      </c>
      <c r="F654" s="68"/>
      <c r="G654" s="72" t="s">
        <v>1664</v>
      </c>
      <c r="H654" s="90" t="s">
        <v>1723</v>
      </c>
      <c r="I654" s="69"/>
      <c r="J654" s="191"/>
      <c r="K654" s="308"/>
      <c r="L654" s="308"/>
      <c r="M654" s="65"/>
    </row>
    <row r="655" spans="2:13">
      <c r="B655" s="66" t="s">
        <v>1660</v>
      </c>
      <c r="C655" s="86">
        <v>312.93</v>
      </c>
      <c r="D655" s="838" t="s">
        <v>1668</v>
      </c>
      <c r="E655" s="839"/>
      <c r="F655" s="839"/>
      <c r="G655" s="839"/>
      <c r="H655" s="839"/>
      <c r="I655" s="840"/>
      <c r="J655" s="191"/>
      <c r="K655" s="308"/>
      <c r="L655" s="308"/>
      <c r="M655" s="65"/>
    </row>
    <row r="656" spans="2:13">
      <c r="B656" s="66" t="s">
        <v>1728</v>
      </c>
      <c r="C656" s="86">
        <v>252.92</v>
      </c>
      <c r="D656" s="841" t="s">
        <v>1661</v>
      </c>
      <c r="E656" s="842"/>
      <c r="F656" s="842"/>
      <c r="G656" s="842" t="s">
        <v>1662</v>
      </c>
      <c r="H656" s="842"/>
      <c r="I656" s="843"/>
      <c r="J656" s="191"/>
      <c r="K656" s="308"/>
      <c r="L656" s="308"/>
      <c r="M656" s="65"/>
    </row>
    <row r="657" spans="2:13">
      <c r="B657" s="66" t="s">
        <v>1713</v>
      </c>
      <c r="C657" s="86">
        <v>1.54</v>
      </c>
      <c r="D657" s="63" t="s">
        <v>1663</v>
      </c>
      <c r="E657" s="308" t="s">
        <v>1271</v>
      </c>
      <c r="F657" s="308"/>
      <c r="G657" s="64" t="s">
        <v>1663</v>
      </c>
      <c r="H657" s="308" t="s">
        <v>1723</v>
      </c>
      <c r="I657" s="70"/>
      <c r="J657" s="191"/>
      <c r="K657" s="308"/>
      <c r="L657" s="308"/>
      <c r="M657" s="65"/>
    </row>
    <row r="658" spans="2:13">
      <c r="B658" s="66" t="s">
        <v>1714</v>
      </c>
      <c r="C658" s="86">
        <v>0.77</v>
      </c>
      <c r="D658" s="63" t="s">
        <v>1664</v>
      </c>
      <c r="E658" s="90">
        <v>95</v>
      </c>
      <c r="F658" s="68"/>
      <c r="G658" s="72" t="s">
        <v>1664</v>
      </c>
      <c r="H658" s="91" t="s">
        <v>1723</v>
      </c>
      <c r="I658" s="70"/>
      <c r="J658" s="191"/>
      <c r="K658" s="308"/>
      <c r="L658" s="308"/>
      <c r="M658" s="65"/>
    </row>
    <row r="659" spans="2:13">
      <c r="B659" s="844" t="s">
        <v>1671</v>
      </c>
      <c r="C659" s="839"/>
      <c r="D659" s="840"/>
      <c r="E659" s="838" t="s">
        <v>1672</v>
      </c>
      <c r="F659" s="839"/>
      <c r="G659" s="840"/>
      <c r="H659" s="838" t="s">
        <v>1673</v>
      </c>
      <c r="I659" s="839"/>
      <c r="J659" s="840"/>
      <c r="K659" s="838" t="s">
        <v>1701</v>
      </c>
      <c r="L659" s="839"/>
      <c r="M659" s="845"/>
    </row>
    <row r="660" spans="2:13">
      <c r="B660" s="73" t="s">
        <v>1674</v>
      </c>
      <c r="C660" s="305" t="s">
        <v>1675</v>
      </c>
      <c r="D660" s="306" t="s">
        <v>1676</v>
      </c>
      <c r="E660" s="304" t="s">
        <v>1674</v>
      </c>
      <c r="F660" s="305" t="s">
        <v>1675</v>
      </c>
      <c r="G660" s="306" t="s">
        <v>1676</v>
      </c>
      <c r="H660" s="304" t="s">
        <v>1694</v>
      </c>
      <c r="I660" s="305" t="s">
        <v>1731</v>
      </c>
      <c r="J660" s="306" t="s">
        <v>1732</v>
      </c>
      <c r="K660" s="304" t="s">
        <v>1702</v>
      </c>
      <c r="L660" s="305"/>
      <c r="M660" s="77" t="s">
        <v>1703</v>
      </c>
    </row>
    <row r="661" spans="2:13">
      <c r="B661" s="61" t="s">
        <v>1678</v>
      </c>
      <c r="C661" s="86" t="s">
        <v>1144</v>
      </c>
      <c r="D661" s="92">
        <v>102</v>
      </c>
      <c r="E661" s="307" t="s">
        <v>1678</v>
      </c>
      <c r="F661" s="94" t="s">
        <v>944</v>
      </c>
      <c r="G661" s="92">
        <v>68</v>
      </c>
      <c r="H661" s="307" t="s">
        <v>1695</v>
      </c>
      <c r="I661" s="86">
        <v>0</v>
      </c>
      <c r="J661" s="92">
        <v>0</v>
      </c>
      <c r="K661" s="307" t="s">
        <v>1704</v>
      </c>
      <c r="L661" s="308"/>
      <c r="M661" s="107">
        <v>0</v>
      </c>
    </row>
    <row r="662" spans="2:13">
      <c r="B662" s="61" t="s">
        <v>1679</v>
      </c>
      <c r="C662" s="86" t="s">
        <v>1722</v>
      </c>
      <c r="D662" s="92">
        <v>0</v>
      </c>
      <c r="E662" s="307" t="s">
        <v>1679</v>
      </c>
      <c r="F662" s="86" t="s">
        <v>1722</v>
      </c>
      <c r="G662" s="92">
        <v>0</v>
      </c>
      <c r="H662" s="307" t="s">
        <v>1696</v>
      </c>
      <c r="I662" s="86">
        <v>90</v>
      </c>
      <c r="J662" s="92">
        <v>0</v>
      </c>
      <c r="K662" s="307" t="s">
        <v>1735</v>
      </c>
      <c r="L662" s="308"/>
      <c r="M662" s="107">
        <v>6</v>
      </c>
    </row>
    <row r="663" spans="2:13">
      <c r="B663" s="61" t="s">
        <v>1680</v>
      </c>
      <c r="C663" s="86" t="s">
        <v>1723</v>
      </c>
      <c r="D663" s="92" t="s">
        <v>1723</v>
      </c>
      <c r="E663" s="307" t="s">
        <v>1680</v>
      </c>
      <c r="F663" s="86" t="s">
        <v>1723</v>
      </c>
      <c r="G663" s="92" t="s">
        <v>1723</v>
      </c>
      <c r="H663" s="307" t="s">
        <v>1697</v>
      </c>
      <c r="I663" s="86">
        <v>0</v>
      </c>
      <c r="J663" s="92">
        <v>0</v>
      </c>
      <c r="K663" s="67" t="s">
        <v>1706</v>
      </c>
      <c r="L663" s="68"/>
      <c r="M663" s="101">
        <v>30</v>
      </c>
    </row>
    <row r="664" spans="2:13">
      <c r="B664" s="61" t="s">
        <v>1681</v>
      </c>
      <c r="C664" s="86" t="s">
        <v>1722</v>
      </c>
      <c r="D664" s="92">
        <v>0</v>
      </c>
      <c r="E664" s="307" t="s">
        <v>1681</v>
      </c>
      <c r="F664" s="86" t="s">
        <v>1722</v>
      </c>
      <c r="G664" s="92">
        <v>0</v>
      </c>
      <c r="H664" s="307" t="s">
        <v>1698</v>
      </c>
      <c r="I664" s="86">
        <v>0</v>
      </c>
      <c r="J664" s="92">
        <v>10</v>
      </c>
      <c r="K664" s="838" t="s">
        <v>1707</v>
      </c>
      <c r="L664" s="839"/>
      <c r="M664" s="845"/>
    </row>
    <row r="665" spans="2:13">
      <c r="B665" s="61" t="s">
        <v>1682</v>
      </c>
      <c r="C665" s="86" t="s">
        <v>1722</v>
      </c>
      <c r="D665" s="92">
        <v>0</v>
      </c>
      <c r="E665" s="307" t="s">
        <v>1682</v>
      </c>
      <c r="F665" s="86" t="s">
        <v>889</v>
      </c>
      <c r="G665" s="92">
        <v>80</v>
      </c>
      <c r="H665" s="308" t="s">
        <v>1724</v>
      </c>
      <c r="I665" s="86">
        <v>50</v>
      </c>
      <c r="J665" s="92">
        <v>0</v>
      </c>
      <c r="K665" s="846" t="s">
        <v>1708</v>
      </c>
      <c r="L665" s="847"/>
      <c r="M665" s="107">
        <v>0</v>
      </c>
    </row>
    <row r="666" spans="2:13">
      <c r="B666" s="61" t="s">
        <v>1683</v>
      </c>
      <c r="C666" s="86" t="s">
        <v>953</v>
      </c>
      <c r="D666" s="92">
        <v>75</v>
      </c>
      <c r="E666" s="307" t="s">
        <v>1683</v>
      </c>
      <c r="F666" s="86" t="s">
        <v>950</v>
      </c>
      <c r="G666" s="92">
        <v>95</v>
      </c>
      <c r="H666" s="307" t="s">
        <v>1699</v>
      </c>
      <c r="I666" s="86">
        <v>0</v>
      </c>
      <c r="J666" s="92">
        <v>0</v>
      </c>
      <c r="K666" s="846" t="s">
        <v>1709</v>
      </c>
      <c r="L666" s="847"/>
      <c r="M666" s="107">
        <v>0</v>
      </c>
    </row>
    <row r="667" spans="2:13">
      <c r="B667" s="61" t="s">
        <v>1684</v>
      </c>
      <c r="C667" s="96" t="s">
        <v>869</v>
      </c>
      <c r="D667" s="92">
        <v>150</v>
      </c>
      <c r="E667" s="307" t="s">
        <v>1684</v>
      </c>
      <c r="F667" s="94" t="s">
        <v>866</v>
      </c>
      <c r="G667" s="92">
        <v>84</v>
      </c>
      <c r="H667" s="307" t="s">
        <v>1685</v>
      </c>
      <c r="I667" s="86">
        <v>85</v>
      </c>
      <c r="J667" s="92">
        <v>0</v>
      </c>
      <c r="K667" s="846" t="s">
        <v>1710</v>
      </c>
      <c r="L667" s="847"/>
      <c r="M667" s="107">
        <v>0</v>
      </c>
    </row>
    <row r="668" spans="2:13">
      <c r="B668" s="61" t="s">
        <v>1685</v>
      </c>
      <c r="C668" s="86" t="s">
        <v>1722</v>
      </c>
      <c r="D668" s="92">
        <v>0</v>
      </c>
      <c r="E668" s="307" t="s">
        <v>1685</v>
      </c>
      <c r="F668" s="86" t="s">
        <v>1722</v>
      </c>
      <c r="G668" s="92">
        <v>0</v>
      </c>
      <c r="H668" s="307" t="s">
        <v>1700</v>
      </c>
      <c r="I668" s="100">
        <v>55</v>
      </c>
      <c r="J668" s="106">
        <v>0</v>
      </c>
      <c r="K668" s="593" t="s">
        <v>2003</v>
      </c>
      <c r="L668" s="100"/>
      <c r="M668" s="101">
        <v>0</v>
      </c>
    </row>
    <row r="669" spans="2:13">
      <c r="B669" s="61" t="s">
        <v>1686</v>
      </c>
      <c r="C669" s="86" t="s">
        <v>774</v>
      </c>
      <c r="D669" s="92">
        <v>40</v>
      </c>
      <c r="E669" s="307" t="s">
        <v>1686</v>
      </c>
      <c r="F669" s="86" t="s">
        <v>1722</v>
      </c>
      <c r="G669" s="92">
        <v>0</v>
      </c>
      <c r="H669" s="848" t="s">
        <v>1712</v>
      </c>
      <c r="I669" s="849"/>
      <c r="J669" s="81" t="s">
        <v>1711</v>
      </c>
      <c r="K669" s="97">
        <v>20</v>
      </c>
      <c r="L669" s="82" t="s">
        <v>1705</v>
      </c>
      <c r="M669" s="98">
        <v>215</v>
      </c>
    </row>
    <row r="670" spans="2:13">
      <c r="B670" s="61" t="s">
        <v>1687</v>
      </c>
      <c r="C670" s="86" t="s">
        <v>1722</v>
      </c>
      <c r="D670" s="92">
        <v>0</v>
      </c>
      <c r="E670" s="307" t="s">
        <v>1687</v>
      </c>
      <c r="F670" s="86" t="s">
        <v>1722</v>
      </c>
      <c r="G670" s="92">
        <v>0</v>
      </c>
      <c r="H670" s="308"/>
      <c r="I670" s="308"/>
      <c r="J670" s="308"/>
      <c r="K670" s="308"/>
      <c r="L670" s="308"/>
      <c r="M670" s="65"/>
    </row>
    <row r="671" spans="2:13">
      <c r="B671" s="61" t="s">
        <v>1688</v>
      </c>
      <c r="C671" s="86" t="s">
        <v>1722</v>
      </c>
      <c r="D671" s="92">
        <v>0</v>
      </c>
      <c r="E671" s="307" t="s">
        <v>1688</v>
      </c>
      <c r="F671" s="94" t="s">
        <v>882</v>
      </c>
      <c r="G671" s="92">
        <v>24</v>
      </c>
      <c r="H671" s="308"/>
      <c r="I671" s="308"/>
      <c r="J671" s="308"/>
      <c r="K671" s="308"/>
      <c r="L671" s="308"/>
      <c r="M671" s="65"/>
    </row>
    <row r="672" spans="2:13">
      <c r="B672" s="61" t="s">
        <v>1689</v>
      </c>
      <c r="C672" s="86" t="s">
        <v>1722</v>
      </c>
      <c r="D672" s="92">
        <v>0</v>
      </c>
      <c r="E672" s="307" t="s">
        <v>1689</v>
      </c>
      <c r="F672" s="86" t="s">
        <v>1722</v>
      </c>
      <c r="G672" s="92">
        <v>0</v>
      </c>
      <c r="H672" s="308"/>
      <c r="I672" s="308"/>
      <c r="J672" s="308"/>
      <c r="K672" s="308"/>
      <c r="L672" s="308"/>
      <c r="M672" s="65"/>
    </row>
    <row r="673" spans="2:13">
      <c r="B673" s="61" t="s">
        <v>1690</v>
      </c>
      <c r="C673" s="86" t="s">
        <v>1162</v>
      </c>
      <c r="D673" s="92">
        <v>49</v>
      </c>
      <c r="E673" s="307" t="s">
        <v>1690</v>
      </c>
      <c r="F673" s="86" t="s">
        <v>1722</v>
      </c>
      <c r="G673" s="92">
        <v>0</v>
      </c>
      <c r="H673" s="308"/>
      <c r="I673" s="308"/>
      <c r="J673" s="308"/>
      <c r="K673" s="308"/>
      <c r="L673" s="308"/>
      <c r="M673" s="65"/>
    </row>
    <row r="674" spans="2:13">
      <c r="B674" s="61" t="s">
        <v>1691</v>
      </c>
      <c r="C674" s="86" t="s">
        <v>1722</v>
      </c>
      <c r="D674" s="92">
        <v>0</v>
      </c>
      <c r="E674" s="307" t="s">
        <v>1691</v>
      </c>
      <c r="F674" s="86" t="s">
        <v>1722</v>
      </c>
      <c r="G674" s="92">
        <v>0</v>
      </c>
      <c r="H674" s="86" t="s">
        <v>1716</v>
      </c>
      <c r="I674" s="308"/>
      <c r="J674" s="85" t="s">
        <v>1717</v>
      </c>
      <c r="K674" s="308"/>
      <c r="L674" s="85" t="s">
        <v>1718</v>
      </c>
      <c r="M674" s="65"/>
    </row>
    <row r="675" spans="2:13">
      <c r="B675" s="61" t="s">
        <v>1692</v>
      </c>
      <c r="C675" s="86" t="s">
        <v>1722</v>
      </c>
      <c r="D675" s="92">
        <v>0</v>
      </c>
      <c r="E675" s="307" t="s">
        <v>1692</v>
      </c>
      <c r="F675" s="86" t="s">
        <v>1722</v>
      </c>
      <c r="G675" s="92">
        <v>0</v>
      </c>
      <c r="H675" s="308"/>
      <c r="I675" s="308"/>
      <c r="J675" s="308"/>
      <c r="K675" s="308"/>
      <c r="L675" s="308"/>
      <c r="M675" s="65"/>
    </row>
    <row r="676" spans="2:13">
      <c r="B676" s="61" t="s">
        <v>1677</v>
      </c>
      <c r="C676" s="86" t="s">
        <v>863</v>
      </c>
      <c r="D676" s="92">
        <v>66</v>
      </c>
      <c r="E676" s="307" t="s">
        <v>1677</v>
      </c>
      <c r="F676" s="86" t="s">
        <v>1722</v>
      </c>
      <c r="G676" s="92">
        <v>0</v>
      </c>
      <c r="H676" s="308"/>
      <c r="I676" s="308"/>
      <c r="J676" s="308"/>
      <c r="K676" s="308"/>
      <c r="L676" s="308"/>
      <c r="M676" s="65"/>
    </row>
    <row r="677" spans="2:13">
      <c r="B677" s="61" t="s">
        <v>1693</v>
      </c>
      <c r="C677" s="86" t="s">
        <v>964</v>
      </c>
      <c r="D677" s="92">
        <v>75</v>
      </c>
      <c r="E677" s="307" t="s">
        <v>1693</v>
      </c>
      <c r="F677" s="86" t="s">
        <v>1722</v>
      </c>
      <c r="G677" s="92">
        <v>0</v>
      </c>
      <c r="H677" s="308"/>
      <c r="I677" s="308"/>
      <c r="J677" s="308"/>
      <c r="K677" s="308"/>
      <c r="L677" s="308"/>
      <c r="M677" s="65"/>
    </row>
    <row r="678" spans="2:13" ht="15.75" thickBot="1">
      <c r="B678" s="102" t="s">
        <v>1729</v>
      </c>
      <c r="C678" s="93"/>
      <c r="D678" s="108">
        <v>80</v>
      </c>
      <c r="E678" s="103" t="s">
        <v>1730</v>
      </c>
      <c r="F678" s="93"/>
      <c r="G678" s="108">
        <v>70</v>
      </c>
      <c r="H678" s="83"/>
      <c r="I678" s="83"/>
      <c r="J678" s="83"/>
      <c r="K678" s="83"/>
      <c r="L678" s="83"/>
      <c r="M678" s="84"/>
    </row>
    <row r="679" spans="2:13" ht="15.75" thickTop="1">
      <c r="B679" s="104"/>
      <c r="C679" s="105"/>
      <c r="D679" s="142"/>
      <c r="E679" s="104"/>
      <c r="F679" s="105"/>
      <c r="G679" s="142"/>
      <c r="H679" s="58"/>
      <c r="I679" s="58"/>
      <c r="J679" s="58"/>
      <c r="K679" s="58"/>
      <c r="L679" s="58"/>
      <c r="M679" s="58"/>
    </row>
    <row r="680" spans="2:13">
      <c r="B680" s="104"/>
      <c r="C680" s="105"/>
      <c r="D680" s="142"/>
      <c r="E680" s="104"/>
      <c r="F680" s="105"/>
      <c r="G680" s="142"/>
      <c r="H680" s="58"/>
      <c r="I680" s="58"/>
      <c r="J680" s="58"/>
      <c r="K680" s="58"/>
      <c r="L680" s="58"/>
      <c r="M680" s="58"/>
    </row>
    <row r="681" spans="2:13" ht="15.75" thickBot="1">
      <c r="B681" s="104"/>
      <c r="C681" s="105"/>
      <c r="D681" s="142"/>
      <c r="E681" s="104"/>
      <c r="F681" s="105"/>
      <c r="G681" s="142"/>
      <c r="H681" s="58"/>
      <c r="I681" s="58"/>
      <c r="J681" s="58"/>
      <c r="K681" s="58"/>
      <c r="L681" s="58"/>
      <c r="M681" s="58"/>
    </row>
    <row r="682" spans="2:13" ht="16.5" thickTop="1" thickBot="1">
      <c r="B682" s="833" t="s">
        <v>1942</v>
      </c>
      <c r="C682" s="834"/>
      <c r="D682" s="835" t="s">
        <v>1658</v>
      </c>
      <c r="E682" s="836"/>
      <c r="F682" s="836"/>
      <c r="G682" s="836"/>
      <c r="H682" s="836"/>
      <c r="I682" s="837"/>
      <c r="J682" s="216"/>
      <c r="K682" s="59"/>
      <c r="L682" s="59"/>
      <c r="M682" s="60"/>
    </row>
    <row r="683" spans="2:13" ht="15.75" thickTop="1">
      <c r="B683" s="66" t="s">
        <v>1667</v>
      </c>
      <c r="C683" s="588" t="s">
        <v>2007</v>
      </c>
      <c r="D683" s="464" t="s">
        <v>1652</v>
      </c>
      <c r="E683" s="465" t="s">
        <v>1653</v>
      </c>
      <c r="F683" s="465" t="s">
        <v>1654</v>
      </c>
      <c r="G683" s="465" t="s">
        <v>1656</v>
      </c>
      <c r="H683" s="465" t="s">
        <v>1655</v>
      </c>
      <c r="I683" s="466" t="s">
        <v>1657</v>
      </c>
      <c r="J683" s="215"/>
      <c r="K683" s="468"/>
      <c r="L683" s="468"/>
      <c r="M683" s="65"/>
    </row>
    <row r="684" spans="2:13">
      <c r="B684" s="66" t="s">
        <v>1757</v>
      </c>
      <c r="C684" s="86" t="s">
        <v>1792</v>
      </c>
      <c r="D684" s="87">
        <v>64</v>
      </c>
      <c r="E684" s="88">
        <v>115</v>
      </c>
      <c r="F684" s="88">
        <v>65</v>
      </c>
      <c r="G684" s="88">
        <v>83</v>
      </c>
      <c r="H684" s="88">
        <v>63</v>
      </c>
      <c r="I684" s="89">
        <v>65</v>
      </c>
      <c r="J684" s="215"/>
      <c r="K684" s="468"/>
      <c r="L684" s="468"/>
      <c r="M684" s="65"/>
    </row>
    <row r="685" spans="2:13">
      <c r="B685" s="66" t="s">
        <v>1665</v>
      </c>
      <c r="C685" s="86" t="s">
        <v>7</v>
      </c>
      <c r="D685" s="838" t="s">
        <v>1669</v>
      </c>
      <c r="E685" s="839"/>
      <c r="F685" s="839"/>
      <c r="G685" s="839"/>
      <c r="H685" s="839"/>
      <c r="I685" s="840"/>
      <c r="J685" s="215"/>
      <c r="K685" s="468"/>
      <c r="L685" s="468"/>
      <c r="M685" s="65"/>
    </row>
    <row r="686" spans="2:13">
      <c r="B686" s="66" t="s">
        <v>1666</v>
      </c>
      <c r="C686" s="86" t="s">
        <v>1723</v>
      </c>
      <c r="D686" s="841" t="s">
        <v>1661</v>
      </c>
      <c r="E686" s="842"/>
      <c r="F686" s="842"/>
      <c r="G686" s="842" t="s">
        <v>1662</v>
      </c>
      <c r="H686" s="842"/>
      <c r="I686" s="843"/>
      <c r="J686" s="215"/>
      <c r="K686" s="468"/>
      <c r="L686" s="468"/>
      <c r="M686" s="65"/>
    </row>
    <row r="687" spans="2:13">
      <c r="B687" s="66" t="s">
        <v>1670</v>
      </c>
      <c r="C687" s="86" t="s">
        <v>1485</v>
      </c>
      <c r="D687" s="63" t="s">
        <v>1663</v>
      </c>
      <c r="E687" s="468" t="s">
        <v>1187</v>
      </c>
      <c r="F687" s="468"/>
      <c r="G687" s="64" t="s">
        <v>1663</v>
      </c>
      <c r="H687" s="468" t="s">
        <v>1723</v>
      </c>
      <c r="I687" s="70"/>
      <c r="J687" s="215"/>
      <c r="K687" s="468"/>
      <c r="L687" s="468"/>
      <c r="M687" s="65"/>
    </row>
    <row r="688" spans="2:13">
      <c r="B688" s="66" t="s">
        <v>1659</v>
      </c>
      <c r="C688" s="86">
        <v>271.44</v>
      </c>
      <c r="D688" s="71" t="s">
        <v>1664</v>
      </c>
      <c r="E688" s="90">
        <v>70</v>
      </c>
      <c r="F688" s="68"/>
      <c r="G688" s="72" t="s">
        <v>1664</v>
      </c>
      <c r="H688" s="90" t="s">
        <v>1723</v>
      </c>
      <c r="I688" s="69"/>
      <c r="J688" s="215"/>
      <c r="K688" s="468"/>
      <c r="L688" s="468"/>
      <c r="M688" s="65"/>
    </row>
    <row r="689" spans="2:13">
      <c r="B689" s="66" t="s">
        <v>1660</v>
      </c>
      <c r="C689" s="86">
        <v>209.48</v>
      </c>
      <c r="D689" s="838" t="s">
        <v>1668</v>
      </c>
      <c r="E689" s="839"/>
      <c r="F689" s="839"/>
      <c r="G689" s="839"/>
      <c r="H689" s="839"/>
      <c r="I689" s="840"/>
      <c r="J689" s="215"/>
      <c r="K689" s="468"/>
      <c r="L689" s="468"/>
      <c r="M689" s="65"/>
    </row>
    <row r="690" spans="2:13">
      <c r="B690" s="66" t="s">
        <v>1728</v>
      </c>
      <c r="C690" s="140">
        <v>296.58999999999997</v>
      </c>
      <c r="D690" s="841" t="s">
        <v>1661</v>
      </c>
      <c r="E690" s="842"/>
      <c r="F690" s="842"/>
      <c r="G690" s="842" t="s">
        <v>1662</v>
      </c>
      <c r="H690" s="842"/>
      <c r="I690" s="843"/>
      <c r="J690" s="215"/>
      <c r="K690" s="468"/>
      <c r="L690" s="468"/>
      <c r="M690" s="65"/>
    </row>
    <row r="691" spans="2:13">
      <c r="B691" s="66" t="s">
        <v>1713</v>
      </c>
      <c r="C691" s="86">
        <v>0.98</v>
      </c>
      <c r="D691" s="63" t="s">
        <v>1663</v>
      </c>
      <c r="E691" s="468" t="s">
        <v>1185</v>
      </c>
      <c r="F691" s="468"/>
      <c r="G691" s="64" t="s">
        <v>1663</v>
      </c>
      <c r="H691" s="468" t="s">
        <v>1723</v>
      </c>
      <c r="I691" s="70"/>
      <c r="J691" s="215"/>
      <c r="K691" s="468"/>
      <c r="L691" s="468"/>
      <c r="M691" s="65"/>
    </row>
    <row r="692" spans="2:13">
      <c r="B692" s="66" t="s">
        <v>1714</v>
      </c>
      <c r="C692" s="140">
        <v>1</v>
      </c>
      <c r="D692" s="63" t="s">
        <v>1664</v>
      </c>
      <c r="E692" s="90">
        <v>80</v>
      </c>
      <c r="F692" s="68"/>
      <c r="G692" s="72" t="s">
        <v>1664</v>
      </c>
      <c r="H692" s="91" t="s">
        <v>1723</v>
      </c>
      <c r="I692" s="70"/>
      <c r="J692" s="215"/>
      <c r="K692" s="468"/>
      <c r="L692" s="468"/>
      <c r="M692" s="65"/>
    </row>
    <row r="693" spans="2:13">
      <c r="B693" s="844" t="s">
        <v>1671</v>
      </c>
      <c r="C693" s="839"/>
      <c r="D693" s="840"/>
      <c r="E693" s="838" t="s">
        <v>1672</v>
      </c>
      <c r="F693" s="839"/>
      <c r="G693" s="840"/>
      <c r="H693" s="838" t="s">
        <v>1673</v>
      </c>
      <c r="I693" s="839"/>
      <c r="J693" s="840"/>
      <c r="K693" s="838" t="s">
        <v>1701</v>
      </c>
      <c r="L693" s="839"/>
      <c r="M693" s="845"/>
    </row>
    <row r="694" spans="2:13">
      <c r="B694" s="73" t="s">
        <v>1674</v>
      </c>
      <c r="C694" s="465" t="s">
        <v>1675</v>
      </c>
      <c r="D694" s="466" t="s">
        <v>1676</v>
      </c>
      <c r="E694" s="464" t="s">
        <v>1674</v>
      </c>
      <c r="F694" s="465" t="s">
        <v>1675</v>
      </c>
      <c r="G694" s="466" t="s">
        <v>1676</v>
      </c>
      <c r="H694" s="464" t="s">
        <v>1694</v>
      </c>
      <c r="I694" s="465" t="s">
        <v>1731</v>
      </c>
      <c r="J694" s="466" t="s">
        <v>1732</v>
      </c>
      <c r="K694" s="464" t="s">
        <v>1702</v>
      </c>
      <c r="L694" s="465"/>
      <c r="M694" s="77" t="s">
        <v>1703</v>
      </c>
    </row>
    <row r="695" spans="2:13">
      <c r="B695" s="61" t="s">
        <v>1678</v>
      </c>
      <c r="C695" s="86" t="s">
        <v>1144</v>
      </c>
      <c r="D695" s="92">
        <v>102</v>
      </c>
      <c r="E695" s="467" t="s">
        <v>1678</v>
      </c>
      <c r="F695" s="94" t="s">
        <v>944</v>
      </c>
      <c r="G695" s="92">
        <v>68</v>
      </c>
      <c r="H695" s="467" t="s">
        <v>1695</v>
      </c>
      <c r="I695" s="86">
        <v>75</v>
      </c>
      <c r="J695" s="92">
        <v>0</v>
      </c>
      <c r="K695" s="467" t="s">
        <v>1704</v>
      </c>
      <c r="L695" s="468"/>
      <c r="M695" s="107">
        <v>25</v>
      </c>
    </row>
    <row r="696" spans="2:13">
      <c r="B696" s="61" t="s">
        <v>1679</v>
      </c>
      <c r="C696" s="86" t="s">
        <v>1722</v>
      </c>
      <c r="D696" s="92">
        <v>0</v>
      </c>
      <c r="E696" s="467" t="s">
        <v>1679</v>
      </c>
      <c r="F696" s="86" t="s">
        <v>1722</v>
      </c>
      <c r="G696" s="92">
        <v>0</v>
      </c>
      <c r="H696" s="467" t="s">
        <v>1696</v>
      </c>
      <c r="I696" s="86">
        <v>100</v>
      </c>
      <c r="J696" s="92">
        <v>0</v>
      </c>
      <c r="K696" s="467" t="s">
        <v>1735</v>
      </c>
      <c r="L696" s="468"/>
      <c r="M696" s="107">
        <v>0</v>
      </c>
    </row>
    <row r="697" spans="2:13">
      <c r="B697" s="61" t="s">
        <v>1680</v>
      </c>
      <c r="C697" s="86" t="s">
        <v>1722</v>
      </c>
      <c r="D697" s="92">
        <v>0</v>
      </c>
      <c r="E697" s="467" t="s">
        <v>1680</v>
      </c>
      <c r="F697" s="86" t="s">
        <v>1722</v>
      </c>
      <c r="G697" s="92">
        <v>0</v>
      </c>
      <c r="H697" s="467" t="s">
        <v>1697</v>
      </c>
      <c r="I697" s="86">
        <v>0</v>
      </c>
      <c r="J697" s="92">
        <v>20</v>
      </c>
      <c r="K697" s="67" t="s">
        <v>1706</v>
      </c>
      <c r="L697" s="68"/>
      <c r="M697" s="101">
        <v>0</v>
      </c>
    </row>
    <row r="698" spans="2:13">
      <c r="B698" s="61" t="s">
        <v>1681</v>
      </c>
      <c r="C698" s="86" t="s">
        <v>1722</v>
      </c>
      <c r="D698" s="92">
        <v>0</v>
      </c>
      <c r="E698" s="467" t="s">
        <v>1681</v>
      </c>
      <c r="F698" s="96" t="s">
        <v>1307</v>
      </c>
      <c r="G698" s="92">
        <v>95</v>
      </c>
      <c r="H698" s="467" t="s">
        <v>1698</v>
      </c>
      <c r="I698" s="86">
        <v>0</v>
      </c>
      <c r="J698" s="92">
        <v>0</v>
      </c>
      <c r="K698" s="838" t="s">
        <v>1707</v>
      </c>
      <c r="L698" s="839"/>
      <c r="M698" s="845"/>
    </row>
    <row r="699" spans="2:13">
      <c r="B699" s="61" t="s">
        <v>1682</v>
      </c>
      <c r="C699" s="86" t="s">
        <v>1722</v>
      </c>
      <c r="D699" s="92">
        <v>0</v>
      </c>
      <c r="E699" s="467" t="s">
        <v>1682</v>
      </c>
      <c r="F699" s="86" t="s">
        <v>1722</v>
      </c>
      <c r="G699" s="92">
        <v>0</v>
      </c>
      <c r="H699" s="468" t="s">
        <v>1724</v>
      </c>
      <c r="I699" s="86">
        <v>50</v>
      </c>
      <c r="J699" s="92">
        <v>0</v>
      </c>
      <c r="K699" s="846" t="s">
        <v>1708</v>
      </c>
      <c r="L699" s="847"/>
      <c r="M699" s="107">
        <v>0</v>
      </c>
    </row>
    <row r="700" spans="2:13">
      <c r="B700" s="61" t="s">
        <v>1683</v>
      </c>
      <c r="C700" s="86" t="s">
        <v>1722</v>
      </c>
      <c r="D700" s="92">
        <v>0</v>
      </c>
      <c r="E700" s="467" t="s">
        <v>1683</v>
      </c>
      <c r="F700" s="86" t="s">
        <v>956</v>
      </c>
      <c r="G700" s="92">
        <v>52</v>
      </c>
      <c r="H700" s="467" t="s">
        <v>1699</v>
      </c>
      <c r="I700" s="86">
        <v>100</v>
      </c>
      <c r="J700" s="92">
        <v>10</v>
      </c>
      <c r="K700" s="846" t="s">
        <v>1709</v>
      </c>
      <c r="L700" s="847"/>
      <c r="M700" s="107">
        <v>0</v>
      </c>
    </row>
    <row r="701" spans="2:13">
      <c r="B701" s="61" t="s">
        <v>1684</v>
      </c>
      <c r="C701" s="86" t="s">
        <v>1722</v>
      </c>
      <c r="D701" s="92">
        <v>0</v>
      </c>
      <c r="E701" s="467" t="s">
        <v>1684</v>
      </c>
      <c r="F701" s="86" t="s">
        <v>1722</v>
      </c>
      <c r="G701" s="92">
        <v>0</v>
      </c>
      <c r="H701" s="467" t="s">
        <v>1685</v>
      </c>
      <c r="I701" s="86">
        <v>85</v>
      </c>
      <c r="J701" s="92">
        <v>0</v>
      </c>
      <c r="K701" s="846" t="s">
        <v>1710</v>
      </c>
      <c r="L701" s="847"/>
      <c r="M701" s="107">
        <v>0</v>
      </c>
    </row>
    <row r="702" spans="2:13">
      <c r="B702" s="61" t="s">
        <v>1685</v>
      </c>
      <c r="C702" s="86" t="s">
        <v>1722</v>
      </c>
      <c r="D702" s="92">
        <v>0</v>
      </c>
      <c r="E702" s="467" t="s">
        <v>1685</v>
      </c>
      <c r="F702" s="86" t="s">
        <v>1722</v>
      </c>
      <c r="G702" s="92">
        <v>0</v>
      </c>
      <c r="H702" s="467" t="s">
        <v>1700</v>
      </c>
      <c r="I702" s="100">
        <v>0</v>
      </c>
      <c r="J702" s="106">
        <v>0</v>
      </c>
      <c r="K702" s="593" t="s">
        <v>2003</v>
      </c>
      <c r="L702" s="100"/>
      <c r="M702" s="101">
        <v>0</v>
      </c>
    </row>
    <row r="703" spans="2:13">
      <c r="B703" s="61" t="s">
        <v>1686</v>
      </c>
      <c r="C703" s="86" t="s">
        <v>1722</v>
      </c>
      <c r="D703" s="92">
        <v>0</v>
      </c>
      <c r="E703" s="467" t="s">
        <v>1686</v>
      </c>
      <c r="F703" s="86" t="s">
        <v>1722</v>
      </c>
      <c r="G703" s="92">
        <v>0</v>
      </c>
      <c r="H703" s="848" t="s">
        <v>1712</v>
      </c>
      <c r="I703" s="849"/>
      <c r="J703" s="81" t="s">
        <v>1711</v>
      </c>
      <c r="K703" s="97">
        <v>30</v>
      </c>
      <c r="L703" s="82" t="s">
        <v>1705</v>
      </c>
      <c r="M703" s="98">
        <v>305</v>
      </c>
    </row>
    <row r="704" spans="2:13">
      <c r="B704" s="61" t="s">
        <v>1687</v>
      </c>
      <c r="C704" s="86" t="s">
        <v>1722</v>
      </c>
      <c r="D704" s="92">
        <v>0</v>
      </c>
      <c r="E704" s="467" t="s">
        <v>1687</v>
      </c>
      <c r="F704" s="86" t="s">
        <v>1722</v>
      </c>
      <c r="G704" s="92">
        <v>0</v>
      </c>
      <c r="H704" s="468"/>
      <c r="I704" s="468"/>
      <c r="J704" s="468"/>
      <c r="K704" s="468"/>
      <c r="L704" s="468"/>
      <c r="M704" s="65"/>
    </row>
    <row r="705" spans="2:13">
      <c r="B705" s="61" t="s">
        <v>1688</v>
      </c>
      <c r="C705" s="86" t="s">
        <v>1722</v>
      </c>
      <c r="D705" s="92">
        <v>0</v>
      </c>
      <c r="E705" s="467" t="s">
        <v>1688</v>
      </c>
      <c r="F705" s="86" t="s">
        <v>13</v>
      </c>
      <c r="G705" s="92">
        <v>90</v>
      </c>
      <c r="H705" s="468"/>
      <c r="I705" s="468"/>
      <c r="J705" s="468"/>
      <c r="K705" s="468"/>
      <c r="L705" s="468"/>
      <c r="M705" s="65"/>
    </row>
    <row r="706" spans="2:13">
      <c r="B706" s="61" t="s">
        <v>1689</v>
      </c>
      <c r="C706" s="86" t="s">
        <v>1722</v>
      </c>
      <c r="D706" s="92">
        <v>0</v>
      </c>
      <c r="E706" s="467" t="s">
        <v>1689</v>
      </c>
      <c r="F706" s="86" t="s">
        <v>1722</v>
      </c>
      <c r="G706" s="92">
        <v>0</v>
      </c>
      <c r="H706" s="468"/>
      <c r="I706" s="468"/>
      <c r="J706" s="468"/>
      <c r="K706" s="468"/>
      <c r="L706" s="468"/>
      <c r="M706" s="65"/>
    </row>
    <row r="707" spans="2:13">
      <c r="B707" s="61" t="s">
        <v>1690</v>
      </c>
      <c r="C707" s="86" t="s">
        <v>1722</v>
      </c>
      <c r="D707" s="92">
        <v>0</v>
      </c>
      <c r="E707" s="467" t="s">
        <v>1690</v>
      </c>
      <c r="F707" s="86" t="s">
        <v>1722</v>
      </c>
      <c r="G707" s="92">
        <v>0</v>
      </c>
      <c r="H707" s="468"/>
      <c r="I707" s="468"/>
      <c r="J707" s="468"/>
      <c r="K707" s="468"/>
      <c r="L707" s="468"/>
      <c r="M707" s="65"/>
    </row>
    <row r="708" spans="2:13">
      <c r="B708" s="61" t="s">
        <v>1691</v>
      </c>
      <c r="C708" s="86" t="s">
        <v>1723</v>
      </c>
      <c r="D708" s="92" t="s">
        <v>1723</v>
      </c>
      <c r="E708" s="467" t="s">
        <v>1691</v>
      </c>
      <c r="F708" s="86" t="s">
        <v>1723</v>
      </c>
      <c r="G708" s="92" t="s">
        <v>1723</v>
      </c>
      <c r="H708" s="86" t="s">
        <v>1716</v>
      </c>
      <c r="I708" s="468"/>
      <c r="J708" s="85" t="s">
        <v>1717</v>
      </c>
      <c r="K708" s="468"/>
      <c r="L708" s="85" t="s">
        <v>1718</v>
      </c>
      <c r="M708" s="65"/>
    </row>
    <row r="709" spans="2:13">
      <c r="B709" s="61" t="s">
        <v>1692</v>
      </c>
      <c r="C709" s="86" t="s">
        <v>1722</v>
      </c>
      <c r="D709" s="92">
        <v>0</v>
      </c>
      <c r="E709" s="467" t="s">
        <v>1692</v>
      </c>
      <c r="F709" s="86" t="s">
        <v>1722</v>
      </c>
      <c r="G709" s="92">
        <v>0</v>
      </c>
      <c r="H709" s="468"/>
      <c r="I709" s="468"/>
      <c r="J709" s="468"/>
      <c r="K709" s="468"/>
      <c r="L709" s="468"/>
      <c r="M709" s="65"/>
    </row>
    <row r="710" spans="2:13">
      <c r="B710" s="61" t="s">
        <v>1677</v>
      </c>
      <c r="C710" s="96" t="s">
        <v>1262</v>
      </c>
      <c r="D710" s="92">
        <v>110</v>
      </c>
      <c r="E710" s="467" t="s">
        <v>1677</v>
      </c>
      <c r="F710" s="86" t="s">
        <v>761</v>
      </c>
      <c r="G710" s="92">
        <v>80</v>
      </c>
      <c r="H710" s="468"/>
      <c r="I710" s="468"/>
      <c r="J710" s="468"/>
      <c r="K710" s="468"/>
      <c r="L710" s="468"/>
      <c r="M710" s="65"/>
    </row>
    <row r="711" spans="2:13">
      <c r="B711" s="61" t="s">
        <v>1693</v>
      </c>
      <c r="C711" s="86" t="s">
        <v>1722</v>
      </c>
      <c r="D711" s="92">
        <v>0</v>
      </c>
      <c r="E711" s="467" t="s">
        <v>1693</v>
      </c>
      <c r="F711" s="86" t="s">
        <v>1722</v>
      </c>
      <c r="G711" s="92">
        <v>0</v>
      </c>
      <c r="H711" s="468"/>
      <c r="I711" s="468"/>
      <c r="J711" s="468"/>
      <c r="K711" s="468"/>
      <c r="L711" s="468"/>
      <c r="M711" s="65"/>
    </row>
    <row r="712" spans="2:13" ht="15.75" thickBot="1">
      <c r="B712" s="102" t="s">
        <v>1729</v>
      </c>
      <c r="C712" s="93"/>
      <c r="D712" s="108">
        <v>106</v>
      </c>
      <c r="E712" s="103" t="s">
        <v>1730</v>
      </c>
      <c r="F712" s="93"/>
      <c r="G712" s="108">
        <v>77</v>
      </c>
      <c r="H712" s="83"/>
      <c r="I712" s="83"/>
      <c r="J712" s="83"/>
      <c r="K712" s="83"/>
      <c r="L712" s="83"/>
      <c r="M712" s="84"/>
    </row>
    <row r="713" spans="2:13" ht="15.75" thickTop="1">
      <c r="B713" s="104"/>
      <c r="C713" s="105"/>
      <c r="D713" s="142"/>
      <c r="E713" s="104"/>
      <c r="F713" s="105"/>
      <c r="G713" s="142"/>
      <c r="H713" s="58"/>
      <c r="I713" s="58"/>
      <c r="J713" s="58"/>
      <c r="K713" s="58"/>
      <c r="L713" s="58"/>
      <c r="M713" s="58"/>
    </row>
    <row r="714" spans="2:13">
      <c r="B714" s="104"/>
      <c r="C714" s="105"/>
      <c r="D714" s="142"/>
      <c r="E714" s="104"/>
      <c r="F714" s="105"/>
      <c r="G714" s="142"/>
      <c r="H714" s="58"/>
      <c r="I714" s="58"/>
      <c r="J714" s="58"/>
      <c r="K714" s="58"/>
      <c r="L714" s="58"/>
      <c r="M714" s="58"/>
    </row>
    <row r="715" spans="2:13" ht="15.75" thickBot="1">
      <c r="B715" s="104"/>
      <c r="C715" s="105"/>
      <c r="D715" s="142"/>
      <c r="E715" s="104"/>
      <c r="F715" s="105"/>
      <c r="G715" s="142"/>
      <c r="H715" s="58"/>
      <c r="I715" s="58"/>
      <c r="J715" s="58"/>
      <c r="K715" s="58"/>
      <c r="L715" s="58"/>
      <c r="M715" s="58"/>
    </row>
    <row r="716" spans="2:13" ht="16.5" thickTop="1" thickBot="1">
      <c r="B716" s="833" t="s">
        <v>1943</v>
      </c>
      <c r="C716" s="834"/>
      <c r="D716" s="835" t="s">
        <v>1658</v>
      </c>
      <c r="E716" s="836"/>
      <c r="F716" s="836"/>
      <c r="G716" s="836"/>
      <c r="H716" s="836"/>
      <c r="I716" s="837"/>
      <c r="J716" s="130"/>
      <c r="K716" s="59"/>
      <c r="L716" s="59"/>
      <c r="M716" s="60"/>
    </row>
    <row r="717" spans="2:13" ht="15.75" thickTop="1">
      <c r="B717" s="66" t="s">
        <v>1667</v>
      </c>
      <c r="C717" s="588" t="s">
        <v>2008</v>
      </c>
      <c r="D717" s="464" t="s">
        <v>1652</v>
      </c>
      <c r="E717" s="465" t="s">
        <v>1653</v>
      </c>
      <c r="F717" s="465" t="s">
        <v>1654</v>
      </c>
      <c r="G717" s="465" t="s">
        <v>1656</v>
      </c>
      <c r="H717" s="465" t="s">
        <v>1655</v>
      </c>
      <c r="I717" s="466" t="s">
        <v>1657</v>
      </c>
      <c r="J717" s="128"/>
      <c r="K717" s="468"/>
      <c r="L717" s="468"/>
      <c r="M717" s="65"/>
    </row>
    <row r="718" spans="2:13">
      <c r="B718" s="66" t="s">
        <v>1757</v>
      </c>
      <c r="C718" s="86" t="s">
        <v>1792</v>
      </c>
      <c r="D718" s="87">
        <v>60</v>
      </c>
      <c r="E718" s="88">
        <v>52</v>
      </c>
      <c r="F718" s="88">
        <v>168</v>
      </c>
      <c r="G718" s="88">
        <v>47</v>
      </c>
      <c r="H718" s="88">
        <v>138</v>
      </c>
      <c r="I718" s="89">
        <v>30</v>
      </c>
      <c r="J718" s="128"/>
      <c r="K718" s="468"/>
      <c r="L718" s="468"/>
      <c r="M718" s="65"/>
    </row>
    <row r="719" spans="2:13">
      <c r="B719" s="66" t="s">
        <v>1665</v>
      </c>
      <c r="C719" s="86" t="s">
        <v>14</v>
      </c>
      <c r="D719" s="838" t="s">
        <v>1669</v>
      </c>
      <c r="E719" s="839"/>
      <c r="F719" s="839"/>
      <c r="G719" s="839"/>
      <c r="H719" s="839"/>
      <c r="I719" s="840"/>
      <c r="J719" s="128"/>
      <c r="K719" s="468"/>
      <c r="L719" s="468"/>
      <c r="M719" s="65"/>
    </row>
    <row r="720" spans="2:13">
      <c r="B720" s="66" t="s">
        <v>1666</v>
      </c>
      <c r="C720" s="86" t="s">
        <v>15</v>
      </c>
      <c r="D720" s="841" t="s">
        <v>1661</v>
      </c>
      <c r="E720" s="842"/>
      <c r="F720" s="842"/>
      <c r="G720" s="842" t="s">
        <v>1662</v>
      </c>
      <c r="H720" s="842"/>
      <c r="I720" s="843"/>
      <c r="J720" s="128"/>
      <c r="K720" s="468"/>
      <c r="L720" s="468"/>
      <c r="M720" s="65"/>
    </row>
    <row r="721" spans="2:13">
      <c r="B721" s="66" t="s">
        <v>1670</v>
      </c>
      <c r="C721" s="86" t="s">
        <v>1604</v>
      </c>
      <c r="D721" s="63" t="s">
        <v>1663</v>
      </c>
      <c r="E721" s="468" t="s">
        <v>1252</v>
      </c>
      <c r="F721" s="468"/>
      <c r="G721" s="64" t="s">
        <v>1663</v>
      </c>
      <c r="H721" s="468" t="s">
        <v>963</v>
      </c>
      <c r="I721" s="70"/>
      <c r="J721" s="475"/>
      <c r="K721" s="468"/>
      <c r="L721" s="468"/>
      <c r="M721" s="65"/>
    </row>
    <row r="722" spans="2:13">
      <c r="B722" s="66" t="s">
        <v>1659</v>
      </c>
      <c r="C722" s="86">
        <v>213.77</v>
      </c>
      <c r="D722" s="71" t="s">
        <v>1664</v>
      </c>
      <c r="E722" s="90">
        <v>80</v>
      </c>
      <c r="F722" s="68"/>
      <c r="G722" s="72" t="s">
        <v>1664</v>
      </c>
      <c r="H722" s="90">
        <v>80</v>
      </c>
      <c r="I722" s="69"/>
      <c r="J722" s="468"/>
      <c r="K722" s="468"/>
      <c r="L722" s="468"/>
      <c r="M722" s="65"/>
    </row>
    <row r="723" spans="2:13">
      <c r="B723" s="66" t="s">
        <v>1660</v>
      </c>
      <c r="C723" s="86">
        <v>622.16</v>
      </c>
      <c r="D723" s="838" t="s">
        <v>1668</v>
      </c>
      <c r="E723" s="839"/>
      <c r="F723" s="839"/>
      <c r="G723" s="839"/>
      <c r="H723" s="839"/>
      <c r="I723" s="840"/>
      <c r="J723" s="468"/>
      <c r="K723" s="468"/>
      <c r="L723" s="468"/>
      <c r="M723" s="65"/>
    </row>
    <row r="724" spans="2:13">
      <c r="B724" s="66" t="s">
        <v>1728</v>
      </c>
      <c r="C724" s="86">
        <v>193.63</v>
      </c>
      <c r="D724" s="841" t="s">
        <v>1661</v>
      </c>
      <c r="E724" s="842"/>
      <c r="F724" s="842"/>
      <c r="G724" s="842" t="s">
        <v>1662</v>
      </c>
      <c r="H724" s="842"/>
      <c r="I724" s="843"/>
      <c r="J724" s="468"/>
      <c r="K724" s="468"/>
      <c r="L724" s="468"/>
      <c r="M724" s="65"/>
    </row>
    <row r="725" spans="2:13">
      <c r="B725" s="66" t="s">
        <v>1713</v>
      </c>
      <c r="C725" s="86">
        <v>0.92</v>
      </c>
      <c r="D725" s="63" t="s">
        <v>1663</v>
      </c>
      <c r="E725" s="468" t="s">
        <v>1851</v>
      </c>
      <c r="F725" s="468"/>
      <c r="G725" s="64" t="s">
        <v>1663</v>
      </c>
      <c r="H725" s="468" t="s">
        <v>860</v>
      </c>
      <c r="I725" s="70"/>
      <c r="J725" s="468"/>
      <c r="K725" s="468"/>
      <c r="L725" s="468"/>
      <c r="M725" s="65"/>
    </row>
    <row r="726" spans="2:13">
      <c r="B726" s="66" t="s">
        <v>1714</v>
      </c>
      <c r="C726" s="86">
        <v>0.46</v>
      </c>
      <c r="D726" s="63" t="s">
        <v>1664</v>
      </c>
      <c r="E726" s="90">
        <v>60</v>
      </c>
      <c r="F726" s="68"/>
      <c r="G726" s="72" t="s">
        <v>1664</v>
      </c>
      <c r="H726" s="91">
        <v>80</v>
      </c>
      <c r="I726" s="70"/>
      <c r="J726" s="468"/>
      <c r="K726" s="468"/>
      <c r="L726" s="468"/>
      <c r="M726" s="65"/>
    </row>
    <row r="727" spans="2:13">
      <c r="B727" s="844" t="s">
        <v>1671</v>
      </c>
      <c r="C727" s="839"/>
      <c r="D727" s="840"/>
      <c r="E727" s="838" t="s">
        <v>1672</v>
      </c>
      <c r="F727" s="839"/>
      <c r="G727" s="840"/>
      <c r="H727" s="838" t="s">
        <v>1673</v>
      </c>
      <c r="I727" s="839"/>
      <c r="J727" s="840"/>
      <c r="K727" s="838" t="s">
        <v>1701</v>
      </c>
      <c r="L727" s="839"/>
      <c r="M727" s="845"/>
    </row>
    <row r="728" spans="2:13">
      <c r="B728" s="73" t="s">
        <v>1674</v>
      </c>
      <c r="C728" s="465" t="s">
        <v>1675</v>
      </c>
      <c r="D728" s="466" t="s">
        <v>1676</v>
      </c>
      <c r="E728" s="464" t="s">
        <v>1674</v>
      </c>
      <c r="F728" s="465" t="s">
        <v>1675</v>
      </c>
      <c r="G728" s="466" t="s">
        <v>1676</v>
      </c>
      <c r="H728" s="464" t="s">
        <v>1694</v>
      </c>
      <c r="I728" s="465" t="s">
        <v>1731</v>
      </c>
      <c r="J728" s="466" t="s">
        <v>1732</v>
      </c>
      <c r="K728" s="464" t="s">
        <v>1702</v>
      </c>
      <c r="L728" s="465"/>
      <c r="M728" s="77" t="s">
        <v>1703</v>
      </c>
    </row>
    <row r="729" spans="2:13">
      <c r="B729" s="61" t="s">
        <v>1678</v>
      </c>
      <c r="C729" s="86" t="s">
        <v>1144</v>
      </c>
      <c r="D729" s="92">
        <v>102</v>
      </c>
      <c r="E729" s="467" t="s">
        <v>1678</v>
      </c>
      <c r="F729" s="94" t="s">
        <v>944</v>
      </c>
      <c r="G729" s="92">
        <v>68</v>
      </c>
      <c r="H729" s="467" t="s">
        <v>1695</v>
      </c>
      <c r="I729" s="86">
        <v>0</v>
      </c>
      <c r="J729" s="92">
        <v>10</v>
      </c>
      <c r="K729" s="467" t="s">
        <v>1704</v>
      </c>
      <c r="L729" s="468"/>
      <c r="M729" s="107">
        <v>0</v>
      </c>
    </row>
    <row r="730" spans="2:13">
      <c r="B730" s="61" t="s">
        <v>1679</v>
      </c>
      <c r="C730" s="86" t="s">
        <v>1722</v>
      </c>
      <c r="D730" s="92">
        <v>0</v>
      </c>
      <c r="E730" s="467" t="s">
        <v>1679</v>
      </c>
      <c r="F730" s="86" t="s">
        <v>844</v>
      </c>
      <c r="G730" s="92">
        <v>102</v>
      </c>
      <c r="H730" s="467" t="s">
        <v>1696</v>
      </c>
      <c r="I730" s="86">
        <v>90</v>
      </c>
      <c r="J730" s="92">
        <v>-50</v>
      </c>
      <c r="K730" s="467" t="s">
        <v>1735</v>
      </c>
      <c r="L730" s="468"/>
      <c r="M730" s="107">
        <v>0</v>
      </c>
    </row>
    <row r="731" spans="2:13">
      <c r="B731" s="61" t="s">
        <v>1680</v>
      </c>
      <c r="C731" s="86" t="s">
        <v>1722</v>
      </c>
      <c r="D731" s="92">
        <v>0</v>
      </c>
      <c r="E731" s="467" t="s">
        <v>1680</v>
      </c>
      <c r="F731" s="86" t="s">
        <v>1722</v>
      </c>
      <c r="G731" s="92">
        <v>0</v>
      </c>
      <c r="H731" s="467" t="s">
        <v>1697</v>
      </c>
      <c r="I731" s="86">
        <v>0</v>
      </c>
      <c r="J731" s="92">
        <v>30</v>
      </c>
      <c r="K731" s="67" t="s">
        <v>1706</v>
      </c>
      <c r="L731" s="68"/>
      <c r="M731" s="101">
        <v>0</v>
      </c>
    </row>
    <row r="732" spans="2:13">
      <c r="B732" s="61" t="s">
        <v>1681</v>
      </c>
      <c r="C732" s="86" t="s">
        <v>1722</v>
      </c>
      <c r="D732" s="92">
        <v>0</v>
      </c>
      <c r="E732" s="467" t="s">
        <v>1681</v>
      </c>
      <c r="F732" s="96" t="s">
        <v>1307</v>
      </c>
      <c r="G732" s="92">
        <v>95</v>
      </c>
      <c r="H732" s="467" t="s">
        <v>1698</v>
      </c>
      <c r="I732" s="86">
        <v>0</v>
      </c>
      <c r="J732" s="92">
        <v>10</v>
      </c>
      <c r="K732" s="838" t="s">
        <v>1707</v>
      </c>
      <c r="L732" s="839"/>
      <c r="M732" s="845"/>
    </row>
    <row r="733" spans="2:13">
      <c r="B733" s="61" t="s">
        <v>1682</v>
      </c>
      <c r="C733" s="86" t="s">
        <v>1722</v>
      </c>
      <c r="D733" s="92">
        <v>0</v>
      </c>
      <c r="E733" s="467" t="s">
        <v>1682</v>
      </c>
      <c r="F733" s="86" t="s">
        <v>1722</v>
      </c>
      <c r="G733" s="92">
        <v>0</v>
      </c>
      <c r="H733" s="468" t="s">
        <v>1724</v>
      </c>
      <c r="I733" s="86">
        <v>50</v>
      </c>
      <c r="J733" s="92">
        <v>0</v>
      </c>
      <c r="K733" s="846" t="s">
        <v>1708</v>
      </c>
      <c r="L733" s="847"/>
      <c r="M733" s="107">
        <v>0</v>
      </c>
    </row>
    <row r="734" spans="2:13">
      <c r="B734" s="61" t="s">
        <v>1683</v>
      </c>
      <c r="C734" s="86" t="s">
        <v>663</v>
      </c>
      <c r="D734" s="92">
        <v>90</v>
      </c>
      <c r="E734" s="467" t="s">
        <v>1683</v>
      </c>
      <c r="F734" s="86" t="s">
        <v>950</v>
      </c>
      <c r="G734" s="92">
        <v>95</v>
      </c>
      <c r="H734" s="467" t="s">
        <v>1699</v>
      </c>
      <c r="I734" s="86">
        <v>0</v>
      </c>
      <c r="J734" s="92">
        <v>10</v>
      </c>
      <c r="K734" s="846" t="s">
        <v>1709</v>
      </c>
      <c r="L734" s="847"/>
      <c r="M734" s="107">
        <v>0</v>
      </c>
    </row>
    <row r="735" spans="2:13">
      <c r="B735" s="61" t="s">
        <v>1684</v>
      </c>
      <c r="C735" s="99" t="s">
        <v>744</v>
      </c>
      <c r="D735" s="92">
        <v>50</v>
      </c>
      <c r="E735" s="467" t="s">
        <v>1684</v>
      </c>
      <c r="F735" s="86" t="s">
        <v>1722</v>
      </c>
      <c r="G735" s="92">
        <v>0</v>
      </c>
      <c r="H735" s="467" t="s">
        <v>1685</v>
      </c>
      <c r="I735" s="86">
        <v>85</v>
      </c>
      <c r="J735" s="92">
        <v>0</v>
      </c>
      <c r="K735" s="846" t="s">
        <v>1710</v>
      </c>
      <c r="L735" s="847"/>
      <c r="M735" s="107">
        <v>100</v>
      </c>
    </row>
    <row r="736" spans="2:13">
      <c r="B736" s="61" t="s">
        <v>1685</v>
      </c>
      <c r="C736" s="86" t="s">
        <v>1722</v>
      </c>
      <c r="D736" s="92">
        <v>0</v>
      </c>
      <c r="E736" s="467" t="s">
        <v>1685</v>
      </c>
      <c r="F736" s="86" t="s">
        <v>1722</v>
      </c>
      <c r="G736" s="92">
        <v>0</v>
      </c>
      <c r="H736" s="467" t="s">
        <v>1700</v>
      </c>
      <c r="I736" s="100">
        <v>0</v>
      </c>
      <c r="J736" s="106">
        <v>0</v>
      </c>
      <c r="K736" s="593" t="s">
        <v>2003</v>
      </c>
      <c r="L736" s="100"/>
      <c r="M736" s="101">
        <v>0</v>
      </c>
    </row>
    <row r="737" spans="2:13">
      <c r="B737" s="61" t="s">
        <v>1686</v>
      </c>
      <c r="C737" s="94" t="s">
        <v>811</v>
      </c>
      <c r="D737" s="92">
        <v>100</v>
      </c>
      <c r="E737" s="467" t="s">
        <v>1686</v>
      </c>
      <c r="F737" s="95" t="s">
        <v>810</v>
      </c>
      <c r="G737" s="92">
        <v>90</v>
      </c>
      <c r="H737" s="848" t="s">
        <v>1712</v>
      </c>
      <c r="I737" s="849"/>
      <c r="J737" s="81" t="s">
        <v>1711</v>
      </c>
      <c r="K737" s="97">
        <v>30</v>
      </c>
      <c r="L737" s="82" t="s">
        <v>1705</v>
      </c>
      <c r="M737" s="98">
        <v>265</v>
      </c>
    </row>
    <row r="738" spans="2:13">
      <c r="B738" s="61" t="s">
        <v>1687</v>
      </c>
      <c r="C738" s="86" t="s">
        <v>1722</v>
      </c>
      <c r="D738" s="92">
        <v>0</v>
      </c>
      <c r="E738" s="467" t="s">
        <v>1687</v>
      </c>
      <c r="F738" s="86" t="s">
        <v>1722</v>
      </c>
      <c r="G738" s="92">
        <v>0</v>
      </c>
      <c r="H738" s="468"/>
      <c r="I738" s="468"/>
      <c r="J738" s="468"/>
      <c r="K738" s="468"/>
      <c r="L738" s="468"/>
      <c r="M738" s="65"/>
    </row>
    <row r="739" spans="2:13">
      <c r="B739" s="61" t="s">
        <v>1688</v>
      </c>
      <c r="C739" s="86" t="s">
        <v>1722</v>
      </c>
      <c r="D739" s="92">
        <v>0</v>
      </c>
      <c r="E739" s="467" t="s">
        <v>1688</v>
      </c>
      <c r="F739" s="86" t="s">
        <v>1722</v>
      </c>
      <c r="G739" s="92">
        <v>0</v>
      </c>
      <c r="H739" s="468"/>
      <c r="I739" s="468"/>
      <c r="J739" s="468"/>
      <c r="K739" s="468"/>
      <c r="L739" s="468"/>
      <c r="M739" s="65"/>
    </row>
    <row r="740" spans="2:13">
      <c r="B740" s="61" t="s">
        <v>1689</v>
      </c>
      <c r="C740" s="86" t="s">
        <v>1722</v>
      </c>
      <c r="D740" s="92">
        <v>0</v>
      </c>
      <c r="E740" s="467" t="s">
        <v>1689</v>
      </c>
      <c r="F740" s="86" t="s">
        <v>1722</v>
      </c>
      <c r="G740" s="92">
        <v>0</v>
      </c>
      <c r="H740" s="468"/>
      <c r="I740" s="468"/>
      <c r="J740" s="468"/>
      <c r="K740" s="468"/>
      <c r="L740" s="468"/>
      <c r="M740" s="65"/>
    </row>
    <row r="741" spans="2:13">
      <c r="B741" s="61" t="s">
        <v>1690</v>
      </c>
      <c r="C741" s="86" t="s">
        <v>1723</v>
      </c>
      <c r="D741" s="92" t="s">
        <v>1723</v>
      </c>
      <c r="E741" s="467" t="s">
        <v>1690</v>
      </c>
      <c r="F741" s="86" t="s">
        <v>1723</v>
      </c>
      <c r="G741" s="92" t="s">
        <v>1723</v>
      </c>
      <c r="H741" s="468"/>
      <c r="I741" s="468"/>
      <c r="J741" s="468"/>
      <c r="K741" s="468"/>
      <c r="L741" s="468"/>
      <c r="M741" s="65"/>
    </row>
    <row r="742" spans="2:13">
      <c r="B742" s="61" t="s">
        <v>1691</v>
      </c>
      <c r="C742" s="86" t="s">
        <v>1722</v>
      </c>
      <c r="D742" s="92">
        <v>0</v>
      </c>
      <c r="E742" s="467" t="s">
        <v>1691</v>
      </c>
      <c r="F742" s="86" t="s">
        <v>1722</v>
      </c>
      <c r="G742" s="92">
        <v>0</v>
      </c>
      <c r="H742" s="86" t="s">
        <v>1716</v>
      </c>
      <c r="I742" s="468"/>
      <c r="J742" s="85" t="s">
        <v>1717</v>
      </c>
      <c r="K742" s="468"/>
      <c r="L742" s="85" t="s">
        <v>1718</v>
      </c>
      <c r="M742" s="65"/>
    </row>
    <row r="743" spans="2:13">
      <c r="B743" s="61" t="s">
        <v>1692</v>
      </c>
      <c r="C743" s="86" t="s">
        <v>1074</v>
      </c>
      <c r="D743" s="92">
        <v>120</v>
      </c>
      <c r="E743" s="467" t="s">
        <v>1692</v>
      </c>
      <c r="F743" s="86" t="s">
        <v>1722</v>
      </c>
      <c r="G743" s="92">
        <v>0</v>
      </c>
      <c r="H743" s="468"/>
      <c r="I743" s="468"/>
      <c r="J743" s="468"/>
      <c r="K743" s="468"/>
      <c r="L743" s="468"/>
      <c r="M743" s="65"/>
    </row>
    <row r="744" spans="2:13">
      <c r="B744" s="61" t="s">
        <v>1677</v>
      </c>
      <c r="C744" s="86" t="s">
        <v>1722</v>
      </c>
      <c r="D744" s="92">
        <v>0</v>
      </c>
      <c r="E744" s="467" t="s">
        <v>1677</v>
      </c>
      <c r="F744" s="86" t="s">
        <v>1722</v>
      </c>
      <c r="G744" s="92">
        <v>0</v>
      </c>
      <c r="H744" s="468"/>
      <c r="I744" s="468"/>
      <c r="J744" s="468"/>
      <c r="K744" s="468"/>
      <c r="L744" s="468"/>
      <c r="M744" s="65"/>
    </row>
    <row r="745" spans="2:13">
      <c r="B745" s="61" t="s">
        <v>1693</v>
      </c>
      <c r="C745" s="86" t="s">
        <v>1723</v>
      </c>
      <c r="D745" s="92" t="s">
        <v>1723</v>
      </c>
      <c r="E745" s="467" t="s">
        <v>1693</v>
      </c>
      <c r="F745" s="86" t="s">
        <v>1723</v>
      </c>
      <c r="G745" s="92" t="s">
        <v>1723</v>
      </c>
      <c r="H745" s="468"/>
      <c r="I745" s="468"/>
      <c r="J745" s="468"/>
      <c r="K745" s="468"/>
      <c r="L745" s="468"/>
      <c r="M745" s="65"/>
    </row>
    <row r="746" spans="2:13" ht="15.75" thickBot="1">
      <c r="B746" s="102" t="s">
        <v>1729</v>
      </c>
      <c r="C746" s="93"/>
      <c r="D746" s="108">
        <v>92</v>
      </c>
      <c r="E746" s="103" t="s">
        <v>1730</v>
      </c>
      <c r="F746" s="93"/>
      <c r="G746" s="108">
        <v>90</v>
      </c>
      <c r="H746" s="83"/>
      <c r="I746" s="83"/>
      <c r="J746" s="83"/>
      <c r="K746" s="83"/>
      <c r="L746" s="83"/>
      <c r="M746" s="84"/>
    </row>
    <row r="747" spans="2:13" ht="15.75" thickTop="1">
      <c r="B747" s="104"/>
      <c r="C747" s="105"/>
      <c r="D747" s="142"/>
      <c r="E747" s="104"/>
      <c r="F747" s="105"/>
      <c r="G747" s="142"/>
      <c r="H747" s="58"/>
      <c r="I747" s="58"/>
      <c r="J747" s="58"/>
      <c r="K747" s="58"/>
      <c r="L747" s="58"/>
      <c r="M747" s="58"/>
    </row>
    <row r="748" spans="2:13">
      <c r="B748" s="104"/>
      <c r="C748" s="105"/>
      <c r="D748" s="142"/>
      <c r="E748" s="104"/>
      <c r="F748" s="105"/>
      <c r="G748" s="142"/>
      <c r="H748" s="58"/>
      <c r="I748" s="58"/>
      <c r="J748" s="58"/>
      <c r="K748" s="58"/>
      <c r="L748" s="58"/>
      <c r="M748" s="58"/>
    </row>
    <row r="749" spans="2:13" ht="15.75" thickBot="1">
      <c r="B749" s="104"/>
      <c r="C749" s="105"/>
      <c r="D749" s="142"/>
      <c r="E749" s="104"/>
      <c r="F749" s="105"/>
      <c r="G749" s="142"/>
      <c r="H749" s="58"/>
      <c r="I749" s="58"/>
      <c r="J749" s="58"/>
      <c r="K749" s="58"/>
      <c r="L749" s="58"/>
      <c r="M749" s="58"/>
    </row>
    <row r="750" spans="2:13" ht="16.5" thickTop="1" thickBot="1">
      <c r="B750" s="833" t="s">
        <v>1944</v>
      </c>
      <c r="C750" s="834"/>
      <c r="D750" s="835" t="s">
        <v>1658</v>
      </c>
      <c r="E750" s="836"/>
      <c r="F750" s="836"/>
      <c r="G750" s="836"/>
      <c r="H750" s="836"/>
      <c r="I750" s="837"/>
      <c r="J750" s="158"/>
      <c r="K750" s="59"/>
      <c r="L750" s="59"/>
      <c r="M750" s="60"/>
    </row>
    <row r="751" spans="2:13" ht="15.75" thickTop="1">
      <c r="B751" s="66" t="s">
        <v>1667</v>
      </c>
      <c r="C751" s="612" t="s">
        <v>2106</v>
      </c>
      <c r="D751" s="472" t="s">
        <v>1652</v>
      </c>
      <c r="E751" s="473" t="s">
        <v>1653</v>
      </c>
      <c r="F751" s="473" t="s">
        <v>1654</v>
      </c>
      <c r="G751" s="473" t="s">
        <v>1656</v>
      </c>
      <c r="H751" s="473" t="s">
        <v>1655</v>
      </c>
      <c r="I751" s="474" t="s">
        <v>1657</v>
      </c>
      <c r="J751" s="159"/>
      <c r="K751" s="471"/>
      <c r="L751" s="471"/>
      <c r="M751" s="65"/>
    </row>
    <row r="752" spans="2:13">
      <c r="B752" s="66" t="s">
        <v>1757</v>
      </c>
      <c r="C752" s="86" t="s">
        <v>1792</v>
      </c>
      <c r="D752" s="87">
        <v>60</v>
      </c>
      <c r="E752" s="88">
        <v>70</v>
      </c>
      <c r="F752" s="88">
        <v>50</v>
      </c>
      <c r="G752" s="88">
        <v>90</v>
      </c>
      <c r="H752" s="88">
        <v>50</v>
      </c>
      <c r="I752" s="89">
        <v>65</v>
      </c>
      <c r="J752" s="159"/>
      <c r="K752" s="471"/>
      <c r="L752" s="471"/>
      <c r="M752" s="65"/>
    </row>
    <row r="753" spans="2:13">
      <c r="B753" s="66" t="s">
        <v>1665</v>
      </c>
      <c r="C753" s="86" t="s">
        <v>0</v>
      </c>
      <c r="D753" s="838" t="s">
        <v>1669</v>
      </c>
      <c r="E753" s="839"/>
      <c r="F753" s="839"/>
      <c r="G753" s="839"/>
      <c r="H753" s="839"/>
      <c r="I753" s="840"/>
      <c r="J753" s="159"/>
      <c r="K753" s="471"/>
      <c r="L753" s="471"/>
      <c r="M753" s="65"/>
    </row>
    <row r="754" spans="2:13">
      <c r="B754" s="66" t="s">
        <v>1666</v>
      </c>
      <c r="C754" s="86" t="s">
        <v>6</v>
      </c>
      <c r="D754" s="841" t="s">
        <v>1661</v>
      </c>
      <c r="E754" s="842"/>
      <c r="F754" s="842"/>
      <c r="G754" s="842" t="s">
        <v>1662</v>
      </c>
      <c r="H754" s="842"/>
      <c r="I754" s="843"/>
      <c r="J754" s="159"/>
      <c r="K754" s="471"/>
      <c r="L754" s="471"/>
      <c r="M754" s="65"/>
    </row>
    <row r="755" spans="2:13">
      <c r="B755" s="66" t="s">
        <v>1670</v>
      </c>
      <c r="C755" s="86" t="s">
        <v>1610</v>
      </c>
      <c r="D755" s="63" t="s">
        <v>1663</v>
      </c>
      <c r="E755" s="471" t="s">
        <v>1333</v>
      </c>
      <c r="F755" s="471"/>
      <c r="G755" s="64" t="s">
        <v>1663</v>
      </c>
      <c r="H755" s="471" t="s">
        <v>627</v>
      </c>
      <c r="I755" s="70"/>
      <c r="J755" s="275"/>
      <c r="K755" s="471"/>
      <c r="L755" s="471"/>
      <c r="M755" s="65"/>
    </row>
    <row r="756" spans="2:13">
      <c r="B756" s="66" t="s">
        <v>1659</v>
      </c>
      <c r="C756" s="86">
        <v>490.24</v>
      </c>
      <c r="D756" s="71" t="s">
        <v>1664</v>
      </c>
      <c r="E756" s="90">
        <v>70</v>
      </c>
      <c r="F756" s="68"/>
      <c r="G756" s="72" t="s">
        <v>1664</v>
      </c>
      <c r="H756" s="90">
        <v>60</v>
      </c>
      <c r="I756" s="69"/>
      <c r="J756" s="152"/>
      <c r="K756" s="471"/>
      <c r="L756" s="471"/>
      <c r="M756" s="65"/>
    </row>
    <row r="757" spans="2:13">
      <c r="B757" s="66" t="s">
        <v>1660</v>
      </c>
      <c r="C757" s="140">
        <v>105.8</v>
      </c>
      <c r="D757" s="838" t="s">
        <v>1668</v>
      </c>
      <c r="E757" s="839"/>
      <c r="F757" s="839"/>
      <c r="G757" s="839"/>
      <c r="H757" s="839"/>
      <c r="I757" s="840"/>
      <c r="J757" s="152"/>
      <c r="K757" s="471"/>
      <c r="L757" s="471"/>
      <c r="M757" s="65"/>
    </row>
    <row r="758" spans="2:13">
      <c r="B758" s="66" t="s">
        <v>1728</v>
      </c>
      <c r="C758" s="140">
        <v>395.15</v>
      </c>
      <c r="D758" s="841" t="s">
        <v>1661</v>
      </c>
      <c r="E758" s="842"/>
      <c r="F758" s="842"/>
      <c r="G758" s="842" t="s">
        <v>1662</v>
      </c>
      <c r="H758" s="842"/>
      <c r="I758" s="843"/>
      <c r="J758" s="152"/>
      <c r="K758" s="471"/>
      <c r="L758" s="471"/>
      <c r="M758" s="65"/>
    </row>
    <row r="759" spans="2:13">
      <c r="B759" s="66" t="s">
        <v>1713</v>
      </c>
      <c r="C759" s="86">
        <v>0.92</v>
      </c>
      <c r="D759" s="63" t="s">
        <v>1663</v>
      </c>
      <c r="E759" s="471" t="s">
        <v>706</v>
      </c>
      <c r="F759" s="471"/>
      <c r="G759" s="64" t="s">
        <v>1663</v>
      </c>
      <c r="H759" s="471" t="s">
        <v>633</v>
      </c>
      <c r="I759" s="70"/>
      <c r="J759" s="152"/>
      <c r="K759" s="471"/>
      <c r="L759" s="471"/>
      <c r="M759" s="65"/>
    </row>
    <row r="760" spans="2:13">
      <c r="B760" s="66" t="s">
        <v>1714</v>
      </c>
      <c r="C760" s="140">
        <v>1</v>
      </c>
      <c r="D760" s="63" t="s">
        <v>1664</v>
      </c>
      <c r="E760" s="90">
        <v>90</v>
      </c>
      <c r="F760" s="68"/>
      <c r="G760" s="72" t="s">
        <v>1664</v>
      </c>
      <c r="H760" s="91">
        <v>52</v>
      </c>
      <c r="I760" s="70"/>
      <c r="J760" s="152"/>
      <c r="K760" s="471"/>
      <c r="L760" s="471"/>
      <c r="M760" s="65"/>
    </row>
    <row r="761" spans="2:13">
      <c r="B761" s="844" t="s">
        <v>1671</v>
      </c>
      <c r="C761" s="839"/>
      <c r="D761" s="840"/>
      <c r="E761" s="838" t="s">
        <v>1672</v>
      </c>
      <c r="F761" s="839"/>
      <c r="G761" s="840"/>
      <c r="H761" s="838" t="s">
        <v>1673</v>
      </c>
      <c r="I761" s="839"/>
      <c r="J761" s="840"/>
      <c r="K761" s="838" t="s">
        <v>1701</v>
      </c>
      <c r="L761" s="839"/>
      <c r="M761" s="845"/>
    </row>
    <row r="762" spans="2:13">
      <c r="B762" s="73" t="s">
        <v>1674</v>
      </c>
      <c r="C762" s="473" t="s">
        <v>1675</v>
      </c>
      <c r="D762" s="474" t="s">
        <v>1676</v>
      </c>
      <c r="E762" s="472" t="s">
        <v>1674</v>
      </c>
      <c r="F762" s="473" t="s">
        <v>1675</v>
      </c>
      <c r="G762" s="474" t="s">
        <v>1676</v>
      </c>
      <c r="H762" s="472" t="s">
        <v>1694</v>
      </c>
      <c r="I762" s="473" t="s">
        <v>1731</v>
      </c>
      <c r="J762" s="474" t="s">
        <v>1732</v>
      </c>
      <c r="K762" s="472" t="s">
        <v>1702</v>
      </c>
      <c r="L762" s="473"/>
      <c r="M762" s="77" t="s">
        <v>1703</v>
      </c>
    </row>
    <row r="763" spans="2:13">
      <c r="B763" s="61" t="s">
        <v>1678</v>
      </c>
      <c r="C763" s="86" t="s">
        <v>1144</v>
      </c>
      <c r="D763" s="92">
        <v>102</v>
      </c>
      <c r="E763" s="470" t="s">
        <v>1678</v>
      </c>
      <c r="F763" s="94" t="s">
        <v>944</v>
      </c>
      <c r="G763" s="92">
        <v>68</v>
      </c>
      <c r="H763" s="470" t="s">
        <v>1695</v>
      </c>
      <c r="I763" s="86">
        <v>0</v>
      </c>
      <c r="J763" s="92">
        <v>0</v>
      </c>
      <c r="K763" s="470" t="s">
        <v>1704</v>
      </c>
      <c r="L763" s="471"/>
      <c r="M763" s="107">
        <v>30</v>
      </c>
    </row>
    <row r="764" spans="2:13">
      <c r="B764" s="61" t="s">
        <v>1679</v>
      </c>
      <c r="C764" s="86" t="s">
        <v>1722</v>
      </c>
      <c r="D764" s="92">
        <v>0</v>
      </c>
      <c r="E764" s="470" t="s">
        <v>1679</v>
      </c>
      <c r="F764" s="86" t="s">
        <v>1722</v>
      </c>
      <c r="G764" s="92">
        <v>0</v>
      </c>
      <c r="H764" s="470" t="s">
        <v>1696</v>
      </c>
      <c r="I764" s="86">
        <v>90</v>
      </c>
      <c r="J764" s="92">
        <v>0</v>
      </c>
      <c r="K764" s="470" t="s">
        <v>1735</v>
      </c>
      <c r="L764" s="471"/>
      <c r="M764" s="107">
        <v>100</v>
      </c>
    </row>
    <row r="765" spans="2:13">
      <c r="B765" s="61" t="s">
        <v>1680</v>
      </c>
      <c r="C765" s="86" t="s">
        <v>1722</v>
      </c>
      <c r="D765" s="92">
        <v>0</v>
      </c>
      <c r="E765" s="470" t="s">
        <v>1680</v>
      </c>
      <c r="F765" s="86" t="s">
        <v>1722</v>
      </c>
      <c r="G765" s="92">
        <v>0</v>
      </c>
      <c r="H765" s="470" t="s">
        <v>1697</v>
      </c>
      <c r="I765" s="86">
        <v>0</v>
      </c>
      <c r="J765" s="92">
        <v>20</v>
      </c>
      <c r="K765" s="67" t="s">
        <v>1706</v>
      </c>
      <c r="L765" s="68"/>
      <c r="M765" s="101">
        <v>0</v>
      </c>
    </row>
    <row r="766" spans="2:13">
      <c r="B766" s="61" t="s">
        <v>1681</v>
      </c>
      <c r="C766" s="86" t="s">
        <v>1722</v>
      </c>
      <c r="D766" s="92">
        <v>0</v>
      </c>
      <c r="E766" s="470" t="s">
        <v>1681</v>
      </c>
      <c r="F766" s="86" t="s">
        <v>1722</v>
      </c>
      <c r="G766" s="92">
        <v>0</v>
      </c>
      <c r="H766" s="470" t="s">
        <v>1698</v>
      </c>
      <c r="I766" s="86">
        <v>0</v>
      </c>
      <c r="J766" s="92">
        <v>0</v>
      </c>
      <c r="K766" s="838" t="s">
        <v>1707</v>
      </c>
      <c r="L766" s="839"/>
      <c r="M766" s="845"/>
    </row>
    <row r="767" spans="2:13">
      <c r="B767" s="61" t="s">
        <v>1682</v>
      </c>
      <c r="C767" s="86" t="s">
        <v>1722</v>
      </c>
      <c r="D767" s="92">
        <v>0</v>
      </c>
      <c r="E767" s="470" t="s">
        <v>1682</v>
      </c>
      <c r="F767" s="94" t="s">
        <v>824</v>
      </c>
      <c r="G767" s="92">
        <v>80</v>
      </c>
      <c r="H767" s="471" t="s">
        <v>1724</v>
      </c>
      <c r="I767" s="86">
        <v>50</v>
      </c>
      <c r="J767" s="92">
        <v>0</v>
      </c>
      <c r="K767" s="846" t="s">
        <v>1708</v>
      </c>
      <c r="L767" s="847"/>
      <c r="M767" s="107">
        <v>0</v>
      </c>
    </row>
    <row r="768" spans="2:13">
      <c r="B768" s="61" t="s">
        <v>1683</v>
      </c>
      <c r="C768" s="86" t="s">
        <v>1722</v>
      </c>
      <c r="D768" s="92">
        <v>0</v>
      </c>
      <c r="E768" s="470" t="s">
        <v>1683</v>
      </c>
      <c r="F768" s="86" t="s">
        <v>1722</v>
      </c>
      <c r="G768" s="92">
        <v>0</v>
      </c>
      <c r="H768" s="470" t="s">
        <v>1699</v>
      </c>
      <c r="I768" s="86">
        <v>75</v>
      </c>
      <c r="J768" s="92">
        <v>0</v>
      </c>
      <c r="K768" s="846" t="s">
        <v>1709</v>
      </c>
      <c r="L768" s="847"/>
      <c r="M768" s="107">
        <v>0</v>
      </c>
    </row>
    <row r="769" spans="2:13">
      <c r="B769" s="61" t="s">
        <v>1684</v>
      </c>
      <c r="C769" s="86" t="s">
        <v>1722</v>
      </c>
      <c r="D769" s="92">
        <v>0</v>
      </c>
      <c r="E769" s="470" t="s">
        <v>1684</v>
      </c>
      <c r="F769" s="86" t="s">
        <v>1722</v>
      </c>
      <c r="G769" s="92">
        <v>0</v>
      </c>
      <c r="H769" s="470" t="s">
        <v>1685</v>
      </c>
      <c r="I769" s="86">
        <v>85</v>
      </c>
      <c r="J769" s="92">
        <v>30</v>
      </c>
      <c r="K769" s="846" t="s">
        <v>1710</v>
      </c>
      <c r="L769" s="847"/>
      <c r="M769" s="107">
        <v>0</v>
      </c>
    </row>
    <row r="770" spans="2:13">
      <c r="B770" s="61" t="s">
        <v>1685</v>
      </c>
      <c r="C770" s="96" t="s">
        <v>1096</v>
      </c>
      <c r="D770" s="92">
        <v>15</v>
      </c>
      <c r="E770" s="470" t="s">
        <v>1685</v>
      </c>
      <c r="F770" s="86" t="s">
        <v>1722</v>
      </c>
      <c r="G770" s="92">
        <v>0</v>
      </c>
      <c r="H770" s="470" t="s">
        <v>1700</v>
      </c>
      <c r="I770" s="100">
        <v>0</v>
      </c>
      <c r="J770" s="106">
        <v>0</v>
      </c>
      <c r="K770" s="593" t="s">
        <v>2003</v>
      </c>
      <c r="L770" s="100"/>
      <c r="M770" s="101" t="s">
        <v>2006</v>
      </c>
    </row>
    <row r="771" spans="2:13">
      <c r="B771" s="61" t="s">
        <v>1686</v>
      </c>
      <c r="C771" s="86" t="s">
        <v>1722</v>
      </c>
      <c r="D771" s="92">
        <v>0</v>
      </c>
      <c r="E771" s="470" t="s">
        <v>1686</v>
      </c>
      <c r="F771" s="86" t="s">
        <v>1722</v>
      </c>
      <c r="G771" s="92">
        <v>0</v>
      </c>
      <c r="H771" s="848" t="s">
        <v>1712</v>
      </c>
      <c r="I771" s="849"/>
      <c r="J771" s="81" t="s">
        <v>1711</v>
      </c>
      <c r="K771" s="97">
        <v>100</v>
      </c>
      <c r="L771" s="82" t="s">
        <v>1705</v>
      </c>
      <c r="M771" s="98">
        <v>100</v>
      </c>
    </row>
    <row r="772" spans="2:13">
      <c r="B772" s="61" t="s">
        <v>1687</v>
      </c>
      <c r="C772" s="86" t="s">
        <v>1723</v>
      </c>
      <c r="D772" s="92" t="s">
        <v>1723</v>
      </c>
      <c r="E772" s="470" t="s">
        <v>1687</v>
      </c>
      <c r="F772" s="86" t="s">
        <v>1723</v>
      </c>
      <c r="G772" s="92" t="s">
        <v>1723</v>
      </c>
      <c r="H772" s="471"/>
      <c r="I772" s="471"/>
      <c r="J772" s="471"/>
      <c r="K772" s="471"/>
      <c r="L772" s="471"/>
      <c r="M772" s="65"/>
    </row>
    <row r="773" spans="2:13">
      <c r="B773" s="61" t="s">
        <v>1688</v>
      </c>
      <c r="C773" s="86" t="s">
        <v>1722</v>
      </c>
      <c r="D773" s="92">
        <v>0</v>
      </c>
      <c r="E773" s="470" t="s">
        <v>1688</v>
      </c>
      <c r="F773" s="86" t="s">
        <v>13</v>
      </c>
      <c r="G773" s="92">
        <v>90</v>
      </c>
      <c r="H773" s="471"/>
      <c r="I773" s="471"/>
      <c r="J773" s="471"/>
      <c r="K773" s="471"/>
      <c r="L773" s="471"/>
      <c r="M773" s="65"/>
    </row>
    <row r="774" spans="2:13">
      <c r="B774" s="61" t="s">
        <v>1689</v>
      </c>
      <c r="C774" s="86" t="s">
        <v>1723</v>
      </c>
      <c r="D774" s="92" t="s">
        <v>1723</v>
      </c>
      <c r="E774" s="470" t="s">
        <v>1689</v>
      </c>
      <c r="F774" s="86" t="s">
        <v>1723</v>
      </c>
      <c r="G774" s="92" t="s">
        <v>1723</v>
      </c>
      <c r="H774" s="471"/>
      <c r="I774" s="471"/>
      <c r="J774" s="471"/>
      <c r="K774" s="471"/>
      <c r="L774" s="471"/>
      <c r="M774" s="65"/>
    </row>
    <row r="775" spans="2:13">
      <c r="B775" s="61" t="s">
        <v>1690</v>
      </c>
      <c r="C775" s="86" t="s">
        <v>1722</v>
      </c>
      <c r="D775" s="92">
        <v>0</v>
      </c>
      <c r="E775" s="470" t="s">
        <v>1690</v>
      </c>
      <c r="F775" s="86" t="s">
        <v>1722</v>
      </c>
      <c r="G775" s="92">
        <v>0</v>
      </c>
      <c r="H775" s="471"/>
      <c r="I775" s="471"/>
      <c r="J775" s="471"/>
      <c r="K775" s="471"/>
      <c r="L775" s="471"/>
      <c r="M775" s="65"/>
    </row>
    <row r="776" spans="2:13">
      <c r="B776" s="61" t="s">
        <v>1691</v>
      </c>
      <c r="C776" s="86" t="s">
        <v>1722</v>
      </c>
      <c r="D776" s="92">
        <v>0</v>
      </c>
      <c r="E776" s="470" t="s">
        <v>1691</v>
      </c>
      <c r="F776" s="96" t="s">
        <v>1185</v>
      </c>
      <c r="G776" s="92">
        <v>80</v>
      </c>
      <c r="H776" s="86" t="s">
        <v>1716</v>
      </c>
      <c r="I776" s="471"/>
      <c r="J776" s="85" t="s">
        <v>1717</v>
      </c>
      <c r="K776" s="471"/>
      <c r="L776" s="85" t="s">
        <v>1718</v>
      </c>
      <c r="M776" s="65"/>
    </row>
    <row r="777" spans="2:13">
      <c r="B777" s="61" t="s">
        <v>1692</v>
      </c>
      <c r="C777" s="86" t="s">
        <v>1722</v>
      </c>
      <c r="D777" s="92">
        <v>0</v>
      </c>
      <c r="E777" s="470" t="s">
        <v>1692</v>
      </c>
      <c r="F777" s="86" t="s">
        <v>1332</v>
      </c>
      <c r="G777" s="92">
        <v>40</v>
      </c>
      <c r="H777" s="471"/>
      <c r="I777" s="471"/>
      <c r="J777" s="471"/>
      <c r="K777" s="471"/>
      <c r="L777" s="471"/>
      <c r="M777" s="65"/>
    </row>
    <row r="778" spans="2:13">
      <c r="B778" s="61" t="s">
        <v>1677</v>
      </c>
      <c r="C778" s="86" t="s">
        <v>1299</v>
      </c>
      <c r="D778" s="92">
        <v>40</v>
      </c>
      <c r="E778" s="470" t="s">
        <v>1677</v>
      </c>
      <c r="F778" s="86" t="s">
        <v>1722</v>
      </c>
      <c r="G778" s="92">
        <v>0</v>
      </c>
      <c r="H778" s="471"/>
      <c r="I778" s="471"/>
      <c r="J778" s="471"/>
      <c r="K778" s="471"/>
      <c r="L778" s="471"/>
      <c r="M778" s="65"/>
    </row>
    <row r="779" spans="2:13">
      <c r="B779" s="61" t="s">
        <v>1693</v>
      </c>
      <c r="C779" s="86" t="s">
        <v>1722</v>
      </c>
      <c r="D779" s="92">
        <v>0</v>
      </c>
      <c r="E779" s="470" t="s">
        <v>1693</v>
      </c>
      <c r="F779" s="86" t="s">
        <v>1722</v>
      </c>
      <c r="G779" s="92">
        <v>0</v>
      </c>
      <c r="H779" s="471"/>
      <c r="I779" s="471"/>
      <c r="J779" s="471"/>
      <c r="K779" s="471"/>
      <c r="L779" s="471"/>
      <c r="M779" s="65"/>
    </row>
    <row r="780" spans="2:13" ht="15.75" thickBot="1">
      <c r="B780" s="102" t="s">
        <v>1729</v>
      </c>
      <c r="C780" s="93"/>
      <c r="D780" s="108">
        <v>52</v>
      </c>
      <c r="E780" s="103" t="s">
        <v>1730</v>
      </c>
      <c r="F780" s="93"/>
      <c r="G780" s="108">
        <v>72</v>
      </c>
      <c r="H780" s="83"/>
      <c r="I780" s="83"/>
      <c r="J780" s="83"/>
      <c r="K780" s="83"/>
      <c r="L780" s="83"/>
      <c r="M780" s="84"/>
    </row>
    <row r="781" spans="2:13" ht="16.5" thickTop="1" thickBot="1">
      <c r="B781" s="104"/>
      <c r="C781" s="105"/>
      <c r="D781" s="142"/>
      <c r="E781" s="104"/>
      <c r="F781" s="105"/>
      <c r="G781" s="142"/>
      <c r="H781" s="58"/>
      <c r="I781" s="58"/>
      <c r="J781" s="58"/>
      <c r="K781" s="58"/>
      <c r="L781" s="58"/>
      <c r="M781" s="58"/>
    </row>
    <row r="782" spans="2:13" ht="16.5" thickTop="1" thickBot="1">
      <c r="B782" s="833" t="s">
        <v>1945</v>
      </c>
      <c r="C782" s="834"/>
      <c r="D782" s="835" t="s">
        <v>1658</v>
      </c>
      <c r="E782" s="836"/>
      <c r="F782" s="836"/>
      <c r="G782" s="836"/>
      <c r="H782" s="836"/>
      <c r="I782" s="837"/>
      <c r="J782" s="158"/>
      <c r="K782" s="59"/>
      <c r="L782" s="59"/>
      <c r="M782" s="60"/>
    </row>
    <row r="783" spans="2:13" ht="15.75" thickTop="1">
      <c r="B783" s="66" t="s">
        <v>1667</v>
      </c>
      <c r="C783" s="612" t="s">
        <v>2043</v>
      </c>
      <c r="D783" s="476" t="s">
        <v>1652</v>
      </c>
      <c r="E783" s="477" t="s">
        <v>1653</v>
      </c>
      <c r="F783" s="477" t="s">
        <v>1654</v>
      </c>
      <c r="G783" s="477" t="s">
        <v>1656</v>
      </c>
      <c r="H783" s="477" t="s">
        <v>1655</v>
      </c>
      <c r="I783" s="478" t="s">
        <v>1657</v>
      </c>
      <c r="J783" s="159"/>
      <c r="K783" s="480"/>
      <c r="L783" s="480"/>
      <c r="M783" s="65"/>
    </row>
    <row r="784" spans="2:13">
      <c r="B784" s="66" t="s">
        <v>1757</v>
      </c>
      <c r="C784" s="86" t="s">
        <v>1792</v>
      </c>
      <c r="D784" s="87">
        <v>65</v>
      </c>
      <c r="E784" s="88">
        <v>80</v>
      </c>
      <c r="F784" s="88">
        <v>40</v>
      </c>
      <c r="G784" s="88">
        <v>45</v>
      </c>
      <c r="H784" s="88">
        <v>80</v>
      </c>
      <c r="I784" s="89">
        <v>75</v>
      </c>
      <c r="J784" s="159"/>
      <c r="K784" s="480"/>
      <c r="L784" s="480"/>
      <c r="M784" s="65"/>
    </row>
    <row r="785" spans="2:13">
      <c r="B785" s="66" t="s">
        <v>1665</v>
      </c>
      <c r="C785" s="86" t="s">
        <v>0</v>
      </c>
      <c r="D785" s="838" t="s">
        <v>1669</v>
      </c>
      <c r="E785" s="839"/>
      <c r="F785" s="839"/>
      <c r="G785" s="839"/>
      <c r="H785" s="839"/>
      <c r="I785" s="840"/>
      <c r="J785" s="159"/>
      <c r="K785" s="480"/>
      <c r="L785" s="480"/>
      <c r="M785" s="65"/>
    </row>
    <row r="786" spans="2:13">
      <c r="B786" s="66" t="s">
        <v>1666</v>
      </c>
      <c r="C786" s="86" t="s">
        <v>12</v>
      </c>
      <c r="D786" s="841" t="s">
        <v>1661</v>
      </c>
      <c r="E786" s="842"/>
      <c r="F786" s="842"/>
      <c r="G786" s="842" t="s">
        <v>1662</v>
      </c>
      <c r="H786" s="842"/>
      <c r="I786" s="843"/>
      <c r="J786" s="159"/>
      <c r="K786" s="480"/>
      <c r="L786" s="480"/>
      <c r="M786" s="65"/>
    </row>
    <row r="787" spans="2:13">
      <c r="B787" s="66" t="s">
        <v>1670</v>
      </c>
      <c r="C787" s="86" t="s">
        <v>1610</v>
      </c>
      <c r="D787" s="63" t="s">
        <v>1663</v>
      </c>
      <c r="E787" s="480" t="s">
        <v>1749</v>
      </c>
      <c r="F787" s="480"/>
      <c r="G787" s="64" t="s">
        <v>1663</v>
      </c>
      <c r="H787" s="480" t="s">
        <v>1095</v>
      </c>
      <c r="I787" s="70"/>
      <c r="J787" s="457"/>
      <c r="K787" s="480"/>
      <c r="L787" s="480"/>
      <c r="M787" s="65"/>
    </row>
    <row r="788" spans="2:13">
      <c r="B788" s="66" t="s">
        <v>1659</v>
      </c>
      <c r="C788" s="86">
        <v>306.01</v>
      </c>
      <c r="D788" s="71" t="s">
        <v>1664</v>
      </c>
      <c r="E788" s="90">
        <v>80</v>
      </c>
      <c r="F788" s="68"/>
      <c r="G788" s="72" t="s">
        <v>1664</v>
      </c>
      <c r="H788" s="90">
        <v>80</v>
      </c>
      <c r="I788" s="69"/>
      <c r="J788" s="217"/>
      <c r="K788" s="480"/>
      <c r="L788" s="480"/>
      <c r="M788" s="65"/>
    </row>
    <row r="789" spans="2:13">
      <c r="B789" s="66" t="s">
        <v>1660</v>
      </c>
      <c r="C789" s="140">
        <v>148.80000000000001</v>
      </c>
      <c r="D789" s="838" t="s">
        <v>1668</v>
      </c>
      <c r="E789" s="839"/>
      <c r="F789" s="839"/>
      <c r="G789" s="839"/>
      <c r="H789" s="839"/>
      <c r="I789" s="840"/>
      <c r="J789" s="217"/>
      <c r="K789" s="480"/>
      <c r="L789" s="480"/>
      <c r="M789" s="65"/>
    </row>
    <row r="790" spans="2:13">
      <c r="B790" s="66" t="s">
        <v>1728</v>
      </c>
      <c r="C790" s="86">
        <v>379.05</v>
      </c>
      <c r="D790" s="841" t="s">
        <v>1661</v>
      </c>
      <c r="E790" s="842"/>
      <c r="F790" s="842"/>
      <c r="G790" s="842" t="s">
        <v>1662</v>
      </c>
      <c r="H790" s="842"/>
      <c r="I790" s="843"/>
      <c r="J790" s="217"/>
      <c r="K790" s="480"/>
      <c r="L790" s="480"/>
      <c r="M790" s="65"/>
    </row>
    <row r="791" spans="2:13">
      <c r="B791" s="66" t="s">
        <v>1713</v>
      </c>
      <c r="C791" s="140">
        <v>1</v>
      </c>
      <c r="D791" s="63" t="s">
        <v>1663</v>
      </c>
      <c r="E791" s="480" t="s">
        <v>1196</v>
      </c>
      <c r="F791" s="480"/>
      <c r="G791" s="64" t="s">
        <v>1663</v>
      </c>
      <c r="H791" s="480" t="s">
        <v>1216</v>
      </c>
      <c r="I791" s="70"/>
      <c r="J791" s="217"/>
      <c r="K791" s="480"/>
      <c r="L791" s="480"/>
      <c r="M791" s="65"/>
    </row>
    <row r="792" spans="2:13">
      <c r="B792" s="66" t="s">
        <v>1714</v>
      </c>
      <c r="C792" s="86">
        <v>1.1499999999999999</v>
      </c>
      <c r="D792" s="63" t="s">
        <v>1664</v>
      </c>
      <c r="E792" s="90">
        <v>60</v>
      </c>
      <c r="F792" s="68"/>
      <c r="G792" s="72" t="s">
        <v>1664</v>
      </c>
      <c r="H792" s="91">
        <v>90</v>
      </c>
      <c r="I792" s="70"/>
      <c r="J792" s="217"/>
      <c r="K792" s="480"/>
      <c r="L792" s="480"/>
      <c r="M792" s="65"/>
    </row>
    <row r="793" spans="2:13">
      <c r="B793" s="844" t="s">
        <v>1671</v>
      </c>
      <c r="C793" s="839"/>
      <c r="D793" s="840"/>
      <c r="E793" s="838" t="s">
        <v>1672</v>
      </c>
      <c r="F793" s="839"/>
      <c r="G793" s="840"/>
      <c r="H793" s="838" t="s">
        <v>1673</v>
      </c>
      <c r="I793" s="839"/>
      <c r="J793" s="840"/>
      <c r="K793" s="838" t="s">
        <v>1701</v>
      </c>
      <c r="L793" s="839"/>
      <c r="M793" s="845"/>
    </row>
    <row r="794" spans="2:13">
      <c r="B794" s="73" t="s">
        <v>1674</v>
      </c>
      <c r="C794" s="477" t="s">
        <v>1675</v>
      </c>
      <c r="D794" s="478" t="s">
        <v>1676</v>
      </c>
      <c r="E794" s="476" t="s">
        <v>1674</v>
      </c>
      <c r="F794" s="477" t="s">
        <v>1675</v>
      </c>
      <c r="G794" s="478" t="s">
        <v>1676</v>
      </c>
      <c r="H794" s="476" t="s">
        <v>1694</v>
      </c>
      <c r="I794" s="477" t="s">
        <v>1731</v>
      </c>
      <c r="J794" s="478" t="s">
        <v>1732</v>
      </c>
      <c r="K794" s="476" t="s">
        <v>1702</v>
      </c>
      <c r="L794" s="477"/>
      <c r="M794" s="77" t="s">
        <v>1703</v>
      </c>
    </row>
    <row r="795" spans="2:13">
      <c r="B795" s="61" t="s">
        <v>1678</v>
      </c>
      <c r="C795" s="86" t="s">
        <v>1144</v>
      </c>
      <c r="D795" s="92">
        <v>102</v>
      </c>
      <c r="E795" s="479" t="s">
        <v>1678</v>
      </c>
      <c r="F795" s="94" t="s">
        <v>944</v>
      </c>
      <c r="G795" s="92">
        <v>68</v>
      </c>
      <c r="H795" s="479" t="s">
        <v>1695</v>
      </c>
      <c r="I795" s="86">
        <v>0</v>
      </c>
      <c r="J795" s="92">
        <v>0</v>
      </c>
      <c r="K795" s="479" t="s">
        <v>1704</v>
      </c>
      <c r="L795" s="480"/>
      <c r="M795" s="107">
        <v>30</v>
      </c>
    </row>
    <row r="796" spans="2:13">
      <c r="B796" s="61" t="s">
        <v>1679</v>
      </c>
      <c r="C796" s="86" t="s">
        <v>1722</v>
      </c>
      <c r="D796" s="92">
        <v>0</v>
      </c>
      <c r="E796" s="479" t="s">
        <v>1679</v>
      </c>
      <c r="F796" s="86" t="s">
        <v>1722</v>
      </c>
      <c r="G796" s="92">
        <v>0</v>
      </c>
      <c r="H796" s="479" t="s">
        <v>1696</v>
      </c>
      <c r="I796" s="86">
        <v>90</v>
      </c>
      <c r="J796" s="92">
        <v>0</v>
      </c>
      <c r="K796" s="479" t="s">
        <v>1735</v>
      </c>
      <c r="L796" s="480"/>
      <c r="M796" s="107">
        <v>50</v>
      </c>
    </row>
    <row r="797" spans="2:13">
      <c r="B797" s="61" t="s">
        <v>1680</v>
      </c>
      <c r="C797" s="86" t="s">
        <v>1722</v>
      </c>
      <c r="D797" s="92">
        <v>0</v>
      </c>
      <c r="E797" s="479" t="s">
        <v>1680</v>
      </c>
      <c r="F797" s="86" t="s">
        <v>1722</v>
      </c>
      <c r="G797" s="92">
        <v>0</v>
      </c>
      <c r="H797" s="479" t="s">
        <v>1697</v>
      </c>
      <c r="I797" s="86">
        <v>0</v>
      </c>
      <c r="J797" s="92">
        <v>0</v>
      </c>
      <c r="K797" s="67" t="s">
        <v>1706</v>
      </c>
      <c r="L797" s="68"/>
      <c r="M797" s="101">
        <v>0</v>
      </c>
    </row>
    <row r="798" spans="2:13">
      <c r="B798" s="61" t="s">
        <v>1681</v>
      </c>
      <c r="C798" s="86" t="s">
        <v>1722</v>
      </c>
      <c r="D798" s="92">
        <v>0</v>
      </c>
      <c r="E798" s="479" t="s">
        <v>1681</v>
      </c>
      <c r="F798" s="86" t="s">
        <v>1722</v>
      </c>
      <c r="G798" s="92">
        <v>0</v>
      </c>
      <c r="H798" s="479" t="s">
        <v>1698</v>
      </c>
      <c r="I798" s="86">
        <v>0</v>
      </c>
      <c r="J798" s="92">
        <v>0</v>
      </c>
      <c r="K798" s="838" t="s">
        <v>1707</v>
      </c>
      <c r="L798" s="839"/>
      <c r="M798" s="845"/>
    </row>
    <row r="799" spans="2:13">
      <c r="B799" s="61" t="s">
        <v>1682</v>
      </c>
      <c r="C799" s="86" t="s">
        <v>1722</v>
      </c>
      <c r="D799" s="92">
        <v>0</v>
      </c>
      <c r="E799" s="479" t="s">
        <v>1682</v>
      </c>
      <c r="F799" s="86" t="s">
        <v>885</v>
      </c>
      <c r="G799" s="92">
        <v>60</v>
      </c>
      <c r="H799" s="480" t="s">
        <v>1724</v>
      </c>
      <c r="I799" s="86">
        <v>50</v>
      </c>
      <c r="J799" s="92">
        <v>0</v>
      </c>
      <c r="K799" s="846" t="s">
        <v>1708</v>
      </c>
      <c r="L799" s="847"/>
      <c r="M799" s="107">
        <v>0</v>
      </c>
    </row>
    <row r="800" spans="2:13">
      <c r="B800" s="61" t="s">
        <v>1683</v>
      </c>
      <c r="C800" s="86" t="s">
        <v>1722</v>
      </c>
      <c r="D800" s="92">
        <v>0</v>
      </c>
      <c r="E800" s="479" t="s">
        <v>1683</v>
      </c>
      <c r="F800" s="86" t="s">
        <v>1722</v>
      </c>
      <c r="G800" s="92">
        <v>0</v>
      </c>
      <c r="H800" s="479" t="s">
        <v>1699</v>
      </c>
      <c r="I800" s="86">
        <v>0</v>
      </c>
      <c r="J800" s="92">
        <v>0</v>
      </c>
      <c r="K800" s="846" t="s">
        <v>1709</v>
      </c>
      <c r="L800" s="847"/>
      <c r="M800" s="107">
        <v>50</v>
      </c>
    </row>
    <row r="801" spans="2:13">
      <c r="B801" s="61" t="s">
        <v>1684</v>
      </c>
      <c r="C801" s="94" t="s">
        <v>697</v>
      </c>
      <c r="D801" s="92">
        <v>75</v>
      </c>
      <c r="E801" s="479" t="s">
        <v>1684</v>
      </c>
      <c r="F801" s="86" t="s">
        <v>1722</v>
      </c>
      <c r="G801" s="92">
        <v>0</v>
      </c>
      <c r="H801" s="479" t="s">
        <v>1685</v>
      </c>
      <c r="I801" s="86">
        <v>85</v>
      </c>
      <c r="J801" s="92">
        <v>30</v>
      </c>
      <c r="K801" s="846" t="s">
        <v>1710</v>
      </c>
      <c r="L801" s="847"/>
      <c r="M801" s="107">
        <v>0</v>
      </c>
    </row>
    <row r="802" spans="2:13">
      <c r="B802" s="61" t="s">
        <v>1685</v>
      </c>
      <c r="C802" s="86" t="s">
        <v>1723</v>
      </c>
      <c r="D802" s="92" t="s">
        <v>1723</v>
      </c>
      <c r="E802" s="479" t="s">
        <v>1685</v>
      </c>
      <c r="F802" s="86" t="s">
        <v>1723</v>
      </c>
      <c r="G802" s="92" t="s">
        <v>1723</v>
      </c>
      <c r="H802" s="479" t="s">
        <v>1700</v>
      </c>
      <c r="I802" s="100">
        <v>0</v>
      </c>
      <c r="J802" s="106">
        <v>0</v>
      </c>
      <c r="K802" s="593" t="s">
        <v>2003</v>
      </c>
      <c r="L802" s="100"/>
      <c r="M802" s="101" t="s">
        <v>2004</v>
      </c>
    </row>
    <row r="803" spans="2:13">
      <c r="B803" s="61" t="s">
        <v>1686</v>
      </c>
      <c r="C803" s="86" t="s">
        <v>1722</v>
      </c>
      <c r="D803" s="92">
        <v>0</v>
      </c>
      <c r="E803" s="479" t="s">
        <v>1686</v>
      </c>
      <c r="F803" s="86" t="s">
        <v>1722</v>
      </c>
      <c r="G803" s="92">
        <v>0</v>
      </c>
      <c r="H803" s="848" t="s">
        <v>1712</v>
      </c>
      <c r="I803" s="849"/>
      <c r="J803" s="81" t="s">
        <v>1711</v>
      </c>
      <c r="K803" s="97">
        <v>80</v>
      </c>
      <c r="L803" s="82" t="s">
        <v>1705</v>
      </c>
      <c r="M803" s="98">
        <v>95</v>
      </c>
    </row>
    <row r="804" spans="2:13">
      <c r="B804" s="61" t="s">
        <v>1687</v>
      </c>
      <c r="C804" s="86" t="s">
        <v>627</v>
      </c>
      <c r="D804" s="92">
        <v>60</v>
      </c>
      <c r="E804" s="479" t="s">
        <v>1687</v>
      </c>
      <c r="F804" s="86" t="s">
        <v>633</v>
      </c>
      <c r="G804" s="92">
        <v>52</v>
      </c>
      <c r="H804" s="480"/>
      <c r="I804" s="480"/>
      <c r="J804" s="480"/>
      <c r="K804" s="480"/>
      <c r="L804" s="480"/>
      <c r="M804" s="65"/>
    </row>
    <row r="805" spans="2:13">
      <c r="B805" s="61" t="s">
        <v>1688</v>
      </c>
      <c r="C805" s="86" t="s">
        <v>1722</v>
      </c>
      <c r="D805" s="92">
        <v>0</v>
      </c>
      <c r="E805" s="479" t="s">
        <v>1688</v>
      </c>
      <c r="F805" s="86" t="s">
        <v>1722</v>
      </c>
      <c r="G805" s="92">
        <v>0</v>
      </c>
      <c r="H805" s="480"/>
      <c r="I805" s="480"/>
      <c r="J805" s="480"/>
      <c r="K805" s="480"/>
      <c r="L805" s="480"/>
      <c r="M805" s="65"/>
    </row>
    <row r="806" spans="2:13">
      <c r="B806" s="61" t="s">
        <v>1689</v>
      </c>
      <c r="C806" s="86" t="s">
        <v>1723</v>
      </c>
      <c r="D806" s="92" t="s">
        <v>1723</v>
      </c>
      <c r="E806" s="479" t="s">
        <v>1689</v>
      </c>
      <c r="F806" s="86" t="s">
        <v>1723</v>
      </c>
      <c r="G806" s="92" t="s">
        <v>1723</v>
      </c>
      <c r="H806" s="480"/>
      <c r="I806" s="480"/>
      <c r="J806" s="480"/>
      <c r="K806" s="480"/>
      <c r="L806" s="480"/>
      <c r="M806" s="65"/>
    </row>
    <row r="807" spans="2:13">
      <c r="B807" s="61" t="s">
        <v>1690</v>
      </c>
      <c r="C807" s="86" t="s">
        <v>1722</v>
      </c>
      <c r="D807" s="92">
        <v>0</v>
      </c>
      <c r="E807" s="479" t="s">
        <v>1690</v>
      </c>
      <c r="F807" s="86" t="s">
        <v>1722</v>
      </c>
      <c r="G807" s="92">
        <v>0</v>
      </c>
      <c r="H807" s="480"/>
      <c r="I807" s="480"/>
      <c r="J807" s="480"/>
      <c r="K807" s="480"/>
      <c r="L807" s="480"/>
      <c r="M807" s="65"/>
    </row>
    <row r="808" spans="2:13">
      <c r="B808" s="61" t="s">
        <v>1691</v>
      </c>
      <c r="C808" s="86" t="s">
        <v>1722</v>
      </c>
      <c r="D808" s="92">
        <v>0</v>
      </c>
      <c r="E808" s="479" t="s">
        <v>1691</v>
      </c>
      <c r="F808" s="109" t="s">
        <v>1073</v>
      </c>
      <c r="G808" s="92">
        <v>60</v>
      </c>
      <c r="H808" s="86" t="s">
        <v>1716</v>
      </c>
      <c r="I808" s="480"/>
      <c r="J808" s="85" t="s">
        <v>1717</v>
      </c>
      <c r="K808" s="480"/>
      <c r="L808" s="85" t="s">
        <v>1718</v>
      </c>
      <c r="M808" s="65"/>
    </row>
    <row r="809" spans="2:13">
      <c r="B809" s="61" t="s">
        <v>1692</v>
      </c>
      <c r="C809" s="86" t="s">
        <v>1722</v>
      </c>
      <c r="D809" s="92">
        <v>0</v>
      </c>
      <c r="E809" s="479" t="s">
        <v>1692</v>
      </c>
      <c r="F809" s="86" t="s">
        <v>1722</v>
      </c>
      <c r="G809" s="92">
        <v>0</v>
      </c>
      <c r="H809" s="480"/>
      <c r="I809" s="480"/>
      <c r="J809" s="480"/>
      <c r="K809" s="480"/>
      <c r="L809" s="480"/>
      <c r="M809" s="65"/>
    </row>
    <row r="810" spans="2:13">
      <c r="B810" s="61" t="s">
        <v>1677</v>
      </c>
      <c r="C810" s="86" t="s">
        <v>1081</v>
      </c>
      <c r="D810" s="92">
        <v>75</v>
      </c>
      <c r="E810" s="479" t="s">
        <v>1677</v>
      </c>
      <c r="F810" s="86" t="s">
        <v>1722</v>
      </c>
      <c r="G810" s="92">
        <v>0</v>
      </c>
      <c r="H810" s="480"/>
      <c r="I810" s="480"/>
      <c r="J810" s="480"/>
      <c r="K810" s="480"/>
      <c r="L810" s="480"/>
      <c r="M810" s="65"/>
    </row>
    <row r="811" spans="2:13">
      <c r="B811" s="61" t="s">
        <v>1693</v>
      </c>
      <c r="C811" s="86" t="s">
        <v>1722</v>
      </c>
      <c r="D811" s="92">
        <v>0</v>
      </c>
      <c r="E811" s="479" t="s">
        <v>1693</v>
      </c>
      <c r="F811" s="86" t="s">
        <v>1722</v>
      </c>
      <c r="G811" s="92">
        <v>0</v>
      </c>
      <c r="H811" s="480"/>
      <c r="I811" s="480"/>
      <c r="J811" s="480"/>
      <c r="K811" s="480"/>
      <c r="L811" s="480"/>
      <c r="M811" s="65"/>
    </row>
    <row r="812" spans="2:13" ht="15.75" thickBot="1">
      <c r="B812" s="102" t="s">
        <v>1729</v>
      </c>
      <c r="C812" s="93"/>
      <c r="D812" s="108">
        <v>78</v>
      </c>
      <c r="E812" s="103" t="s">
        <v>1730</v>
      </c>
      <c r="F812" s="93"/>
      <c r="G812" s="108">
        <v>60</v>
      </c>
      <c r="H812" s="83"/>
      <c r="I812" s="83"/>
      <c r="J812" s="83"/>
      <c r="K812" s="83"/>
      <c r="L812" s="83"/>
      <c r="M812" s="84"/>
    </row>
    <row r="813" spans="2:13" ht="15.75" thickTop="1">
      <c r="B813" s="104"/>
      <c r="C813" s="105"/>
      <c r="D813" s="142"/>
      <c r="E813" s="104"/>
      <c r="F813" s="105"/>
      <c r="G813" s="142"/>
      <c r="H813" s="58"/>
      <c r="I813" s="58"/>
      <c r="J813" s="58"/>
      <c r="K813" s="58"/>
      <c r="L813" s="58"/>
      <c r="M813" s="58"/>
    </row>
    <row r="814" spans="2:13">
      <c r="B814" s="104"/>
      <c r="C814" s="105"/>
      <c r="D814" s="142"/>
      <c r="E814" s="104"/>
      <c r="F814" s="105"/>
      <c r="G814" s="142"/>
      <c r="H814" s="58"/>
      <c r="I814" s="58"/>
      <c r="J814" s="58"/>
      <c r="K814" s="58"/>
      <c r="L814" s="58"/>
      <c r="M814" s="58"/>
    </row>
    <row r="815" spans="2:13" ht="15.75" thickBot="1">
      <c r="B815" s="104"/>
      <c r="C815" s="105"/>
      <c r="D815" s="142"/>
      <c r="E815" s="104"/>
      <c r="F815" s="105"/>
      <c r="G815" s="142"/>
      <c r="H815" s="58"/>
      <c r="I815" s="58"/>
      <c r="J815" s="58"/>
      <c r="K815" s="58"/>
      <c r="L815" s="58"/>
      <c r="M815" s="58"/>
    </row>
    <row r="816" spans="2:13" ht="16.5" thickTop="1" thickBot="1">
      <c r="B816" s="833" t="s">
        <v>1946</v>
      </c>
      <c r="C816" s="834"/>
      <c r="D816" s="835" t="s">
        <v>1658</v>
      </c>
      <c r="E816" s="836"/>
      <c r="F816" s="836"/>
      <c r="G816" s="836"/>
      <c r="H816" s="836"/>
      <c r="I816" s="837"/>
      <c r="J816" s="112"/>
      <c r="K816" s="59"/>
      <c r="L816" s="59"/>
      <c r="M816" s="60"/>
    </row>
    <row r="817" spans="2:13" ht="15.75" thickTop="1">
      <c r="B817" s="66" t="s">
        <v>1667</v>
      </c>
      <c r="C817" s="594" t="s">
        <v>2031</v>
      </c>
      <c r="D817" s="476" t="s">
        <v>1652</v>
      </c>
      <c r="E817" s="477" t="s">
        <v>1653</v>
      </c>
      <c r="F817" s="477" t="s">
        <v>1654</v>
      </c>
      <c r="G817" s="477" t="s">
        <v>1656</v>
      </c>
      <c r="H817" s="477" t="s">
        <v>1655</v>
      </c>
      <c r="I817" s="478" t="s">
        <v>1657</v>
      </c>
      <c r="J817" s="113"/>
      <c r="K817" s="480"/>
      <c r="L817" s="480"/>
      <c r="M817" s="65"/>
    </row>
    <row r="818" spans="2:13">
      <c r="B818" s="66" t="s">
        <v>1757</v>
      </c>
      <c r="C818" s="86" t="s">
        <v>1792</v>
      </c>
      <c r="D818" s="87">
        <v>75</v>
      </c>
      <c r="E818" s="88">
        <v>80</v>
      </c>
      <c r="F818" s="88">
        <v>85</v>
      </c>
      <c r="G818" s="88">
        <v>90</v>
      </c>
      <c r="H818" s="88">
        <v>100</v>
      </c>
      <c r="I818" s="89">
        <v>50</v>
      </c>
      <c r="J818" s="113"/>
      <c r="K818" s="480"/>
      <c r="L818" s="480"/>
      <c r="M818" s="65"/>
    </row>
    <row r="819" spans="2:13">
      <c r="B819" s="66" t="s">
        <v>1665</v>
      </c>
      <c r="C819" s="86" t="s">
        <v>8</v>
      </c>
      <c r="D819" s="838" t="s">
        <v>1669</v>
      </c>
      <c r="E819" s="839"/>
      <c r="F819" s="839"/>
      <c r="G819" s="839"/>
      <c r="H819" s="839"/>
      <c r="I819" s="840"/>
      <c r="J819" s="113"/>
      <c r="K819" s="480"/>
      <c r="L819" s="480"/>
      <c r="M819" s="65"/>
    </row>
    <row r="820" spans="2:13">
      <c r="B820" s="66" t="s">
        <v>1666</v>
      </c>
      <c r="C820" s="86" t="s">
        <v>1723</v>
      </c>
      <c r="D820" s="841" t="s">
        <v>1661</v>
      </c>
      <c r="E820" s="842"/>
      <c r="F820" s="842"/>
      <c r="G820" s="842" t="s">
        <v>1662</v>
      </c>
      <c r="H820" s="842"/>
      <c r="I820" s="843"/>
      <c r="J820" s="113"/>
      <c r="K820" s="480"/>
      <c r="L820" s="480"/>
      <c r="M820" s="65"/>
    </row>
    <row r="821" spans="2:13">
      <c r="B821" s="66" t="s">
        <v>1670</v>
      </c>
      <c r="C821" s="96" t="s">
        <v>1422</v>
      </c>
      <c r="D821" s="63" t="s">
        <v>1663</v>
      </c>
      <c r="E821" s="480" t="s">
        <v>978</v>
      </c>
      <c r="F821" s="480"/>
      <c r="G821" s="64" t="s">
        <v>1663</v>
      </c>
      <c r="H821" s="480" t="s">
        <v>1723</v>
      </c>
      <c r="I821" s="70"/>
      <c r="J821" s="113"/>
      <c r="K821" s="480"/>
      <c r="L821" s="480"/>
      <c r="M821" s="65"/>
    </row>
    <row r="822" spans="2:13">
      <c r="B822" s="66" t="s">
        <v>1659</v>
      </c>
      <c r="C822" s="86">
        <v>151.58000000000001</v>
      </c>
      <c r="D822" s="71" t="s">
        <v>1664</v>
      </c>
      <c r="E822" s="90">
        <v>90</v>
      </c>
      <c r="F822" s="68"/>
      <c r="G822" s="72" t="s">
        <v>1664</v>
      </c>
      <c r="H822" s="90" t="s">
        <v>1723</v>
      </c>
      <c r="I822" s="69"/>
      <c r="J822" s="113"/>
      <c r="K822" s="480"/>
      <c r="L822" s="480"/>
      <c r="M822" s="65"/>
    </row>
    <row r="823" spans="2:13">
      <c r="B823" s="66" t="s">
        <v>1660</v>
      </c>
      <c r="C823" s="86">
        <v>189.35</v>
      </c>
      <c r="D823" s="838" t="s">
        <v>1668</v>
      </c>
      <c r="E823" s="839"/>
      <c r="F823" s="839"/>
      <c r="G823" s="839"/>
      <c r="H823" s="839"/>
      <c r="I823" s="840"/>
      <c r="J823" s="113"/>
      <c r="K823" s="480"/>
      <c r="L823" s="480"/>
      <c r="M823" s="65"/>
    </row>
    <row r="824" spans="2:13">
      <c r="B824" s="66" t="s">
        <v>1728</v>
      </c>
      <c r="C824" s="86">
        <v>330.07</v>
      </c>
      <c r="D824" s="841" t="s">
        <v>1661</v>
      </c>
      <c r="E824" s="842"/>
      <c r="F824" s="842"/>
      <c r="G824" s="842" t="s">
        <v>1662</v>
      </c>
      <c r="H824" s="842"/>
      <c r="I824" s="843"/>
      <c r="J824" s="113"/>
      <c r="K824" s="480"/>
      <c r="L824" s="480"/>
      <c r="M824" s="65"/>
    </row>
    <row r="825" spans="2:13">
      <c r="B825" s="66" t="s">
        <v>1713</v>
      </c>
      <c r="C825" s="86">
        <v>1.1499999999999999</v>
      </c>
      <c r="D825" s="63" t="s">
        <v>1663</v>
      </c>
      <c r="E825" s="480" t="s">
        <v>979</v>
      </c>
      <c r="F825" s="480"/>
      <c r="G825" s="64" t="s">
        <v>1663</v>
      </c>
      <c r="H825" s="480" t="s">
        <v>1723</v>
      </c>
      <c r="I825" s="70"/>
      <c r="J825" s="113"/>
      <c r="K825" s="480"/>
      <c r="L825" s="480"/>
      <c r="M825" s="65"/>
    </row>
    <row r="826" spans="2:13">
      <c r="B826" s="66" t="s">
        <v>1714</v>
      </c>
      <c r="C826" s="86">
        <v>0.77</v>
      </c>
      <c r="D826" s="63" t="s">
        <v>1664</v>
      </c>
      <c r="E826" s="90">
        <v>126</v>
      </c>
      <c r="F826" s="68"/>
      <c r="G826" s="72" t="s">
        <v>1664</v>
      </c>
      <c r="H826" s="91" t="s">
        <v>1723</v>
      </c>
      <c r="I826" s="70"/>
      <c r="J826" s="113"/>
      <c r="K826" s="480"/>
      <c r="L826" s="480"/>
      <c r="M826" s="65"/>
    </row>
    <row r="827" spans="2:13">
      <c r="B827" s="844" t="s">
        <v>1671</v>
      </c>
      <c r="C827" s="839"/>
      <c r="D827" s="840"/>
      <c r="E827" s="838" t="s">
        <v>1672</v>
      </c>
      <c r="F827" s="839"/>
      <c r="G827" s="840"/>
      <c r="H827" s="838" t="s">
        <v>1673</v>
      </c>
      <c r="I827" s="839"/>
      <c r="J827" s="840"/>
      <c r="K827" s="838" t="s">
        <v>1701</v>
      </c>
      <c r="L827" s="839"/>
      <c r="M827" s="845"/>
    </row>
    <row r="828" spans="2:13">
      <c r="B828" s="73" t="s">
        <v>1674</v>
      </c>
      <c r="C828" s="477" t="s">
        <v>1675</v>
      </c>
      <c r="D828" s="478" t="s">
        <v>1676</v>
      </c>
      <c r="E828" s="476" t="s">
        <v>1674</v>
      </c>
      <c r="F828" s="477" t="s">
        <v>1675</v>
      </c>
      <c r="G828" s="478" t="s">
        <v>1676</v>
      </c>
      <c r="H828" s="476" t="s">
        <v>1694</v>
      </c>
      <c r="I828" s="477" t="s">
        <v>1731</v>
      </c>
      <c r="J828" s="478" t="s">
        <v>1732</v>
      </c>
      <c r="K828" s="476" t="s">
        <v>1702</v>
      </c>
      <c r="L828" s="477"/>
      <c r="M828" s="77" t="s">
        <v>1703</v>
      </c>
    </row>
    <row r="829" spans="2:13">
      <c r="B829" s="61" t="s">
        <v>1678</v>
      </c>
      <c r="C829" s="86" t="s">
        <v>1144</v>
      </c>
      <c r="D829" s="92">
        <v>102</v>
      </c>
      <c r="E829" s="479" t="s">
        <v>1678</v>
      </c>
      <c r="F829" s="94" t="s">
        <v>944</v>
      </c>
      <c r="G829" s="92">
        <v>68</v>
      </c>
      <c r="H829" s="479" t="s">
        <v>1695</v>
      </c>
      <c r="I829" s="86">
        <v>0</v>
      </c>
      <c r="J829" s="92">
        <v>0</v>
      </c>
      <c r="K829" s="479" t="s">
        <v>1704</v>
      </c>
      <c r="L829" s="480"/>
      <c r="M829" s="107">
        <v>60</v>
      </c>
    </row>
    <row r="830" spans="2:13">
      <c r="B830" s="61" t="s">
        <v>1679</v>
      </c>
      <c r="C830" s="86" t="s">
        <v>1722</v>
      </c>
      <c r="D830" s="92">
        <v>0</v>
      </c>
      <c r="E830" s="479" t="s">
        <v>1679</v>
      </c>
      <c r="F830" s="86" t="s">
        <v>1722</v>
      </c>
      <c r="G830" s="92">
        <v>0</v>
      </c>
      <c r="H830" s="479" t="s">
        <v>1696</v>
      </c>
      <c r="I830" s="86">
        <v>100</v>
      </c>
      <c r="J830" s="92">
        <v>0</v>
      </c>
      <c r="K830" s="479" t="s">
        <v>1735</v>
      </c>
      <c r="L830" s="480"/>
      <c r="M830" s="107">
        <v>106</v>
      </c>
    </row>
    <row r="831" spans="2:13">
      <c r="B831" s="61" t="s">
        <v>1680</v>
      </c>
      <c r="C831" s="86" t="s">
        <v>1722</v>
      </c>
      <c r="D831" s="92">
        <v>0</v>
      </c>
      <c r="E831" s="479" t="s">
        <v>1680</v>
      </c>
      <c r="F831" s="86" t="s">
        <v>1722</v>
      </c>
      <c r="G831" s="92">
        <v>0</v>
      </c>
      <c r="H831" s="479" t="s">
        <v>1697</v>
      </c>
      <c r="I831" s="86">
        <v>0</v>
      </c>
      <c r="J831" s="92">
        <v>0</v>
      </c>
      <c r="K831" s="67" t="s">
        <v>1706</v>
      </c>
      <c r="L831" s="68"/>
      <c r="M831" s="101">
        <v>0</v>
      </c>
    </row>
    <row r="832" spans="2:13">
      <c r="B832" s="61" t="s">
        <v>1681</v>
      </c>
      <c r="C832" s="86" t="s">
        <v>1722</v>
      </c>
      <c r="D832" s="92">
        <v>0</v>
      </c>
      <c r="E832" s="479" t="s">
        <v>1681</v>
      </c>
      <c r="F832" s="86" t="s">
        <v>1722</v>
      </c>
      <c r="G832" s="92">
        <v>0</v>
      </c>
      <c r="H832" s="479" t="s">
        <v>1698</v>
      </c>
      <c r="I832" s="86">
        <v>0</v>
      </c>
      <c r="J832" s="92">
        <v>0</v>
      </c>
      <c r="K832" s="838" t="s">
        <v>1707</v>
      </c>
      <c r="L832" s="839"/>
      <c r="M832" s="845"/>
    </row>
    <row r="833" spans="2:13">
      <c r="B833" s="61" t="s">
        <v>1682</v>
      </c>
      <c r="C833" s="86" t="s">
        <v>1723</v>
      </c>
      <c r="D833" s="92" t="s">
        <v>1723</v>
      </c>
      <c r="E833" s="479" t="s">
        <v>1682</v>
      </c>
      <c r="F833" s="86" t="s">
        <v>1723</v>
      </c>
      <c r="G833" s="92" t="s">
        <v>1723</v>
      </c>
      <c r="H833" s="480" t="s">
        <v>1724</v>
      </c>
      <c r="I833" s="86">
        <v>50</v>
      </c>
      <c r="J833" s="92">
        <v>0</v>
      </c>
      <c r="K833" s="846" t="s">
        <v>1708</v>
      </c>
      <c r="L833" s="847"/>
      <c r="M833" s="107">
        <v>0</v>
      </c>
    </row>
    <row r="834" spans="2:13">
      <c r="B834" s="61" t="s">
        <v>1683</v>
      </c>
      <c r="C834" s="86" t="s">
        <v>1722</v>
      </c>
      <c r="D834" s="92">
        <v>0</v>
      </c>
      <c r="E834" s="479" t="s">
        <v>1683</v>
      </c>
      <c r="F834" s="86" t="s">
        <v>1722</v>
      </c>
      <c r="G834" s="92">
        <v>0</v>
      </c>
      <c r="H834" s="479" t="s">
        <v>1699</v>
      </c>
      <c r="I834" s="86">
        <v>75</v>
      </c>
      <c r="J834" s="92">
        <v>0</v>
      </c>
      <c r="K834" s="846" t="s">
        <v>1709</v>
      </c>
      <c r="L834" s="847"/>
      <c r="M834" s="107">
        <v>0</v>
      </c>
    </row>
    <row r="835" spans="2:13">
      <c r="B835" s="61" t="s">
        <v>1684</v>
      </c>
      <c r="C835" s="95" t="s">
        <v>804</v>
      </c>
      <c r="D835" s="92">
        <v>60</v>
      </c>
      <c r="E835" s="479" t="s">
        <v>1684</v>
      </c>
      <c r="F835" s="86" t="s">
        <v>1722</v>
      </c>
      <c r="G835" s="92">
        <v>0</v>
      </c>
      <c r="H835" s="479" t="s">
        <v>1685</v>
      </c>
      <c r="I835" s="86">
        <v>85</v>
      </c>
      <c r="J835" s="92">
        <v>30</v>
      </c>
      <c r="K835" s="846" t="s">
        <v>1710</v>
      </c>
      <c r="L835" s="847"/>
      <c r="M835" s="107">
        <v>0</v>
      </c>
    </row>
    <row r="836" spans="2:13">
      <c r="B836" s="61" t="s">
        <v>1685</v>
      </c>
      <c r="C836" s="86" t="s">
        <v>1722</v>
      </c>
      <c r="D836" s="92">
        <v>0</v>
      </c>
      <c r="E836" s="479" t="s">
        <v>1685</v>
      </c>
      <c r="F836" s="96" t="s">
        <v>1216</v>
      </c>
      <c r="G836" s="92">
        <v>90</v>
      </c>
      <c r="H836" s="479" t="s">
        <v>1700</v>
      </c>
      <c r="I836" s="100">
        <v>75</v>
      </c>
      <c r="J836" s="106">
        <v>0</v>
      </c>
      <c r="K836" s="593" t="s">
        <v>2003</v>
      </c>
      <c r="L836" s="100"/>
      <c r="M836" s="101">
        <v>0</v>
      </c>
    </row>
    <row r="837" spans="2:13">
      <c r="B837" s="61" t="s">
        <v>1686</v>
      </c>
      <c r="C837" s="86" t="s">
        <v>1722</v>
      </c>
      <c r="D837" s="92">
        <v>0</v>
      </c>
      <c r="E837" s="479" t="s">
        <v>1686</v>
      </c>
      <c r="F837" s="86" t="s">
        <v>1722</v>
      </c>
      <c r="G837" s="92">
        <v>0</v>
      </c>
      <c r="H837" s="848" t="s">
        <v>1712</v>
      </c>
      <c r="I837" s="849"/>
      <c r="J837" s="81" t="s">
        <v>1711</v>
      </c>
      <c r="K837" s="97">
        <v>-20</v>
      </c>
      <c r="L837" s="82" t="s">
        <v>1705</v>
      </c>
      <c r="M837" s="98">
        <v>120</v>
      </c>
    </row>
    <row r="838" spans="2:13">
      <c r="B838" s="61" t="s">
        <v>1687</v>
      </c>
      <c r="C838" s="86" t="s">
        <v>1722</v>
      </c>
      <c r="D838" s="92">
        <v>0</v>
      </c>
      <c r="E838" s="479" t="s">
        <v>1687</v>
      </c>
      <c r="F838" s="86" t="s">
        <v>1722</v>
      </c>
      <c r="G838" s="92">
        <v>0</v>
      </c>
      <c r="H838" s="480"/>
      <c r="I838" s="480"/>
      <c r="J838" s="480"/>
      <c r="K838" s="480"/>
      <c r="L838" s="480"/>
      <c r="M838" s="65"/>
    </row>
    <row r="839" spans="2:13">
      <c r="B839" s="61" t="s">
        <v>1688</v>
      </c>
      <c r="C839" s="86" t="s">
        <v>1722</v>
      </c>
      <c r="D839" s="92">
        <v>0</v>
      </c>
      <c r="E839" s="479" t="s">
        <v>1688</v>
      </c>
      <c r="F839" s="86" t="s">
        <v>1722</v>
      </c>
      <c r="G839" s="92">
        <v>0</v>
      </c>
      <c r="H839" s="480"/>
      <c r="I839" s="480"/>
      <c r="J839" s="480"/>
      <c r="K839" s="480"/>
      <c r="L839" s="480"/>
      <c r="M839" s="65"/>
    </row>
    <row r="840" spans="2:13">
      <c r="B840" s="61" t="s">
        <v>1689</v>
      </c>
      <c r="C840" s="86" t="s">
        <v>1722</v>
      </c>
      <c r="D840" s="92">
        <v>0</v>
      </c>
      <c r="E840" s="479" t="s">
        <v>1689</v>
      </c>
      <c r="F840" s="86" t="s">
        <v>1722</v>
      </c>
      <c r="G840" s="92">
        <v>0</v>
      </c>
      <c r="H840" s="480"/>
      <c r="I840" s="480"/>
      <c r="J840" s="480"/>
      <c r="K840" s="480"/>
      <c r="L840" s="480"/>
      <c r="M840" s="65"/>
    </row>
    <row r="841" spans="2:13">
      <c r="B841" s="61" t="s">
        <v>1690</v>
      </c>
      <c r="C841" s="86" t="s">
        <v>1722</v>
      </c>
      <c r="D841" s="92">
        <v>0</v>
      </c>
      <c r="E841" s="479" t="s">
        <v>1690</v>
      </c>
      <c r="F841" s="86" t="s">
        <v>1722</v>
      </c>
      <c r="G841" s="92">
        <v>0</v>
      </c>
      <c r="H841" s="480"/>
      <c r="I841" s="480"/>
      <c r="J841" s="480"/>
      <c r="K841" s="480"/>
      <c r="L841" s="480"/>
      <c r="M841" s="65"/>
    </row>
    <row r="842" spans="2:13">
      <c r="B842" s="61" t="s">
        <v>1691</v>
      </c>
      <c r="C842" s="86" t="s">
        <v>1722</v>
      </c>
      <c r="D842" s="92">
        <v>0</v>
      </c>
      <c r="E842" s="479" t="s">
        <v>1691</v>
      </c>
      <c r="F842" s="86" t="s">
        <v>1722</v>
      </c>
      <c r="G842" s="92">
        <v>0</v>
      </c>
      <c r="H842" s="86" t="s">
        <v>1716</v>
      </c>
      <c r="I842" s="480"/>
      <c r="J842" s="85" t="s">
        <v>1717</v>
      </c>
      <c r="K842" s="480"/>
      <c r="L842" s="85" t="s">
        <v>1718</v>
      </c>
      <c r="M842" s="65"/>
    </row>
    <row r="843" spans="2:13">
      <c r="B843" s="61" t="s">
        <v>1692</v>
      </c>
      <c r="C843" s="86" t="s">
        <v>1722</v>
      </c>
      <c r="D843" s="92">
        <v>0</v>
      </c>
      <c r="E843" s="479" t="s">
        <v>1692</v>
      </c>
      <c r="F843" s="86" t="s">
        <v>1722</v>
      </c>
      <c r="G843" s="92">
        <v>0</v>
      </c>
      <c r="H843" s="480"/>
      <c r="I843" s="480"/>
      <c r="J843" s="480"/>
      <c r="K843" s="480"/>
      <c r="L843" s="480"/>
      <c r="M843" s="65"/>
    </row>
    <row r="844" spans="2:13">
      <c r="B844" s="61" t="s">
        <v>1677</v>
      </c>
      <c r="C844" s="86" t="s">
        <v>863</v>
      </c>
      <c r="D844" s="92">
        <v>66</v>
      </c>
      <c r="E844" s="479" t="s">
        <v>1677</v>
      </c>
      <c r="F844" s="86" t="s">
        <v>1722</v>
      </c>
      <c r="G844" s="92">
        <v>0</v>
      </c>
      <c r="H844" s="480"/>
      <c r="I844" s="480"/>
      <c r="J844" s="480"/>
      <c r="K844" s="480"/>
      <c r="L844" s="480"/>
      <c r="M844" s="65"/>
    </row>
    <row r="845" spans="2:13">
      <c r="B845" s="61" t="s">
        <v>1693</v>
      </c>
      <c r="C845" s="86" t="s">
        <v>1722</v>
      </c>
      <c r="D845" s="92">
        <v>0</v>
      </c>
      <c r="E845" s="479" t="s">
        <v>1693</v>
      </c>
      <c r="F845" s="86" t="s">
        <v>1722</v>
      </c>
      <c r="G845" s="92">
        <v>0</v>
      </c>
      <c r="H845" s="480"/>
      <c r="I845" s="480"/>
      <c r="J845" s="480"/>
      <c r="K845" s="480"/>
      <c r="L845" s="480"/>
      <c r="M845" s="65"/>
    </row>
    <row r="846" spans="2:13" ht="15.75" thickBot="1">
      <c r="B846" s="102" t="s">
        <v>1729</v>
      </c>
      <c r="C846" s="93"/>
      <c r="D846" s="108">
        <v>76</v>
      </c>
      <c r="E846" s="103" t="s">
        <v>1730</v>
      </c>
      <c r="F846" s="93"/>
      <c r="G846" s="108">
        <v>79</v>
      </c>
      <c r="H846" s="83"/>
      <c r="I846" s="83"/>
      <c r="J846" s="83"/>
      <c r="K846" s="83"/>
      <c r="L846" s="83"/>
      <c r="M846" s="84"/>
    </row>
    <row r="847" spans="2:13" ht="15.75" thickTop="1">
      <c r="B847" s="104"/>
      <c r="C847" s="105"/>
      <c r="D847" s="142"/>
      <c r="E847" s="104"/>
      <c r="F847" s="105"/>
      <c r="G847" s="142"/>
      <c r="H847" s="58"/>
      <c r="I847" s="58"/>
      <c r="J847" s="58"/>
      <c r="K847" s="58"/>
      <c r="L847" s="58"/>
      <c r="M847" s="58"/>
    </row>
    <row r="848" spans="2:13">
      <c r="B848" s="104"/>
      <c r="C848" s="105"/>
      <c r="D848" s="142"/>
      <c r="E848" s="104"/>
      <c r="F848" s="105"/>
      <c r="G848" s="142"/>
      <c r="H848" s="58"/>
      <c r="I848" s="58"/>
      <c r="J848" s="58"/>
      <c r="K848" s="58"/>
      <c r="L848" s="58"/>
      <c r="M848" s="58"/>
    </row>
    <row r="849" spans="2:13" ht="15.75" thickBot="1">
      <c r="B849" s="104"/>
      <c r="C849" s="105"/>
      <c r="D849" s="142"/>
      <c r="E849" s="104"/>
      <c r="F849" s="105"/>
      <c r="G849" s="142"/>
      <c r="H849" s="58"/>
      <c r="I849" s="58"/>
      <c r="J849" s="58"/>
      <c r="K849" s="58"/>
      <c r="L849" s="58"/>
      <c r="M849" s="58"/>
    </row>
    <row r="850" spans="2:13" ht="16.5" thickTop="1" thickBot="1">
      <c r="B850" s="833" t="s">
        <v>1948</v>
      </c>
      <c r="C850" s="834"/>
      <c r="D850" s="835" t="s">
        <v>1658</v>
      </c>
      <c r="E850" s="836"/>
      <c r="F850" s="836"/>
      <c r="G850" s="836"/>
      <c r="H850" s="836"/>
      <c r="I850" s="837"/>
      <c r="J850" s="131"/>
      <c r="K850" s="59"/>
      <c r="L850" s="59"/>
      <c r="M850" s="60"/>
    </row>
    <row r="851" spans="2:13" ht="15.75" thickTop="1">
      <c r="B851" s="66" t="s">
        <v>1667</v>
      </c>
      <c r="C851" s="588" t="s">
        <v>2005</v>
      </c>
      <c r="D851" s="476" t="s">
        <v>1652</v>
      </c>
      <c r="E851" s="477" t="s">
        <v>1653</v>
      </c>
      <c r="F851" s="477" t="s">
        <v>1654</v>
      </c>
      <c r="G851" s="477" t="s">
        <v>1656</v>
      </c>
      <c r="H851" s="477" t="s">
        <v>1655</v>
      </c>
      <c r="I851" s="478" t="s">
        <v>1657</v>
      </c>
      <c r="J851" s="132"/>
      <c r="K851" s="480"/>
      <c r="L851" s="480"/>
      <c r="M851" s="65"/>
    </row>
    <row r="852" spans="2:13">
      <c r="B852" s="66" t="s">
        <v>1757</v>
      </c>
      <c r="C852" s="86" t="s">
        <v>1792</v>
      </c>
      <c r="D852" s="87">
        <v>79</v>
      </c>
      <c r="E852" s="88">
        <v>85</v>
      </c>
      <c r="F852" s="88">
        <v>60</v>
      </c>
      <c r="G852" s="88">
        <v>55</v>
      </c>
      <c r="H852" s="88">
        <v>60</v>
      </c>
      <c r="I852" s="89">
        <v>71</v>
      </c>
      <c r="J852" s="132"/>
      <c r="K852" s="480"/>
      <c r="L852" s="480"/>
      <c r="M852" s="65"/>
    </row>
    <row r="853" spans="2:13">
      <c r="B853" s="66" t="s">
        <v>1665</v>
      </c>
      <c r="C853" s="86" t="s">
        <v>11</v>
      </c>
      <c r="D853" s="838" t="s">
        <v>1669</v>
      </c>
      <c r="E853" s="839"/>
      <c r="F853" s="839"/>
      <c r="G853" s="839"/>
      <c r="H853" s="839"/>
      <c r="I853" s="840"/>
      <c r="J853" s="132"/>
      <c r="K853" s="480"/>
      <c r="L853" s="480"/>
      <c r="M853" s="65"/>
    </row>
    <row r="854" spans="2:13">
      <c r="B854" s="66" t="s">
        <v>1666</v>
      </c>
      <c r="C854" s="86" t="s">
        <v>16</v>
      </c>
      <c r="D854" s="841" t="s">
        <v>1661</v>
      </c>
      <c r="E854" s="842"/>
      <c r="F854" s="842"/>
      <c r="G854" s="842" t="s">
        <v>1662</v>
      </c>
      <c r="H854" s="842"/>
      <c r="I854" s="843"/>
      <c r="J854" s="132"/>
      <c r="K854" s="480"/>
      <c r="L854" s="480"/>
      <c r="M854" s="65"/>
    </row>
    <row r="855" spans="2:13">
      <c r="B855" s="66" t="s">
        <v>1670</v>
      </c>
      <c r="C855" s="86" t="s">
        <v>1630</v>
      </c>
      <c r="D855" s="63" t="s">
        <v>1663</v>
      </c>
      <c r="E855" s="480" t="s">
        <v>1144</v>
      </c>
      <c r="F855" s="480"/>
      <c r="G855" s="64" t="s">
        <v>1663</v>
      </c>
      <c r="H855" s="480" t="s">
        <v>644</v>
      </c>
      <c r="I855" s="70"/>
      <c r="J855" s="486"/>
      <c r="K855" s="480"/>
      <c r="L855" s="480"/>
      <c r="M855" s="65"/>
    </row>
    <row r="856" spans="2:13">
      <c r="B856" s="66" t="s">
        <v>1659</v>
      </c>
      <c r="C856" s="86">
        <v>462.18</v>
      </c>
      <c r="D856" s="71" t="s">
        <v>1664</v>
      </c>
      <c r="E856" s="90">
        <v>102</v>
      </c>
      <c r="F856" s="68"/>
      <c r="G856" s="72" t="s">
        <v>1664</v>
      </c>
      <c r="H856" s="90">
        <v>81</v>
      </c>
      <c r="I856" s="69"/>
      <c r="J856" s="191"/>
      <c r="K856" s="480"/>
      <c r="L856" s="480"/>
      <c r="M856" s="65"/>
    </row>
    <row r="857" spans="2:13">
      <c r="B857" s="66" t="s">
        <v>1660</v>
      </c>
      <c r="C857" s="86">
        <v>215.21</v>
      </c>
      <c r="D857" s="838" t="s">
        <v>1668</v>
      </c>
      <c r="E857" s="839"/>
      <c r="F857" s="839"/>
      <c r="G857" s="839"/>
      <c r="H857" s="839"/>
      <c r="I857" s="840"/>
      <c r="J857" s="191"/>
      <c r="K857" s="480"/>
      <c r="L857" s="480"/>
      <c r="M857" s="65"/>
    </row>
    <row r="858" spans="2:13">
      <c r="B858" s="66" t="s">
        <v>1728</v>
      </c>
      <c r="C858" s="86">
        <v>377.71</v>
      </c>
      <c r="D858" s="841" t="s">
        <v>1661</v>
      </c>
      <c r="E858" s="842"/>
      <c r="F858" s="842"/>
      <c r="G858" s="842" t="s">
        <v>1662</v>
      </c>
      <c r="H858" s="842"/>
      <c r="I858" s="843"/>
      <c r="J858" s="191"/>
      <c r="K858" s="480"/>
      <c r="L858" s="480"/>
      <c r="M858" s="65"/>
    </row>
    <row r="859" spans="2:13">
      <c r="B859" s="66" t="s">
        <v>1713</v>
      </c>
      <c r="C859" s="86">
        <v>1.22</v>
      </c>
      <c r="D859" s="63" t="s">
        <v>1663</v>
      </c>
      <c r="E859" s="480" t="s">
        <v>944</v>
      </c>
      <c r="F859" s="480"/>
      <c r="G859" s="64" t="s">
        <v>1663</v>
      </c>
      <c r="H859" s="480" t="s">
        <v>1271</v>
      </c>
      <c r="I859" s="70"/>
      <c r="J859" s="191"/>
      <c r="K859" s="480"/>
      <c r="L859" s="480"/>
      <c r="M859" s="65"/>
    </row>
    <row r="860" spans="2:13">
      <c r="B860" s="66" t="s">
        <v>1714</v>
      </c>
      <c r="C860" s="86">
        <v>1.0900000000000001</v>
      </c>
      <c r="D860" s="63" t="s">
        <v>1664</v>
      </c>
      <c r="E860" s="90">
        <v>68</v>
      </c>
      <c r="F860" s="68"/>
      <c r="G860" s="72" t="s">
        <v>1664</v>
      </c>
      <c r="H860" s="91">
        <v>95</v>
      </c>
      <c r="I860" s="70"/>
      <c r="J860" s="191"/>
      <c r="K860" s="480"/>
      <c r="L860" s="480"/>
      <c r="M860" s="65"/>
    </row>
    <row r="861" spans="2:13">
      <c r="B861" s="844" t="s">
        <v>1671</v>
      </c>
      <c r="C861" s="839"/>
      <c r="D861" s="840"/>
      <c r="E861" s="838" t="s">
        <v>1672</v>
      </c>
      <c r="F861" s="839"/>
      <c r="G861" s="840"/>
      <c r="H861" s="838" t="s">
        <v>1673</v>
      </c>
      <c r="I861" s="839"/>
      <c r="J861" s="840"/>
      <c r="K861" s="838" t="s">
        <v>1701</v>
      </c>
      <c r="L861" s="839"/>
      <c r="M861" s="845"/>
    </row>
    <row r="862" spans="2:13">
      <c r="B862" s="73" t="s">
        <v>1674</v>
      </c>
      <c r="C862" s="477" t="s">
        <v>1675</v>
      </c>
      <c r="D862" s="478" t="s">
        <v>1676</v>
      </c>
      <c r="E862" s="476" t="s">
        <v>1674</v>
      </c>
      <c r="F862" s="477" t="s">
        <v>1675</v>
      </c>
      <c r="G862" s="478" t="s">
        <v>1676</v>
      </c>
      <c r="H862" s="476" t="s">
        <v>1694</v>
      </c>
      <c r="I862" s="477" t="s">
        <v>1731</v>
      </c>
      <c r="J862" s="478" t="s">
        <v>1732</v>
      </c>
      <c r="K862" s="476" t="s">
        <v>1702</v>
      </c>
      <c r="L862" s="477"/>
      <c r="M862" s="77" t="s">
        <v>1703</v>
      </c>
    </row>
    <row r="863" spans="2:13">
      <c r="B863" s="61" t="s">
        <v>1678</v>
      </c>
      <c r="C863" s="86" t="s">
        <v>1723</v>
      </c>
      <c r="D863" s="92" t="s">
        <v>1723</v>
      </c>
      <c r="E863" s="479" t="s">
        <v>1678</v>
      </c>
      <c r="F863" s="86" t="s">
        <v>1723</v>
      </c>
      <c r="G863" s="92" t="s">
        <v>1723</v>
      </c>
      <c r="H863" s="479" t="s">
        <v>1695</v>
      </c>
      <c r="I863" s="86">
        <v>0</v>
      </c>
      <c r="J863" s="92">
        <v>0</v>
      </c>
      <c r="K863" s="479" t="s">
        <v>1704</v>
      </c>
      <c r="L863" s="480"/>
      <c r="M863" s="107">
        <v>0</v>
      </c>
    </row>
    <row r="864" spans="2:13">
      <c r="B864" s="61" t="s">
        <v>1679</v>
      </c>
      <c r="C864" s="86" t="s">
        <v>1722</v>
      </c>
      <c r="D864" s="92">
        <v>0</v>
      </c>
      <c r="E864" s="479" t="s">
        <v>1679</v>
      </c>
      <c r="F864" s="86" t="s">
        <v>1722</v>
      </c>
      <c r="G864" s="92">
        <v>0</v>
      </c>
      <c r="H864" s="479" t="s">
        <v>1696</v>
      </c>
      <c r="I864" s="86">
        <v>90</v>
      </c>
      <c r="J864" s="92">
        <v>0</v>
      </c>
      <c r="K864" s="479" t="s">
        <v>1735</v>
      </c>
      <c r="L864" s="480"/>
      <c r="M864" s="107">
        <v>0</v>
      </c>
    </row>
    <row r="865" spans="2:13">
      <c r="B865" s="61" t="s">
        <v>1680</v>
      </c>
      <c r="C865" s="86" t="s">
        <v>1723</v>
      </c>
      <c r="D865" s="92" t="s">
        <v>1723</v>
      </c>
      <c r="E865" s="479" t="s">
        <v>1680</v>
      </c>
      <c r="F865" s="86" t="s">
        <v>1723</v>
      </c>
      <c r="G865" s="92" t="s">
        <v>1723</v>
      </c>
      <c r="H865" s="479" t="s">
        <v>1697</v>
      </c>
      <c r="I865" s="86">
        <v>0</v>
      </c>
      <c r="J865" s="92">
        <v>0</v>
      </c>
      <c r="K865" s="67" t="s">
        <v>1706</v>
      </c>
      <c r="L865" s="68"/>
      <c r="M865" s="101">
        <v>0</v>
      </c>
    </row>
    <row r="866" spans="2:13">
      <c r="B866" s="61" t="s">
        <v>1681</v>
      </c>
      <c r="C866" s="86" t="s">
        <v>1722</v>
      </c>
      <c r="D866" s="92">
        <v>0</v>
      </c>
      <c r="E866" s="479" t="s">
        <v>1681</v>
      </c>
      <c r="F866" s="96" t="s">
        <v>1307</v>
      </c>
      <c r="G866" s="92">
        <v>95</v>
      </c>
      <c r="H866" s="479" t="s">
        <v>1698</v>
      </c>
      <c r="I866" s="86">
        <v>0</v>
      </c>
      <c r="J866" s="92">
        <v>10</v>
      </c>
      <c r="K866" s="838" t="s">
        <v>1707</v>
      </c>
      <c r="L866" s="839"/>
      <c r="M866" s="845"/>
    </row>
    <row r="867" spans="2:13">
      <c r="B867" s="61" t="s">
        <v>1682</v>
      </c>
      <c r="C867" s="86" t="s">
        <v>1722</v>
      </c>
      <c r="D867" s="92">
        <v>0</v>
      </c>
      <c r="E867" s="479" t="s">
        <v>1682</v>
      </c>
      <c r="F867" s="86" t="s">
        <v>889</v>
      </c>
      <c r="G867" s="92">
        <v>80</v>
      </c>
      <c r="H867" s="480" t="s">
        <v>1724</v>
      </c>
      <c r="I867" s="86">
        <v>50</v>
      </c>
      <c r="J867" s="92">
        <v>0</v>
      </c>
      <c r="K867" s="846" t="s">
        <v>1708</v>
      </c>
      <c r="L867" s="847"/>
      <c r="M867" s="107">
        <v>0</v>
      </c>
    </row>
    <row r="868" spans="2:13">
      <c r="B868" s="61" t="s">
        <v>1683</v>
      </c>
      <c r="C868" s="86" t="s">
        <v>1722</v>
      </c>
      <c r="D868" s="92">
        <v>0</v>
      </c>
      <c r="E868" s="479" t="s">
        <v>1683</v>
      </c>
      <c r="F868" s="86" t="s">
        <v>950</v>
      </c>
      <c r="G868" s="92">
        <v>95</v>
      </c>
      <c r="H868" s="479" t="s">
        <v>1699</v>
      </c>
      <c r="I868" s="86">
        <v>100</v>
      </c>
      <c r="J868" s="92">
        <v>10</v>
      </c>
      <c r="K868" s="846" t="s">
        <v>1709</v>
      </c>
      <c r="L868" s="847"/>
      <c r="M868" s="107">
        <v>0</v>
      </c>
    </row>
    <row r="869" spans="2:13">
      <c r="B869" s="61" t="s">
        <v>1684</v>
      </c>
      <c r="C869" s="96" t="s">
        <v>869</v>
      </c>
      <c r="D869" s="92">
        <v>150</v>
      </c>
      <c r="E869" s="479" t="s">
        <v>1684</v>
      </c>
      <c r="F869" s="86" t="s">
        <v>1722</v>
      </c>
      <c r="G869" s="92">
        <v>0</v>
      </c>
      <c r="H869" s="479" t="s">
        <v>1685</v>
      </c>
      <c r="I869" s="86">
        <v>85</v>
      </c>
      <c r="J869" s="92">
        <v>0</v>
      </c>
      <c r="K869" s="846" t="s">
        <v>1710</v>
      </c>
      <c r="L869" s="847"/>
      <c r="M869" s="107">
        <v>100</v>
      </c>
    </row>
    <row r="870" spans="2:13">
      <c r="B870" s="61" t="s">
        <v>1685</v>
      </c>
      <c r="C870" s="86" t="s">
        <v>1722</v>
      </c>
      <c r="D870" s="92">
        <v>0</v>
      </c>
      <c r="E870" s="479" t="s">
        <v>1685</v>
      </c>
      <c r="F870" s="86" t="s">
        <v>1722</v>
      </c>
      <c r="G870" s="92">
        <v>0</v>
      </c>
      <c r="H870" s="479" t="s">
        <v>1700</v>
      </c>
      <c r="I870" s="100">
        <v>50</v>
      </c>
      <c r="J870" s="106">
        <v>0</v>
      </c>
      <c r="K870" s="593" t="s">
        <v>2003</v>
      </c>
      <c r="L870" s="100"/>
      <c r="M870" s="101">
        <v>0</v>
      </c>
    </row>
    <row r="871" spans="2:13">
      <c r="B871" s="61" t="s">
        <v>1686</v>
      </c>
      <c r="C871" s="86" t="s">
        <v>774</v>
      </c>
      <c r="D871" s="92">
        <v>40</v>
      </c>
      <c r="E871" s="479" t="s">
        <v>1686</v>
      </c>
      <c r="F871" s="86" t="s">
        <v>1722</v>
      </c>
      <c r="G871" s="92">
        <v>0</v>
      </c>
      <c r="H871" s="848" t="s">
        <v>1712</v>
      </c>
      <c r="I871" s="849"/>
      <c r="J871" s="81" t="s">
        <v>1711</v>
      </c>
      <c r="K871" s="97">
        <v>30</v>
      </c>
      <c r="L871" s="82" t="s">
        <v>1705</v>
      </c>
      <c r="M871" s="98">
        <v>75</v>
      </c>
    </row>
    <row r="872" spans="2:13">
      <c r="B872" s="61" t="s">
        <v>1687</v>
      </c>
      <c r="C872" s="86" t="s">
        <v>1089</v>
      </c>
      <c r="D872" s="92">
        <v>60</v>
      </c>
      <c r="E872" s="479" t="s">
        <v>1687</v>
      </c>
      <c r="F872" s="86" t="s">
        <v>1722</v>
      </c>
      <c r="G872" s="92">
        <v>0</v>
      </c>
      <c r="H872" s="480"/>
      <c r="I872" s="480"/>
      <c r="J872" s="480"/>
      <c r="K872" s="480"/>
      <c r="L872" s="480"/>
      <c r="M872" s="65"/>
    </row>
    <row r="873" spans="2:13">
      <c r="B873" s="61" t="s">
        <v>1688</v>
      </c>
      <c r="C873" s="86" t="s">
        <v>1722</v>
      </c>
      <c r="D873" s="92">
        <v>0</v>
      </c>
      <c r="E873" s="479" t="s">
        <v>1688</v>
      </c>
      <c r="F873" s="86" t="s">
        <v>1722</v>
      </c>
      <c r="G873" s="92">
        <v>0</v>
      </c>
      <c r="H873" s="480"/>
      <c r="I873" s="480"/>
      <c r="J873" s="480"/>
      <c r="K873" s="480"/>
      <c r="L873" s="480"/>
      <c r="M873" s="65"/>
    </row>
    <row r="874" spans="2:13">
      <c r="B874" s="61" t="s">
        <v>1689</v>
      </c>
      <c r="C874" s="94" t="s">
        <v>879</v>
      </c>
      <c r="D874" s="92">
        <v>51</v>
      </c>
      <c r="E874" s="479" t="s">
        <v>1689</v>
      </c>
      <c r="F874" s="86" t="s">
        <v>1722</v>
      </c>
      <c r="G874" s="92">
        <v>0</v>
      </c>
      <c r="H874" s="480"/>
      <c r="I874" s="480"/>
      <c r="J874" s="480"/>
      <c r="K874" s="480"/>
      <c r="L874" s="480"/>
      <c r="M874" s="65"/>
    </row>
    <row r="875" spans="2:13">
      <c r="B875" s="61" t="s">
        <v>1690</v>
      </c>
      <c r="C875" s="86" t="s">
        <v>1162</v>
      </c>
      <c r="D875" s="92">
        <v>49</v>
      </c>
      <c r="E875" s="479" t="s">
        <v>1690</v>
      </c>
      <c r="F875" s="86" t="s">
        <v>1722</v>
      </c>
      <c r="G875" s="92">
        <v>0</v>
      </c>
      <c r="H875" s="480"/>
      <c r="I875" s="480"/>
      <c r="J875" s="480"/>
      <c r="K875" s="480"/>
      <c r="L875" s="480"/>
      <c r="M875" s="65"/>
    </row>
    <row r="876" spans="2:13">
      <c r="B876" s="61" t="s">
        <v>1691</v>
      </c>
      <c r="C876" s="86" t="s">
        <v>1722</v>
      </c>
      <c r="D876" s="92">
        <v>0</v>
      </c>
      <c r="E876" s="479" t="s">
        <v>1691</v>
      </c>
      <c r="F876" s="96" t="s">
        <v>1185</v>
      </c>
      <c r="G876" s="92">
        <v>80</v>
      </c>
      <c r="H876" s="86" t="s">
        <v>1716</v>
      </c>
      <c r="I876" s="480"/>
      <c r="J876" s="85" t="s">
        <v>1717</v>
      </c>
      <c r="K876" s="480"/>
      <c r="L876" s="85" t="s">
        <v>1718</v>
      </c>
      <c r="M876" s="65"/>
    </row>
    <row r="877" spans="2:13">
      <c r="B877" s="61" t="s">
        <v>1692</v>
      </c>
      <c r="C877" s="86" t="s">
        <v>1722</v>
      </c>
      <c r="D877" s="92">
        <v>0</v>
      </c>
      <c r="E877" s="479" t="s">
        <v>1692</v>
      </c>
      <c r="F877" s="86" t="s">
        <v>1722</v>
      </c>
      <c r="G877" s="92">
        <v>0</v>
      </c>
      <c r="H877" s="480"/>
      <c r="I877" s="480"/>
      <c r="J877" s="480"/>
      <c r="K877" s="480"/>
      <c r="L877" s="480"/>
      <c r="M877" s="65"/>
    </row>
    <row r="878" spans="2:13">
      <c r="B878" s="61" t="s">
        <v>1677</v>
      </c>
      <c r="C878" s="86" t="s">
        <v>863</v>
      </c>
      <c r="D878" s="92">
        <v>66</v>
      </c>
      <c r="E878" s="479" t="s">
        <v>1677</v>
      </c>
      <c r="F878" s="86" t="s">
        <v>1722</v>
      </c>
      <c r="G878" s="92">
        <v>0</v>
      </c>
      <c r="H878" s="480"/>
      <c r="I878" s="480"/>
      <c r="J878" s="480"/>
      <c r="K878" s="480"/>
      <c r="L878" s="480"/>
      <c r="M878" s="65"/>
    </row>
    <row r="879" spans="2:13">
      <c r="B879" s="61" t="s">
        <v>1693</v>
      </c>
      <c r="C879" s="86" t="s">
        <v>964</v>
      </c>
      <c r="D879" s="92">
        <v>75</v>
      </c>
      <c r="E879" s="479" t="s">
        <v>1693</v>
      </c>
      <c r="F879" s="86" t="s">
        <v>1722</v>
      </c>
      <c r="G879" s="92">
        <v>0</v>
      </c>
      <c r="H879" s="480"/>
      <c r="I879" s="480"/>
      <c r="J879" s="480"/>
      <c r="K879" s="480"/>
      <c r="L879" s="480"/>
      <c r="M879" s="65"/>
    </row>
    <row r="880" spans="2:13" ht="15.75" thickBot="1">
      <c r="B880" s="102" t="s">
        <v>1729</v>
      </c>
      <c r="C880" s="93"/>
      <c r="D880" s="108">
        <v>70</v>
      </c>
      <c r="E880" s="103" t="s">
        <v>1730</v>
      </c>
      <c r="F880" s="93"/>
      <c r="G880" s="108">
        <v>88</v>
      </c>
      <c r="H880" s="83"/>
      <c r="I880" s="83"/>
      <c r="J880" s="83"/>
      <c r="K880" s="83"/>
      <c r="L880" s="83"/>
      <c r="M880" s="84"/>
    </row>
    <row r="881" spans="2:13" ht="15.75" thickTop="1">
      <c r="B881" s="104"/>
      <c r="C881" s="105"/>
      <c r="D881" s="142"/>
      <c r="E881" s="104"/>
      <c r="F881" s="105"/>
      <c r="G881" s="142"/>
      <c r="H881" s="58"/>
      <c r="I881" s="58"/>
      <c r="J881" s="58"/>
      <c r="K881" s="58"/>
      <c r="L881" s="58"/>
      <c r="M881" s="58"/>
    </row>
    <row r="882" spans="2:13">
      <c r="B882" s="104"/>
      <c r="C882" s="105"/>
      <c r="D882" s="142"/>
      <c r="E882" s="104"/>
      <c r="F882" s="105"/>
      <c r="G882" s="142"/>
      <c r="H882" s="58"/>
      <c r="I882" s="58"/>
      <c r="J882" s="58"/>
      <c r="K882" s="58"/>
      <c r="L882" s="58"/>
      <c r="M882" s="58"/>
    </row>
    <row r="883" spans="2:13" ht="15.75" thickBot="1">
      <c r="B883" s="104"/>
      <c r="C883" s="105"/>
      <c r="D883" s="142"/>
      <c r="E883" s="104"/>
      <c r="F883" s="105"/>
      <c r="G883" s="142"/>
      <c r="H883" s="58"/>
      <c r="I883" s="58"/>
      <c r="J883" s="58"/>
      <c r="K883" s="58"/>
      <c r="L883" s="58"/>
      <c r="M883" s="58"/>
    </row>
    <row r="884" spans="2:13" ht="16.5" thickTop="1" thickBot="1">
      <c r="B884" s="833" t="s">
        <v>1868</v>
      </c>
      <c r="C884" s="834"/>
      <c r="D884" s="835" t="s">
        <v>1658</v>
      </c>
      <c r="E884" s="836"/>
      <c r="F884" s="836"/>
      <c r="G884" s="836"/>
      <c r="H884" s="836"/>
      <c r="I884" s="837"/>
      <c r="J884" s="190"/>
      <c r="K884" s="59"/>
      <c r="L884" s="59"/>
      <c r="M884" s="60"/>
    </row>
    <row r="885" spans="2:13" ht="15.75" thickTop="1">
      <c r="B885" s="66" t="s">
        <v>1667</v>
      </c>
      <c r="C885" s="594" t="s">
        <v>2032</v>
      </c>
      <c r="D885" s="304" t="s">
        <v>1652</v>
      </c>
      <c r="E885" s="305" t="s">
        <v>1653</v>
      </c>
      <c r="F885" s="305" t="s">
        <v>1654</v>
      </c>
      <c r="G885" s="305" t="s">
        <v>1656</v>
      </c>
      <c r="H885" s="305" t="s">
        <v>1655</v>
      </c>
      <c r="I885" s="306" t="s">
        <v>1657</v>
      </c>
      <c r="J885" s="191"/>
      <c r="K885" s="308"/>
      <c r="L885" s="308"/>
      <c r="M885" s="65"/>
    </row>
    <row r="886" spans="2:13">
      <c r="B886" s="66" t="s">
        <v>1757</v>
      </c>
      <c r="C886" s="86" t="s">
        <v>1762</v>
      </c>
      <c r="D886" s="87">
        <v>79</v>
      </c>
      <c r="E886" s="88">
        <v>83</v>
      </c>
      <c r="F886" s="88">
        <v>100</v>
      </c>
      <c r="G886" s="88">
        <v>85</v>
      </c>
      <c r="H886" s="88">
        <v>105</v>
      </c>
      <c r="I886" s="89">
        <v>78</v>
      </c>
      <c r="J886" s="191"/>
      <c r="K886" s="308"/>
      <c r="L886" s="308"/>
      <c r="M886" s="65"/>
    </row>
    <row r="887" spans="2:13">
      <c r="B887" s="66" t="s">
        <v>1665</v>
      </c>
      <c r="C887" s="86" t="s">
        <v>16</v>
      </c>
      <c r="D887" s="838" t="s">
        <v>1669</v>
      </c>
      <c r="E887" s="839"/>
      <c r="F887" s="839"/>
      <c r="G887" s="839"/>
      <c r="H887" s="839"/>
      <c r="I887" s="840"/>
      <c r="J887" s="191"/>
      <c r="K887" s="308"/>
      <c r="L887" s="308"/>
      <c r="M887" s="65"/>
    </row>
    <row r="888" spans="2:13">
      <c r="B888" s="66" t="s">
        <v>1666</v>
      </c>
      <c r="C888" s="86" t="s">
        <v>1723</v>
      </c>
      <c r="D888" s="841" t="s">
        <v>1661</v>
      </c>
      <c r="E888" s="842"/>
      <c r="F888" s="842"/>
      <c r="G888" s="842" t="s">
        <v>1662</v>
      </c>
      <c r="H888" s="842"/>
      <c r="I888" s="843"/>
      <c r="J888" s="191"/>
      <c r="K888" s="308"/>
      <c r="L888" s="308"/>
      <c r="M888" s="65"/>
    </row>
    <row r="889" spans="2:13">
      <c r="B889" s="66" t="s">
        <v>1670</v>
      </c>
      <c r="C889" s="86" t="s">
        <v>1624</v>
      </c>
      <c r="D889" s="63" t="s">
        <v>1663</v>
      </c>
      <c r="E889" s="308" t="s">
        <v>644</v>
      </c>
      <c r="F889" s="308"/>
      <c r="G889" s="64" t="s">
        <v>1663</v>
      </c>
      <c r="H889" s="308" t="s">
        <v>1723</v>
      </c>
      <c r="I889" s="70"/>
      <c r="J889" s="191"/>
      <c r="K889" s="308"/>
      <c r="L889" s="308"/>
      <c r="M889" s="65"/>
    </row>
    <row r="890" spans="2:13">
      <c r="B890" s="66" t="s">
        <v>1659</v>
      </c>
      <c r="C890" s="86">
        <v>399.78</v>
      </c>
      <c r="D890" s="71" t="s">
        <v>1664</v>
      </c>
      <c r="E890" s="90">
        <v>81</v>
      </c>
      <c r="F890" s="68"/>
      <c r="G890" s="72" t="s">
        <v>1664</v>
      </c>
      <c r="H890" s="90" t="s">
        <v>1723</v>
      </c>
      <c r="I890" s="69"/>
      <c r="J890" s="191"/>
      <c r="K890" s="308"/>
      <c r="L890" s="308"/>
      <c r="M890" s="65"/>
    </row>
    <row r="891" spans="2:13">
      <c r="B891" s="66" t="s">
        <v>1660</v>
      </c>
      <c r="C891" s="86">
        <v>317.63</v>
      </c>
      <c r="D891" s="838" t="s">
        <v>1668</v>
      </c>
      <c r="E891" s="839"/>
      <c r="F891" s="839"/>
      <c r="G891" s="839"/>
      <c r="H891" s="839"/>
      <c r="I891" s="840"/>
      <c r="J891" s="191"/>
      <c r="K891" s="308"/>
      <c r="L891" s="308"/>
      <c r="M891" s="65"/>
    </row>
    <row r="892" spans="2:13">
      <c r="B892" s="66" t="s">
        <v>1728</v>
      </c>
      <c r="C892" s="140">
        <v>296.63</v>
      </c>
      <c r="D892" s="841" t="s">
        <v>1661</v>
      </c>
      <c r="E892" s="842"/>
      <c r="F892" s="842"/>
      <c r="G892" s="842" t="s">
        <v>1662</v>
      </c>
      <c r="H892" s="842"/>
      <c r="I892" s="843"/>
      <c r="J892" s="191"/>
      <c r="K892" s="308"/>
      <c r="L892" s="308"/>
      <c r="M892" s="65"/>
    </row>
    <row r="893" spans="2:13">
      <c r="B893" s="66" t="s">
        <v>1713</v>
      </c>
      <c r="C893" s="86">
        <v>1.22</v>
      </c>
      <c r="D893" s="63" t="s">
        <v>1663</v>
      </c>
      <c r="E893" s="308" t="s">
        <v>1271</v>
      </c>
      <c r="F893" s="308"/>
      <c r="G893" s="64" t="s">
        <v>1663</v>
      </c>
      <c r="H893" s="308" t="s">
        <v>1723</v>
      </c>
      <c r="I893" s="70"/>
      <c r="J893" s="191"/>
      <c r="K893" s="308"/>
      <c r="L893" s="308"/>
      <c r="M893" s="65"/>
    </row>
    <row r="894" spans="2:13">
      <c r="B894" s="66" t="s">
        <v>1714</v>
      </c>
      <c r="C894" s="140">
        <v>1.2</v>
      </c>
      <c r="D894" s="63" t="s">
        <v>1664</v>
      </c>
      <c r="E894" s="90">
        <v>95</v>
      </c>
      <c r="F894" s="68"/>
      <c r="G894" s="72" t="s">
        <v>1664</v>
      </c>
      <c r="H894" s="91" t="s">
        <v>1723</v>
      </c>
      <c r="I894" s="70"/>
      <c r="J894" s="191"/>
      <c r="K894" s="308"/>
      <c r="L894" s="308"/>
      <c r="M894" s="65"/>
    </row>
    <row r="895" spans="2:13">
      <c r="B895" s="844" t="s">
        <v>1671</v>
      </c>
      <c r="C895" s="839"/>
      <c r="D895" s="840"/>
      <c r="E895" s="838" t="s">
        <v>1672</v>
      </c>
      <c r="F895" s="839"/>
      <c r="G895" s="840"/>
      <c r="H895" s="838" t="s">
        <v>1673</v>
      </c>
      <c r="I895" s="839"/>
      <c r="J895" s="840"/>
      <c r="K895" s="838" t="s">
        <v>1701</v>
      </c>
      <c r="L895" s="839"/>
      <c r="M895" s="845"/>
    </row>
    <row r="896" spans="2:13">
      <c r="B896" s="73" t="s">
        <v>1674</v>
      </c>
      <c r="C896" s="305" t="s">
        <v>1675</v>
      </c>
      <c r="D896" s="306" t="s">
        <v>1676</v>
      </c>
      <c r="E896" s="304" t="s">
        <v>1674</v>
      </c>
      <c r="F896" s="305" t="s">
        <v>1675</v>
      </c>
      <c r="G896" s="306" t="s">
        <v>1676</v>
      </c>
      <c r="H896" s="304" t="s">
        <v>1694</v>
      </c>
      <c r="I896" s="305" t="s">
        <v>1731</v>
      </c>
      <c r="J896" s="306" t="s">
        <v>1732</v>
      </c>
      <c r="K896" s="304" t="s">
        <v>1702</v>
      </c>
      <c r="L896" s="305"/>
      <c r="M896" s="77" t="s">
        <v>1703</v>
      </c>
    </row>
    <row r="897" spans="2:13">
      <c r="B897" s="61" t="s">
        <v>1678</v>
      </c>
      <c r="C897" s="86" t="s">
        <v>1144</v>
      </c>
      <c r="D897" s="92">
        <v>102</v>
      </c>
      <c r="E897" s="307" t="s">
        <v>1678</v>
      </c>
      <c r="F897" s="94" t="s">
        <v>944</v>
      </c>
      <c r="G897" s="92">
        <v>68</v>
      </c>
      <c r="H897" s="307" t="s">
        <v>1695</v>
      </c>
      <c r="I897" s="86">
        <v>0</v>
      </c>
      <c r="J897" s="92">
        <v>0</v>
      </c>
      <c r="K897" s="307" t="s">
        <v>1704</v>
      </c>
      <c r="L897" s="308"/>
      <c r="M897" s="107">
        <v>0</v>
      </c>
    </row>
    <row r="898" spans="2:13">
      <c r="B898" s="61" t="s">
        <v>1679</v>
      </c>
      <c r="C898" s="86" t="s">
        <v>1722</v>
      </c>
      <c r="D898" s="92">
        <v>0</v>
      </c>
      <c r="E898" s="307" t="s">
        <v>1679</v>
      </c>
      <c r="F898" s="86" t="s">
        <v>1722</v>
      </c>
      <c r="G898" s="92">
        <v>0</v>
      </c>
      <c r="H898" s="307" t="s">
        <v>1696</v>
      </c>
      <c r="I898" s="86">
        <v>90</v>
      </c>
      <c r="J898" s="92">
        <v>-40</v>
      </c>
      <c r="K898" s="307" t="s">
        <v>1735</v>
      </c>
      <c r="L898" s="308"/>
      <c r="M898" s="107">
        <v>6</v>
      </c>
    </row>
    <row r="899" spans="2:13">
      <c r="B899" s="61" t="s">
        <v>1680</v>
      </c>
      <c r="C899" s="86" t="s">
        <v>1723</v>
      </c>
      <c r="D899" s="92" t="s">
        <v>1723</v>
      </c>
      <c r="E899" s="307" t="s">
        <v>1680</v>
      </c>
      <c r="F899" s="86" t="s">
        <v>1723</v>
      </c>
      <c r="G899" s="92" t="s">
        <v>1723</v>
      </c>
      <c r="H899" s="307" t="s">
        <v>1697</v>
      </c>
      <c r="I899" s="86">
        <v>100</v>
      </c>
      <c r="J899" s="92">
        <v>30</v>
      </c>
      <c r="K899" s="67" t="s">
        <v>1706</v>
      </c>
      <c r="L899" s="68"/>
      <c r="M899" s="101">
        <v>0</v>
      </c>
    </row>
    <row r="900" spans="2:13">
      <c r="B900" s="61" t="s">
        <v>1681</v>
      </c>
      <c r="C900" s="86" t="s">
        <v>1722</v>
      </c>
      <c r="D900" s="92">
        <v>0</v>
      </c>
      <c r="E900" s="307" t="s">
        <v>1681</v>
      </c>
      <c r="F900" s="86" t="s">
        <v>1722</v>
      </c>
      <c r="G900" s="92">
        <v>0</v>
      </c>
      <c r="H900" s="307" t="s">
        <v>1698</v>
      </c>
      <c r="I900" s="86">
        <v>0</v>
      </c>
      <c r="J900" s="92">
        <v>10</v>
      </c>
      <c r="K900" s="838" t="s">
        <v>1707</v>
      </c>
      <c r="L900" s="839"/>
      <c r="M900" s="845"/>
    </row>
    <row r="901" spans="2:13">
      <c r="B901" s="61" t="s">
        <v>1682</v>
      </c>
      <c r="C901" s="86" t="s">
        <v>1722</v>
      </c>
      <c r="D901" s="92">
        <v>0</v>
      </c>
      <c r="E901" s="307" t="s">
        <v>1682</v>
      </c>
      <c r="F901" s="86" t="s">
        <v>1722</v>
      </c>
      <c r="G901" s="92">
        <v>0</v>
      </c>
      <c r="H901" s="308" t="s">
        <v>1724</v>
      </c>
      <c r="I901" s="86">
        <v>50</v>
      </c>
      <c r="J901" s="92">
        <v>0</v>
      </c>
      <c r="K901" s="846" t="s">
        <v>1708</v>
      </c>
      <c r="L901" s="847"/>
      <c r="M901" s="107">
        <v>0</v>
      </c>
    </row>
    <row r="902" spans="2:13">
      <c r="B902" s="61" t="s">
        <v>1683</v>
      </c>
      <c r="C902" s="86" t="s">
        <v>663</v>
      </c>
      <c r="D902" s="92">
        <v>90</v>
      </c>
      <c r="E902" s="307" t="s">
        <v>1683</v>
      </c>
      <c r="F902" s="86" t="s">
        <v>950</v>
      </c>
      <c r="G902" s="92">
        <v>95</v>
      </c>
      <c r="H902" s="307" t="s">
        <v>1699</v>
      </c>
      <c r="I902" s="86">
        <v>0</v>
      </c>
      <c r="J902" s="92">
        <v>0</v>
      </c>
      <c r="K902" s="846" t="s">
        <v>1709</v>
      </c>
      <c r="L902" s="847"/>
      <c r="M902" s="107">
        <v>0</v>
      </c>
    </row>
    <row r="903" spans="2:13">
      <c r="B903" s="61" t="s">
        <v>1684</v>
      </c>
      <c r="C903" s="96" t="s">
        <v>869</v>
      </c>
      <c r="D903" s="92">
        <v>150</v>
      </c>
      <c r="E903" s="307" t="s">
        <v>1684</v>
      </c>
      <c r="F903" s="94" t="s">
        <v>866</v>
      </c>
      <c r="G903" s="92">
        <v>84</v>
      </c>
      <c r="H903" s="307" t="s">
        <v>1685</v>
      </c>
      <c r="I903" s="86">
        <v>85</v>
      </c>
      <c r="J903" s="92">
        <v>0</v>
      </c>
      <c r="K903" s="846" t="s">
        <v>1710</v>
      </c>
      <c r="L903" s="847"/>
      <c r="M903" s="107">
        <v>0</v>
      </c>
    </row>
    <row r="904" spans="2:13">
      <c r="B904" s="61" t="s">
        <v>1685</v>
      </c>
      <c r="C904" s="86" t="s">
        <v>1722</v>
      </c>
      <c r="D904" s="92">
        <v>0</v>
      </c>
      <c r="E904" s="307" t="s">
        <v>1685</v>
      </c>
      <c r="F904" s="86" t="s">
        <v>1722</v>
      </c>
      <c r="G904" s="92">
        <v>0</v>
      </c>
      <c r="H904" s="307" t="s">
        <v>1700</v>
      </c>
      <c r="I904" s="100">
        <v>50</v>
      </c>
      <c r="J904" s="106">
        <v>0</v>
      </c>
      <c r="K904" s="593" t="s">
        <v>2003</v>
      </c>
      <c r="L904" s="100"/>
      <c r="M904" s="101">
        <v>0</v>
      </c>
    </row>
    <row r="905" spans="2:13">
      <c r="B905" s="61" t="s">
        <v>1686</v>
      </c>
      <c r="C905" s="94" t="s">
        <v>811</v>
      </c>
      <c r="D905" s="92">
        <v>100</v>
      </c>
      <c r="E905" s="307" t="s">
        <v>1686</v>
      </c>
      <c r="F905" s="86" t="s">
        <v>1722</v>
      </c>
      <c r="G905" s="92">
        <v>0</v>
      </c>
      <c r="H905" s="848" t="s">
        <v>1712</v>
      </c>
      <c r="I905" s="849"/>
      <c r="J905" s="81" t="s">
        <v>1711</v>
      </c>
      <c r="K905" s="97">
        <v>30</v>
      </c>
      <c r="L905" s="82" t="s">
        <v>1705</v>
      </c>
      <c r="M905" s="98">
        <v>150</v>
      </c>
    </row>
    <row r="906" spans="2:13">
      <c r="B906" s="61" t="s">
        <v>1687</v>
      </c>
      <c r="C906" s="86" t="s">
        <v>1722</v>
      </c>
      <c r="D906" s="92">
        <v>0</v>
      </c>
      <c r="E906" s="307" t="s">
        <v>1687</v>
      </c>
      <c r="F906" s="86" t="s">
        <v>1722</v>
      </c>
      <c r="G906" s="92">
        <v>0</v>
      </c>
      <c r="H906" s="308"/>
      <c r="I906" s="308"/>
      <c r="J906" s="308"/>
      <c r="K906" s="308"/>
      <c r="L906" s="308"/>
      <c r="M906" s="65"/>
    </row>
    <row r="907" spans="2:13">
      <c r="B907" s="61" t="s">
        <v>1688</v>
      </c>
      <c r="C907" s="96" t="s">
        <v>1372</v>
      </c>
      <c r="D907" s="92">
        <v>72</v>
      </c>
      <c r="E907" s="307" t="s">
        <v>1688</v>
      </c>
      <c r="F907" s="94" t="s">
        <v>1037</v>
      </c>
      <c r="G907" s="92">
        <v>50</v>
      </c>
      <c r="H907" s="308"/>
      <c r="I907" s="308"/>
      <c r="J907" s="308"/>
      <c r="K907" s="308"/>
      <c r="L907" s="308"/>
      <c r="M907" s="65"/>
    </row>
    <row r="908" spans="2:13">
      <c r="B908" s="61" t="s">
        <v>1689</v>
      </c>
      <c r="C908" s="86" t="s">
        <v>1722</v>
      </c>
      <c r="D908" s="92">
        <v>0</v>
      </c>
      <c r="E908" s="307" t="s">
        <v>1689</v>
      </c>
      <c r="F908" s="96" t="s">
        <v>1195</v>
      </c>
      <c r="G908" s="92">
        <v>75</v>
      </c>
      <c r="H908" s="308"/>
      <c r="I908" s="308"/>
      <c r="J908" s="308"/>
      <c r="K908" s="308"/>
      <c r="L908" s="308"/>
      <c r="M908" s="65"/>
    </row>
    <row r="909" spans="2:13">
      <c r="B909" s="61" t="s">
        <v>1690</v>
      </c>
      <c r="C909" s="86" t="s">
        <v>1154</v>
      </c>
      <c r="D909" s="92">
        <v>68</v>
      </c>
      <c r="E909" s="307" t="s">
        <v>1690</v>
      </c>
      <c r="F909" s="86" t="s">
        <v>1722</v>
      </c>
      <c r="G909" s="92">
        <v>0</v>
      </c>
      <c r="H909" s="308"/>
      <c r="I909" s="308"/>
      <c r="J909" s="308"/>
      <c r="K909" s="308"/>
      <c r="L909" s="308"/>
      <c r="M909" s="65"/>
    </row>
    <row r="910" spans="2:13">
      <c r="B910" s="61" t="s">
        <v>1691</v>
      </c>
      <c r="C910" s="86" t="s">
        <v>1722</v>
      </c>
      <c r="D910" s="92">
        <v>0</v>
      </c>
      <c r="E910" s="307" t="s">
        <v>1691</v>
      </c>
      <c r="F910" s="86" t="s">
        <v>1722</v>
      </c>
      <c r="G910" s="92">
        <v>0</v>
      </c>
      <c r="H910" s="86" t="s">
        <v>1716</v>
      </c>
      <c r="I910" s="308"/>
      <c r="J910" s="85" t="s">
        <v>1717</v>
      </c>
      <c r="K910" s="308"/>
      <c r="L910" s="85" t="s">
        <v>1718</v>
      </c>
      <c r="M910" s="65"/>
    </row>
    <row r="911" spans="2:13">
      <c r="B911" s="61" t="s">
        <v>1692</v>
      </c>
      <c r="C911" s="86" t="s">
        <v>1074</v>
      </c>
      <c r="D911" s="92">
        <v>120</v>
      </c>
      <c r="E911" s="307" t="s">
        <v>1692</v>
      </c>
      <c r="F911" s="86" t="s">
        <v>1722</v>
      </c>
      <c r="G911" s="92">
        <v>0</v>
      </c>
      <c r="H911" s="308"/>
      <c r="I911" s="308"/>
      <c r="J911" s="308"/>
      <c r="K911" s="308"/>
      <c r="L911" s="308"/>
      <c r="M911" s="65"/>
    </row>
    <row r="912" spans="2:13">
      <c r="B912" s="61" t="s">
        <v>1677</v>
      </c>
      <c r="C912" s="86" t="s">
        <v>863</v>
      </c>
      <c r="D912" s="92">
        <v>66</v>
      </c>
      <c r="E912" s="307" t="s">
        <v>1677</v>
      </c>
      <c r="F912" s="86" t="s">
        <v>1722</v>
      </c>
      <c r="G912" s="92">
        <v>0</v>
      </c>
      <c r="H912" s="308"/>
      <c r="I912" s="308"/>
      <c r="J912" s="308"/>
      <c r="K912" s="308"/>
      <c r="L912" s="308"/>
      <c r="M912" s="65"/>
    </row>
    <row r="913" spans="2:13">
      <c r="B913" s="61" t="s">
        <v>1693</v>
      </c>
      <c r="C913" s="86" t="s">
        <v>964</v>
      </c>
      <c r="D913" s="92">
        <v>75</v>
      </c>
      <c r="E913" s="307" t="s">
        <v>1693</v>
      </c>
      <c r="F913" s="96" t="s">
        <v>860</v>
      </c>
      <c r="G913" s="92">
        <v>80</v>
      </c>
      <c r="H913" s="308"/>
      <c r="I913" s="308"/>
      <c r="J913" s="308"/>
      <c r="K913" s="308"/>
      <c r="L913" s="308"/>
      <c r="M913" s="65"/>
    </row>
    <row r="914" spans="2:13" ht="15.75" thickBot="1">
      <c r="B914" s="102" t="s">
        <v>1729</v>
      </c>
      <c r="C914" s="93"/>
      <c r="D914" s="108">
        <v>94</v>
      </c>
      <c r="E914" s="103" t="s">
        <v>1730</v>
      </c>
      <c r="F914" s="93"/>
      <c r="G914" s="108">
        <v>75</v>
      </c>
      <c r="H914" s="83"/>
      <c r="I914" s="83"/>
      <c r="J914" s="83"/>
      <c r="K914" s="83"/>
      <c r="L914" s="83"/>
      <c r="M914" s="84"/>
    </row>
    <row r="915" spans="2:13" ht="16.5" thickTop="1" thickBot="1">
      <c r="B915" s="104"/>
      <c r="C915" s="105"/>
      <c r="D915" s="142"/>
      <c r="E915" s="104"/>
      <c r="F915" s="105"/>
      <c r="G915" s="142"/>
      <c r="H915" s="58"/>
      <c r="I915" s="58"/>
      <c r="J915" s="58"/>
      <c r="K915" s="58"/>
      <c r="L915" s="58"/>
      <c r="M915" s="58"/>
    </row>
    <row r="916" spans="2:13" ht="16.5" thickTop="1" thickBot="1">
      <c r="B916" s="833" t="s">
        <v>1869</v>
      </c>
      <c r="C916" s="834"/>
      <c r="D916" s="835" t="s">
        <v>1658</v>
      </c>
      <c r="E916" s="836"/>
      <c r="F916" s="836"/>
      <c r="G916" s="836"/>
      <c r="H916" s="836"/>
      <c r="I916" s="837"/>
      <c r="J916" s="228"/>
      <c r="K916" s="59"/>
      <c r="L916" s="59"/>
      <c r="M916" s="60"/>
    </row>
    <row r="917" spans="2:13" ht="15.75" thickTop="1">
      <c r="B917" s="66" t="s">
        <v>1667</v>
      </c>
      <c r="C917" s="588" t="s">
        <v>2009</v>
      </c>
      <c r="D917" s="304" t="s">
        <v>1652</v>
      </c>
      <c r="E917" s="305" t="s">
        <v>1653</v>
      </c>
      <c r="F917" s="305" t="s">
        <v>1654</v>
      </c>
      <c r="G917" s="305" t="s">
        <v>1656</v>
      </c>
      <c r="H917" s="305" t="s">
        <v>1655</v>
      </c>
      <c r="I917" s="306" t="s">
        <v>1657</v>
      </c>
      <c r="J917" s="229"/>
      <c r="K917" s="308"/>
      <c r="L917" s="308"/>
      <c r="M917" s="65"/>
    </row>
    <row r="918" spans="2:13">
      <c r="B918" s="66" t="s">
        <v>1757</v>
      </c>
      <c r="C918" s="86" t="s">
        <v>1762</v>
      </c>
      <c r="D918" s="87">
        <v>80</v>
      </c>
      <c r="E918" s="88">
        <v>120</v>
      </c>
      <c r="F918" s="88">
        <v>70</v>
      </c>
      <c r="G918" s="88">
        <v>110</v>
      </c>
      <c r="H918" s="88">
        <v>70</v>
      </c>
      <c r="I918" s="89">
        <v>80</v>
      </c>
      <c r="J918" s="229"/>
      <c r="K918" s="308"/>
      <c r="L918" s="308"/>
      <c r="M918" s="65"/>
    </row>
    <row r="919" spans="2:13">
      <c r="B919" s="66" t="s">
        <v>1665</v>
      </c>
      <c r="C919" s="86" t="s">
        <v>5</v>
      </c>
      <c r="D919" s="838" t="s">
        <v>1669</v>
      </c>
      <c r="E919" s="839"/>
      <c r="F919" s="839"/>
      <c r="G919" s="839"/>
      <c r="H919" s="839"/>
      <c r="I919" s="840"/>
      <c r="J919" s="229"/>
      <c r="K919" s="308"/>
      <c r="L919" s="308"/>
      <c r="M919" s="65"/>
    </row>
    <row r="920" spans="2:13">
      <c r="B920" s="66" t="s">
        <v>1666</v>
      </c>
      <c r="C920" s="86" t="s">
        <v>4</v>
      </c>
      <c r="D920" s="841" t="s">
        <v>1661</v>
      </c>
      <c r="E920" s="842"/>
      <c r="F920" s="842"/>
      <c r="G920" s="842" t="s">
        <v>1662</v>
      </c>
      <c r="H920" s="842"/>
      <c r="I920" s="843"/>
      <c r="J920" s="229"/>
      <c r="K920" s="308"/>
      <c r="L920" s="308"/>
      <c r="M920" s="65"/>
    </row>
    <row r="921" spans="2:13">
      <c r="B921" s="66" t="s">
        <v>1670</v>
      </c>
      <c r="C921" s="86" t="s">
        <v>1420</v>
      </c>
      <c r="D921" s="63" t="s">
        <v>1663</v>
      </c>
      <c r="E921" s="308" t="s">
        <v>856</v>
      </c>
      <c r="F921" s="308"/>
      <c r="G921" s="64" t="s">
        <v>1663</v>
      </c>
      <c r="H921" s="308" t="s">
        <v>869</v>
      </c>
      <c r="I921" s="70"/>
      <c r="J921" s="237"/>
      <c r="K921" s="308"/>
      <c r="L921" s="308"/>
      <c r="M921" s="65"/>
    </row>
    <row r="922" spans="2:13">
      <c r="B922" s="66" t="s">
        <v>1659</v>
      </c>
      <c r="C922" s="110">
        <v>988.16</v>
      </c>
      <c r="D922" s="71" t="s">
        <v>1664</v>
      </c>
      <c r="E922" s="90">
        <v>120</v>
      </c>
      <c r="F922" s="68"/>
      <c r="G922" s="72" t="s">
        <v>1664</v>
      </c>
      <c r="H922" s="90">
        <v>150</v>
      </c>
      <c r="I922" s="69"/>
      <c r="J922" s="184"/>
      <c r="K922" s="308"/>
      <c r="L922" s="308"/>
      <c r="M922" s="65"/>
    </row>
    <row r="923" spans="2:13">
      <c r="B923" s="66" t="s">
        <v>1660</v>
      </c>
      <c r="C923" s="86">
        <v>241.08</v>
      </c>
      <c r="D923" s="838" t="s">
        <v>1668</v>
      </c>
      <c r="E923" s="839"/>
      <c r="F923" s="839"/>
      <c r="G923" s="839"/>
      <c r="H923" s="839"/>
      <c r="I923" s="840"/>
      <c r="J923" s="184"/>
      <c r="K923" s="308"/>
      <c r="L923" s="308"/>
      <c r="M923" s="65"/>
    </row>
    <row r="924" spans="2:13">
      <c r="B924" s="66" t="s">
        <v>1728</v>
      </c>
      <c r="C924" s="86">
        <v>189.04</v>
      </c>
      <c r="D924" s="841" t="s">
        <v>1661</v>
      </c>
      <c r="E924" s="842"/>
      <c r="F924" s="842"/>
      <c r="G924" s="842" t="s">
        <v>1662</v>
      </c>
      <c r="H924" s="842"/>
      <c r="I924" s="843"/>
      <c r="J924" s="184"/>
      <c r="K924" s="308"/>
      <c r="L924" s="308"/>
      <c r="M924" s="65"/>
    </row>
    <row r="925" spans="2:13">
      <c r="B925" s="66" t="s">
        <v>1713</v>
      </c>
      <c r="C925" s="86">
        <v>1.23</v>
      </c>
      <c r="D925" s="63" t="s">
        <v>1663</v>
      </c>
      <c r="E925" s="308" t="s">
        <v>1077</v>
      </c>
      <c r="F925" s="308"/>
      <c r="G925" s="64" t="s">
        <v>1663</v>
      </c>
      <c r="H925" s="308" t="s">
        <v>866</v>
      </c>
      <c r="I925" s="70"/>
      <c r="J925" s="184"/>
      <c r="K925" s="308"/>
      <c r="L925" s="308"/>
      <c r="M925" s="65"/>
    </row>
    <row r="926" spans="2:13">
      <c r="B926" s="66" t="s">
        <v>1714</v>
      </c>
      <c r="C926" s="86">
        <v>1.23</v>
      </c>
      <c r="D926" s="63" t="s">
        <v>1664</v>
      </c>
      <c r="E926" s="90">
        <v>126</v>
      </c>
      <c r="F926" s="68"/>
      <c r="G926" s="72" t="s">
        <v>1664</v>
      </c>
      <c r="H926" s="91">
        <v>84</v>
      </c>
      <c r="I926" s="70"/>
      <c r="J926" s="184"/>
      <c r="K926" s="308"/>
      <c r="L926" s="308"/>
      <c r="M926" s="65"/>
    </row>
    <row r="927" spans="2:13">
      <c r="B927" s="844" t="s">
        <v>1671</v>
      </c>
      <c r="C927" s="839"/>
      <c r="D927" s="840"/>
      <c r="E927" s="838" t="s">
        <v>1672</v>
      </c>
      <c r="F927" s="839"/>
      <c r="G927" s="840"/>
      <c r="H927" s="838" t="s">
        <v>1673</v>
      </c>
      <c r="I927" s="839"/>
      <c r="J927" s="840"/>
      <c r="K927" s="838" t="s">
        <v>1701</v>
      </c>
      <c r="L927" s="839"/>
      <c r="M927" s="845"/>
    </row>
    <row r="928" spans="2:13">
      <c r="B928" s="73" t="s">
        <v>1674</v>
      </c>
      <c r="C928" s="305" t="s">
        <v>1675</v>
      </c>
      <c r="D928" s="306" t="s">
        <v>1676</v>
      </c>
      <c r="E928" s="304" t="s">
        <v>1674</v>
      </c>
      <c r="F928" s="305" t="s">
        <v>1675</v>
      </c>
      <c r="G928" s="306" t="s">
        <v>1676</v>
      </c>
      <c r="H928" s="304" t="s">
        <v>1694</v>
      </c>
      <c r="I928" s="305" t="s">
        <v>1731</v>
      </c>
      <c r="J928" s="306" t="s">
        <v>1732</v>
      </c>
      <c r="K928" s="304" t="s">
        <v>1702</v>
      </c>
      <c r="L928" s="305"/>
      <c r="M928" s="77" t="s">
        <v>1703</v>
      </c>
    </row>
    <row r="929" spans="2:13">
      <c r="B929" s="61" t="s">
        <v>1678</v>
      </c>
      <c r="C929" s="86" t="s">
        <v>1144</v>
      </c>
      <c r="D929" s="92">
        <v>102</v>
      </c>
      <c r="E929" s="307" t="s">
        <v>1678</v>
      </c>
      <c r="F929" s="94" t="s">
        <v>944</v>
      </c>
      <c r="G929" s="92">
        <v>68</v>
      </c>
      <c r="H929" s="307" t="s">
        <v>1695</v>
      </c>
      <c r="I929" s="86">
        <v>75</v>
      </c>
      <c r="J929" s="92">
        <v>10</v>
      </c>
      <c r="K929" s="307" t="s">
        <v>1704</v>
      </c>
      <c r="L929" s="308"/>
      <c r="M929" s="107">
        <v>0</v>
      </c>
    </row>
    <row r="930" spans="2:13">
      <c r="B930" s="61" t="s">
        <v>1679</v>
      </c>
      <c r="C930" s="86" t="s">
        <v>1723</v>
      </c>
      <c r="D930" s="92" t="s">
        <v>1723</v>
      </c>
      <c r="E930" s="307" t="s">
        <v>1679</v>
      </c>
      <c r="F930" s="86" t="s">
        <v>1723</v>
      </c>
      <c r="G930" s="92" t="s">
        <v>1723</v>
      </c>
      <c r="H930" s="307" t="s">
        <v>1696</v>
      </c>
      <c r="I930" s="86">
        <v>90</v>
      </c>
      <c r="J930" s="92">
        <v>0</v>
      </c>
      <c r="K930" s="307" t="s">
        <v>1735</v>
      </c>
      <c r="L930" s="308"/>
      <c r="M930" s="107">
        <v>0</v>
      </c>
    </row>
    <row r="931" spans="2:13">
      <c r="B931" s="61" t="s">
        <v>1680</v>
      </c>
      <c r="C931" s="86" t="s">
        <v>1722</v>
      </c>
      <c r="D931" s="92">
        <v>0</v>
      </c>
      <c r="E931" s="307" t="s">
        <v>1680</v>
      </c>
      <c r="F931" s="86" t="s">
        <v>1722</v>
      </c>
      <c r="G931" s="92">
        <v>0</v>
      </c>
      <c r="H931" s="307" t="s">
        <v>1697</v>
      </c>
      <c r="I931" s="86">
        <v>0</v>
      </c>
      <c r="J931" s="92">
        <v>0</v>
      </c>
      <c r="K931" s="67" t="s">
        <v>1706</v>
      </c>
      <c r="L931" s="68"/>
      <c r="M931" s="101">
        <v>0</v>
      </c>
    </row>
    <row r="932" spans="2:13">
      <c r="B932" s="61" t="s">
        <v>1681</v>
      </c>
      <c r="C932" s="109" t="s">
        <v>1784</v>
      </c>
      <c r="D932" s="92">
        <v>75</v>
      </c>
      <c r="E932" s="307" t="s">
        <v>1681</v>
      </c>
      <c r="F932" s="86" t="s">
        <v>1722</v>
      </c>
      <c r="G932" s="92">
        <v>0</v>
      </c>
      <c r="H932" s="307" t="s">
        <v>1698</v>
      </c>
      <c r="I932" s="86">
        <v>0</v>
      </c>
      <c r="J932" s="92">
        <v>0</v>
      </c>
      <c r="K932" s="838" t="s">
        <v>1707</v>
      </c>
      <c r="L932" s="839"/>
      <c r="M932" s="845"/>
    </row>
    <row r="933" spans="2:13">
      <c r="B933" s="61" t="s">
        <v>1682</v>
      </c>
      <c r="C933" s="86" t="s">
        <v>1722</v>
      </c>
      <c r="D933" s="92">
        <v>0</v>
      </c>
      <c r="E933" s="307" t="s">
        <v>1682</v>
      </c>
      <c r="F933" s="94" t="s">
        <v>1781</v>
      </c>
      <c r="G933" s="92">
        <v>60</v>
      </c>
      <c r="H933" s="308" t="s">
        <v>1724</v>
      </c>
      <c r="I933" s="86">
        <v>50</v>
      </c>
      <c r="J933" s="92">
        <v>0</v>
      </c>
      <c r="K933" s="846" t="s">
        <v>1708</v>
      </c>
      <c r="L933" s="847"/>
      <c r="M933" s="107">
        <v>0</v>
      </c>
    </row>
    <row r="934" spans="2:13">
      <c r="B934" s="61" t="s">
        <v>1683</v>
      </c>
      <c r="C934" s="86" t="s">
        <v>1722</v>
      </c>
      <c r="D934" s="92">
        <v>0</v>
      </c>
      <c r="E934" s="307" t="s">
        <v>1683</v>
      </c>
      <c r="F934" s="86" t="s">
        <v>1722</v>
      </c>
      <c r="G934" s="92">
        <v>0</v>
      </c>
      <c r="H934" s="307" t="s">
        <v>1699</v>
      </c>
      <c r="I934" s="86">
        <v>0</v>
      </c>
      <c r="J934" s="92">
        <v>10</v>
      </c>
      <c r="K934" s="846" t="s">
        <v>1709</v>
      </c>
      <c r="L934" s="847"/>
      <c r="M934" s="107">
        <v>0</v>
      </c>
    </row>
    <row r="935" spans="2:13">
      <c r="B935" s="61" t="s">
        <v>1684</v>
      </c>
      <c r="C935" s="86" t="s">
        <v>1723</v>
      </c>
      <c r="D935" s="92" t="s">
        <v>1723</v>
      </c>
      <c r="E935" s="307" t="s">
        <v>1684</v>
      </c>
      <c r="F935" s="86" t="s">
        <v>1723</v>
      </c>
      <c r="G935" s="92" t="s">
        <v>1723</v>
      </c>
      <c r="H935" s="307" t="s">
        <v>1685</v>
      </c>
      <c r="I935" s="86">
        <v>85</v>
      </c>
      <c r="J935" s="92">
        <v>30</v>
      </c>
      <c r="K935" s="846" t="s">
        <v>1710</v>
      </c>
      <c r="L935" s="847"/>
      <c r="M935" s="107">
        <v>0</v>
      </c>
    </row>
    <row r="936" spans="2:13">
      <c r="B936" s="61" t="s">
        <v>1685</v>
      </c>
      <c r="C936" s="86" t="s">
        <v>1095</v>
      </c>
      <c r="D936" s="92">
        <v>80</v>
      </c>
      <c r="E936" s="307" t="s">
        <v>1685</v>
      </c>
      <c r="F936" s="86" t="s">
        <v>1722</v>
      </c>
      <c r="G936" s="92">
        <v>0</v>
      </c>
      <c r="H936" s="307" t="s">
        <v>1700</v>
      </c>
      <c r="I936" s="100">
        <v>0</v>
      </c>
      <c r="J936" s="106">
        <v>0</v>
      </c>
      <c r="K936" s="593" t="s">
        <v>2003</v>
      </c>
      <c r="L936" s="100"/>
      <c r="M936" s="101">
        <v>0</v>
      </c>
    </row>
    <row r="937" spans="2:13">
      <c r="B937" s="61" t="s">
        <v>1686</v>
      </c>
      <c r="C937" s="94" t="s">
        <v>811</v>
      </c>
      <c r="D937" s="92">
        <v>100</v>
      </c>
      <c r="E937" s="307" t="s">
        <v>1686</v>
      </c>
      <c r="F937" s="86" t="s">
        <v>1722</v>
      </c>
      <c r="G937" s="92">
        <v>0</v>
      </c>
      <c r="H937" s="848" t="s">
        <v>1712</v>
      </c>
      <c r="I937" s="849"/>
      <c r="J937" s="81" t="s">
        <v>1711</v>
      </c>
      <c r="K937" s="97">
        <v>-90</v>
      </c>
      <c r="L937" s="82" t="s">
        <v>1705</v>
      </c>
      <c r="M937" s="98">
        <v>140</v>
      </c>
    </row>
    <row r="938" spans="2:13">
      <c r="B938" s="61" t="s">
        <v>1687</v>
      </c>
      <c r="C938" s="86" t="s">
        <v>695</v>
      </c>
      <c r="D938" s="92">
        <v>120</v>
      </c>
      <c r="E938" s="307" t="s">
        <v>1687</v>
      </c>
      <c r="F938" s="86" t="s">
        <v>1722</v>
      </c>
      <c r="G938" s="92">
        <v>0</v>
      </c>
      <c r="H938" s="308"/>
      <c r="I938" s="308"/>
      <c r="J938" s="308"/>
      <c r="K938" s="308"/>
      <c r="L938" s="308"/>
      <c r="M938" s="65"/>
    </row>
    <row r="939" spans="2:13">
      <c r="B939" s="61" t="s">
        <v>1688</v>
      </c>
      <c r="C939" s="86" t="s">
        <v>1722</v>
      </c>
      <c r="D939" s="92">
        <v>0</v>
      </c>
      <c r="E939" s="307" t="s">
        <v>1688</v>
      </c>
      <c r="F939" s="86" t="s">
        <v>1722</v>
      </c>
      <c r="G939" s="92">
        <v>0</v>
      </c>
      <c r="H939" s="308"/>
      <c r="I939" s="308"/>
      <c r="J939" s="308"/>
      <c r="K939" s="308"/>
      <c r="L939" s="308"/>
      <c r="M939" s="65"/>
    </row>
    <row r="940" spans="2:13">
      <c r="B940" s="61" t="s">
        <v>1689</v>
      </c>
      <c r="C940" s="94" t="s">
        <v>879</v>
      </c>
      <c r="D940" s="92">
        <v>51</v>
      </c>
      <c r="E940" s="307" t="s">
        <v>1689</v>
      </c>
      <c r="F940" s="86" t="s">
        <v>1722</v>
      </c>
      <c r="G940" s="92">
        <v>0</v>
      </c>
      <c r="H940" s="308"/>
      <c r="I940" s="308"/>
      <c r="J940" s="308"/>
      <c r="K940" s="308"/>
      <c r="L940" s="308"/>
      <c r="M940" s="65"/>
    </row>
    <row r="941" spans="2:13">
      <c r="B941" s="61" t="s">
        <v>1690</v>
      </c>
      <c r="C941" s="94" t="s">
        <v>1252</v>
      </c>
      <c r="D941" s="92">
        <v>80</v>
      </c>
      <c r="E941" s="307" t="s">
        <v>1690</v>
      </c>
      <c r="F941" s="86" t="s">
        <v>1722</v>
      </c>
      <c r="G941" s="92">
        <v>0</v>
      </c>
      <c r="H941" s="308"/>
      <c r="I941" s="308"/>
      <c r="J941" s="308"/>
      <c r="K941" s="308"/>
      <c r="L941" s="308"/>
      <c r="M941" s="65"/>
    </row>
    <row r="942" spans="2:13">
      <c r="B942" s="61" t="s">
        <v>1691</v>
      </c>
      <c r="C942" s="96" t="s">
        <v>1187</v>
      </c>
      <c r="D942" s="92">
        <v>70</v>
      </c>
      <c r="E942" s="307" t="s">
        <v>1691</v>
      </c>
      <c r="F942" s="86" t="s">
        <v>1722</v>
      </c>
      <c r="G942" s="92">
        <v>0</v>
      </c>
      <c r="H942" s="86" t="s">
        <v>1716</v>
      </c>
      <c r="I942" s="308"/>
      <c r="J942" s="85" t="s">
        <v>1717</v>
      </c>
      <c r="K942" s="308"/>
      <c r="L942" s="85" t="s">
        <v>1718</v>
      </c>
      <c r="M942" s="65"/>
    </row>
    <row r="943" spans="2:13">
      <c r="B943" s="61" t="s">
        <v>1692</v>
      </c>
      <c r="C943" s="86" t="s">
        <v>1722</v>
      </c>
      <c r="D943" s="92">
        <v>0</v>
      </c>
      <c r="E943" s="307" t="s">
        <v>1692</v>
      </c>
      <c r="F943" s="86" t="s">
        <v>1722</v>
      </c>
      <c r="G943" s="92">
        <v>0</v>
      </c>
      <c r="H943" s="308"/>
      <c r="I943" s="308"/>
      <c r="J943" s="308"/>
      <c r="K943" s="308"/>
      <c r="L943" s="308"/>
      <c r="M943" s="65"/>
    </row>
    <row r="944" spans="2:13">
      <c r="B944" s="61" t="s">
        <v>1677</v>
      </c>
      <c r="C944" s="94" t="s">
        <v>1066</v>
      </c>
      <c r="D944" s="92">
        <v>70</v>
      </c>
      <c r="E944" s="307" t="s">
        <v>1677</v>
      </c>
      <c r="F944" s="86" t="s">
        <v>1722</v>
      </c>
      <c r="G944" s="92">
        <v>0</v>
      </c>
      <c r="H944" s="308"/>
      <c r="I944" s="308"/>
      <c r="J944" s="308"/>
      <c r="K944" s="308"/>
      <c r="L944" s="308"/>
      <c r="M944" s="65"/>
    </row>
    <row r="945" spans="2:13">
      <c r="B945" s="61" t="s">
        <v>1693</v>
      </c>
      <c r="C945" s="86" t="s">
        <v>1722</v>
      </c>
      <c r="D945" s="92">
        <v>0</v>
      </c>
      <c r="E945" s="307" t="s">
        <v>1693</v>
      </c>
      <c r="F945" s="86" t="s">
        <v>1722</v>
      </c>
      <c r="G945" s="92">
        <v>0</v>
      </c>
      <c r="H945" s="308"/>
      <c r="I945" s="308"/>
      <c r="J945" s="308"/>
      <c r="K945" s="308"/>
      <c r="L945" s="308"/>
      <c r="M945" s="65"/>
    </row>
    <row r="946" spans="2:13" ht="15.75" thickBot="1">
      <c r="B946" s="102" t="s">
        <v>1729</v>
      </c>
      <c r="C946" s="93"/>
      <c r="D946" s="108">
        <v>83</v>
      </c>
      <c r="E946" s="103" t="s">
        <v>1730</v>
      </c>
      <c r="F946" s="93"/>
      <c r="G946" s="108">
        <v>64</v>
      </c>
      <c r="H946" s="83"/>
      <c r="I946" s="83"/>
      <c r="J946" s="83"/>
      <c r="K946" s="83"/>
      <c r="L946" s="83"/>
      <c r="M946" s="84"/>
    </row>
    <row r="947" spans="2:13" ht="16.5" thickTop="1" thickBot="1">
      <c r="B947" s="104"/>
      <c r="C947" s="105"/>
      <c r="D947" s="142"/>
      <c r="E947" s="104"/>
      <c r="F947" s="105"/>
      <c r="G947" s="142"/>
      <c r="H947" s="58"/>
      <c r="I947" s="58"/>
      <c r="J947" s="58"/>
      <c r="K947" s="58"/>
      <c r="L947" s="58"/>
      <c r="M947" s="58"/>
    </row>
    <row r="948" spans="2:13" ht="16.5" thickTop="1" thickBot="1">
      <c r="B948" s="833" t="s">
        <v>1775</v>
      </c>
      <c r="C948" s="834"/>
      <c r="D948" s="835" t="s">
        <v>1658</v>
      </c>
      <c r="E948" s="836"/>
      <c r="F948" s="836"/>
      <c r="G948" s="836"/>
      <c r="H948" s="836"/>
      <c r="I948" s="837"/>
      <c r="J948" s="131"/>
      <c r="K948" s="59"/>
      <c r="L948" s="59"/>
      <c r="M948" s="60"/>
    </row>
    <row r="949" spans="2:13" ht="15.75" thickTop="1">
      <c r="B949" s="66" t="s">
        <v>1667</v>
      </c>
      <c r="C949" s="590" t="s">
        <v>2030</v>
      </c>
      <c r="D949" s="149" t="s">
        <v>1652</v>
      </c>
      <c r="E949" s="150" t="s">
        <v>1653</v>
      </c>
      <c r="F949" s="150" t="s">
        <v>1654</v>
      </c>
      <c r="G949" s="150" t="s">
        <v>1656</v>
      </c>
      <c r="H949" s="150" t="s">
        <v>1655</v>
      </c>
      <c r="I949" s="151" t="s">
        <v>1657</v>
      </c>
      <c r="J949" s="132"/>
      <c r="K949" s="148"/>
      <c r="L949" s="148"/>
      <c r="M949" s="65"/>
    </row>
    <row r="950" spans="2:13">
      <c r="B950" s="66" t="s">
        <v>1757</v>
      </c>
      <c r="C950" s="86" t="s">
        <v>1745</v>
      </c>
      <c r="D950" s="87">
        <v>255</v>
      </c>
      <c r="E950" s="88">
        <v>10</v>
      </c>
      <c r="F950" s="88">
        <v>10</v>
      </c>
      <c r="G950" s="88">
        <v>75</v>
      </c>
      <c r="H950" s="88">
        <v>135</v>
      </c>
      <c r="I950" s="89">
        <v>55</v>
      </c>
      <c r="J950" s="132"/>
      <c r="K950" s="148"/>
      <c r="L950" s="148"/>
      <c r="M950" s="65"/>
    </row>
    <row r="951" spans="2:13">
      <c r="B951" s="66" t="s">
        <v>1665</v>
      </c>
      <c r="C951" s="86" t="s">
        <v>11</v>
      </c>
      <c r="D951" s="838" t="s">
        <v>1669</v>
      </c>
      <c r="E951" s="839"/>
      <c r="F951" s="839"/>
      <c r="G951" s="839"/>
      <c r="H951" s="839"/>
      <c r="I951" s="840"/>
      <c r="J951" s="132"/>
      <c r="K951" s="148"/>
      <c r="L951" s="148"/>
      <c r="M951" s="65"/>
    </row>
    <row r="952" spans="2:13">
      <c r="B952" s="66" t="s">
        <v>1666</v>
      </c>
      <c r="C952" s="86" t="s">
        <v>1723</v>
      </c>
      <c r="D952" s="841" t="s">
        <v>1661</v>
      </c>
      <c r="E952" s="842"/>
      <c r="F952" s="842"/>
      <c r="G952" s="842" t="s">
        <v>1662</v>
      </c>
      <c r="H952" s="842"/>
      <c r="I952" s="843"/>
      <c r="J952" s="132"/>
      <c r="K952" s="148"/>
      <c r="L952" s="148"/>
      <c r="M952" s="65"/>
    </row>
    <row r="953" spans="2:13">
      <c r="B953" s="66" t="s">
        <v>1670</v>
      </c>
      <c r="C953" s="96" t="s">
        <v>1521</v>
      </c>
      <c r="D953" s="63" t="s">
        <v>1663</v>
      </c>
      <c r="E953" s="148" t="s">
        <v>1144</v>
      </c>
      <c r="F953" s="148"/>
      <c r="G953" s="64" t="s">
        <v>1663</v>
      </c>
      <c r="H953" s="148" t="s">
        <v>1723</v>
      </c>
      <c r="I953" s="70"/>
      <c r="J953" s="132"/>
      <c r="K953" s="148"/>
      <c r="L953" s="148"/>
      <c r="M953" s="65"/>
    </row>
    <row r="954" spans="2:13">
      <c r="B954" s="66" t="s">
        <v>1659</v>
      </c>
      <c r="C954" s="86">
        <v>93.2</v>
      </c>
      <c r="D954" s="71" t="s">
        <v>1664</v>
      </c>
      <c r="E954" s="90">
        <v>102</v>
      </c>
      <c r="F954" s="68"/>
      <c r="G954" s="72" t="s">
        <v>1664</v>
      </c>
      <c r="H954" s="90" t="s">
        <v>1723</v>
      </c>
      <c r="I954" s="69"/>
      <c r="J954" s="132"/>
      <c r="K954" s="148"/>
      <c r="L954" s="148"/>
      <c r="M954" s="65"/>
    </row>
    <row r="955" spans="2:13">
      <c r="B955" s="66" t="s">
        <v>1660</v>
      </c>
      <c r="C955" s="86">
        <v>804.85</v>
      </c>
      <c r="D955" s="838" t="s">
        <v>1668</v>
      </c>
      <c r="E955" s="839"/>
      <c r="F955" s="839"/>
      <c r="G955" s="839"/>
      <c r="H955" s="839"/>
      <c r="I955" s="840"/>
      <c r="J955" s="132"/>
      <c r="K955" s="148"/>
      <c r="L955" s="148"/>
      <c r="M955" s="65"/>
    </row>
    <row r="956" spans="2:13">
      <c r="B956" s="66" t="s">
        <v>1728</v>
      </c>
      <c r="C956" s="110">
        <v>1382.32</v>
      </c>
      <c r="D956" s="841" t="s">
        <v>1661</v>
      </c>
      <c r="E956" s="842"/>
      <c r="F956" s="842"/>
      <c r="G956" s="842" t="s">
        <v>1662</v>
      </c>
      <c r="H956" s="842"/>
      <c r="I956" s="843"/>
      <c r="J956" s="132"/>
      <c r="K956" s="148"/>
      <c r="L956" s="148"/>
      <c r="M956" s="65"/>
    </row>
    <row r="957" spans="2:13">
      <c r="B957" s="66" t="s">
        <v>1713</v>
      </c>
      <c r="C957" s="86">
        <v>3.92</v>
      </c>
      <c r="D957" s="63" t="s">
        <v>1663</v>
      </c>
      <c r="E957" s="148" t="s">
        <v>944</v>
      </c>
      <c r="F957" s="148"/>
      <c r="G957" s="64" t="s">
        <v>1663</v>
      </c>
      <c r="H957" s="148" t="s">
        <v>1723</v>
      </c>
      <c r="I957" s="70"/>
      <c r="J957" s="132"/>
      <c r="K957" s="148"/>
      <c r="L957" s="148"/>
      <c r="M957" s="65"/>
    </row>
    <row r="958" spans="2:13">
      <c r="B958" s="66" t="s">
        <v>1714</v>
      </c>
      <c r="C958" s="86">
        <v>0.85</v>
      </c>
      <c r="D958" s="63" t="s">
        <v>1664</v>
      </c>
      <c r="E958" s="90">
        <v>68</v>
      </c>
      <c r="F958" s="68"/>
      <c r="G958" s="72" t="s">
        <v>1664</v>
      </c>
      <c r="H958" s="91" t="s">
        <v>1723</v>
      </c>
      <c r="I958" s="70"/>
      <c r="J958" s="132"/>
      <c r="K958" s="148"/>
      <c r="L958" s="148"/>
      <c r="M958" s="65"/>
    </row>
    <row r="959" spans="2:13">
      <c r="B959" s="844" t="s">
        <v>1671</v>
      </c>
      <c r="C959" s="839"/>
      <c r="D959" s="840"/>
      <c r="E959" s="838" t="s">
        <v>1672</v>
      </c>
      <c r="F959" s="839"/>
      <c r="G959" s="840"/>
      <c r="H959" s="838" t="s">
        <v>1673</v>
      </c>
      <c r="I959" s="839"/>
      <c r="J959" s="840"/>
      <c r="K959" s="838" t="s">
        <v>1701</v>
      </c>
      <c r="L959" s="839"/>
      <c r="M959" s="845"/>
    </row>
    <row r="960" spans="2:13">
      <c r="B960" s="73" t="s">
        <v>1674</v>
      </c>
      <c r="C960" s="150" t="s">
        <v>1675</v>
      </c>
      <c r="D960" s="151" t="s">
        <v>1676</v>
      </c>
      <c r="E960" s="149" t="s">
        <v>1674</v>
      </c>
      <c r="F960" s="150" t="s">
        <v>1675</v>
      </c>
      <c r="G960" s="151" t="s">
        <v>1676</v>
      </c>
      <c r="H960" s="149" t="s">
        <v>1694</v>
      </c>
      <c r="I960" s="150" t="s">
        <v>1731</v>
      </c>
      <c r="J960" s="151" t="s">
        <v>1732</v>
      </c>
      <c r="K960" s="149" t="s">
        <v>1702</v>
      </c>
      <c r="L960" s="150"/>
      <c r="M960" s="77" t="s">
        <v>1703</v>
      </c>
    </row>
    <row r="961" spans="2:13">
      <c r="B961" s="61" t="s">
        <v>1678</v>
      </c>
      <c r="C961" s="86" t="s">
        <v>1723</v>
      </c>
      <c r="D961" s="92" t="s">
        <v>1723</v>
      </c>
      <c r="E961" s="147" t="s">
        <v>1678</v>
      </c>
      <c r="F961" s="86" t="s">
        <v>1723</v>
      </c>
      <c r="G961" s="92" t="s">
        <v>1723</v>
      </c>
      <c r="H961" s="147" t="s">
        <v>1695</v>
      </c>
      <c r="I961" s="86">
        <v>0</v>
      </c>
      <c r="J961" s="92">
        <v>10</v>
      </c>
      <c r="K961" s="147" t="s">
        <v>1704</v>
      </c>
      <c r="L961" s="148"/>
      <c r="M961" s="107">
        <v>55</v>
      </c>
    </row>
    <row r="962" spans="2:13">
      <c r="B962" s="61" t="s">
        <v>1679</v>
      </c>
      <c r="C962" s="86" t="s">
        <v>847</v>
      </c>
      <c r="D962" s="92">
        <v>75</v>
      </c>
      <c r="E962" s="147" t="s">
        <v>1679</v>
      </c>
      <c r="F962" s="86" t="s">
        <v>844</v>
      </c>
      <c r="G962" s="92">
        <v>102</v>
      </c>
      <c r="H962" s="147" t="s">
        <v>1696</v>
      </c>
      <c r="I962" s="86">
        <v>90</v>
      </c>
      <c r="J962" s="92">
        <v>20</v>
      </c>
      <c r="K962" s="147" t="s">
        <v>1735</v>
      </c>
      <c r="L962" s="148"/>
      <c r="M962" s="107">
        <v>50</v>
      </c>
    </row>
    <row r="963" spans="2:13">
      <c r="B963" s="61" t="s">
        <v>1680</v>
      </c>
      <c r="C963" s="86" t="s">
        <v>1722</v>
      </c>
      <c r="D963" s="92">
        <v>0</v>
      </c>
      <c r="E963" s="147" t="s">
        <v>1680</v>
      </c>
      <c r="F963" s="96" t="s">
        <v>1346</v>
      </c>
      <c r="G963" s="92">
        <v>60</v>
      </c>
      <c r="H963" s="147" t="s">
        <v>1697</v>
      </c>
      <c r="I963" s="86">
        <v>0</v>
      </c>
      <c r="J963" s="92">
        <v>30</v>
      </c>
      <c r="K963" s="67" t="s">
        <v>1706</v>
      </c>
      <c r="L963" s="68"/>
      <c r="M963" s="101">
        <v>130</v>
      </c>
    </row>
    <row r="964" spans="2:13">
      <c r="B964" s="61" t="s">
        <v>1681</v>
      </c>
      <c r="C964" s="109" t="s">
        <v>1776</v>
      </c>
      <c r="D964" s="92">
        <v>75</v>
      </c>
      <c r="E964" s="147" t="s">
        <v>1681</v>
      </c>
      <c r="F964" s="96" t="s">
        <v>1307</v>
      </c>
      <c r="G964" s="92">
        <v>95</v>
      </c>
      <c r="H964" s="147" t="s">
        <v>1698</v>
      </c>
      <c r="I964" s="86">
        <v>0</v>
      </c>
      <c r="J964" s="92">
        <v>10</v>
      </c>
      <c r="K964" s="838" t="s">
        <v>1707</v>
      </c>
      <c r="L964" s="839"/>
      <c r="M964" s="845"/>
    </row>
    <row r="965" spans="2:13">
      <c r="B965" s="61" t="s">
        <v>1682</v>
      </c>
      <c r="C965" s="86" t="s">
        <v>1722</v>
      </c>
      <c r="D965" s="92">
        <v>0</v>
      </c>
      <c r="E965" s="147" t="s">
        <v>1682</v>
      </c>
      <c r="F965" s="86" t="s">
        <v>889</v>
      </c>
      <c r="G965" s="92">
        <v>80</v>
      </c>
      <c r="H965" s="148" t="s">
        <v>1724</v>
      </c>
      <c r="I965" s="86">
        <v>50</v>
      </c>
      <c r="J965" s="92">
        <v>0</v>
      </c>
      <c r="K965" s="846" t="s">
        <v>1708</v>
      </c>
      <c r="L965" s="847"/>
      <c r="M965" s="107">
        <v>0</v>
      </c>
    </row>
    <row r="966" spans="2:13">
      <c r="B966" s="61" t="s">
        <v>1683</v>
      </c>
      <c r="C966" s="86" t="s">
        <v>663</v>
      </c>
      <c r="D966" s="92">
        <v>90</v>
      </c>
      <c r="E966" s="147" t="s">
        <v>1683</v>
      </c>
      <c r="F966" s="86" t="s">
        <v>950</v>
      </c>
      <c r="G966" s="92">
        <v>95</v>
      </c>
      <c r="H966" s="147" t="s">
        <v>1699</v>
      </c>
      <c r="I966" s="86">
        <v>100</v>
      </c>
      <c r="J966" s="92">
        <v>10</v>
      </c>
      <c r="K966" s="846" t="s">
        <v>1709</v>
      </c>
      <c r="L966" s="847"/>
      <c r="M966" s="107">
        <v>0</v>
      </c>
    </row>
    <row r="967" spans="2:13">
      <c r="B967" s="61" t="s">
        <v>1684</v>
      </c>
      <c r="C967" s="96" t="s">
        <v>869</v>
      </c>
      <c r="D967" s="92">
        <v>150</v>
      </c>
      <c r="E967" s="147" t="s">
        <v>1684</v>
      </c>
      <c r="F967" s="94" t="s">
        <v>866</v>
      </c>
      <c r="G967" s="92">
        <v>84</v>
      </c>
      <c r="H967" s="147" t="s">
        <v>1685</v>
      </c>
      <c r="I967" s="86">
        <v>85</v>
      </c>
      <c r="J967" s="92">
        <v>0</v>
      </c>
      <c r="K967" s="846" t="s">
        <v>1710</v>
      </c>
      <c r="L967" s="847"/>
      <c r="M967" s="107">
        <v>100</v>
      </c>
    </row>
    <row r="968" spans="2:13">
      <c r="B968" s="61" t="s">
        <v>1685</v>
      </c>
      <c r="C968" s="86" t="s">
        <v>1722</v>
      </c>
      <c r="D968" s="92">
        <v>0</v>
      </c>
      <c r="E968" s="147" t="s">
        <v>1685</v>
      </c>
      <c r="F968" s="86" t="s">
        <v>1722</v>
      </c>
      <c r="G968" s="92">
        <v>0</v>
      </c>
      <c r="H968" s="147" t="s">
        <v>1700</v>
      </c>
      <c r="I968" s="100">
        <v>55</v>
      </c>
      <c r="J968" s="106">
        <v>0</v>
      </c>
      <c r="K968" s="593" t="s">
        <v>2003</v>
      </c>
      <c r="L968" s="100"/>
      <c r="M968" s="101">
        <v>0</v>
      </c>
    </row>
    <row r="969" spans="2:13">
      <c r="B969" s="61" t="s">
        <v>1686</v>
      </c>
      <c r="C969" s="94" t="s">
        <v>811</v>
      </c>
      <c r="D969" s="92">
        <v>100</v>
      </c>
      <c r="E969" s="147" t="s">
        <v>1686</v>
      </c>
      <c r="F969" s="86" t="s">
        <v>1722</v>
      </c>
      <c r="G969" s="92">
        <v>0</v>
      </c>
      <c r="H969" s="848" t="s">
        <v>1712</v>
      </c>
      <c r="I969" s="849"/>
      <c r="J969" s="81" t="s">
        <v>1711</v>
      </c>
      <c r="K969" s="97">
        <v>40</v>
      </c>
      <c r="L969" s="82" t="s">
        <v>1705</v>
      </c>
      <c r="M969" s="98">
        <v>150</v>
      </c>
    </row>
    <row r="970" spans="2:13">
      <c r="B970" s="61" t="s">
        <v>1687</v>
      </c>
      <c r="C970" s="86" t="s">
        <v>1722</v>
      </c>
      <c r="D970" s="92">
        <v>0</v>
      </c>
      <c r="E970" s="147" t="s">
        <v>1687</v>
      </c>
      <c r="F970" s="86" t="s">
        <v>1722</v>
      </c>
      <c r="G970" s="92">
        <v>0</v>
      </c>
      <c r="H970" s="148"/>
      <c r="I970" s="148"/>
      <c r="J970" s="148"/>
      <c r="K970" s="148"/>
      <c r="L970" s="148"/>
      <c r="M970" s="65"/>
    </row>
    <row r="971" spans="2:13">
      <c r="B971" s="61" t="s">
        <v>1688</v>
      </c>
      <c r="C971" s="96" t="s">
        <v>1372</v>
      </c>
      <c r="D971" s="92">
        <v>72</v>
      </c>
      <c r="E971" s="147" t="s">
        <v>1688</v>
      </c>
      <c r="F971" s="86" t="s">
        <v>13</v>
      </c>
      <c r="G971" s="92">
        <v>90</v>
      </c>
      <c r="H971" s="148"/>
      <c r="I971" s="148"/>
      <c r="J971" s="148"/>
      <c r="K971" s="148"/>
      <c r="L971" s="148"/>
      <c r="M971" s="65"/>
    </row>
    <row r="972" spans="2:13">
      <c r="B972" s="61" t="s">
        <v>1689</v>
      </c>
      <c r="C972" s="86" t="s">
        <v>1722</v>
      </c>
      <c r="D972" s="92">
        <v>0</v>
      </c>
      <c r="E972" s="147" t="s">
        <v>1689</v>
      </c>
      <c r="F972" s="86" t="s">
        <v>1722</v>
      </c>
      <c r="G972" s="92">
        <v>0</v>
      </c>
      <c r="H972" s="86" t="s">
        <v>1723</v>
      </c>
      <c r="I972" s="148"/>
      <c r="J972" s="148"/>
      <c r="K972" s="148"/>
      <c r="L972" s="148"/>
      <c r="M972" s="65"/>
    </row>
    <row r="973" spans="2:13">
      <c r="B973" s="61" t="s">
        <v>1690</v>
      </c>
      <c r="C973" s="86" t="s">
        <v>1154</v>
      </c>
      <c r="D973" s="92">
        <v>68</v>
      </c>
      <c r="E973" s="147" t="s">
        <v>1690</v>
      </c>
      <c r="F973" s="86" t="s">
        <v>1722</v>
      </c>
      <c r="G973" s="92">
        <v>0</v>
      </c>
      <c r="H973" s="148"/>
      <c r="I973" s="148"/>
      <c r="J973" s="148"/>
      <c r="K973" s="148"/>
      <c r="L973" s="148"/>
      <c r="M973" s="65"/>
    </row>
    <row r="974" spans="2:13">
      <c r="B974" s="61" t="s">
        <v>1691</v>
      </c>
      <c r="C974" s="86" t="s">
        <v>1722</v>
      </c>
      <c r="D974" s="92">
        <v>0</v>
      </c>
      <c r="E974" s="147" t="s">
        <v>1691</v>
      </c>
      <c r="F974" s="96" t="s">
        <v>1185</v>
      </c>
      <c r="G974" s="92">
        <v>80</v>
      </c>
      <c r="H974" s="86" t="s">
        <v>1716</v>
      </c>
      <c r="I974" s="148"/>
      <c r="J974" s="85" t="s">
        <v>1717</v>
      </c>
      <c r="K974" s="148"/>
      <c r="L974" s="85" t="s">
        <v>1718</v>
      </c>
      <c r="M974" s="65"/>
    </row>
    <row r="975" spans="2:13">
      <c r="B975" s="61" t="s">
        <v>1692</v>
      </c>
      <c r="C975" s="86" t="s">
        <v>1722</v>
      </c>
      <c r="D975" s="92">
        <v>0</v>
      </c>
      <c r="E975" s="147" t="s">
        <v>1692</v>
      </c>
      <c r="F975" s="86" t="s">
        <v>1722</v>
      </c>
      <c r="G975" s="92">
        <v>0</v>
      </c>
      <c r="H975" s="148"/>
      <c r="I975" s="148"/>
      <c r="J975" s="148"/>
      <c r="K975" s="148"/>
      <c r="L975" s="148"/>
      <c r="M975" s="65"/>
    </row>
    <row r="976" spans="2:13">
      <c r="B976" s="61" t="s">
        <v>1677</v>
      </c>
      <c r="C976" s="86" t="s">
        <v>863</v>
      </c>
      <c r="D976" s="92">
        <v>66</v>
      </c>
      <c r="E976" s="147" t="s">
        <v>1677</v>
      </c>
      <c r="F976" s="86" t="s">
        <v>1722</v>
      </c>
      <c r="G976" s="92">
        <v>0</v>
      </c>
      <c r="H976" s="86" t="s">
        <v>1723</v>
      </c>
      <c r="I976" s="148"/>
      <c r="J976" s="148"/>
      <c r="K976" s="148"/>
      <c r="L976" s="148"/>
      <c r="M976" s="65"/>
    </row>
    <row r="977" spans="2:13">
      <c r="B977" s="61" t="s">
        <v>1693</v>
      </c>
      <c r="C977" s="86" t="s">
        <v>964</v>
      </c>
      <c r="D977" s="92">
        <v>75</v>
      </c>
      <c r="E977" s="147" t="s">
        <v>1693</v>
      </c>
      <c r="F977" s="86" t="s">
        <v>1722</v>
      </c>
      <c r="G977" s="92">
        <v>0</v>
      </c>
      <c r="H977" s="148"/>
      <c r="I977" s="148"/>
      <c r="J977" s="148"/>
      <c r="K977" s="148"/>
      <c r="L977" s="148"/>
      <c r="M977" s="65"/>
    </row>
    <row r="978" spans="2:13" ht="15.75" thickBot="1">
      <c r="B978" s="102" t="s">
        <v>1729</v>
      </c>
      <c r="C978" s="93"/>
      <c r="D978" s="108">
        <v>86</v>
      </c>
      <c r="E978" s="103" t="s">
        <v>1730</v>
      </c>
      <c r="F978" s="93"/>
      <c r="G978" s="108">
        <v>86</v>
      </c>
      <c r="H978" s="83"/>
      <c r="I978" s="83"/>
      <c r="J978" s="83"/>
      <c r="K978" s="83"/>
      <c r="L978" s="83"/>
      <c r="M978" s="84"/>
    </row>
    <row r="979" spans="2:13" ht="15.75" thickTop="1">
      <c r="B979" s="104"/>
      <c r="C979" s="105"/>
      <c r="D979" s="142"/>
      <c r="E979" s="104"/>
      <c r="F979" s="105"/>
      <c r="G979" s="142"/>
      <c r="H979" s="58"/>
      <c r="I979" s="58"/>
      <c r="J979" s="58"/>
      <c r="K979" s="58"/>
      <c r="L979" s="58"/>
      <c r="M979" s="58"/>
    </row>
    <row r="980" spans="2:13">
      <c r="B980" s="104"/>
      <c r="C980" s="105"/>
      <c r="D980" s="142"/>
      <c r="E980" s="104"/>
      <c r="F980" s="105"/>
      <c r="G980" s="142"/>
      <c r="H980" s="58"/>
      <c r="I980" s="58"/>
      <c r="J980" s="58"/>
      <c r="K980" s="58"/>
      <c r="L980" s="58"/>
      <c r="M980" s="58"/>
    </row>
    <row r="981" spans="2:13" ht="15.75" thickBot="1">
      <c r="B981" s="104"/>
      <c r="C981" s="105"/>
      <c r="D981" s="142"/>
      <c r="E981" s="104"/>
      <c r="F981" s="105"/>
      <c r="G981" s="142"/>
      <c r="H981" s="58"/>
      <c r="I981" s="58"/>
      <c r="J981" s="58"/>
      <c r="K981" s="58"/>
      <c r="L981" s="58"/>
      <c r="M981" s="58"/>
    </row>
    <row r="982" spans="2:13" ht="16.5" thickTop="1" thickBot="1">
      <c r="B982" s="833" t="s">
        <v>1785</v>
      </c>
      <c r="C982" s="834"/>
      <c r="D982" s="835" t="s">
        <v>1658</v>
      </c>
      <c r="E982" s="836"/>
      <c r="F982" s="836"/>
      <c r="G982" s="836"/>
      <c r="H982" s="836"/>
      <c r="I982" s="837"/>
      <c r="J982" s="112"/>
      <c r="K982" s="59"/>
      <c r="L982" s="59"/>
      <c r="M982" s="60"/>
    </row>
    <row r="983" spans="2:13" ht="15.75" thickTop="1">
      <c r="B983" s="66" t="s">
        <v>1667</v>
      </c>
      <c r="C983" s="594" t="s">
        <v>2033</v>
      </c>
      <c r="D983" s="164" t="s">
        <v>1652</v>
      </c>
      <c r="E983" s="165" t="s">
        <v>1653</v>
      </c>
      <c r="F983" s="165" t="s">
        <v>1654</v>
      </c>
      <c r="G983" s="165" t="s">
        <v>1656</v>
      </c>
      <c r="H983" s="165" t="s">
        <v>1655</v>
      </c>
      <c r="I983" s="166" t="s">
        <v>1657</v>
      </c>
      <c r="J983" s="113"/>
      <c r="K983" s="163"/>
      <c r="L983" s="163"/>
      <c r="M983" s="65"/>
    </row>
    <row r="984" spans="2:13">
      <c r="B984" s="66" t="s">
        <v>1757</v>
      </c>
      <c r="C984" s="86" t="s">
        <v>1745</v>
      </c>
      <c r="D984" s="87">
        <v>60</v>
      </c>
      <c r="E984" s="88">
        <v>130</v>
      </c>
      <c r="F984" s="88">
        <v>80</v>
      </c>
      <c r="G984" s="88">
        <v>60</v>
      </c>
      <c r="H984" s="88">
        <v>60</v>
      </c>
      <c r="I984" s="89">
        <v>70</v>
      </c>
      <c r="J984" s="113"/>
      <c r="K984" s="163"/>
      <c r="L984" s="163"/>
      <c r="M984" s="65"/>
    </row>
    <row r="985" spans="2:13">
      <c r="B985" s="66" t="s">
        <v>1665</v>
      </c>
      <c r="C985" s="86" t="s">
        <v>8</v>
      </c>
      <c r="D985" s="838" t="s">
        <v>1669</v>
      </c>
      <c r="E985" s="839"/>
      <c r="F985" s="839"/>
      <c r="G985" s="839"/>
      <c r="H985" s="839"/>
      <c r="I985" s="840"/>
      <c r="J985" s="113"/>
      <c r="K985" s="163"/>
      <c r="L985" s="163"/>
      <c r="M985" s="65"/>
    </row>
    <row r="986" spans="2:13">
      <c r="B986" s="66" t="s">
        <v>1666</v>
      </c>
      <c r="C986" s="86" t="s">
        <v>4</v>
      </c>
      <c r="D986" s="841" t="s">
        <v>1661</v>
      </c>
      <c r="E986" s="842"/>
      <c r="F986" s="842"/>
      <c r="G986" s="842" t="s">
        <v>1662</v>
      </c>
      <c r="H986" s="842"/>
      <c r="I986" s="843"/>
      <c r="J986" s="113"/>
      <c r="K986" s="163"/>
      <c r="L986" s="163"/>
      <c r="M986" s="65"/>
    </row>
    <row r="987" spans="2:13">
      <c r="B987" s="66" t="s">
        <v>1670</v>
      </c>
      <c r="C987" s="96" t="s">
        <v>1537</v>
      </c>
      <c r="D987" s="63" t="s">
        <v>1663</v>
      </c>
      <c r="E987" s="163" t="s">
        <v>1180</v>
      </c>
      <c r="F987" s="163"/>
      <c r="G987" s="64" t="s">
        <v>1663</v>
      </c>
      <c r="H987" s="163" t="s">
        <v>869</v>
      </c>
      <c r="I987" s="70"/>
      <c r="J987" s="185"/>
      <c r="K987" s="163"/>
      <c r="L987" s="163"/>
      <c r="M987" s="65"/>
    </row>
    <row r="988" spans="2:13">
      <c r="B988" s="66" t="s">
        <v>1659</v>
      </c>
      <c r="C988" s="86">
        <v>490.43</v>
      </c>
      <c r="D988" s="71" t="s">
        <v>1664</v>
      </c>
      <c r="E988" s="90">
        <v>80</v>
      </c>
      <c r="F988" s="68"/>
      <c r="G988" s="72" t="s">
        <v>1664</v>
      </c>
      <c r="H988" s="90">
        <v>150</v>
      </c>
      <c r="I988" s="69"/>
      <c r="J988" s="184"/>
      <c r="K988" s="163"/>
      <c r="L988" s="163"/>
      <c r="M988" s="65"/>
    </row>
    <row r="989" spans="2:13">
      <c r="B989" s="66" t="s">
        <v>1660</v>
      </c>
      <c r="C989" s="140">
        <v>128.80000000000001</v>
      </c>
      <c r="D989" s="838" t="s">
        <v>1668</v>
      </c>
      <c r="E989" s="839"/>
      <c r="F989" s="839"/>
      <c r="G989" s="839"/>
      <c r="H989" s="839"/>
      <c r="I989" s="840"/>
      <c r="J989" s="184"/>
      <c r="K989" s="163"/>
      <c r="L989" s="163"/>
      <c r="M989" s="65"/>
    </row>
    <row r="990" spans="2:13">
      <c r="B990" s="66" t="s">
        <v>1728</v>
      </c>
      <c r="C990" s="86">
        <v>496.76</v>
      </c>
      <c r="D990" s="841" t="s">
        <v>1661</v>
      </c>
      <c r="E990" s="842"/>
      <c r="F990" s="842"/>
      <c r="G990" s="842" t="s">
        <v>1662</v>
      </c>
      <c r="H990" s="842"/>
      <c r="I990" s="843"/>
      <c r="J990" s="184"/>
      <c r="K990" s="163"/>
      <c r="L990" s="163"/>
      <c r="M990" s="65"/>
    </row>
    <row r="991" spans="2:13">
      <c r="B991" s="66" t="s">
        <v>1713</v>
      </c>
      <c r="C991" s="86">
        <v>0.92</v>
      </c>
      <c r="D991" s="63" t="s">
        <v>1663</v>
      </c>
      <c r="E991" s="163" t="s">
        <v>889</v>
      </c>
      <c r="F991" s="163"/>
      <c r="G991" s="64" t="s">
        <v>1663</v>
      </c>
      <c r="H991" s="163" t="s">
        <v>866</v>
      </c>
      <c r="I991" s="70"/>
      <c r="J991" s="184"/>
      <c r="K991" s="163"/>
      <c r="L991" s="163"/>
      <c r="M991" s="65"/>
    </row>
    <row r="992" spans="2:13">
      <c r="B992" s="66" t="s">
        <v>1714</v>
      </c>
      <c r="C992" s="86">
        <v>1.08</v>
      </c>
      <c r="D992" s="63" t="s">
        <v>1664</v>
      </c>
      <c r="E992" s="90">
        <v>80</v>
      </c>
      <c r="F992" s="68"/>
      <c r="G992" s="72" t="s">
        <v>1664</v>
      </c>
      <c r="H992" s="91">
        <v>84</v>
      </c>
      <c r="I992" s="70"/>
      <c r="J992" s="184"/>
      <c r="K992" s="163"/>
      <c r="L992" s="163"/>
      <c r="M992" s="65"/>
    </row>
    <row r="993" spans="2:13">
      <c r="B993" s="844" t="s">
        <v>1671</v>
      </c>
      <c r="C993" s="839"/>
      <c r="D993" s="840"/>
      <c r="E993" s="838" t="s">
        <v>1672</v>
      </c>
      <c r="F993" s="839"/>
      <c r="G993" s="840"/>
      <c r="H993" s="838" t="s">
        <v>1673</v>
      </c>
      <c r="I993" s="839"/>
      <c r="J993" s="840"/>
      <c r="K993" s="838" t="s">
        <v>1701</v>
      </c>
      <c r="L993" s="839"/>
      <c r="M993" s="845"/>
    </row>
    <row r="994" spans="2:13">
      <c r="B994" s="73" t="s">
        <v>1674</v>
      </c>
      <c r="C994" s="165" t="s">
        <v>1675</v>
      </c>
      <c r="D994" s="166" t="s">
        <v>1676</v>
      </c>
      <c r="E994" s="164" t="s">
        <v>1674</v>
      </c>
      <c r="F994" s="165" t="s">
        <v>1675</v>
      </c>
      <c r="G994" s="166" t="s">
        <v>1676</v>
      </c>
      <c r="H994" s="164" t="s">
        <v>1694</v>
      </c>
      <c r="I994" s="165" t="s">
        <v>1731</v>
      </c>
      <c r="J994" s="166" t="s">
        <v>1732</v>
      </c>
      <c r="K994" s="164" t="s">
        <v>1702</v>
      </c>
      <c r="L994" s="165"/>
      <c r="M994" s="77" t="s">
        <v>1703</v>
      </c>
    </row>
    <row r="995" spans="2:13">
      <c r="B995" s="61" t="s">
        <v>1678</v>
      </c>
      <c r="C995" s="86" t="s">
        <v>1144</v>
      </c>
      <c r="D995" s="92">
        <v>102</v>
      </c>
      <c r="E995" s="162" t="s">
        <v>1678</v>
      </c>
      <c r="F995" s="94" t="s">
        <v>944</v>
      </c>
      <c r="G995" s="92">
        <v>68</v>
      </c>
      <c r="H995" s="162" t="s">
        <v>1695</v>
      </c>
      <c r="I995" s="86">
        <v>0</v>
      </c>
      <c r="J995" s="92">
        <v>0</v>
      </c>
      <c r="K995" s="162" t="s">
        <v>1704</v>
      </c>
      <c r="L995" s="163"/>
      <c r="M995" s="107">
        <v>60</v>
      </c>
    </row>
    <row r="996" spans="2:13">
      <c r="B996" s="61" t="s">
        <v>1679</v>
      </c>
      <c r="C996" s="86" t="s">
        <v>1722</v>
      </c>
      <c r="D996" s="92">
        <v>0</v>
      </c>
      <c r="E996" s="162" t="s">
        <v>1679</v>
      </c>
      <c r="F996" s="86" t="s">
        <v>1722</v>
      </c>
      <c r="G996" s="92">
        <v>0</v>
      </c>
      <c r="H996" s="162" t="s">
        <v>1696</v>
      </c>
      <c r="I996" s="86">
        <v>90</v>
      </c>
      <c r="J996" s="92">
        <v>0</v>
      </c>
      <c r="K996" s="162" t="s">
        <v>1735</v>
      </c>
      <c r="L996" s="163"/>
      <c r="M996" s="107">
        <v>61</v>
      </c>
    </row>
    <row r="997" spans="2:13">
      <c r="B997" s="61" t="s">
        <v>1680</v>
      </c>
      <c r="C997" s="86" t="s">
        <v>1722</v>
      </c>
      <c r="D997" s="92">
        <v>0</v>
      </c>
      <c r="E997" s="162" t="s">
        <v>1680</v>
      </c>
      <c r="F997" s="86" t="s">
        <v>1722</v>
      </c>
      <c r="G997" s="92">
        <v>0</v>
      </c>
      <c r="H997" s="162" t="s">
        <v>1697</v>
      </c>
      <c r="I997" s="86">
        <v>0</v>
      </c>
      <c r="J997" s="92">
        <v>0</v>
      </c>
      <c r="K997" s="67" t="s">
        <v>1706</v>
      </c>
      <c r="L997" s="68"/>
      <c r="M997" s="101">
        <v>0</v>
      </c>
    </row>
    <row r="998" spans="2:13">
      <c r="B998" s="61" t="s">
        <v>1681</v>
      </c>
      <c r="C998" s="109" t="s">
        <v>1784</v>
      </c>
      <c r="D998" s="92">
        <v>75</v>
      </c>
      <c r="E998" s="162" t="s">
        <v>1681</v>
      </c>
      <c r="F998" s="86" t="s">
        <v>1722</v>
      </c>
      <c r="G998" s="92">
        <v>0</v>
      </c>
      <c r="H998" s="162" t="s">
        <v>1698</v>
      </c>
      <c r="I998" s="86">
        <v>0</v>
      </c>
      <c r="J998" s="92">
        <v>0</v>
      </c>
      <c r="K998" s="838" t="s">
        <v>1707</v>
      </c>
      <c r="L998" s="839"/>
      <c r="M998" s="845"/>
    </row>
    <row r="999" spans="2:13">
      <c r="B999" s="61" t="s">
        <v>1682</v>
      </c>
      <c r="C999" s="86" t="s">
        <v>1723</v>
      </c>
      <c r="D999" s="92" t="s">
        <v>1723</v>
      </c>
      <c r="E999" s="162" t="s">
        <v>1682</v>
      </c>
      <c r="F999" s="86" t="s">
        <v>1723</v>
      </c>
      <c r="G999" s="92" t="s">
        <v>1723</v>
      </c>
      <c r="H999" s="163" t="s">
        <v>1724</v>
      </c>
      <c r="I999" s="86">
        <v>50</v>
      </c>
      <c r="J999" s="92">
        <v>0</v>
      </c>
      <c r="K999" s="846" t="s">
        <v>1708</v>
      </c>
      <c r="L999" s="847"/>
      <c r="M999" s="107">
        <v>0</v>
      </c>
    </row>
    <row r="1000" spans="2:13">
      <c r="B1000" s="61" t="s">
        <v>1683</v>
      </c>
      <c r="C1000" s="86" t="s">
        <v>1722</v>
      </c>
      <c r="D1000" s="92">
        <v>0</v>
      </c>
      <c r="E1000" s="162" t="s">
        <v>1683</v>
      </c>
      <c r="F1000" s="86" t="s">
        <v>1722</v>
      </c>
      <c r="G1000" s="92">
        <v>0</v>
      </c>
      <c r="H1000" s="162" t="s">
        <v>1699</v>
      </c>
      <c r="I1000" s="86">
        <v>75</v>
      </c>
      <c r="J1000" s="92">
        <v>10</v>
      </c>
      <c r="K1000" s="846" t="s">
        <v>1709</v>
      </c>
      <c r="L1000" s="847"/>
      <c r="M1000" s="107">
        <v>0</v>
      </c>
    </row>
    <row r="1001" spans="2:13">
      <c r="B1001" s="61" t="s">
        <v>1684</v>
      </c>
      <c r="C1001" s="86" t="s">
        <v>1723</v>
      </c>
      <c r="D1001" s="92" t="s">
        <v>1723</v>
      </c>
      <c r="E1001" s="162" t="s">
        <v>1684</v>
      </c>
      <c r="F1001" s="86" t="s">
        <v>1723</v>
      </c>
      <c r="G1001" s="92" t="s">
        <v>1723</v>
      </c>
      <c r="H1001" s="162" t="s">
        <v>1685</v>
      </c>
      <c r="I1001" s="86">
        <v>85</v>
      </c>
      <c r="J1001" s="92">
        <v>30</v>
      </c>
      <c r="K1001" s="846" t="s">
        <v>1710</v>
      </c>
      <c r="L1001" s="847"/>
      <c r="M1001" s="107">
        <v>0</v>
      </c>
    </row>
    <row r="1002" spans="2:13">
      <c r="B1002" s="61" t="s">
        <v>1685</v>
      </c>
      <c r="C1002" s="86" t="s">
        <v>1722</v>
      </c>
      <c r="D1002" s="92">
        <v>0</v>
      </c>
      <c r="E1002" s="162" t="s">
        <v>1685</v>
      </c>
      <c r="F1002" s="96" t="s">
        <v>1216</v>
      </c>
      <c r="G1002" s="92">
        <v>90</v>
      </c>
      <c r="H1002" s="162" t="s">
        <v>1700</v>
      </c>
      <c r="I1002" s="100">
        <v>100</v>
      </c>
      <c r="J1002" s="106">
        <v>0</v>
      </c>
      <c r="K1002" s="593" t="s">
        <v>2003</v>
      </c>
      <c r="L1002" s="100"/>
      <c r="M1002" s="101">
        <v>0</v>
      </c>
    </row>
    <row r="1003" spans="2:13">
      <c r="B1003" s="61" t="s">
        <v>1686</v>
      </c>
      <c r="C1003" s="86" t="s">
        <v>1722</v>
      </c>
      <c r="D1003" s="92">
        <v>0</v>
      </c>
      <c r="E1003" s="162" t="s">
        <v>1686</v>
      </c>
      <c r="F1003" s="86" t="s">
        <v>1722</v>
      </c>
      <c r="G1003" s="92">
        <v>0</v>
      </c>
      <c r="H1003" s="848" t="s">
        <v>1712</v>
      </c>
      <c r="I1003" s="849"/>
      <c r="J1003" s="81" t="s">
        <v>1711</v>
      </c>
      <c r="K1003" s="97">
        <v>20</v>
      </c>
      <c r="L1003" s="82" t="s">
        <v>1705</v>
      </c>
      <c r="M1003" s="98">
        <v>120</v>
      </c>
    </row>
    <row r="1004" spans="2:13">
      <c r="B1004" s="61" t="s">
        <v>1687</v>
      </c>
      <c r="C1004" s="86" t="s">
        <v>1722</v>
      </c>
      <c r="D1004" s="92">
        <v>0</v>
      </c>
      <c r="E1004" s="162" t="s">
        <v>1687</v>
      </c>
      <c r="F1004" s="86" t="s">
        <v>1722</v>
      </c>
      <c r="G1004" s="92">
        <v>0</v>
      </c>
      <c r="H1004" s="163"/>
      <c r="I1004" s="163"/>
      <c r="J1004" s="163"/>
      <c r="K1004" s="163"/>
      <c r="L1004" s="163"/>
      <c r="M1004" s="65"/>
    </row>
    <row r="1005" spans="2:13">
      <c r="B1005" s="61" t="s">
        <v>1688</v>
      </c>
      <c r="C1005" s="86" t="s">
        <v>1722</v>
      </c>
      <c r="D1005" s="92">
        <v>0</v>
      </c>
      <c r="E1005" s="162" t="s">
        <v>1688</v>
      </c>
      <c r="F1005" s="86" t="s">
        <v>1722</v>
      </c>
      <c r="G1005" s="92">
        <v>0</v>
      </c>
      <c r="H1005" s="163"/>
      <c r="I1005" s="163"/>
      <c r="J1005" s="163"/>
      <c r="K1005" s="163"/>
      <c r="L1005" s="163"/>
      <c r="M1005" s="65"/>
    </row>
    <row r="1006" spans="2:13">
      <c r="B1006" s="61" t="s">
        <v>1689</v>
      </c>
      <c r="C1006" s="94" t="s">
        <v>879</v>
      </c>
      <c r="D1006" s="92">
        <v>51</v>
      </c>
      <c r="E1006" s="162" t="s">
        <v>1689</v>
      </c>
      <c r="F1006" s="86" t="s">
        <v>1722</v>
      </c>
      <c r="G1006" s="92">
        <v>0</v>
      </c>
      <c r="H1006" s="163"/>
      <c r="I1006" s="163"/>
      <c r="J1006" s="163"/>
      <c r="K1006" s="163"/>
      <c r="L1006" s="163"/>
      <c r="M1006" s="65"/>
    </row>
    <row r="1007" spans="2:13">
      <c r="B1007" s="61" t="s">
        <v>1690</v>
      </c>
      <c r="C1007" s="94" t="s">
        <v>1252</v>
      </c>
      <c r="D1007" s="92">
        <v>80</v>
      </c>
      <c r="E1007" s="162" t="s">
        <v>1690</v>
      </c>
      <c r="F1007" s="86" t="s">
        <v>1722</v>
      </c>
      <c r="G1007" s="92">
        <v>0</v>
      </c>
      <c r="H1007" s="163"/>
      <c r="I1007" s="163"/>
      <c r="J1007" s="163"/>
      <c r="K1007" s="163"/>
      <c r="L1007" s="163"/>
      <c r="M1007" s="65"/>
    </row>
    <row r="1008" spans="2:13">
      <c r="B1008" s="61" t="s">
        <v>1691</v>
      </c>
      <c r="C1008" s="86" t="s">
        <v>1722</v>
      </c>
      <c r="D1008" s="92">
        <v>0</v>
      </c>
      <c r="E1008" s="162" t="s">
        <v>1691</v>
      </c>
      <c r="F1008" s="86" t="s">
        <v>1722</v>
      </c>
      <c r="G1008" s="92">
        <v>0</v>
      </c>
      <c r="H1008" s="86" t="s">
        <v>1716</v>
      </c>
      <c r="I1008" s="163"/>
      <c r="J1008" s="85" t="s">
        <v>1717</v>
      </c>
      <c r="K1008" s="163"/>
      <c r="L1008" s="85" t="s">
        <v>1718</v>
      </c>
      <c r="M1008" s="65"/>
    </row>
    <row r="1009" spans="2:13">
      <c r="B1009" s="61" t="s">
        <v>1692</v>
      </c>
      <c r="C1009" s="86" t="s">
        <v>1722</v>
      </c>
      <c r="D1009" s="92">
        <v>0</v>
      </c>
      <c r="E1009" s="162" t="s">
        <v>1692</v>
      </c>
      <c r="F1009" s="86" t="s">
        <v>1722</v>
      </c>
      <c r="G1009" s="92">
        <v>0</v>
      </c>
      <c r="H1009" s="163"/>
      <c r="I1009" s="163"/>
      <c r="J1009" s="163"/>
      <c r="K1009" s="163"/>
      <c r="L1009" s="163"/>
      <c r="M1009" s="65"/>
    </row>
    <row r="1010" spans="2:13">
      <c r="B1010" s="61" t="s">
        <v>1677</v>
      </c>
      <c r="C1010" s="86" t="s">
        <v>863</v>
      </c>
      <c r="D1010" s="92">
        <v>66</v>
      </c>
      <c r="E1010" s="162" t="s">
        <v>1677</v>
      </c>
      <c r="F1010" s="86" t="s">
        <v>1722</v>
      </c>
      <c r="G1010" s="92">
        <v>0</v>
      </c>
      <c r="H1010" s="163"/>
      <c r="I1010" s="163"/>
      <c r="J1010" s="163"/>
      <c r="K1010" s="163"/>
      <c r="L1010" s="163"/>
      <c r="M1010" s="65"/>
    </row>
    <row r="1011" spans="2:13">
      <c r="B1011" s="61" t="s">
        <v>1693</v>
      </c>
      <c r="C1011" s="86" t="s">
        <v>964</v>
      </c>
      <c r="D1011" s="92">
        <v>75</v>
      </c>
      <c r="E1011" s="162" t="s">
        <v>1693</v>
      </c>
      <c r="F1011" s="86" t="s">
        <v>1722</v>
      </c>
      <c r="G1011" s="92">
        <v>0</v>
      </c>
      <c r="H1011" s="163"/>
      <c r="I1011" s="163"/>
      <c r="J1011" s="163"/>
      <c r="K1011" s="163"/>
      <c r="L1011" s="163"/>
      <c r="M1011" s="65"/>
    </row>
    <row r="1012" spans="2:13" ht="15.75" thickBot="1">
      <c r="B1012" s="102" t="s">
        <v>1729</v>
      </c>
      <c r="C1012" s="93"/>
      <c r="D1012" s="108">
        <v>75</v>
      </c>
      <c r="E1012" s="103" t="s">
        <v>1730</v>
      </c>
      <c r="F1012" s="93"/>
      <c r="G1012" s="108">
        <v>79</v>
      </c>
      <c r="H1012" s="83"/>
      <c r="I1012" s="83"/>
      <c r="J1012" s="83"/>
      <c r="K1012" s="83"/>
      <c r="L1012" s="83"/>
      <c r="M1012" s="84"/>
    </row>
    <row r="1013" spans="2:13" ht="16.5" thickTop="1" thickBot="1">
      <c r="B1013" s="104"/>
      <c r="C1013" s="105"/>
      <c r="D1013" s="142"/>
      <c r="E1013" s="104"/>
      <c r="F1013" s="105"/>
      <c r="G1013" s="142"/>
      <c r="H1013" s="58"/>
      <c r="I1013" s="58"/>
      <c r="J1013" s="58"/>
      <c r="K1013" s="58"/>
      <c r="L1013" s="58"/>
      <c r="M1013" s="58"/>
    </row>
    <row r="1014" spans="2:13" ht="16.5" thickTop="1" thickBot="1">
      <c r="B1014" s="833" t="s">
        <v>1788</v>
      </c>
      <c r="C1014" s="834"/>
      <c r="D1014" s="835" t="s">
        <v>1658</v>
      </c>
      <c r="E1014" s="836"/>
      <c r="F1014" s="836"/>
      <c r="G1014" s="836"/>
      <c r="H1014" s="836"/>
      <c r="I1014" s="837"/>
      <c r="J1014" s="59"/>
      <c r="K1014" s="59"/>
      <c r="L1014" s="59"/>
      <c r="M1014" s="60"/>
    </row>
    <row r="1015" spans="2:13" ht="15.75" thickTop="1">
      <c r="B1015" s="66" t="s">
        <v>1667</v>
      </c>
      <c r="C1015" s="594" t="s">
        <v>2034</v>
      </c>
      <c r="D1015" s="164" t="s">
        <v>1652</v>
      </c>
      <c r="E1015" s="165" t="s">
        <v>1653</v>
      </c>
      <c r="F1015" s="165" t="s">
        <v>1654</v>
      </c>
      <c r="G1015" s="165" t="s">
        <v>1656</v>
      </c>
      <c r="H1015" s="165" t="s">
        <v>1655</v>
      </c>
      <c r="I1015" s="166" t="s">
        <v>1657</v>
      </c>
      <c r="J1015" s="163"/>
      <c r="K1015" s="163"/>
      <c r="L1015" s="163"/>
      <c r="M1015" s="65"/>
    </row>
    <row r="1016" spans="2:13">
      <c r="B1016" s="66" t="s">
        <v>1757</v>
      </c>
      <c r="C1016" s="86" t="s">
        <v>1745</v>
      </c>
      <c r="D1016" s="87">
        <v>67</v>
      </c>
      <c r="E1016" s="88">
        <v>89</v>
      </c>
      <c r="F1016" s="88">
        <v>116</v>
      </c>
      <c r="G1016" s="88">
        <v>79</v>
      </c>
      <c r="H1016" s="88">
        <v>116</v>
      </c>
      <c r="I1016" s="89">
        <v>33</v>
      </c>
      <c r="J1016" s="163"/>
      <c r="K1016" s="163"/>
      <c r="L1016" s="163"/>
      <c r="M1016" s="65"/>
    </row>
    <row r="1017" spans="2:13">
      <c r="B1017" s="66" t="s">
        <v>1665</v>
      </c>
      <c r="C1017" s="86" t="s">
        <v>15</v>
      </c>
      <c r="D1017" s="838" t="s">
        <v>1669</v>
      </c>
      <c r="E1017" s="839"/>
      <c r="F1017" s="839"/>
      <c r="G1017" s="839"/>
      <c r="H1017" s="839"/>
      <c r="I1017" s="840"/>
      <c r="J1017" s="163"/>
      <c r="K1017" s="163"/>
      <c r="L1017" s="163"/>
      <c r="M1017" s="65"/>
    </row>
    <row r="1018" spans="2:13">
      <c r="B1018" s="66" t="s">
        <v>1666</v>
      </c>
      <c r="C1018" s="86" t="s">
        <v>13</v>
      </c>
      <c r="D1018" s="841" t="s">
        <v>1661</v>
      </c>
      <c r="E1018" s="842"/>
      <c r="F1018" s="842"/>
      <c r="G1018" s="842" t="s">
        <v>1662</v>
      </c>
      <c r="H1018" s="842"/>
      <c r="I1018" s="843"/>
      <c r="J1018" s="163"/>
      <c r="K1018" s="163"/>
      <c r="L1018" s="163"/>
      <c r="M1018" s="65"/>
    </row>
    <row r="1019" spans="2:13">
      <c r="B1019" s="66" t="s">
        <v>1670</v>
      </c>
      <c r="C1019" s="86" t="s">
        <v>1497</v>
      </c>
      <c r="D1019" s="63" t="s">
        <v>1663</v>
      </c>
      <c r="E1019" s="163" t="s">
        <v>963</v>
      </c>
      <c r="F1019" s="163"/>
      <c r="G1019" s="64" t="s">
        <v>1663</v>
      </c>
      <c r="H1019" s="163" t="s">
        <v>1372</v>
      </c>
      <c r="I1019" s="70"/>
      <c r="J1019" s="187"/>
      <c r="K1019" s="163"/>
      <c r="L1019" s="163"/>
      <c r="M1019" s="65"/>
    </row>
    <row r="1020" spans="2:13">
      <c r="B1020" s="66" t="s">
        <v>1659</v>
      </c>
      <c r="C1020" s="86">
        <v>204.66</v>
      </c>
      <c r="D1020" s="71" t="s">
        <v>1664</v>
      </c>
      <c r="E1020" s="90">
        <v>80</v>
      </c>
      <c r="F1020" s="68"/>
      <c r="G1020" s="72" t="s">
        <v>1664</v>
      </c>
      <c r="H1020" s="90">
        <v>72</v>
      </c>
      <c r="I1020" s="69"/>
      <c r="J1020" s="186"/>
      <c r="K1020" s="163"/>
      <c r="L1020" s="163"/>
      <c r="M1020" s="65"/>
    </row>
    <row r="1021" spans="2:13">
      <c r="B1021" s="66" t="s">
        <v>1660</v>
      </c>
      <c r="C1021" s="110">
        <v>1015.58</v>
      </c>
      <c r="D1021" s="838" t="s">
        <v>1668</v>
      </c>
      <c r="E1021" s="839"/>
      <c r="F1021" s="839"/>
      <c r="G1021" s="839"/>
      <c r="H1021" s="839"/>
      <c r="I1021" s="840"/>
      <c r="J1021" s="120"/>
      <c r="K1021" s="163"/>
      <c r="L1021" s="163"/>
      <c r="M1021" s="65"/>
    </row>
    <row r="1022" spans="2:13">
      <c r="B1022" s="66" t="s">
        <v>1728</v>
      </c>
      <c r="C1022" s="86">
        <v>326.86</v>
      </c>
      <c r="D1022" s="841" t="s">
        <v>1661</v>
      </c>
      <c r="E1022" s="842"/>
      <c r="F1022" s="842"/>
      <c r="G1022" s="842" t="s">
        <v>1662</v>
      </c>
      <c r="H1022" s="842"/>
      <c r="I1022" s="843"/>
      <c r="J1022" s="120"/>
      <c r="K1022" s="163"/>
      <c r="L1022" s="163"/>
      <c r="M1022" s="65"/>
    </row>
    <row r="1023" spans="2:13">
      <c r="B1023" s="66" t="s">
        <v>1713</v>
      </c>
      <c r="C1023" s="86">
        <v>1.03</v>
      </c>
      <c r="D1023" s="63" t="s">
        <v>1663</v>
      </c>
      <c r="E1023" s="163" t="s">
        <v>860</v>
      </c>
      <c r="F1023" s="163"/>
      <c r="G1023" s="64" t="s">
        <v>1663</v>
      </c>
      <c r="H1023" s="163" t="s">
        <v>13</v>
      </c>
      <c r="I1023" s="70"/>
      <c r="J1023" s="120"/>
      <c r="K1023" s="163"/>
      <c r="L1023" s="163"/>
      <c r="M1023" s="65"/>
    </row>
    <row r="1024" spans="2:13">
      <c r="B1024" s="66" t="s">
        <v>1714</v>
      </c>
      <c r="C1024" s="86">
        <v>0.51</v>
      </c>
      <c r="D1024" s="63" t="s">
        <v>1664</v>
      </c>
      <c r="E1024" s="90">
        <v>80</v>
      </c>
      <c r="F1024" s="68"/>
      <c r="G1024" s="72" t="s">
        <v>1664</v>
      </c>
      <c r="H1024" s="91">
        <v>90</v>
      </c>
      <c r="I1024" s="70"/>
      <c r="J1024" s="120"/>
      <c r="K1024" s="163"/>
      <c r="L1024" s="163"/>
      <c r="M1024" s="65"/>
    </row>
    <row r="1025" spans="2:13">
      <c r="B1025" s="844" t="s">
        <v>1671</v>
      </c>
      <c r="C1025" s="839"/>
      <c r="D1025" s="840"/>
      <c r="E1025" s="838" t="s">
        <v>1672</v>
      </c>
      <c r="F1025" s="839"/>
      <c r="G1025" s="840"/>
      <c r="H1025" s="838" t="s">
        <v>1673</v>
      </c>
      <c r="I1025" s="839"/>
      <c r="J1025" s="840"/>
      <c r="K1025" s="838" t="s">
        <v>1701</v>
      </c>
      <c r="L1025" s="839"/>
      <c r="M1025" s="845"/>
    </row>
    <row r="1026" spans="2:13">
      <c r="B1026" s="73" t="s">
        <v>1674</v>
      </c>
      <c r="C1026" s="165" t="s">
        <v>1675</v>
      </c>
      <c r="D1026" s="166" t="s">
        <v>1676</v>
      </c>
      <c r="E1026" s="164" t="s">
        <v>1674</v>
      </c>
      <c r="F1026" s="165" t="s">
        <v>1675</v>
      </c>
      <c r="G1026" s="166" t="s">
        <v>1676</v>
      </c>
      <c r="H1026" s="164" t="s">
        <v>1694</v>
      </c>
      <c r="I1026" s="165" t="s">
        <v>1731</v>
      </c>
      <c r="J1026" s="166" t="s">
        <v>1732</v>
      </c>
      <c r="K1026" s="164" t="s">
        <v>1702</v>
      </c>
      <c r="L1026" s="165"/>
      <c r="M1026" s="77" t="s">
        <v>1703</v>
      </c>
    </row>
    <row r="1027" spans="2:13">
      <c r="B1027" s="61" t="s">
        <v>1678</v>
      </c>
      <c r="C1027" s="86" t="s">
        <v>1144</v>
      </c>
      <c r="D1027" s="92">
        <v>102</v>
      </c>
      <c r="E1027" s="162" t="s">
        <v>1678</v>
      </c>
      <c r="F1027" s="94" t="s">
        <v>944</v>
      </c>
      <c r="G1027" s="92">
        <v>68</v>
      </c>
      <c r="H1027" s="162" t="s">
        <v>1695</v>
      </c>
      <c r="I1027" s="86">
        <v>0</v>
      </c>
      <c r="J1027" s="92">
        <v>0</v>
      </c>
      <c r="K1027" s="162" t="s">
        <v>1704</v>
      </c>
      <c r="L1027" s="163"/>
      <c r="M1027" s="107">
        <v>25</v>
      </c>
    </row>
    <row r="1028" spans="2:13">
      <c r="B1028" s="61" t="s">
        <v>1679</v>
      </c>
      <c r="C1028" s="86" t="s">
        <v>1722</v>
      </c>
      <c r="D1028" s="92">
        <v>0</v>
      </c>
      <c r="E1028" s="162" t="s">
        <v>1679</v>
      </c>
      <c r="F1028" s="86" t="s">
        <v>1722</v>
      </c>
      <c r="G1028" s="92">
        <v>0</v>
      </c>
      <c r="H1028" s="162" t="s">
        <v>1696</v>
      </c>
      <c r="I1028" s="86">
        <v>100</v>
      </c>
      <c r="J1028" s="92">
        <v>10</v>
      </c>
      <c r="K1028" s="162" t="s">
        <v>1735</v>
      </c>
      <c r="L1028" s="163"/>
      <c r="M1028" s="107">
        <v>0</v>
      </c>
    </row>
    <row r="1029" spans="2:13">
      <c r="B1029" s="61" t="s">
        <v>1680</v>
      </c>
      <c r="C1029" s="86" t="s">
        <v>1722</v>
      </c>
      <c r="D1029" s="92">
        <v>0</v>
      </c>
      <c r="E1029" s="162" t="s">
        <v>1680</v>
      </c>
      <c r="F1029" s="86" t="s">
        <v>1722</v>
      </c>
      <c r="G1029" s="92">
        <v>0</v>
      </c>
      <c r="H1029" s="162" t="s">
        <v>1697</v>
      </c>
      <c r="I1029" s="86">
        <v>0</v>
      </c>
      <c r="J1029" s="92">
        <v>30</v>
      </c>
      <c r="K1029" s="67" t="s">
        <v>1706</v>
      </c>
      <c r="L1029" s="68"/>
      <c r="M1029" s="101">
        <v>0</v>
      </c>
    </row>
    <row r="1030" spans="2:13">
      <c r="B1030" s="61" t="s">
        <v>1681</v>
      </c>
      <c r="C1030" s="86" t="s">
        <v>1722</v>
      </c>
      <c r="D1030" s="92">
        <v>0</v>
      </c>
      <c r="E1030" s="162" t="s">
        <v>1681</v>
      </c>
      <c r="F1030" s="96" t="s">
        <v>719</v>
      </c>
      <c r="G1030" s="92">
        <v>45</v>
      </c>
      <c r="H1030" s="162" t="s">
        <v>1698</v>
      </c>
      <c r="I1030" s="86">
        <v>0</v>
      </c>
      <c r="J1030" s="92">
        <v>0</v>
      </c>
      <c r="K1030" s="838" t="s">
        <v>1707</v>
      </c>
      <c r="L1030" s="839"/>
      <c r="M1030" s="845"/>
    </row>
    <row r="1031" spans="2:13">
      <c r="B1031" s="61" t="s">
        <v>1682</v>
      </c>
      <c r="C1031" s="86" t="s">
        <v>1722</v>
      </c>
      <c r="D1031" s="92">
        <v>0</v>
      </c>
      <c r="E1031" s="162" t="s">
        <v>1682</v>
      </c>
      <c r="F1031" s="86" t="s">
        <v>889</v>
      </c>
      <c r="G1031" s="92">
        <v>80</v>
      </c>
      <c r="H1031" s="163" t="s">
        <v>1724</v>
      </c>
      <c r="I1031" s="86">
        <v>0</v>
      </c>
      <c r="J1031" s="92">
        <v>0</v>
      </c>
      <c r="K1031" s="846" t="s">
        <v>1708</v>
      </c>
      <c r="L1031" s="847"/>
      <c r="M1031" s="107">
        <v>0</v>
      </c>
    </row>
    <row r="1032" spans="2:13">
      <c r="B1032" s="61" t="s">
        <v>1683</v>
      </c>
      <c r="C1032" s="86" t="s">
        <v>1722</v>
      </c>
      <c r="D1032" s="92">
        <v>0</v>
      </c>
      <c r="E1032" s="162" t="s">
        <v>1683</v>
      </c>
      <c r="F1032" s="86" t="s">
        <v>1722</v>
      </c>
      <c r="G1032" s="92">
        <v>0</v>
      </c>
      <c r="H1032" s="162" t="s">
        <v>1699</v>
      </c>
      <c r="I1032" s="86">
        <v>0</v>
      </c>
      <c r="J1032" s="92">
        <v>0</v>
      </c>
      <c r="K1032" s="846" t="s">
        <v>1709</v>
      </c>
      <c r="L1032" s="847"/>
      <c r="M1032" s="107">
        <v>0</v>
      </c>
    </row>
    <row r="1033" spans="2:13">
      <c r="B1033" s="61" t="s">
        <v>1684</v>
      </c>
      <c r="C1033" s="94" t="s">
        <v>1155</v>
      </c>
      <c r="D1033" s="92">
        <v>40</v>
      </c>
      <c r="E1033" s="162" t="s">
        <v>1684</v>
      </c>
      <c r="F1033" s="86" t="s">
        <v>1722</v>
      </c>
      <c r="G1033" s="92">
        <v>0</v>
      </c>
      <c r="H1033" s="162" t="s">
        <v>1685</v>
      </c>
      <c r="I1033" s="86">
        <v>85</v>
      </c>
      <c r="J1033" s="92">
        <v>0</v>
      </c>
      <c r="K1033" s="846" t="s">
        <v>1710</v>
      </c>
      <c r="L1033" s="847"/>
      <c r="M1033" s="107">
        <v>100</v>
      </c>
    </row>
    <row r="1034" spans="2:13">
      <c r="B1034" s="61" t="s">
        <v>1685</v>
      </c>
      <c r="C1034" s="86" t="s">
        <v>1722</v>
      </c>
      <c r="D1034" s="92">
        <v>0</v>
      </c>
      <c r="E1034" s="162" t="s">
        <v>1685</v>
      </c>
      <c r="F1034" s="86" t="s">
        <v>1722</v>
      </c>
      <c r="G1034" s="92">
        <v>0</v>
      </c>
      <c r="H1034" s="162" t="s">
        <v>1700</v>
      </c>
      <c r="I1034" s="100">
        <v>70</v>
      </c>
      <c r="J1034" s="106">
        <v>0</v>
      </c>
      <c r="K1034" s="593" t="s">
        <v>2003</v>
      </c>
      <c r="L1034" s="100"/>
      <c r="M1034" s="101">
        <v>0</v>
      </c>
    </row>
    <row r="1035" spans="2:13">
      <c r="B1035" s="61" t="s">
        <v>1686</v>
      </c>
      <c r="C1035" s="94" t="s">
        <v>811</v>
      </c>
      <c r="D1035" s="92">
        <v>100</v>
      </c>
      <c r="E1035" s="162" t="s">
        <v>1686</v>
      </c>
      <c r="F1035" s="86" t="s">
        <v>1722</v>
      </c>
      <c r="G1035" s="92">
        <v>0</v>
      </c>
      <c r="H1035" s="848" t="s">
        <v>1712</v>
      </c>
      <c r="I1035" s="849"/>
      <c r="J1035" s="81" t="s">
        <v>1711</v>
      </c>
      <c r="K1035" s="97">
        <v>60</v>
      </c>
      <c r="L1035" s="82" t="s">
        <v>1705</v>
      </c>
      <c r="M1035" s="98">
        <v>290</v>
      </c>
    </row>
    <row r="1036" spans="2:13">
      <c r="B1036" s="61" t="s">
        <v>1687</v>
      </c>
      <c r="C1036" s="86" t="s">
        <v>1722</v>
      </c>
      <c r="D1036" s="92">
        <v>0</v>
      </c>
      <c r="E1036" s="162" t="s">
        <v>1687</v>
      </c>
      <c r="F1036" s="86" t="s">
        <v>1722</v>
      </c>
      <c r="G1036" s="92">
        <v>0</v>
      </c>
      <c r="H1036" s="163"/>
      <c r="I1036" s="163"/>
      <c r="J1036" s="163"/>
      <c r="K1036" s="163"/>
      <c r="L1036" s="163"/>
      <c r="M1036" s="65"/>
    </row>
    <row r="1037" spans="2:13">
      <c r="B1037" s="61" t="s">
        <v>1688</v>
      </c>
      <c r="C1037" s="86" t="s">
        <v>1723</v>
      </c>
      <c r="D1037" s="92" t="s">
        <v>1723</v>
      </c>
      <c r="E1037" s="162" t="s">
        <v>1688</v>
      </c>
      <c r="F1037" s="86" t="s">
        <v>1723</v>
      </c>
      <c r="G1037" s="92" t="s">
        <v>1723</v>
      </c>
      <c r="H1037" s="163"/>
      <c r="I1037" s="163"/>
      <c r="J1037" s="163"/>
      <c r="K1037" s="163"/>
      <c r="L1037" s="163"/>
      <c r="M1037" s="65"/>
    </row>
    <row r="1038" spans="2:13">
      <c r="B1038" s="61" t="s">
        <v>1689</v>
      </c>
      <c r="C1038" s="86" t="s">
        <v>1722</v>
      </c>
      <c r="D1038" s="92">
        <v>0</v>
      </c>
      <c r="E1038" s="162" t="s">
        <v>1689</v>
      </c>
      <c r="F1038" s="96" t="s">
        <v>1195</v>
      </c>
      <c r="G1038" s="92">
        <v>75</v>
      </c>
      <c r="H1038" s="163"/>
      <c r="I1038" s="163"/>
      <c r="J1038" s="163"/>
      <c r="K1038" s="163"/>
      <c r="L1038" s="163"/>
      <c r="M1038" s="65"/>
    </row>
    <row r="1039" spans="2:13">
      <c r="B1039" s="61" t="s">
        <v>1690</v>
      </c>
      <c r="C1039" s="86" t="s">
        <v>1154</v>
      </c>
      <c r="D1039" s="92">
        <v>68</v>
      </c>
      <c r="E1039" s="162" t="s">
        <v>1690</v>
      </c>
      <c r="F1039" s="109" t="s">
        <v>1743</v>
      </c>
      <c r="G1039" s="92">
        <v>60</v>
      </c>
      <c r="H1039" s="163"/>
      <c r="I1039" s="163"/>
      <c r="J1039" s="163"/>
      <c r="K1039" s="163"/>
      <c r="L1039" s="163"/>
      <c r="M1039" s="65"/>
    </row>
    <row r="1040" spans="2:13">
      <c r="B1040" s="61" t="s">
        <v>1691</v>
      </c>
      <c r="C1040" s="86" t="s">
        <v>1722</v>
      </c>
      <c r="D1040" s="92">
        <v>0</v>
      </c>
      <c r="E1040" s="162" t="s">
        <v>1691</v>
      </c>
      <c r="F1040" s="96" t="s">
        <v>1185</v>
      </c>
      <c r="G1040" s="92">
        <v>80</v>
      </c>
      <c r="H1040" s="86"/>
      <c r="I1040" s="175" t="s">
        <v>1800</v>
      </c>
      <c r="J1040" s="85"/>
      <c r="K1040" s="163"/>
      <c r="L1040" s="85" t="s">
        <v>1718</v>
      </c>
      <c r="M1040" s="65"/>
    </row>
    <row r="1041" spans="2:13">
      <c r="B1041" s="61" t="s">
        <v>1692</v>
      </c>
      <c r="C1041" s="86" t="s">
        <v>1722</v>
      </c>
      <c r="D1041" s="92">
        <v>0</v>
      </c>
      <c r="E1041" s="162" t="s">
        <v>1692</v>
      </c>
      <c r="F1041" s="86" t="s">
        <v>1722</v>
      </c>
      <c r="G1041" s="92">
        <v>0</v>
      </c>
      <c r="H1041" s="163"/>
      <c r="I1041" s="163"/>
      <c r="J1041" s="163"/>
      <c r="K1041" s="163"/>
      <c r="L1041" s="163"/>
      <c r="M1041" s="65"/>
    </row>
    <row r="1042" spans="2:13">
      <c r="B1042" s="61" t="s">
        <v>1677</v>
      </c>
      <c r="C1042" s="86" t="s">
        <v>1081</v>
      </c>
      <c r="D1042" s="92">
        <v>75</v>
      </c>
      <c r="E1042" s="162" t="s">
        <v>1677</v>
      </c>
      <c r="F1042" s="86" t="s">
        <v>1722</v>
      </c>
      <c r="G1042" s="92">
        <v>0</v>
      </c>
      <c r="H1042" s="163"/>
      <c r="I1042" s="163"/>
      <c r="J1042" s="163"/>
      <c r="K1042" s="163"/>
      <c r="L1042" s="163"/>
      <c r="M1042" s="65"/>
    </row>
    <row r="1043" spans="2:13">
      <c r="B1043" s="61" t="s">
        <v>1693</v>
      </c>
      <c r="C1043" s="86" t="s">
        <v>1723</v>
      </c>
      <c r="D1043" s="92" t="s">
        <v>1723</v>
      </c>
      <c r="E1043" s="162" t="s">
        <v>1693</v>
      </c>
      <c r="F1043" s="86" t="s">
        <v>1723</v>
      </c>
      <c r="G1043" s="92" t="s">
        <v>1723</v>
      </c>
      <c r="H1043" s="163"/>
      <c r="I1043" s="163"/>
      <c r="J1043" s="163"/>
      <c r="K1043" s="163"/>
      <c r="L1043" s="163"/>
      <c r="M1043" s="65"/>
    </row>
    <row r="1044" spans="2:13" ht="15.75" thickBot="1">
      <c r="B1044" s="102" t="s">
        <v>1729</v>
      </c>
      <c r="C1044" s="93"/>
      <c r="D1044" s="108">
        <v>77</v>
      </c>
      <c r="E1044" s="103" t="s">
        <v>1730</v>
      </c>
      <c r="F1044" s="93"/>
      <c r="G1044" s="108">
        <v>68</v>
      </c>
      <c r="H1044" s="83"/>
      <c r="I1044" s="83"/>
      <c r="J1044" s="83"/>
      <c r="K1044" s="83"/>
      <c r="L1044" s="83"/>
      <c r="M1044" s="84"/>
    </row>
    <row r="1045" spans="2:13" ht="15.75" thickTop="1">
      <c r="B1045" s="104"/>
      <c r="C1045" s="105"/>
      <c r="D1045" s="142"/>
      <c r="E1045" s="104"/>
      <c r="F1045" s="105"/>
      <c r="G1045" s="142"/>
      <c r="H1045" s="58"/>
      <c r="I1045" s="58"/>
      <c r="J1045" s="58"/>
      <c r="K1045" s="58"/>
      <c r="L1045" s="58"/>
      <c r="M1045" s="58"/>
    </row>
    <row r="1046" spans="2:13">
      <c r="B1046" s="104"/>
      <c r="C1046" s="105"/>
      <c r="D1046" s="142"/>
      <c r="E1046" s="104"/>
      <c r="F1046" s="105"/>
      <c r="G1046" s="142"/>
      <c r="H1046" s="58"/>
      <c r="I1046" s="58"/>
      <c r="J1046" s="58"/>
      <c r="K1046" s="58"/>
      <c r="L1046" s="58"/>
      <c r="M1046" s="58"/>
    </row>
    <row r="1047" spans="2:13" ht="15.75" thickBot="1">
      <c r="B1047" s="104"/>
      <c r="C1047" s="105"/>
      <c r="D1047" s="142"/>
      <c r="E1047" s="104"/>
      <c r="F1047" s="105"/>
      <c r="G1047" s="142"/>
      <c r="H1047" s="58"/>
      <c r="I1047" s="58"/>
      <c r="J1047" s="58"/>
      <c r="K1047" s="58"/>
      <c r="L1047" s="58"/>
      <c r="M1047" s="58"/>
    </row>
    <row r="1048" spans="2:13" ht="16.5" thickTop="1" thickBot="1">
      <c r="B1048" s="833" t="s">
        <v>1949</v>
      </c>
      <c r="C1048" s="834"/>
      <c r="D1048" s="835" t="s">
        <v>1658</v>
      </c>
      <c r="E1048" s="836"/>
      <c r="F1048" s="836"/>
      <c r="G1048" s="836"/>
      <c r="H1048" s="836"/>
      <c r="I1048" s="837"/>
      <c r="J1048" s="158"/>
      <c r="K1048" s="59"/>
      <c r="L1048" s="59"/>
      <c r="M1048" s="60"/>
    </row>
    <row r="1049" spans="2:13" ht="15.75" thickTop="1">
      <c r="B1049" s="66" t="s">
        <v>1667</v>
      </c>
      <c r="C1049" s="612" t="s">
        <v>2011</v>
      </c>
      <c r="D1049" s="483" t="s">
        <v>1652</v>
      </c>
      <c r="E1049" s="484" t="s">
        <v>1653</v>
      </c>
      <c r="F1049" s="484" t="s">
        <v>1654</v>
      </c>
      <c r="G1049" s="484" t="s">
        <v>1656</v>
      </c>
      <c r="H1049" s="484" t="s">
        <v>1655</v>
      </c>
      <c r="I1049" s="485" t="s">
        <v>1657</v>
      </c>
      <c r="J1049" s="159"/>
      <c r="K1049" s="482"/>
      <c r="L1049" s="482"/>
      <c r="M1049" s="65"/>
    </row>
    <row r="1050" spans="2:13">
      <c r="B1050" s="66" t="s">
        <v>1757</v>
      </c>
      <c r="C1050" s="86" t="s">
        <v>1792</v>
      </c>
      <c r="D1050" s="87">
        <v>60</v>
      </c>
      <c r="E1050" s="88">
        <v>45</v>
      </c>
      <c r="F1050" s="88">
        <v>50</v>
      </c>
      <c r="G1050" s="88">
        <v>80</v>
      </c>
      <c r="H1050" s="88">
        <v>80</v>
      </c>
      <c r="I1050" s="89">
        <v>70</v>
      </c>
      <c r="J1050" s="159"/>
      <c r="K1050" s="482"/>
      <c r="L1050" s="482"/>
      <c r="M1050" s="65"/>
    </row>
    <row r="1051" spans="2:13">
      <c r="B1051" s="66" t="s">
        <v>1665</v>
      </c>
      <c r="C1051" s="86" t="s">
        <v>0</v>
      </c>
      <c r="D1051" s="838" t="s">
        <v>1669</v>
      </c>
      <c r="E1051" s="839"/>
      <c r="F1051" s="839"/>
      <c r="G1051" s="839"/>
      <c r="H1051" s="839"/>
      <c r="I1051" s="840"/>
      <c r="J1051" s="159"/>
      <c r="K1051" s="482"/>
      <c r="L1051" s="482"/>
      <c r="M1051" s="65"/>
    </row>
    <row r="1052" spans="2:13">
      <c r="B1052" s="66" t="s">
        <v>1666</v>
      </c>
      <c r="C1052" s="86" t="s">
        <v>6</v>
      </c>
      <c r="D1052" s="841" t="s">
        <v>1661</v>
      </c>
      <c r="E1052" s="842"/>
      <c r="F1052" s="842"/>
      <c r="G1052" s="842" t="s">
        <v>1662</v>
      </c>
      <c r="H1052" s="842"/>
      <c r="I1052" s="843"/>
      <c r="J1052" s="159"/>
      <c r="K1052" s="482"/>
      <c r="L1052" s="482"/>
      <c r="M1052" s="65"/>
    </row>
    <row r="1053" spans="2:13">
      <c r="B1053" s="66" t="s">
        <v>1670</v>
      </c>
      <c r="C1053" s="492" t="s">
        <v>1429</v>
      </c>
      <c r="D1053" s="63" t="s">
        <v>1663</v>
      </c>
      <c r="E1053" s="482" t="s">
        <v>1333</v>
      </c>
      <c r="F1053" s="482"/>
      <c r="G1053" s="64" t="s">
        <v>1663</v>
      </c>
      <c r="H1053" s="482" t="s">
        <v>627</v>
      </c>
      <c r="I1053" s="70"/>
      <c r="J1053" s="275"/>
      <c r="K1053" s="482"/>
      <c r="L1053" s="482"/>
      <c r="M1053" s="65"/>
    </row>
    <row r="1054" spans="2:13">
      <c r="B1054" s="66" t="s">
        <v>1659</v>
      </c>
      <c r="C1054" s="86">
        <v>449.71</v>
      </c>
      <c r="D1054" s="71" t="s">
        <v>1664</v>
      </c>
      <c r="E1054" s="90">
        <v>70</v>
      </c>
      <c r="F1054" s="68"/>
      <c r="G1054" s="72" t="s">
        <v>1664</v>
      </c>
      <c r="H1054" s="90">
        <v>60</v>
      </c>
      <c r="I1054" s="69"/>
      <c r="J1054" s="152"/>
      <c r="K1054" s="482"/>
      <c r="L1054" s="482"/>
      <c r="M1054" s="65"/>
    </row>
    <row r="1055" spans="2:13">
      <c r="B1055" s="66" t="s">
        <v>1660</v>
      </c>
      <c r="C1055" s="86">
        <v>137.54</v>
      </c>
      <c r="D1055" s="838" t="s">
        <v>1668</v>
      </c>
      <c r="E1055" s="839"/>
      <c r="F1055" s="839"/>
      <c r="G1055" s="839"/>
      <c r="H1055" s="839"/>
      <c r="I1055" s="840"/>
      <c r="J1055" s="152"/>
      <c r="K1055" s="482"/>
      <c r="L1055" s="482"/>
      <c r="M1055" s="65"/>
    </row>
    <row r="1056" spans="2:13">
      <c r="B1056" s="66" t="s">
        <v>1728</v>
      </c>
      <c r="C1056" s="86">
        <v>366.92</v>
      </c>
      <c r="D1056" s="841" t="s">
        <v>1661</v>
      </c>
      <c r="E1056" s="842"/>
      <c r="F1056" s="842"/>
      <c r="G1056" s="842" t="s">
        <v>1662</v>
      </c>
      <c r="H1056" s="842"/>
      <c r="I1056" s="843"/>
      <c r="J1056" s="152"/>
      <c r="K1056" s="482"/>
      <c r="L1056" s="482"/>
      <c r="M1056" s="65"/>
    </row>
    <row r="1057" spans="2:13">
      <c r="B1057" s="66" t="s">
        <v>1713</v>
      </c>
      <c r="C1057" s="86">
        <v>0.92</v>
      </c>
      <c r="D1057" s="63" t="s">
        <v>1663</v>
      </c>
      <c r="E1057" s="482" t="s">
        <v>706</v>
      </c>
      <c r="F1057" s="482"/>
      <c r="G1057" s="64" t="s">
        <v>1663</v>
      </c>
      <c r="H1057" s="482" t="s">
        <v>633</v>
      </c>
      <c r="I1057" s="70"/>
      <c r="J1057" s="152"/>
      <c r="K1057" s="482"/>
      <c r="L1057" s="482"/>
      <c r="M1057" s="65"/>
    </row>
    <row r="1058" spans="2:13">
      <c r="B1058" s="66" t="s">
        <v>1714</v>
      </c>
      <c r="C1058" s="86">
        <v>1.08</v>
      </c>
      <c r="D1058" s="63" t="s">
        <v>1664</v>
      </c>
      <c r="E1058" s="90">
        <v>90</v>
      </c>
      <c r="F1058" s="68"/>
      <c r="G1058" s="72" t="s">
        <v>1664</v>
      </c>
      <c r="H1058" s="91">
        <v>55</v>
      </c>
      <c r="I1058" s="70"/>
      <c r="J1058" s="152"/>
      <c r="K1058" s="482"/>
      <c r="L1058" s="482"/>
      <c r="M1058" s="65"/>
    </row>
    <row r="1059" spans="2:13">
      <c r="B1059" s="844" t="s">
        <v>1671</v>
      </c>
      <c r="C1059" s="839"/>
      <c r="D1059" s="840"/>
      <c r="E1059" s="838" t="s">
        <v>1672</v>
      </c>
      <c r="F1059" s="839"/>
      <c r="G1059" s="840"/>
      <c r="H1059" s="838" t="s">
        <v>1673</v>
      </c>
      <c r="I1059" s="839"/>
      <c r="J1059" s="840"/>
      <c r="K1059" s="838" t="s">
        <v>1701</v>
      </c>
      <c r="L1059" s="839"/>
      <c r="M1059" s="845"/>
    </row>
    <row r="1060" spans="2:13">
      <c r="B1060" s="73" t="s">
        <v>1674</v>
      </c>
      <c r="C1060" s="484" t="s">
        <v>1675</v>
      </c>
      <c r="D1060" s="485" t="s">
        <v>1676</v>
      </c>
      <c r="E1060" s="483" t="s">
        <v>1674</v>
      </c>
      <c r="F1060" s="484" t="s">
        <v>1675</v>
      </c>
      <c r="G1060" s="485" t="s">
        <v>1676</v>
      </c>
      <c r="H1060" s="483" t="s">
        <v>1694</v>
      </c>
      <c r="I1060" s="484" t="s">
        <v>1731</v>
      </c>
      <c r="J1060" s="485" t="s">
        <v>1732</v>
      </c>
      <c r="K1060" s="483" t="s">
        <v>1702</v>
      </c>
      <c r="L1060" s="484"/>
      <c r="M1060" s="77" t="s">
        <v>1703</v>
      </c>
    </row>
    <row r="1061" spans="2:13">
      <c r="B1061" s="61" t="s">
        <v>1678</v>
      </c>
      <c r="C1061" s="86" t="s">
        <v>1144</v>
      </c>
      <c r="D1061" s="92">
        <v>102</v>
      </c>
      <c r="E1061" s="481" t="s">
        <v>1678</v>
      </c>
      <c r="F1061" s="94" t="s">
        <v>944</v>
      </c>
      <c r="G1061" s="92">
        <v>68</v>
      </c>
      <c r="H1061" s="481" t="s">
        <v>1695</v>
      </c>
      <c r="I1061" s="86">
        <v>0</v>
      </c>
      <c r="J1061" s="92">
        <v>0</v>
      </c>
      <c r="K1061" s="481" t="s">
        <v>1704</v>
      </c>
      <c r="L1061" s="482"/>
      <c r="M1061" s="107">
        <v>55</v>
      </c>
    </row>
    <row r="1062" spans="2:13">
      <c r="B1062" s="61" t="s">
        <v>1679</v>
      </c>
      <c r="C1062" s="86" t="s">
        <v>1722</v>
      </c>
      <c r="D1062" s="92">
        <v>0</v>
      </c>
      <c r="E1062" s="481" t="s">
        <v>1679</v>
      </c>
      <c r="F1062" s="86" t="s">
        <v>1722</v>
      </c>
      <c r="G1062" s="92">
        <v>0</v>
      </c>
      <c r="H1062" s="481" t="s">
        <v>1696</v>
      </c>
      <c r="I1062" s="86">
        <v>100</v>
      </c>
      <c r="J1062" s="92">
        <v>0</v>
      </c>
      <c r="K1062" s="481" t="s">
        <v>1735</v>
      </c>
      <c r="L1062" s="482"/>
      <c r="M1062" s="107">
        <v>50</v>
      </c>
    </row>
    <row r="1063" spans="2:13">
      <c r="B1063" s="61" t="s">
        <v>1680</v>
      </c>
      <c r="C1063" s="86" t="s">
        <v>1722</v>
      </c>
      <c r="D1063" s="92">
        <v>0</v>
      </c>
      <c r="E1063" s="481" t="s">
        <v>1680</v>
      </c>
      <c r="F1063" s="86" t="s">
        <v>1722</v>
      </c>
      <c r="G1063" s="92">
        <v>0</v>
      </c>
      <c r="H1063" s="481" t="s">
        <v>1697</v>
      </c>
      <c r="I1063" s="86">
        <v>0</v>
      </c>
      <c r="J1063" s="92">
        <v>20</v>
      </c>
      <c r="K1063" s="67" t="s">
        <v>1706</v>
      </c>
      <c r="L1063" s="68"/>
      <c r="M1063" s="101">
        <v>0</v>
      </c>
    </row>
    <row r="1064" spans="2:13">
      <c r="B1064" s="61" t="s">
        <v>1681</v>
      </c>
      <c r="C1064" s="86" t="s">
        <v>1722</v>
      </c>
      <c r="D1064" s="92">
        <v>0</v>
      </c>
      <c r="E1064" s="481" t="s">
        <v>1681</v>
      </c>
      <c r="F1064" s="86" t="s">
        <v>1722</v>
      </c>
      <c r="G1064" s="92">
        <v>0</v>
      </c>
      <c r="H1064" s="481" t="s">
        <v>1698</v>
      </c>
      <c r="I1064" s="86">
        <v>0</v>
      </c>
      <c r="J1064" s="92">
        <v>0</v>
      </c>
      <c r="K1064" s="838" t="s">
        <v>1707</v>
      </c>
      <c r="L1064" s="839"/>
      <c r="M1064" s="845"/>
    </row>
    <row r="1065" spans="2:13">
      <c r="B1065" s="61" t="s">
        <v>1682</v>
      </c>
      <c r="C1065" s="86" t="s">
        <v>1722</v>
      </c>
      <c r="D1065" s="92">
        <v>0</v>
      </c>
      <c r="E1065" s="481" t="s">
        <v>1682</v>
      </c>
      <c r="F1065" s="94" t="s">
        <v>824</v>
      </c>
      <c r="G1065" s="92">
        <v>80</v>
      </c>
      <c r="H1065" s="482" t="s">
        <v>1724</v>
      </c>
      <c r="I1065" s="86">
        <v>50</v>
      </c>
      <c r="J1065" s="92">
        <v>0</v>
      </c>
      <c r="K1065" s="846" t="s">
        <v>1708</v>
      </c>
      <c r="L1065" s="847"/>
      <c r="M1065" s="107">
        <v>0</v>
      </c>
    </row>
    <row r="1066" spans="2:13">
      <c r="B1066" s="61" t="s">
        <v>1683</v>
      </c>
      <c r="C1066" s="86" t="s">
        <v>1722</v>
      </c>
      <c r="D1066" s="92">
        <v>0</v>
      </c>
      <c r="E1066" s="481" t="s">
        <v>1683</v>
      </c>
      <c r="F1066" s="86" t="s">
        <v>1722</v>
      </c>
      <c r="G1066" s="92">
        <v>0</v>
      </c>
      <c r="H1066" s="481" t="s">
        <v>1699</v>
      </c>
      <c r="I1066" s="86">
        <v>97.5</v>
      </c>
      <c r="J1066" s="92">
        <v>0</v>
      </c>
      <c r="K1066" s="846" t="s">
        <v>1709</v>
      </c>
      <c r="L1066" s="847"/>
      <c r="M1066" s="107">
        <v>0</v>
      </c>
    </row>
    <row r="1067" spans="2:13">
      <c r="B1067" s="61" t="s">
        <v>1684</v>
      </c>
      <c r="C1067" s="86" t="s">
        <v>1722</v>
      </c>
      <c r="D1067" s="92">
        <v>0</v>
      </c>
      <c r="E1067" s="481" t="s">
        <v>1684</v>
      </c>
      <c r="F1067" s="86" t="s">
        <v>1722</v>
      </c>
      <c r="G1067" s="92">
        <v>0</v>
      </c>
      <c r="H1067" s="481" t="s">
        <v>1685</v>
      </c>
      <c r="I1067" s="86">
        <v>100</v>
      </c>
      <c r="J1067" s="92">
        <v>0</v>
      </c>
      <c r="K1067" s="846" t="s">
        <v>1710</v>
      </c>
      <c r="L1067" s="847"/>
      <c r="M1067" s="107">
        <v>0</v>
      </c>
    </row>
    <row r="1068" spans="2:13">
      <c r="B1068" s="61" t="s">
        <v>1685</v>
      </c>
      <c r="C1068" s="86" t="s">
        <v>1722</v>
      </c>
      <c r="D1068" s="92">
        <v>0</v>
      </c>
      <c r="E1068" s="481" t="s">
        <v>1685</v>
      </c>
      <c r="F1068" s="86" t="s">
        <v>1722</v>
      </c>
      <c r="G1068" s="92">
        <v>0</v>
      </c>
      <c r="H1068" s="481" t="s">
        <v>1700</v>
      </c>
      <c r="I1068" s="100">
        <v>97.5</v>
      </c>
      <c r="J1068" s="106">
        <v>0</v>
      </c>
      <c r="K1068" s="593" t="s">
        <v>2003</v>
      </c>
      <c r="L1068" s="100"/>
      <c r="M1068" s="101" t="s">
        <v>2010</v>
      </c>
    </row>
    <row r="1069" spans="2:13">
      <c r="B1069" s="61" t="s">
        <v>1686</v>
      </c>
      <c r="C1069" s="86" t="s">
        <v>1722</v>
      </c>
      <c r="D1069" s="92">
        <v>0</v>
      </c>
      <c r="E1069" s="481" t="s">
        <v>1686</v>
      </c>
      <c r="F1069" s="86" t="s">
        <v>1722</v>
      </c>
      <c r="G1069" s="92">
        <v>0</v>
      </c>
      <c r="H1069" s="848" t="s">
        <v>1712</v>
      </c>
      <c r="I1069" s="849"/>
      <c r="J1069" s="81" t="s">
        <v>1711</v>
      </c>
      <c r="K1069" s="97">
        <v>100</v>
      </c>
      <c r="L1069" s="82" t="s">
        <v>1705</v>
      </c>
      <c r="M1069" s="98">
        <v>100</v>
      </c>
    </row>
    <row r="1070" spans="2:13">
      <c r="B1070" s="61" t="s">
        <v>1687</v>
      </c>
      <c r="C1070" s="86" t="s">
        <v>1723</v>
      </c>
      <c r="D1070" s="92" t="s">
        <v>1723</v>
      </c>
      <c r="E1070" s="481" t="s">
        <v>1687</v>
      </c>
      <c r="F1070" s="86" t="s">
        <v>1723</v>
      </c>
      <c r="G1070" s="92" t="s">
        <v>1723</v>
      </c>
      <c r="H1070" s="482"/>
      <c r="I1070" s="482"/>
      <c r="J1070" s="482"/>
      <c r="K1070" s="482"/>
      <c r="L1070" s="482"/>
      <c r="M1070" s="65"/>
    </row>
    <row r="1071" spans="2:13">
      <c r="B1071" s="61" t="s">
        <v>1688</v>
      </c>
      <c r="C1071" s="86" t="s">
        <v>1722</v>
      </c>
      <c r="D1071" s="92">
        <v>0</v>
      </c>
      <c r="E1071" s="481" t="s">
        <v>1688</v>
      </c>
      <c r="F1071" s="86" t="s">
        <v>13</v>
      </c>
      <c r="G1071" s="92">
        <v>90</v>
      </c>
      <c r="H1071" s="482"/>
      <c r="I1071" s="482"/>
      <c r="J1071" s="482"/>
      <c r="K1071" s="482"/>
      <c r="L1071" s="482"/>
      <c r="M1071" s="65"/>
    </row>
    <row r="1072" spans="2:13">
      <c r="B1072" s="61" t="s">
        <v>1689</v>
      </c>
      <c r="C1072" s="86" t="s">
        <v>1723</v>
      </c>
      <c r="D1072" s="92" t="s">
        <v>1723</v>
      </c>
      <c r="E1072" s="481" t="s">
        <v>1689</v>
      </c>
      <c r="F1072" s="86" t="s">
        <v>1723</v>
      </c>
      <c r="G1072" s="92" t="s">
        <v>1723</v>
      </c>
      <c r="H1072" s="482"/>
      <c r="I1072" s="482"/>
      <c r="J1072" s="482"/>
      <c r="K1072" s="482"/>
      <c r="L1072" s="482"/>
      <c r="M1072" s="65"/>
    </row>
    <row r="1073" spans="2:13">
      <c r="B1073" s="61" t="s">
        <v>1690</v>
      </c>
      <c r="C1073" s="86" t="s">
        <v>1722</v>
      </c>
      <c r="D1073" s="92">
        <v>0</v>
      </c>
      <c r="E1073" s="481" t="s">
        <v>1690</v>
      </c>
      <c r="F1073" s="86" t="s">
        <v>1722</v>
      </c>
      <c r="G1073" s="92">
        <v>0</v>
      </c>
      <c r="H1073" s="482"/>
      <c r="I1073" s="482"/>
      <c r="J1073" s="482"/>
      <c r="K1073" s="482"/>
      <c r="L1073" s="482"/>
      <c r="M1073" s="65"/>
    </row>
    <row r="1074" spans="2:13">
      <c r="B1074" s="61" t="s">
        <v>1691</v>
      </c>
      <c r="C1074" s="86" t="s">
        <v>1722</v>
      </c>
      <c r="D1074" s="92">
        <v>0</v>
      </c>
      <c r="E1074" s="481" t="s">
        <v>1691</v>
      </c>
      <c r="F1074" s="96" t="s">
        <v>1185</v>
      </c>
      <c r="G1074" s="92">
        <v>80</v>
      </c>
      <c r="H1074" s="86" t="s">
        <v>1716</v>
      </c>
      <c r="I1074" s="482"/>
      <c r="J1074" s="85" t="s">
        <v>1717</v>
      </c>
      <c r="K1074" s="482"/>
      <c r="L1074" s="85" t="s">
        <v>1718</v>
      </c>
      <c r="M1074" s="65"/>
    </row>
    <row r="1075" spans="2:13">
      <c r="B1075" s="61" t="s">
        <v>1692</v>
      </c>
      <c r="C1075" s="86" t="s">
        <v>1722</v>
      </c>
      <c r="D1075" s="92">
        <v>0</v>
      </c>
      <c r="E1075" s="481" t="s">
        <v>1692</v>
      </c>
      <c r="F1075" s="86" t="s">
        <v>1950</v>
      </c>
      <c r="G1075" s="92">
        <v>40</v>
      </c>
      <c r="H1075" s="482"/>
      <c r="I1075" s="482"/>
      <c r="J1075" s="482"/>
      <c r="K1075" s="482"/>
      <c r="L1075" s="482"/>
      <c r="M1075" s="65"/>
    </row>
    <row r="1076" spans="2:13">
      <c r="B1076" s="61" t="s">
        <v>1677</v>
      </c>
      <c r="C1076" s="86" t="s">
        <v>1299</v>
      </c>
      <c r="D1076" s="92">
        <v>40</v>
      </c>
      <c r="E1076" s="481" t="s">
        <v>1677</v>
      </c>
      <c r="F1076" s="86" t="s">
        <v>1722</v>
      </c>
      <c r="G1076" s="92">
        <v>0</v>
      </c>
      <c r="H1076" s="482"/>
      <c r="I1076" s="482"/>
      <c r="J1076" s="482"/>
      <c r="K1076" s="482"/>
      <c r="L1076" s="482"/>
      <c r="M1076" s="65"/>
    </row>
    <row r="1077" spans="2:13">
      <c r="B1077" s="61" t="s">
        <v>1693</v>
      </c>
      <c r="C1077" s="86" t="s">
        <v>1722</v>
      </c>
      <c r="D1077" s="92">
        <v>0</v>
      </c>
      <c r="E1077" s="481" t="s">
        <v>1693</v>
      </c>
      <c r="F1077" s="86" t="s">
        <v>1722</v>
      </c>
      <c r="G1077" s="92">
        <v>0</v>
      </c>
      <c r="H1077" s="482"/>
      <c r="I1077" s="482"/>
      <c r="J1077" s="482"/>
      <c r="K1077" s="482"/>
      <c r="L1077" s="482"/>
      <c r="M1077" s="65"/>
    </row>
    <row r="1078" spans="2:13" ht="15.75" thickBot="1">
      <c r="B1078" s="102" t="s">
        <v>1729</v>
      </c>
      <c r="C1078" s="93"/>
      <c r="D1078" s="108">
        <v>71</v>
      </c>
      <c r="E1078" s="103" t="s">
        <v>1730</v>
      </c>
      <c r="F1078" s="93"/>
      <c r="G1078" s="108">
        <v>72</v>
      </c>
      <c r="H1078" s="83"/>
      <c r="I1078" s="83"/>
      <c r="J1078" s="83"/>
      <c r="K1078" s="83"/>
      <c r="L1078" s="83"/>
      <c r="M1078" s="84"/>
    </row>
    <row r="1079" spans="2:13" ht="15.75" thickTop="1">
      <c r="B1079" s="104"/>
      <c r="C1079" s="105"/>
      <c r="D1079" s="142"/>
      <c r="E1079" s="104"/>
      <c r="F1079" s="105"/>
      <c r="G1079" s="142"/>
      <c r="H1079" s="58"/>
      <c r="I1079" s="58"/>
      <c r="J1079" s="58"/>
      <c r="K1079" s="58"/>
      <c r="L1079" s="58"/>
      <c r="M1079" s="58"/>
    </row>
    <row r="1080" spans="2:13">
      <c r="B1080" s="104"/>
      <c r="C1080" s="105"/>
      <c r="D1080" s="142"/>
      <c r="E1080" s="104"/>
      <c r="F1080" s="105"/>
      <c r="G1080" s="142"/>
      <c r="H1080" s="58"/>
      <c r="I1080" s="58"/>
      <c r="J1080" s="58"/>
      <c r="K1080" s="58"/>
      <c r="L1080" s="58"/>
      <c r="M1080" s="58"/>
    </row>
    <row r="1081" spans="2:13" ht="15.75" thickBot="1">
      <c r="B1081" s="104"/>
      <c r="C1081" s="105"/>
      <c r="D1081" s="142"/>
      <c r="E1081" s="104"/>
      <c r="F1081" s="105"/>
      <c r="G1081" s="142"/>
      <c r="H1081" s="58"/>
      <c r="I1081" s="58"/>
      <c r="J1081" s="58"/>
      <c r="K1081" s="58"/>
      <c r="L1081" s="58"/>
      <c r="M1081" s="58"/>
    </row>
    <row r="1082" spans="2:13" ht="16.5" thickTop="1" thickBot="1">
      <c r="B1082" s="833" t="s">
        <v>1951</v>
      </c>
      <c r="C1082" s="834"/>
      <c r="D1082" s="835" t="s">
        <v>1658</v>
      </c>
      <c r="E1082" s="836"/>
      <c r="F1082" s="836"/>
      <c r="G1082" s="836"/>
      <c r="H1082" s="836"/>
      <c r="I1082" s="837"/>
      <c r="J1082" s="112"/>
      <c r="K1082" s="59"/>
      <c r="L1082" s="59"/>
      <c r="M1082" s="60"/>
    </row>
    <row r="1083" spans="2:13" ht="15.75" thickTop="1">
      <c r="B1083" s="66" t="s">
        <v>1667</v>
      </c>
      <c r="C1083" s="594" t="s">
        <v>2035</v>
      </c>
      <c r="D1083" s="483" t="s">
        <v>1652</v>
      </c>
      <c r="E1083" s="484" t="s">
        <v>1653</v>
      </c>
      <c r="F1083" s="484" t="s">
        <v>1654</v>
      </c>
      <c r="G1083" s="484" t="s">
        <v>1656</v>
      </c>
      <c r="H1083" s="484" t="s">
        <v>1655</v>
      </c>
      <c r="I1083" s="485" t="s">
        <v>1657</v>
      </c>
      <c r="J1083" s="113"/>
      <c r="K1083" s="482"/>
      <c r="L1083" s="482"/>
      <c r="M1083" s="65"/>
    </row>
    <row r="1084" spans="2:13">
      <c r="B1084" s="66" t="s">
        <v>1757</v>
      </c>
      <c r="C1084" s="86" t="s">
        <v>1792</v>
      </c>
      <c r="D1084" s="87">
        <v>70</v>
      </c>
      <c r="E1084" s="88">
        <v>115</v>
      </c>
      <c r="F1084" s="88">
        <v>60</v>
      </c>
      <c r="G1084" s="88">
        <v>115</v>
      </c>
      <c r="H1084" s="88">
        <v>60</v>
      </c>
      <c r="I1084" s="89">
        <v>55</v>
      </c>
      <c r="J1084" s="113"/>
      <c r="K1084" s="482"/>
      <c r="L1084" s="482"/>
      <c r="M1084" s="65"/>
    </row>
    <row r="1085" spans="2:13">
      <c r="B1085" s="66" t="s">
        <v>1665</v>
      </c>
      <c r="C1085" s="86" t="s">
        <v>8</v>
      </c>
      <c r="D1085" s="838" t="s">
        <v>1669</v>
      </c>
      <c r="E1085" s="839"/>
      <c r="F1085" s="839"/>
      <c r="G1085" s="839"/>
      <c r="H1085" s="839"/>
      <c r="I1085" s="840"/>
      <c r="J1085" s="113"/>
      <c r="K1085" s="482"/>
      <c r="L1085" s="482"/>
      <c r="M1085" s="65"/>
    </row>
    <row r="1086" spans="2:13">
      <c r="B1086" s="66" t="s">
        <v>1666</v>
      </c>
      <c r="C1086" s="86" t="s">
        <v>1</v>
      </c>
      <c r="D1086" s="841" t="s">
        <v>1661</v>
      </c>
      <c r="E1086" s="842"/>
      <c r="F1086" s="842"/>
      <c r="G1086" s="842" t="s">
        <v>1662</v>
      </c>
      <c r="H1086" s="842"/>
      <c r="I1086" s="843"/>
      <c r="J1086" s="113"/>
      <c r="K1086" s="482"/>
      <c r="L1086" s="482"/>
      <c r="M1086" s="65"/>
    </row>
    <row r="1087" spans="2:13">
      <c r="B1087" s="66" t="s">
        <v>1670</v>
      </c>
      <c r="C1087" s="86" t="s">
        <v>1560</v>
      </c>
      <c r="D1087" s="63" t="s">
        <v>1663</v>
      </c>
      <c r="E1087" s="482" t="s">
        <v>1180</v>
      </c>
      <c r="F1087" s="482"/>
      <c r="G1087" s="64" t="s">
        <v>1663</v>
      </c>
      <c r="H1087" s="482" t="s">
        <v>1262</v>
      </c>
      <c r="I1087" s="70"/>
      <c r="J1087" s="494"/>
      <c r="K1087" s="482"/>
      <c r="L1087" s="482"/>
      <c r="M1087" s="65"/>
    </row>
    <row r="1088" spans="2:13">
      <c r="B1088" s="66" t="s">
        <v>1659</v>
      </c>
      <c r="C1088" s="86">
        <v>461.81</v>
      </c>
      <c r="D1088" s="71" t="s">
        <v>1664</v>
      </c>
      <c r="E1088" s="90">
        <v>80</v>
      </c>
      <c r="F1088" s="68"/>
      <c r="G1088" s="72" t="s">
        <v>1664</v>
      </c>
      <c r="H1088" s="90">
        <v>110</v>
      </c>
      <c r="I1088" s="69"/>
      <c r="J1088" s="127"/>
      <c r="K1088" s="482"/>
      <c r="L1088" s="482"/>
      <c r="M1088" s="65"/>
    </row>
    <row r="1089" spans="2:13">
      <c r="B1089" s="66" t="s">
        <v>1660</v>
      </c>
      <c r="C1089" s="86">
        <v>181.63</v>
      </c>
      <c r="D1089" s="838" t="s">
        <v>1668</v>
      </c>
      <c r="E1089" s="839"/>
      <c r="F1089" s="839"/>
      <c r="G1089" s="839"/>
      <c r="H1089" s="839"/>
      <c r="I1089" s="840"/>
      <c r="J1089" s="127"/>
      <c r="K1089" s="482"/>
      <c r="L1089" s="482"/>
      <c r="M1089" s="65"/>
    </row>
    <row r="1090" spans="2:13">
      <c r="B1090" s="66" t="s">
        <v>1728</v>
      </c>
      <c r="C1090" s="86">
        <v>380.87</v>
      </c>
      <c r="D1090" s="841" t="s">
        <v>1661</v>
      </c>
      <c r="E1090" s="842"/>
      <c r="F1090" s="842"/>
      <c r="G1090" s="842" t="s">
        <v>1662</v>
      </c>
      <c r="H1090" s="842"/>
      <c r="I1090" s="843"/>
      <c r="J1090" s="127"/>
      <c r="K1090" s="482"/>
      <c r="L1090" s="482"/>
      <c r="M1090" s="65"/>
    </row>
    <row r="1091" spans="2:13">
      <c r="B1091" s="66" t="s">
        <v>1713</v>
      </c>
      <c r="C1091" s="86">
        <v>1.08</v>
      </c>
      <c r="D1091" s="63" t="s">
        <v>1663</v>
      </c>
      <c r="E1091" s="482" t="s">
        <v>889</v>
      </c>
      <c r="F1091" s="482"/>
      <c r="G1091" s="64" t="s">
        <v>1663</v>
      </c>
      <c r="H1091" s="482" t="s">
        <v>761</v>
      </c>
      <c r="I1091" s="70"/>
      <c r="J1091" s="127"/>
      <c r="K1091" s="482"/>
      <c r="L1091" s="482"/>
      <c r="M1091" s="65"/>
    </row>
    <row r="1092" spans="2:13">
      <c r="B1092" s="66" t="s">
        <v>1714</v>
      </c>
      <c r="C1092" s="86">
        <v>0.85</v>
      </c>
      <c r="D1092" s="63" t="s">
        <v>1664</v>
      </c>
      <c r="E1092" s="90">
        <v>80</v>
      </c>
      <c r="F1092" s="68"/>
      <c r="G1092" s="72" t="s">
        <v>1664</v>
      </c>
      <c r="H1092" s="91">
        <v>80</v>
      </c>
      <c r="I1092" s="70"/>
      <c r="J1092" s="127"/>
      <c r="K1092" s="482"/>
      <c r="L1092" s="482"/>
      <c r="M1092" s="65"/>
    </row>
    <row r="1093" spans="2:13">
      <c r="B1093" s="844" t="s">
        <v>1671</v>
      </c>
      <c r="C1093" s="839"/>
      <c r="D1093" s="840"/>
      <c r="E1093" s="838" t="s">
        <v>1672</v>
      </c>
      <c r="F1093" s="839"/>
      <c r="G1093" s="840"/>
      <c r="H1093" s="838" t="s">
        <v>1673</v>
      </c>
      <c r="I1093" s="839"/>
      <c r="J1093" s="840"/>
      <c r="K1093" s="838" t="s">
        <v>1701</v>
      </c>
      <c r="L1093" s="839"/>
      <c r="M1093" s="845"/>
    </row>
    <row r="1094" spans="2:13">
      <c r="B1094" s="73" t="s">
        <v>1674</v>
      </c>
      <c r="C1094" s="484" t="s">
        <v>1675</v>
      </c>
      <c r="D1094" s="485" t="s">
        <v>1676</v>
      </c>
      <c r="E1094" s="483" t="s">
        <v>1674</v>
      </c>
      <c r="F1094" s="484" t="s">
        <v>1675</v>
      </c>
      <c r="G1094" s="485" t="s">
        <v>1676</v>
      </c>
      <c r="H1094" s="483" t="s">
        <v>1694</v>
      </c>
      <c r="I1094" s="484" t="s">
        <v>1731</v>
      </c>
      <c r="J1094" s="485" t="s">
        <v>1732</v>
      </c>
      <c r="K1094" s="483" t="s">
        <v>1702</v>
      </c>
      <c r="L1094" s="484"/>
      <c r="M1094" s="77" t="s">
        <v>1703</v>
      </c>
    </row>
    <row r="1095" spans="2:13">
      <c r="B1095" s="61" t="s">
        <v>1678</v>
      </c>
      <c r="C1095" s="86" t="s">
        <v>1144</v>
      </c>
      <c r="D1095" s="92">
        <v>102</v>
      </c>
      <c r="E1095" s="481" t="s">
        <v>1678</v>
      </c>
      <c r="F1095" s="94" t="s">
        <v>944</v>
      </c>
      <c r="G1095" s="92">
        <v>68</v>
      </c>
      <c r="H1095" s="481" t="s">
        <v>1695</v>
      </c>
      <c r="I1095" s="86">
        <v>0</v>
      </c>
      <c r="J1095" s="92">
        <v>0</v>
      </c>
      <c r="K1095" s="481" t="s">
        <v>1704</v>
      </c>
      <c r="L1095" s="482"/>
      <c r="M1095" s="107">
        <v>60</v>
      </c>
    </row>
    <row r="1096" spans="2:13">
      <c r="B1096" s="61" t="s">
        <v>1679</v>
      </c>
      <c r="C1096" s="86" t="s">
        <v>1722</v>
      </c>
      <c r="D1096" s="92">
        <v>0</v>
      </c>
      <c r="E1096" s="481" t="s">
        <v>1679</v>
      </c>
      <c r="F1096" s="86" t="s">
        <v>1722</v>
      </c>
      <c r="G1096" s="92">
        <v>0</v>
      </c>
      <c r="H1096" s="481" t="s">
        <v>1696</v>
      </c>
      <c r="I1096" s="86">
        <v>100</v>
      </c>
      <c r="J1096" s="92">
        <v>0</v>
      </c>
      <c r="K1096" s="481" t="s">
        <v>1735</v>
      </c>
      <c r="L1096" s="482"/>
      <c r="M1096" s="107">
        <v>67</v>
      </c>
    </row>
    <row r="1097" spans="2:13">
      <c r="B1097" s="61" t="s">
        <v>1680</v>
      </c>
      <c r="C1097" s="86" t="s">
        <v>1722</v>
      </c>
      <c r="D1097" s="92">
        <v>0</v>
      </c>
      <c r="E1097" s="481" t="s">
        <v>1680</v>
      </c>
      <c r="F1097" s="86" t="s">
        <v>1722</v>
      </c>
      <c r="G1097" s="92">
        <v>0</v>
      </c>
      <c r="H1097" s="481" t="s">
        <v>1697</v>
      </c>
      <c r="I1097" s="86">
        <v>0</v>
      </c>
      <c r="J1097" s="92">
        <v>20</v>
      </c>
      <c r="K1097" s="67" t="s">
        <v>1706</v>
      </c>
      <c r="L1097" s="68"/>
      <c r="M1097" s="101">
        <v>0</v>
      </c>
    </row>
    <row r="1098" spans="2:13">
      <c r="B1098" s="61" t="s">
        <v>1681</v>
      </c>
      <c r="C1098" s="109" t="s">
        <v>1784</v>
      </c>
      <c r="D1098" s="92">
        <v>75</v>
      </c>
      <c r="E1098" s="481" t="s">
        <v>1681</v>
      </c>
      <c r="F1098" s="86" t="s">
        <v>1722</v>
      </c>
      <c r="G1098" s="92">
        <v>0</v>
      </c>
      <c r="H1098" s="481" t="s">
        <v>1698</v>
      </c>
      <c r="I1098" s="86">
        <v>0</v>
      </c>
      <c r="J1098" s="92">
        <v>0</v>
      </c>
      <c r="K1098" s="838" t="s">
        <v>1707</v>
      </c>
      <c r="L1098" s="839"/>
      <c r="M1098" s="845"/>
    </row>
    <row r="1099" spans="2:13">
      <c r="B1099" s="61" t="s">
        <v>1682</v>
      </c>
      <c r="C1099" s="86" t="s">
        <v>1723</v>
      </c>
      <c r="D1099" s="92" t="s">
        <v>1723</v>
      </c>
      <c r="E1099" s="481" t="s">
        <v>1682</v>
      </c>
      <c r="F1099" s="86" t="s">
        <v>1723</v>
      </c>
      <c r="G1099" s="92" t="s">
        <v>1723</v>
      </c>
      <c r="H1099" s="482" t="s">
        <v>1724</v>
      </c>
      <c r="I1099" s="86">
        <v>50</v>
      </c>
      <c r="J1099" s="92">
        <v>0</v>
      </c>
      <c r="K1099" s="846" t="s">
        <v>1708</v>
      </c>
      <c r="L1099" s="847"/>
      <c r="M1099" s="107">
        <v>30</v>
      </c>
    </row>
    <row r="1100" spans="2:13">
      <c r="B1100" s="61" t="s">
        <v>1683</v>
      </c>
      <c r="C1100" s="86" t="s">
        <v>1722</v>
      </c>
      <c r="D1100" s="92">
        <v>0</v>
      </c>
      <c r="E1100" s="481" t="s">
        <v>1683</v>
      </c>
      <c r="F1100" s="86" t="s">
        <v>1722</v>
      </c>
      <c r="G1100" s="92">
        <v>0</v>
      </c>
      <c r="H1100" s="481" t="s">
        <v>1699</v>
      </c>
      <c r="I1100" s="86">
        <v>0</v>
      </c>
      <c r="J1100" s="92">
        <v>10</v>
      </c>
      <c r="K1100" s="846" t="s">
        <v>1709</v>
      </c>
      <c r="L1100" s="847"/>
      <c r="M1100" s="107">
        <v>0</v>
      </c>
    </row>
    <row r="1101" spans="2:13">
      <c r="B1101" s="61" t="s">
        <v>1684</v>
      </c>
      <c r="C1101" s="96" t="s">
        <v>869</v>
      </c>
      <c r="D1101" s="92">
        <v>150</v>
      </c>
      <c r="E1101" s="481" t="s">
        <v>1684</v>
      </c>
      <c r="F1101" s="94" t="s">
        <v>866</v>
      </c>
      <c r="G1101" s="92">
        <v>84</v>
      </c>
      <c r="H1101" s="481" t="s">
        <v>1685</v>
      </c>
      <c r="I1101" s="86">
        <v>85</v>
      </c>
      <c r="J1101" s="92">
        <v>30</v>
      </c>
      <c r="K1101" s="846" t="s">
        <v>1710</v>
      </c>
      <c r="L1101" s="847"/>
      <c r="M1101" s="107">
        <v>0</v>
      </c>
    </row>
    <row r="1102" spans="2:13">
      <c r="B1102" s="61" t="s">
        <v>1685</v>
      </c>
      <c r="C1102" s="86" t="s">
        <v>1095</v>
      </c>
      <c r="D1102" s="92">
        <v>80</v>
      </c>
      <c r="E1102" s="481" t="s">
        <v>1685</v>
      </c>
      <c r="F1102" s="86" t="s">
        <v>617</v>
      </c>
      <c r="G1102" s="92">
        <v>40</v>
      </c>
      <c r="H1102" s="481" t="s">
        <v>1700</v>
      </c>
      <c r="I1102" s="100">
        <v>55</v>
      </c>
      <c r="J1102" s="106">
        <v>0</v>
      </c>
      <c r="K1102" s="593" t="s">
        <v>2003</v>
      </c>
      <c r="L1102" s="100"/>
      <c r="M1102" s="101">
        <v>0</v>
      </c>
    </row>
    <row r="1103" spans="2:13">
      <c r="B1103" s="61" t="s">
        <v>1686</v>
      </c>
      <c r="C1103" s="86" t="s">
        <v>1722</v>
      </c>
      <c r="D1103" s="92">
        <v>0</v>
      </c>
      <c r="E1103" s="481" t="s">
        <v>1686</v>
      </c>
      <c r="F1103" s="86" t="s">
        <v>1722</v>
      </c>
      <c r="G1103" s="92">
        <v>0</v>
      </c>
      <c r="H1103" s="848" t="s">
        <v>1712</v>
      </c>
      <c r="I1103" s="849"/>
      <c r="J1103" s="81" t="s">
        <v>1711</v>
      </c>
      <c r="K1103" s="97">
        <v>20</v>
      </c>
      <c r="L1103" s="82" t="s">
        <v>1705</v>
      </c>
      <c r="M1103" s="98">
        <v>165</v>
      </c>
    </row>
    <row r="1104" spans="2:13">
      <c r="B1104" s="61" t="s">
        <v>1687</v>
      </c>
      <c r="C1104" s="86" t="s">
        <v>1722</v>
      </c>
      <c r="D1104" s="92">
        <v>0</v>
      </c>
      <c r="E1104" s="481" t="s">
        <v>1687</v>
      </c>
      <c r="F1104" s="86" t="s">
        <v>1722</v>
      </c>
      <c r="G1104" s="92">
        <v>0</v>
      </c>
      <c r="H1104" s="482"/>
      <c r="I1104" s="482"/>
      <c r="J1104" s="482"/>
      <c r="K1104" s="482"/>
      <c r="L1104" s="482"/>
      <c r="M1104" s="65"/>
    </row>
    <row r="1105" spans="2:13">
      <c r="B1105" s="61" t="s">
        <v>1688</v>
      </c>
      <c r="C1105" s="86" t="s">
        <v>1722</v>
      </c>
      <c r="D1105" s="92">
        <v>0</v>
      </c>
      <c r="E1105" s="481" t="s">
        <v>1688</v>
      </c>
      <c r="F1105" s="86" t="s">
        <v>1722</v>
      </c>
      <c r="G1105" s="92">
        <v>0</v>
      </c>
      <c r="H1105" s="482"/>
      <c r="I1105" s="482"/>
      <c r="J1105" s="482"/>
      <c r="K1105" s="482"/>
      <c r="L1105" s="482"/>
      <c r="M1105" s="65"/>
    </row>
    <row r="1106" spans="2:13">
      <c r="B1106" s="61" t="s">
        <v>1689</v>
      </c>
      <c r="C1106" s="94" t="s">
        <v>879</v>
      </c>
      <c r="D1106" s="92">
        <v>51</v>
      </c>
      <c r="E1106" s="481" t="s">
        <v>1689</v>
      </c>
      <c r="F1106" s="86" t="s">
        <v>1722</v>
      </c>
      <c r="G1106" s="92">
        <v>0</v>
      </c>
      <c r="H1106" s="482"/>
      <c r="I1106" s="482"/>
      <c r="J1106" s="482"/>
      <c r="K1106" s="482"/>
      <c r="L1106" s="482"/>
      <c r="M1106" s="65"/>
    </row>
    <row r="1107" spans="2:13">
      <c r="B1107" s="61" t="s">
        <v>1690</v>
      </c>
      <c r="C1107" s="86" t="s">
        <v>1722</v>
      </c>
      <c r="D1107" s="92">
        <v>0</v>
      </c>
      <c r="E1107" s="481" t="s">
        <v>1690</v>
      </c>
      <c r="F1107" s="86" t="s">
        <v>1722</v>
      </c>
      <c r="G1107" s="92">
        <v>0</v>
      </c>
      <c r="H1107" s="482"/>
      <c r="I1107" s="482"/>
      <c r="J1107" s="482"/>
      <c r="K1107" s="482"/>
      <c r="L1107" s="482"/>
      <c r="M1107" s="65"/>
    </row>
    <row r="1108" spans="2:13">
      <c r="B1108" s="61" t="s">
        <v>1691</v>
      </c>
      <c r="C1108" s="86" t="s">
        <v>1722</v>
      </c>
      <c r="D1108" s="92">
        <v>0</v>
      </c>
      <c r="E1108" s="481" t="s">
        <v>1691</v>
      </c>
      <c r="F1108" s="86" t="s">
        <v>1722</v>
      </c>
      <c r="G1108" s="92">
        <v>0</v>
      </c>
      <c r="H1108" s="86" t="s">
        <v>1716</v>
      </c>
      <c r="I1108" s="482"/>
      <c r="J1108" s="85" t="s">
        <v>1717</v>
      </c>
      <c r="K1108" s="482"/>
      <c r="L1108" s="85" t="s">
        <v>1718</v>
      </c>
      <c r="M1108" s="65"/>
    </row>
    <row r="1109" spans="2:13">
      <c r="B1109" s="61" t="s">
        <v>1692</v>
      </c>
      <c r="C1109" s="86" t="s">
        <v>1722</v>
      </c>
      <c r="D1109" s="92">
        <v>0</v>
      </c>
      <c r="E1109" s="481" t="s">
        <v>1692</v>
      </c>
      <c r="F1109" s="86" t="s">
        <v>1722</v>
      </c>
      <c r="G1109" s="92">
        <v>0</v>
      </c>
      <c r="H1109" s="482"/>
      <c r="I1109" s="482"/>
      <c r="J1109" s="482"/>
      <c r="K1109" s="482"/>
      <c r="L1109" s="482"/>
      <c r="M1109" s="65"/>
    </row>
    <row r="1110" spans="2:13">
      <c r="B1110" s="61" t="s">
        <v>1677</v>
      </c>
      <c r="C1110" s="86" t="s">
        <v>1723</v>
      </c>
      <c r="D1110" s="92" t="s">
        <v>1723</v>
      </c>
      <c r="E1110" s="481" t="s">
        <v>1677</v>
      </c>
      <c r="F1110" s="86" t="s">
        <v>1723</v>
      </c>
      <c r="G1110" s="92" t="s">
        <v>1723</v>
      </c>
      <c r="H1110" s="482"/>
      <c r="I1110" s="482"/>
      <c r="J1110" s="482"/>
      <c r="K1110" s="482"/>
      <c r="L1110" s="482"/>
      <c r="M1110" s="65"/>
    </row>
    <row r="1111" spans="2:13">
      <c r="B1111" s="61" t="s">
        <v>1693</v>
      </c>
      <c r="C1111" s="86" t="s">
        <v>1722</v>
      </c>
      <c r="D1111" s="92">
        <v>0</v>
      </c>
      <c r="E1111" s="481" t="s">
        <v>1693</v>
      </c>
      <c r="F1111" s="86" t="s">
        <v>1722</v>
      </c>
      <c r="G1111" s="92">
        <v>0</v>
      </c>
      <c r="H1111" s="482"/>
      <c r="I1111" s="482"/>
      <c r="J1111" s="482"/>
      <c r="K1111" s="482"/>
      <c r="L1111" s="482"/>
      <c r="M1111" s="65"/>
    </row>
    <row r="1112" spans="2:13" ht="15.75" thickBot="1">
      <c r="B1112" s="102" t="s">
        <v>1729</v>
      </c>
      <c r="C1112" s="93"/>
      <c r="D1112" s="108">
        <v>92</v>
      </c>
      <c r="E1112" s="103" t="s">
        <v>1730</v>
      </c>
      <c r="F1112" s="93"/>
      <c r="G1112" s="108">
        <v>64</v>
      </c>
      <c r="H1112" s="83"/>
      <c r="I1112" s="83"/>
      <c r="J1112" s="83"/>
      <c r="K1112" s="83"/>
      <c r="L1112" s="83"/>
      <c r="M1112" s="84"/>
    </row>
    <row r="1113" spans="2:13" ht="16.5" thickTop="1" thickBot="1">
      <c r="B1113" s="104"/>
      <c r="C1113" s="105"/>
      <c r="D1113" s="142"/>
      <c r="E1113" s="104"/>
      <c r="F1113" s="105"/>
      <c r="G1113" s="142"/>
      <c r="H1113" s="58"/>
      <c r="I1113" s="58"/>
      <c r="J1113" s="58"/>
      <c r="K1113" s="58"/>
      <c r="L1113" s="58"/>
      <c r="M1113" s="58"/>
    </row>
    <row r="1114" spans="2:13" ht="16.5" thickTop="1" thickBot="1">
      <c r="B1114" s="833" t="s">
        <v>1953</v>
      </c>
      <c r="C1114" s="834"/>
      <c r="D1114" s="835" t="s">
        <v>1658</v>
      </c>
      <c r="E1114" s="836"/>
      <c r="F1114" s="836"/>
      <c r="G1114" s="836"/>
      <c r="H1114" s="836"/>
      <c r="I1114" s="837"/>
      <c r="J1114" s="228"/>
      <c r="K1114" s="59"/>
      <c r="L1114" s="59"/>
      <c r="M1114" s="60"/>
    </row>
    <row r="1115" spans="2:13" ht="15.75" thickTop="1">
      <c r="B1115" s="66" t="s">
        <v>1667</v>
      </c>
      <c r="C1115" s="594" t="s">
        <v>2036</v>
      </c>
      <c r="D1115" s="483" t="s">
        <v>1652</v>
      </c>
      <c r="E1115" s="484" t="s">
        <v>1653</v>
      </c>
      <c r="F1115" s="484" t="s">
        <v>1654</v>
      </c>
      <c r="G1115" s="484" t="s">
        <v>1656</v>
      </c>
      <c r="H1115" s="484" t="s">
        <v>1655</v>
      </c>
      <c r="I1115" s="485" t="s">
        <v>1657</v>
      </c>
      <c r="J1115" s="229"/>
      <c r="K1115" s="482"/>
      <c r="L1115" s="482"/>
      <c r="M1115" s="65"/>
    </row>
    <row r="1116" spans="2:13">
      <c r="B1116" s="66" t="s">
        <v>1757</v>
      </c>
      <c r="C1116" s="86" t="s">
        <v>1792</v>
      </c>
      <c r="D1116" s="87">
        <v>70</v>
      </c>
      <c r="E1116" s="88">
        <v>100</v>
      </c>
      <c r="F1116" s="88">
        <v>70</v>
      </c>
      <c r="G1116" s="88">
        <v>105</v>
      </c>
      <c r="H1116" s="88">
        <v>75</v>
      </c>
      <c r="I1116" s="89">
        <v>40</v>
      </c>
      <c r="J1116" s="229"/>
      <c r="K1116" s="482"/>
      <c r="L1116" s="482"/>
      <c r="M1116" s="65"/>
    </row>
    <row r="1117" spans="2:13">
      <c r="B1117" s="66" t="s">
        <v>1665</v>
      </c>
      <c r="C1117" s="86" t="s">
        <v>5</v>
      </c>
      <c r="D1117" s="838" t="s">
        <v>1669</v>
      </c>
      <c r="E1117" s="839"/>
      <c r="F1117" s="839"/>
      <c r="G1117" s="839"/>
      <c r="H1117" s="839"/>
      <c r="I1117" s="840"/>
      <c r="J1117" s="229"/>
      <c r="K1117" s="482"/>
      <c r="L1117" s="482"/>
      <c r="M1117" s="65"/>
    </row>
    <row r="1118" spans="2:13">
      <c r="B1118" s="66" t="s">
        <v>1666</v>
      </c>
      <c r="C1118" s="86" t="s">
        <v>9</v>
      </c>
      <c r="D1118" s="841" t="s">
        <v>1661</v>
      </c>
      <c r="E1118" s="842"/>
      <c r="F1118" s="842"/>
      <c r="G1118" s="842" t="s">
        <v>1662</v>
      </c>
      <c r="H1118" s="842"/>
      <c r="I1118" s="843"/>
      <c r="J1118" s="229"/>
      <c r="K1118" s="482"/>
      <c r="L1118" s="482"/>
      <c r="M1118" s="65"/>
    </row>
    <row r="1119" spans="2:13">
      <c r="B1119" s="66" t="s">
        <v>1670</v>
      </c>
      <c r="C1119" s="94" t="s">
        <v>1587</v>
      </c>
      <c r="D1119" s="63" t="s">
        <v>1663</v>
      </c>
      <c r="E1119" s="482" t="s">
        <v>1722</v>
      </c>
      <c r="F1119" s="482"/>
      <c r="G1119" s="64" t="s">
        <v>1663</v>
      </c>
      <c r="H1119" s="482" t="s">
        <v>811</v>
      </c>
      <c r="I1119" s="70"/>
      <c r="J1119" s="495"/>
      <c r="K1119" s="482"/>
      <c r="L1119" s="482"/>
      <c r="M1119" s="65"/>
    </row>
    <row r="1120" spans="2:13">
      <c r="B1120" s="66" t="s">
        <v>1659</v>
      </c>
      <c r="C1120" s="86">
        <v>315.07</v>
      </c>
      <c r="D1120" s="71" t="s">
        <v>1664</v>
      </c>
      <c r="E1120" s="90">
        <v>0</v>
      </c>
      <c r="F1120" s="68"/>
      <c r="G1120" s="72" t="s">
        <v>1664</v>
      </c>
      <c r="H1120" s="90">
        <v>100</v>
      </c>
      <c r="I1120" s="69"/>
      <c r="J1120" s="145"/>
      <c r="K1120" s="482"/>
      <c r="L1120" s="482"/>
      <c r="M1120" s="65"/>
    </row>
    <row r="1121" spans="2:13">
      <c r="B1121" s="66" t="s">
        <v>1660</v>
      </c>
      <c r="C1121" s="140">
        <v>270.60000000000002</v>
      </c>
      <c r="D1121" s="838" t="s">
        <v>1668</v>
      </c>
      <c r="E1121" s="839"/>
      <c r="F1121" s="839"/>
      <c r="G1121" s="839"/>
      <c r="H1121" s="839"/>
      <c r="I1121" s="840"/>
      <c r="J1121" s="145"/>
      <c r="K1121" s="482"/>
      <c r="L1121" s="482"/>
      <c r="M1121" s="65"/>
    </row>
    <row r="1122" spans="2:13">
      <c r="B1122" s="66" t="s">
        <v>1728</v>
      </c>
      <c r="C1122" s="140">
        <v>261.39999999999998</v>
      </c>
      <c r="D1122" s="841" t="s">
        <v>1661</v>
      </c>
      <c r="E1122" s="842"/>
      <c r="F1122" s="842"/>
      <c r="G1122" s="842" t="s">
        <v>1662</v>
      </c>
      <c r="H1122" s="842"/>
      <c r="I1122" s="843"/>
      <c r="J1122" s="145"/>
      <c r="K1122" s="482"/>
      <c r="L1122" s="482"/>
      <c r="M1122" s="65"/>
    </row>
    <row r="1123" spans="2:13">
      <c r="B1123" s="66" t="s">
        <v>1713</v>
      </c>
      <c r="C1123" s="86">
        <v>1.08</v>
      </c>
      <c r="D1123" s="63" t="s">
        <v>1663</v>
      </c>
      <c r="E1123" s="482" t="s">
        <v>1077</v>
      </c>
      <c r="F1123" s="482"/>
      <c r="G1123" s="64" t="s">
        <v>1663</v>
      </c>
      <c r="H1123" s="482" t="s">
        <v>810</v>
      </c>
      <c r="I1123" s="70"/>
      <c r="J1123" s="145"/>
      <c r="K1123" s="482"/>
      <c r="L1123" s="482"/>
      <c r="M1123" s="65"/>
    </row>
    <row r="1124" spans="2:13">
      <c r="B1124" s="66" t="s">
        <v>1714</v>
      </c>
      <c r="C1124" s="86">
        <v>0.62</v>
      </c>
      <c r="D1124" s="63" t="s">
        <v>1664</v>
      </c>
      <c r="E1124" s="90">
        <v>126</v>
      </c>
      <c r="F1124" s="68"/>
      <c r="G1124" s="72" t="s">
        <v>1664</v>
      </c>
      <c r="H1124" s="91">
        <v>90</v>
      </c>
      <c r="I1124" s="70"/>
      <c r="J1124" s="145"/>
      <c r="K1124" s="482"/>
      <c r="L1124" s="482"/>
      <c r="M1124" s="65"/>
    </row>
    <row r="1125" spans="2:13">
      <c r="B1125" s="844" t="s">
        <v>1671</v>
      </c>
      <c r="C1125" s="839"/>
      <c r="D1125" s="840"/>
      <c r="E1125" s="838" t="s">
        <v>1672</v>
      </c>
      <c r="F1125" s="839"/>
      <c r="G1125" s="840"/>
      <c r="H1125" s="838" t="s">
        <v>1673</v>
      </c>
      <c r="I1125" s="839"/>
      <c r="J1125" s="840"/>
      <c r="K1125" s="838" t="s">
        <v>1701</v>
      </c>
      <c r="L1125" s="839"/>
      <c r="M1125" s="845"/>
    </row>
    <row r="1126" spans="2:13">
      <c r="B1126" s="73" t="s">
        <v>1674</v>
      </c>
      <c r="C1126" s="484" t="s">
        <v>1675</v>
      </c>
      <c r="D1126" s="485" t="s">
        <v>1676</v>
      </c>
      <c r="E1126" s="483" t="s">
        <v>1674</v>
      </c>
      <c r="F1126" s="484" t="s">
        <v>1675</v>
      </c>
      <c r="G1126" s="485" t="s">
        <v>1676</v>
      </c>
      <c r="H1126" s="483" t="s">
        <v>1694</v>
      </c>
      <c r="I1126" s="484" t="s">
        <v>1731</v>
      </c>
      <c r="J1126" s="485" t="s">
        <v>1732</v>
      </c>
      <c r="K1126" s="483" t="s">
        <v>1702</v>
      </c>
      <c r="L1126" s="484"/>
      <c r="M1126" s="77" t="s">
        <v>1703</v>
      </c>
    </row>
    <row r="1127" spans="2:13">
      <c r="B1127" s="61" t="s">
        <v>1678</v>
      </c>
      <c r="C1127" s="86" t="s">
        <v>1144</v>
      </c>
      <c r="D1127" s="92">
        <v>102</v>
      </c>
      <c r="E1127" s="481" t="s">
        <v>1678</v>
      </c>
      <c r="F1127" s="94" t="s">
        <v>944</v>
      </c>
      <c r="G1127" s="92">
        <v>68</v>
      </c>
      <c r="H1127" s="481" t="s">
        <v>1695</v>
      </c>
      <c r="I1127" s="86">
        <v>75</v>
      </c>
      <c r="J1127" s="92">
        <v>0</v>
      </c>
      <c r="K1127" s="481" t="s">
        <v>1704</v>
      </c>
      <c r="L1127" s="482"/>
      <c r="M1127" s="107">
        <v>0</v>
      </c>
    </row>
    <row r="1128" spans="2:13">
      <c r="B1128" s="61" t="s">
        <v>1679</v>
      </c>
      <c r="C1128" s="86" t="s">
        <v>1723</v>
      </c>
      <c r="D1128" s="92" t="s">
        <v>1723</v>
      </c>
      <c r="E1128" s="481" t="s">
        <v>1679</v>
      </c>
      <c r="F1128" s="86" t="s">
        <v>1723</v>
      </c>
      <c r="G1128" s="92" t="s">
        <v>1723</v>
      </c>
      <c r="H1128" s="481" t="s">
        <v>1696</v>
      </c>
      <c r="I1128" s="86">
        <v>90</v>
      </c>
      <c r="J1128" s="92">
        <v>0</v>
      </c>
      <c r="K1128" s="481" t="s">
        <v>1735</v>
      </c>
      <c r="L1128" s="482"/>
      <c r="M1128" s="107">
        <v>25</v>
      </c>
    </row>
    <row r="1129" spans="2:13">
      <c r="B1129" s="61" t="s">
        <v>1680</v>
      </c>
      <c r="C1129" s="86" t="s">
        <v>1722</v>
      </c>
      <c r="D1129" s="92">
        <v>0</v>
      </c>
      <c r="E1129" s="481" t="s">
        <v>1680</v>
      </c>
      <c r="F1129" s="86" t="s">
        <v>1722</v>
      </c>
      <c r="G1129" s="92">
        <v>0</v>
      </c>
      <c r="H1129" s="481" t="s">
        <v>1697</v>
      </c>
      <c r="I1129" s="86">
        <v>0</v>
      </c>
      <c r="J1129" s="92">
        <v>30</v>
      </c>
      <c r="K1129" s="67" t="s">
        <v>1706</v>
      </c>
      <c r="L1129" s="68"/>
      <c r="M1129" s="101">
        <v>0</v>
      </c>
    </row>
    <row r="1130" spans="2:13">
      <c r="B1130" s="61" t="s">
        <v>1681</v>
      </c>
      <c r="C1130" s="86" t="s">
        <v>1722</v>
      </c>
      <c r="D1130" s="92">
        <v>0</v>
      </c>
      <c r="E1130" s="481" t="s">
        <v>1681</v>
      </c>
      <c r="F1130" s="86" t="s">
        <v>1722</v>
      </c>
      <c r="G1130" s="92">
        <v>0</v>
      </c>
      <c r="H1130" s="481" t="s">
        <v>1698</v>
      </c>
      <c r="I1130" s="86">
        <v>0</v>
      </c>
      <c r="J1130" s="92">
        <v>0</v>
      </c>
      <c r="K1130" s="838" t="s">
        <v>1707</v>
      </c>
      <c r="L1130" s="839"/>
      <c r="M1130" s="845"/>
    </row>
    <row r="1131" spans="2:13">
      <c r="B1131" s="61" t="s">
        <v>1682</v>
      </c>
      <c r="C1131" s="86" t="s">
        <v>1722</v>
      </c>
      <c r="D1131" s="92">
        <v>0</v>
      </c>
      <c r="E1131" s="481" t="s">
        <v>1682</v>
      </c>
      <c r="F1131" s="94" t="s">
        <v>1908</v>
      </c>
      <c r="G1131" s="92">
        <v>60</v>
      </c>
      <c r="H1131" s="482" t="s">
        <v>1724</v>
      </c>
      <c r="I1131" s="86">
        <v>50</v>
      </c>
      <c r="J1131" s="92">
        <v>0</v>
      </c>
      <c r="K1131" s="846" t="s">
        <v>1708</v>
      </c>
      <c r="L1131" s="847"/>
      <c r="M1131" s="107">
        <v>0</v>
      </c>
    </row>
    <row r="1132" spans="2:13">
      <c r="B1132" s="61" t="s">
        <v>1683</v>
      </c>
      <c r="C1132" s="86" t="s">
        <v>1722</v>
      </c>
      <c r="D1132" s="92">
        <v>0</v>
      </c>
      <c r="E1132" s="481" t="s">
        <v>1683</v>
      </c>
      <c r="F1132" s="86" t="s">
        <v>1722</v>
      </c>
      <c r="G1132" s="92">
        <v>0</v>
      </c>
      <c r="H1132" s="481" t="s">
        <v>1699</v>
      </c>
      <c r="I1132" s="86">
        <v>0</v>
      </c>
      <c r="J1132" s="92">
        <v>0</v>
      </c>
      <c r="K1132" s="846" t="s">
        <v>1709</v>
      </c>
      <c r="L1132" s="847"/>
      <c r="M1132" s="107">
        <v>0</v>
      </c>
    </row>
    <row r="1133" spans="2:13">
      <c r="B1133" s="61" t="s">
        <v>1684</v>
      </c>
      <c r="C1133" s="94" t="s">
        <v>1155</v>
      </c>
      <c r="D1133" s="92">
        <v>40</v>
      </c>
      <c r="E1133" s="481" t="s">
        <v>1684</v>
      </c>
      <c r="F1133" s="86" t="s">
        <v>1722</v>
      </c>
      <c r="G1133" s="92">
        <v>0</v>
      </c>
      <c r="H1133" s="481" t="s">
        <v>1685</v>
      </c>
      <c r="I1133" s="86">
        <v>85</v>
      </c>
      <c r="J1133" s="92">
        <v>0</v>
      </c>
      <c r="K1133" s="846" t="s">
        <v>1710</v>
      </c>
      <c r="L1133" s="847"/>
      <c r="M1133" s="107">
        <v>100</v>
      </c>
    </row>
    <row r="1134" spans="2:13">
      <c r="B1134" s="61" t="s">
        <v>1685</v>
      </c>
      <c r="C1134" s="86" t="s">
        <v>1722</v>
      </c>
      <c r="D1134" s="92">
        <v>0</v>
      </c>
      <c r="E1134" s="481" t="s">
        <v>1685</v>
      </c>
      <c r="F1134" s="86" t="s">
        <v>1722</v>
      </c>
      <c r="G1134" s="92">
        <v>0</v>
      </c>
      <c r="H1134" s="481" t="s">
        <v>1700</v>
      </c>
      <c r="I1134" s="100">
        <v>50</v>
      </c>
      <c r="J1134" s="106">
        <v>0</v>
      </c>
      <c r="K1134" s="593" t="s">
        <v>2003</v>
      </c>
      <c r="L1134" s="100"/>
      <c r="M1134" s="101">
        <v>0</v>
      </c>
    </row>
    <row r="1135" spans="2:13">
      <c r="B1135" s="61" t="s">
        <v>1686</v>
      </c>
      <c r="C1135" s="86" t="s">
        <v>1723</v>
      </c>
      <c r="D1135" s="92" t="s">
        <v>1723</v>
      </c>
      <c r="E1135" s="481" t="s">
        <v>1686</v>
      </c>
      <c r="F1135" s="86" t="s">
        <v>1723</v>
      </c>
      <c r="G1135" s="92" t="s">
        <v>1723</v>
      </c>
      <c r="H1135" s="848" t="s">
        <v>1712</v>
      </c>
      <c r="I1135" s="849"/>
      <c r="J1135" s="81" t="s">
        <v>1711</v>
      </c>
      <c r="K1135" s="97">
        <v>20</v>
      </c>
      <c r="L1135" s="82" t="s">
        <v>1705</v>
      </c>
      <c r="M1135" s="98">
        <v>115</v>
      </c>
    </row>
    <row r="1136" spans="2:13">
      <c r="B1136" s="61" t="s">
        <v>1687</v>
      </c>
      <c r="C1136" s="86" t="s">
        <v>1722</v>
      </c>
      <c r="D1136" s="92">
        <v>0</v>
      </c>
      <c r="E1136" s="481" t="s">
        <v>1687</v>
      </c>
      <c r="F1136" s="86" t="s">
        <v>1722</v>
      </c>
      <c r="G1136" s="92">
        <v>0</v>
      </c>
      <c r="H1136" s="482"/>
      <c r="I1136" s="482"/>
      <c r="J1136" s="482"/>
      <c r="K1136" s="482"/>
      <c r="L1136" s="482"/>
      <c r="M1136" s="65"/>
    </row>
    <row r="1137" spans="2:13">
      <c r="B1137" s="61" t="s">
        <v>1688</v>
      </c>
      <c r="C1137" s="86" t="s">
        <v>1722</v>
      </c>
      <c r="D1137" s="92">
        <v>0</v>
      </c>
      <c r="E1137" s="481" t="s">
        <v>1688</v>
      </c>
      <c r="F1137" s="86" t="s">
        <v>1722</v>
      </c>
      <c r="G1137" s="92">
        <v>0</v>
      </c>
      <c r="H1137" s="482"/>
      <c r="I1137" s="482"/>
      <c r="J1137" s="482"/>
      <c r="K1137" s="482"/>
      <c r="L1137" s="482"/>
      <c r="M1137" s="65"/>
    </row>
    <row r="1138" spans="2:13">
      <c r="B1138" s="61" t="s">
        <v>1689</v>
      </c>
      <c r="C1138" s="86" t="s">
        <v>1722</v>
      </c>
      <c r="D1138" s="92">
        <v>0</v>
      </c>
      <c r="E1138" s="481" t="s">
        <v>1689</v>
      </c>
      <c r="F1138" s="86" t="s">
        <v>1722</v>
      </c>
      <c r="G1138" s="92">
        <v>0</v>
      </c>
      <c r="H1138" s="482"/>
      <c r="I1138" s="482"/>
      <c r="J1138" s="482"/>
      <c r="K1138" s="482"/>
      <c r="L1138" s="482"/>
      <c r="M1138" s="65"/>
    </row>
    <row r="1139" spans="2:13">
      <c r="B1139" s="61" t="s">
        <v>1690</v>
      </c>
      <c r="C1139" s="94" t="s">
        <v>1252</v>
      </c>
      <c r="D1139" s="92">
        <v>80</v>
      </c>
      <c r="E1139" s="481" t="s">
        <v>1690</v>
      </c>
      <c r="F1139" s="109" t="s">
        <v>1851</v>
      </c>
      <c r="G1139" s="92">
        <v>60</v>
      </c>
      <c r="H1139" s="482"/>
      <c r="I1139" s="482"/>
      <c r="J1139" s="482"/>
      <c r="K1139" s="482"/>
      <c r="L1139" s="482"/>
      <c r="M1139" s="65"/>
    </row>
    <row r="1140" spans="2:13">
      <c r="B1140" s="61" t="s">
        <v>1691</v>
      </c>
      <c r="C1140" s="86" t="s">
        <v>1722</v>
      </c>
      <c r="D1140" s="92">
        <v>0</v>
      </c>
      <c r="E1140" s="481" t="s">
        <v>1691</v>
      </c>
      <c r="F1140" s="86" t="s">
        <v>1722</v>
      </c>
      <c r="G1140" s="92">
        <v>0</v>
      </c>
      <c r="H1140" s="86" t="s">
        <v>1716</v>
      </c>
      <c r="I1140" s="482"/>
      <c r="J1140" s="85" t="s">
        <v>1717</v>
      </c>
      <c r="K1140" s="482"/>
      <c r="L1140" s="85" t="s">
        <v>1718</v>
      </c>
      <c r="M1140" s="65"/>
    </row>
    <row r="1141" spans="2:13">
      <c r="B1141" s="61" t="s">
        <v>1692</v>
      </c>
      <c r="C1141" s="86" t="s">
        <v>1722</v>
      </c>
      <c r="D1141" s="92">
        <v>0</v>
      </c>
      <c r="E1141" s="481" t="s">
        <v>1692</v>
      </c>
      <c r="F1141" s="86" t="s">
        <v>1722</v>
      </c>
      <c r="G1141" s="92">
        <v>0</v>
      </c>
      <c r="H1141" s="482"/>
      <c r="I1141" s="482"/>
      <c r="J1141" s="482"/>
      <c r="K1141" s="482"/>
      <c r="L1141" s="482"/>
      <c r="M1141" s="65"/>
    </row>
    <row r="1142" spans="2:13">
      <c r="B1142" s="61" t="s">
        <v>1677</v>
      </c>
      <c r="C1142" s="86" t="s">
        <v>1722</v>
      </c>
      <c r="D1142" s="92">
        <v>0</v>
      </c>
      <c r="E1142" s="481" t="s">
        <v>1677</v>
      </c>
      <c r="F1142" s="86" t="s">
        <v>1722</v>
      </c>
      <c r="G1142" s="92">
        <v>0</v>
      </c>
      <c r="H1142" s="482"/>
      <c r="I1142" s="482"/>
      <c r="J1142" s="482"/>
      <c r="K1142" s="482"/>
      <c r="L1142" s="482"/>
      <c r="M1142" s="65"/>
    </row>
    <row r="1143" spans="2:13">
      <c r="B1143" s="61" t="s">
        <v>1693</v>
      </c>
      <c r="C1143" s="86" t="s">
        <v>963</v>
      </c>
      <c r="D1143" s="92">
        <v>80</v>
      </c>
      <c r="E1143" s="481" t="s">
        <v>1693</v>
      </c>
      <c r="F1143" s="96" t="s">
        <v>860</v>
      </c>
      <c r="G1143" s="92">
        <v>80</v>
      </c>
      <c r="H1143" s="482"/>
      <c r="I1143" s="482"/>
      <c r="J1143" s="482"/>
      <c r="K1143" s="482"/>
      <c r="L1143" s="482"/>
      <c r="M1143" s="65"/>
    </row>
    <row r="1144" spans="2:13" ht="15.75" thickBot="1">
      <c r="B1144" s="102" t="s">
        <v>1729</v>
      </c>
      <c r="C1144" s="93"/>
      <c r="D1144" s="108">
        <v>76</v>
      </c>
      <c r="E1144" s="103" t="s">
        <v>1730</v>
      </c>
      <c r="F1144" s="93"/>
      <c r="G1144" s="108">
        <v>67</v>
      </c>
      <c r="H1144" s="83"/>
      <c r="I1144" s="83"/>
      <c r="J1144" s="83"/>
      <c r="K1144" s="83"/>
      <c r="L1144" s="83"/>
      <c r="M1144" s="84"/>
    </row>
    <row r="1145" spans="2:13" ht="16.5" thickTop="1" thickBot="1">
      <c r="B1145" s="104"/>
      <c r="C1145" s="105"/>
      <c r="D1145" s="142"/>
      <c r="E1145" s="104"/>
      <c r="F1145" s="105"/>
      <c r="G1145" s="142"/>
      <c r="H1145" s="58"/>
      <c r="I1145" s="58"/>
      <c r="J1145" s="58"/>
      <c r="K1145" s="58"/>
      <c r="L1145" s="58"/>
      <c r="M1145" s="58"/>
    </row>
    <row r="1146" spans="2:13" ht="16.5" thickTop="1" thickBot="1">
      <c r="B1146" s="833" t="s">
        <v>1954</v>
      </c>
      <c r="C1146" s="834"/>
      <c r="D1146" s="835" t="s">
        <v>1658</v>
      </c>
      <c r="E1146" s="836"/>
      <c r="F1146" s="836"/>
      <c r="G1146" s="836"/>
      <c r="H1146" s="836"/>
      <c r="I1146" s="837"/>
      <c r="J1146" s="112"/>
      <c r="K1146" s="59"/>
      <c r="L1146" s="59"/>
      <c r="M1146" s="60"/>
    </row>
    <row r="1147" spans="2:13" ht="15.75" thickTop="1">
      <c r="B1147" s="66" t="s">
        <v>1667</v>
      </c>
      <c r="C1147" s="595" t="s">
        <v>2037</v>
      </c>
      <c r="D1147" s="489" t="s">
        <v>1652</v>
      </c>
      <c r="E1147" s="490" t="s">
        <v>1653</v>
      </c>
      <c r="F1147" s="490" t="s">
        <v>1654</v>
      </c>
      <c r="G1147" s="490" t="s">
        <v>1656</v>
      </c>
      <c r="H1147" s="490" t="s">
        <v>1655</v>
      </c>
      <c r="I1147" s="491" t="s">
        <v>1657</v>
      </c>
      <c r="J1147" s="113"/>
      <c r="K1147" s="488"/>
      <c r="L1147" s="488"/>
      <c r="M1147" s="65"/>
    </row>
    <row r="1148" spans="2:13">
      <c r="B1148" s="66" t="s">
        <v>1757</v>
      </c>
      <c r="C1148" s="86" t="s">
        <v>1792</v>
      </c>
      <c r="D1148" s="87">
        <v>74</v>
      </c>
      <c r="E1148" s="88">
        <v>100</v>
      </c>
      <c r="F1148" s="88">
        <v>72</v>
      </c>
      <c r="G1148" s="88">
        <v>90</v>
      </c>
      <c r="H1148" s="88">
        <v>72</v>
      </c>
      <c r="I1148" s="89">
        <v>46</v>
      </c>
      <c r="J1148" s="113"/>
      <c r="K1148" s="488"/>
      <c r="L1148" s="488"/>
      <c r="M1148" s="65"/>
    </row>
    <row r="1149" spans="2:13">
      <c r="B1149" s="66" t="s">
        <v>1665</v>
      </c>
      <c r="C1149" s="86" t="s">
        <v>8</v>
      </c>
      <c r="D1149" s="838" t="s">
        <v>1669</v>
      </c>
      <c r="E1149" s="839"/>
      <c r="F1149" s="839"/>
      <c r="G1149" s="839"/>
      <c r="H1149" s="839"/>
      <c r="I1149" s="840"/>
      <c r="J1149" s="113"/>
      <c r="K1149" s="488"/>
      <c r="L1149" s="488"/>
      <c r="M1149" s="65"/>
    </row>
    <row r="1150" spans="2:13">
      <c r="B1150" s="66" t="s">
        <v>1666</v>
      </c>
      <c r="C1150" s="86" t="s">
        <v>1723</v>
      </c>
      <c r="D1150" s="841" t="s">
        <v>1661</v>
      </c>
      <c r="E1150" s="842"/>
      <c r="F1150" s="842"/>
      <c r="G1150" s="842" t="s">
        <v>1662</v>
      </c>
      <c r="H1150" s="842"/>
      <c r="I1150" s="843"/>
      <c r="J1150" s="113"/>
      <c r="K1150" s="488"/>
      <c r="L1150" s="488"/>
      <c r="M1150" s="65"/>
    </row>
    <row r="1151" spans="2:13">
      <c r="B1151" s="66" t="s">
        <v>1670</v>
      </c>
      <c r="C1151" s="86" t="s">
        <v>1497</v>
      </c>
      <c r="D1151" s="63" t="s">
        <v>1663</v>
      </c>
      <c r="E1151" s="488" t="s">
        <v>1107</v>
      </c>
      <c r="F1151" s="488"/>
      <c r="G1151" s="64" t="s">
        <v>1663</v>
      </c>
      <c r="H1151" s="488" t="s">
        <v>1723</v>
      </c>
      <c r="I1151" s="70"/>
      <c r="J1151" s="113"/>
      <c r="K1151" s="488"/>
      <c r="L1151" s="488"/>
      <c r="M1151" s="65"/>
    </row>
    <row r="1152" spans="2:13">
      <c r="B1152" s="66" t="s">
        <v>1659</v>
      </c>
      <c r="C1152" s="140">
        <v>134.69999999999999</v>
      </c>
      <c r="D1152" s="71" t="s">
        <v>1664</v>
      </c>
      <c r="E1152" s="90">
        <v>102</v>
      </c>
      <c r="F1152" s="68"/>
      <c r="G1152" s="72" t="s">
        <v>1664</v>
      </c>
      <c r="H1152" s="90" t="s">
        <v>1723</v>
      </c>
      <c r="I1152" s="69"/>
      <c r="J1152" s="113"/>
      <c r="K1152" s="488"/>
      <c r="L1152" s="488"/>
      <c r="M1152" s="65"/>
    </row>
    <row r="1153" spans="2:13">
      <c r="B1153" s="66" t="s">
        <v>1660</v>
      </c>
      <c r="C1153" s="86">
        <v>174.01</v>
      </c>
      <c r="D1153" s="838" t="s">
        <v>1668</v>
      </c>
      <c r="E1153" s="839"/>
      <c r="F1153" s="839"/>
      <c r="G1153" s="839"/>
      <c r="H1153" s="839"/>
      <c r="I1153" s="840"/>
      <c r="J1153" s="113"/>
      <c r="K1153" s="488"/>
      <c r="L1153" s="488"/>
      <c r="M1153" s="65"/>
    </row>
    <row r="1154" spans="2:13">
      <c r="B1154" s="66" t="s">
        <v>1728</v>
      </c>
      <c r="C1154" s="86">
        <v>277.77</v>
      </c>
      <c r="D1154" s="841" t="s">
        <v>1661</v>
      </c>
      <c r="E1154" s="842"/>
      <c r="F1154" s="842"/>
      <c r="G1154" s="842" t="s">
        <v>1662</v>
      </c>
      <c r="H1154" s="842"/>
      <c r="I1154" s="843"/>
      <c r="J1154" s="113"/>
      <c r="K1154" s="488"/>
      <c r="L1154" s="488"/>
      <c r="M1154" s="65"/>
    </row>
    <row r="1155" spans="2:13">
      <c r="B1155" s="66" t="s">
        <v>1713</v>
      </c>
      <c r="C1155" s="86">
        <v>1.1399999999999999</v>
      </c>
      <c r="D1155" s="63" t="s">
        <v>1663</v>
      </c>
      <c r="E1155" s="488" t="s">
        <v>889</v>
      </c>
      <c r="F1155" s="488"/>
      <c r="G1155" s="64" t="s">
        <v>1663</v>
      </c>
      <c r="H1155" s="488" t="s">
        <v>1723</v>
      </c>
      <c r="I1155" s="70"/>
      <c r="J1155" s="113"/>
      <c r="K1155" s="488"/>
      <c r="L1155" s="488"/>
      <c r="M1155" s="65"/>
    </row>
    <row r="1156" spans="2:13">
      <c r="B1156" s="66" t="s">
        <v>1714</v>
      </c>
      <c r="C1156" s="86">
        <v>0.71</v>
      </c>
      <c r="D1156" s="63" t="s">
        <v>1664</v>
      </c>
      <c r="E1156" s="90">
        <v>80</v>
      </c>
      <c r="F1156" s="68"/>
      <c r="G1156" s="72" t="s">
        <v>1664</v>
      </c>
      <c r="H1156" s="91" t="s">
        <v>1723</v>
      </c>
      <c r="I1156" s="70"/>
      <c r="J1156" s="113"/>
      <c r="K1156" s="488"/>
      <c r="L1156" s="488"/>
      <c r="M1156" s="65"/>
    </row>
    <row r="1157" spans="2:13">
      <c r="B1157" s="844" t="s">
        <v>1671</v>
      </c>
      <c r="C1157" s="839"/>
      <c r="D1157" s="840"/>
      <c r="E1157" s="838" t="s">
        <v>1672</v>
      </c>
      <c r="F1157" s="839"/>
      <c r="G1157" s="840"/>
      <c r="H1157" s="838" t="s">
        <v>1673</v>
      </c>
      <c r="I1157" s="839"/>
      <c r="J1157" s="840"/>
      <c r="K1157" s="838" t="s">
        <v>1701</v>
      </c>
      <c r="L1157" s="839"/>
      <c r="M1157" s="845"/>
    </row>
    <row r="1158" spans="2:13">
      <c r="B1158" s="73" t="s">
        <v>1674</v>
      </c>
      <c r="C1158" s="490" t="s">
        <v>1675</v>
      </c>
      <c r="D1158" s="491" t="s">
        <v>1676</v>
      </c>
      <c r="E1158" s="489" t="s">
        <v>1674</v>
      </c>
      <c r="F1158" s="490" t="s">
        <v>1675</v>
      </c>
      <c r="G1158" s="491" t="s">
        <v>1676</v>
      </c>
      <c r="H1158" s="489" t="s">
        <v>1694</v>
      </c>
      <c r="I1158" s="490" t="s">
        <v>1731</v>
      </c>
      <c r="J1158" s="491" t="s">
        <v>1732</v>
      </c>
      <c r="K1158" s="489" t="s">
        <v>1702</v>
      </c>
      <c r="L1158" s="490"/>
      <c r="M1158" s="77" t="s">
        <v>1703</v>
      </c>
    </row>
    <row r="1159" spans="2:13">
      <c r="B1159" s="61" t="s">
        <v>1678</v>
      </c>
      <c r="C1159" s="86" t="s">
        <v>1144</v>
      </c>
      <c r="D1159" s="92">
        <v>102</v>
      </c>
      <c r="E1159" s="487" t="s">
        <v>1678</v>
      </c>
      <c r="F1159" s="94" t="s">
        <v>944</v>
      </c>
      <c r="G1159" s="92">
        <v>68</v>
      </c>
      <c r="H1159" s="487" t="s">
        <v>1695</v>
      </c>
      <c r="I1159" s="86">
        <v>0</v>
      </c>
      <c r="J1159" s="92">
        <v>0</v>
      </c>
      <c r="K1159" s="487" t="s">
        <v>1704</v>
      </c>
      <c r="L1159" s="488"/>
      <c r="M1159" s="107">
        <v>30</v>
      </c>
    </row>
    <row r="1160" spans="2:13">
      <c r="B1160" s="61" t="s">
        <v>1679</v>
      </c>
      <c r="C1160" s="86" t="s">
        <v>1722</v>
      </c>
      <c r="D1160" s="92">
        <v>0</v>
      </c>
      <c r="E1160" s="487" t="s">
        <v>1679</v>
      </c>
      <c r="F1160" s="86" t="s">
        <v>1722</v>
      </c>
      <c r="G1160" s="92">
        <v>0</v>
      </c>
      <c r="H1160" s="487" t="s">
        <v>1696</v>
      </c>
      <c r="I1160" s="86">
        <v>90</v>
      </c>
      <c r="J1160" s="92">
        <v>0</v>
      </c>
      <c r="K1160" s="487" t="s">
        <v>1735</v>
      </c>
      <c r="L1160" s="488"/>
      <c r="M1160" s="107">
        <v>92</v>
      </c>
    </row>
    <row r="1161" spans="2:13">
      <c r="B1161" s="61" t="s">
        <v>1680</v>
      </c>
      <c r="C1161" s="86" t="s">
        <v>1722</v>
      </c>
      <c r="D1161" s="92">
        <v>0</v>
      </c>
      <c r="E1161" s="487" t="s">
        <v>1680</v>
      </c>
      <c r="F1161" s="86" t="s">
        <v>1722</v>
      </c>
      <c r="G1161" s="92">
        <v>0</v>
      </c>
      <c r="H1161" s="487" t="s">
        <v>1697</v>
      </c>
      <c r="I1161" s="86">
        <v>0</v>
      </c>
      <c r="J1161" s="92">
        <v>0</v>
      </c>
      <c r="K1161" s="67" t="s">
        <v>1706</v>
      </c>
      <c r="L1161" s="68"/>
      <c r="M1161" s="101">
        <v>0</v>
      </c>
    </row>
    <row r="1162" spans="2:13">
      <c r="B1162" s="61" t="s">
        <v>1681</v>
      </c>
      <c r="C1162" s="86" t="s">
        <v>1722</v>
      </c>
      <c r="D1162" s="92">
        <v>0</v>
      </c>
      <c r="E1162" s="487" t="s">
        <v>1681</v>
      </c>
      <c r="F1162" s="86" t="s">
        <v>1722</v>
      </c>
      <c r="G1162" s="92">
        <v>0</v>
      </c>
      <c r="H1162" s="487" t="s">
        <v>1698</v>
      </c>
      <c r="I1162" s="86">
        <v>0</v>
      </c>
      <c r="J1162" s="92">
        <v>0</v>
      </c>
      <c r="K1162" s="838" t="s">
        <v>1707</v>
      </c>
      <c r="L1162" s="839"/>
      <c r="M1162" s="845"/>
    </row>
    <row r="1163" spans="2:13">
      <c r="B1163" s="61" t="s">
        <v>1682</v>
      </c>
      <c r="C1163" s="86" t="s">
        <v>1723</v>
      </c>
      <c r="D1163" s="92" t="s">
        <v>1723</v>
      </c>
      <c r="E1163" s="487" t="s">
        <v>1682</v>
      </c>
      <c r="F1163" s="86" t="s">
        <v>1723</v>
      </c>
      <c r="G1163" s="92" t="s">
        <v>1723</v>
      </c>
      <c r="H1163" s="488" t="s">
        <v>1724</v>
      </c>
      <c r="I1163" s="86">
        <v>50</v>
      </c>
      <c r="J1163" s="92">
        <v>0</v>
      </c>
      <c r="K1163" s="846" t="s">
        <v>1708</v>
      </c>
      <c r="L1163" s="847"/>
      <c r="M1163" s="107">
        <v>0</v>
      </c>
    </row>
    <row r="1164" spans="2:13">
      <c r="B1164" s="61" t="s">
        <v>1683</v>
      </c>
      <c r="C1164" s="86" t="s">
        <v>1722</v>
      </c>
      <c r="D1164" s="92">
        <v>0</v>
      </c>
      <c r="E1164" s="487" t="s">
        <v>1683</v>
      </c>
      <c r="F1164" s="86" t="s">
        <v>1722</v>
      </c>
      <c r="G1164" s="92">
        <v>0</v>
      </c>
      <c r="H1164" s="487" t="s">
        <v>1699</v>
      </c>
      <c r="I1164" s="86">
        <v>75</v>
      </c>
      <c r="J1164" s="92">
        <v>0</v>
      </c>
      <c r="K1164" s="846" t="s">
        <v>1709</v>
      </c>
      <c r="L1164" s="847"/>
      <c r="M1164" s="107">
        <v>0</v>
      </c>
    </row>
    <row r="1165" spans="2:13">
      <c r="B1165" s="61" t="s">
        <v>1684</v>
      </c>
      <c r="C1165" s="86" t="s">
        <v>1722</v>
      </c>
      <c r="D1165" s="92">
        <v>0</v>
      </c>
      <c r="E1165" s="487" t="s">
        <v>1684</v>
      </c>
      <c r="F1165" s="86" t="s">
        <v>1722</v>
      </c>
      <c r="G1165" s="92">
        <v>0</v>
      </c>
      <c r="H1165" s="487" t="s">
        <v>1685</v>
      </c>
      <c r="I1165" s="86">
        <v>85</v>
      </c>
      <c r="J1165" s="92">
        <v>30</v>
      </c>
      <c r="K1165" s="846" t="s">
        <v>1710</v>
      </c>
      <c r="L1165" s="847"/>
      <c r="M1165" s="107">
        <v>0</v>
      </c>
    </row>
    <row r="1166" spans="2:13">
      <c r="B1166" s="61" t="s">
        <v>1685</v>
      </c>
      <c r="C1166" s="86" t="s">
        <v>1722</v>
      </c>
      <c r="D1166" s="92">
        <v>0</v>
      </c>
      <c r="E1166" s="487" t="s">
        <v>1685</v>
      </c>
      <c r="F1166" s="96" t="s">
        <v>1216</v>
      </c>
      <c r="G1166" s="92">
        <v>90</v>
      </c>
      <c r="H1166" s="487" t="s">
        <v>1700</v>
      </c>
      <c r="I1166" s="100">
        <v>75</v>
      </c>
      <c r="J1166" s="106">
        <v>0</v>
      </c>
      <c r="K1166" s="593" t="s">
        <v>2003</v>
      </c>
      <c r="L1166" s="100"/>
      <c r="M1166" s="101">
        <v>0</v>
      </c>
    </row>
    <row r="1167" spans="2:13">
      <c r="B1167" s="61" t="s">
        <v>1686</v>
      </c>
      <c r="C1167" s="86" t="s">
        <v>1722</v>
      </c>
      <c r="D1167" s="92">
        <v>0</v>
      </c>
      <c r="E1167" s="487" t="s">
        <v>1686</v>
      </c>
      <c r="F1167" s="86" t="s">
        <v>1722</v>
      </c>
      <c r="G1167" s="92">
        <v>0</v>
      </c>
      <c r="H1167" s="848" t="s">
        <v>1712</v>
      </c>
      <c r="I1167" s="849"/>
      <c r="J1167" s="81" t="s">
        <v>1711</v>
      </c>
      <c r="K1167" s="97">
        <v>20</v>
      </c>
      <c r="L1167" s="82" t="s">
        <v>1705</v>
      </c>
      <c r="M1167" s="98">
        <v>55</v>
      </c>
    </row>
    <row r="1168" spans="2:13">
      <c r="B1168" s="61" t="s">
        <v>1687</v>
      </c>
      <c r="C1168" s="86" t="s">
        <v>1722</v>
      </c>
      <c r="D1168" s="92">
        <v>0</v>
      </c>
      <c r="E1168" s="487" t="s">
        <v>1687</v>
      </c>
      <c r="F1168" s="86" t="s">
        <v>1722</v>
      </c>
      <c r="G1168" s="92">
        <v>0</v>
      </c>
      <c r="H1168" s="488"/>
      <c r="I1168" s="488"/>
      <c r="J1168" s="488"/>
      <c r="K1168" s="488"/>
      <c r="L1168" s="488"/>
      <c r="M1168" s="65"/>
    </row>
    <row r="1169" spans="2:13">
      <c r="B1169" s="61" t="s">
        <v>1688</v>
      </c>
      <c r="C1169" s="86" t="s">
        <v>1722</v>
      </c>
      <c r="D1169" s="92">
        <v>0</v>
      </c>
      <c r="E1169" s="487" t="s">
        <v>1688</v>
      </c>
      <c r="F1169" s="86" t="s">
        <v>1722</v>
      </c>
      <c r="G1169" s="92">
        <v>0</v>
      </c>
      <c r="H1169" s="488"/>
      <c r="I1169" s="488"/>
      <c r="J1169" s="488"/>
      <c r="K1169" s="488"/>
      <c r="L1169" s="488"/>
      <c r="M1169" s="65"/>
    </row>
    <row r="1170" spans="2:13">
      <c r="B1170" s="61" t="s">
        <v>1689</v>
      </c>
      <c r="C1170" s="86" t="s">
        <v>704</v>
      </c>
      <c r="D1170" s="92">
        <v>60</v>
      </c>
      <c r="E1170" s="487" t="s">
        <v>1689</v>
      </c>
      <c r="F1170" s="86" t="s">
        <v>1722</v>
      </c>
      <c r="G1170" s="92">
        <v>0</v>
      </c>
      <c r="H1170" s="488"/>
      <c r="I1170" s="488"/>
      <c r="J1170" s="488"/>
      <c r="K1170" s="488"/>
      <c r="L1170" s="488"/>
      <c r="M1170" s="65"/>
    </row>
    <row r="1171" spans="2:13">
      <c r="B1171" s="61" t="s">
        <v>1690</v>
      </c>
      <c r="C1171" s="86" t="s">
        <v>1722</v>
      </c>
      <c r="D1171" s="92">
        <v>0</v>
      </c>
      <c r="E1171" s="487" t="s">
        <v>1690</v>
      </c>
      <c r="F1171" s="86" t="s">
        <v>1722</v>
      </c>
      <c r="G1171" s="92">
        <v>0</v>
      </c>
      <c r="H1171" s="488"/>
      <c r="I1171" s="488"/>
      <c r="J1171" s="488"/>
      <c r="K1171" s="488"/>
      <c r="L1171" s="488"/>
      <c r="M1171" s="65"/>
    </row>
    <row r="1172" spans="2:13">
      <c r="B1172" s="61" t="s">
        <v>1691</v>
      </c>
      <c r="C1172" s="86" t="s">
        <v>1722</v>
      </c>
      <c r="D1172" s="92">
        <v>0</v>
      </c>
      <c r="E1172" s="487" t="s">
        <v>1691</v>
      </c>
      <c r="F1172" s="86" t="s">
        <v>1722</v>
      </c>
      <c r="G1172" s="92">
        <v>0</v>
      </c>
      <c r="H1172" s="86" t="s">
        <v>1716</v>
      </c>
      <c r="I1172" s="488"/>
      <c r="J1172" s="85" t="s">
        <v>1717</v>
      </c>
      <c r="K1172" s="488"/>
      <c r="L1172" s="85" t="s">
        <v>1718</v>
      </c>
      <c r="M1172" s="65"/>
    </row>
    <row r="1173" spans="2:13">
      <c r="B1173" s="61" t="s">
        <v>1692</v>
      </c>
      <c r="C1173" s="86" t="s">
        <v>1722</v>
      </c>
      <c r="D1173" s="92">
        <v>0</v>
      </c>
      <c r="E1173" s="487" t="s">
        <v>1692</v>
      </c>
      <c r="F1173" s="86" t="s">
        <v>1722</v>
      </c>
      <c r="G1173" s="92">
        <v>0</v>
      </c>
      <c r="H1173" s="488"/>
      <c r="I1173" s="488"/>
      <c r="J1173" s="488"/>
      <c r="K1173" s="488"/>
      <c r="L1173" s="488"/>
      <c r="M1173" s="65"/>
    </row>
    <row r="1174" spans="2:13">
      <c r="B1174" s="61" t="s">
        <v>1677</v>
      </c>
      <c r="C1174" s="86" t="s">
        <v>752</v>
      </c>
      <c r="D1174" s="92">
        <v>80</v>
      </c>
      <c r="E1174" s="487" t="s">
        <v>1677</v>
      </c>
      <c r="F1174" s="86" t="s">
        <v>1722</v>
      </c>
      <c r="G1174" s="92">
        <v>0</v>
      </c>
      <c r="H1174" s="488"/>
      <c r="I1174" s="488"/>
      <c r="J1174" s="488"/>
      <c r="K1174" s="488"/>
      <c r="L1174" s="488"/>
      <c r="M1174" s="65"/>
    </row>
    <row r="1175" spans="2:13">
      <c r="B1175" s="61" t="s">
        <v>1693</v>
      </c>
      <c r="C1175" s="86" t="s">
        <v>1722</v>
      </c>
      <c r="D1175" s="92">
        <v>0</v>
      </c>
      <c r="E1175" s="487" t="s">
        <v>1693</v>
      </c>
      <c r="F1175" s="86" t="s">
        <v>1722</v>
      </c>
      <c r="G1175" s="92">
        <v>0</v>
      </c>
      <c r="H1175" s="488"/>
      <c r="I1175" s="488"/>
      <c r="J1175" s="488"/>
      <c r="K1175" s="488"/>
      <c r="L1175" s="488"/>
      <c r="M1175" s="65"/>
    </row>
    <row r="1176" spans="2:13" ht="15.75" thickBot="1">
      <c r="B1176" s="102" t="s">
        <v>1729</v>
      </c>
      <c r="C1176" s="93"/>
      <c r="D1176" s="108">
        <v>81</v>
      </c>
      <c r="E1176" s="103" t="s">
        <v>1730</v>
      </c>
      <c r="F1176" s="93"/>
      <c r="G1176" s="108">
        <v>79</v>
      </c>
      <c r="H1176" s="83"/>
      <c r="I1176" s="83"/>
      <c r="J1176" s="83"/>
      <c r="K1176" s="83"/>
      <c r="L1176" s="83"/>
      <c r="M1176" s="84"/>
    </row>
    <row r="1177" spans="2:13" s="54" customFormat="1" ht="15.75" thickTop="1">
      <c r="B1177" s="104"/>
      <c r="C1177" s="105"/>
      <c r="D1177" s="142"/>
      <c r="E1177" s="104"/>
      <c r="F1177" s="105"/>
      <c r="G1177" s="142"/>
      <c r="H1177" s="58"/>
      <c r="I1177" s="58"/>
      <c r="J1177" s="58"/>
      <c r="K1177" s="58"/>
      <c r="L1177" s="58"/>
      <c r="M1177" s="58"/>
    </row>
    <row r="1178" spans="2:13" s="54" customFormat="1">
      <c r="B1178" s="104"/>
      <c r="C1178" s="105"/>
      <c r="D1178" s="142"/>
      <c r="E1178" s="104"/>
      <c r="F1178" s="105"/>
      <c r="G1178" s="142"/>
      <c r="H1178" s="58"/>
      <c r="I1178" s="58"/>
      <c r="J1178" s="58"/>
      <c r="K1178" s="58"/>
      <c r="L1178" s="58"/>
      <c r="M1178" s="58"/>
    </row>
    <row r="1179" spans="2:13" s="54" customFormat="1" ht="15.75" thickBot="1">
      <c r="B1179" s="104"/>
      <c r="C1179" s="105"/>
      <c r="D1179" s="142"/>
      <c r="E1179" s="104"/>
      <c r="F1179" s="105"/>
      <c r="G1179" s="142"/>
      <c r="H1179" s="58"/>
      <c r="I1179" s="58"/>
      <c r="J1179" s="58"/>
      <c r="K1179" s="58"/>
      <c r="L1179" s="58"/>
      <c r="M1179" s="58"/>
    </row>
    <row r="1180" spans="2:13" s="54" customFormat="1" ht="16.5" thickTop="1" thickBot="1">
      <c r="B1180" s="833" t="s">
        <v>1955</v>
      </c>
      <c r="C1180" s="834"/>
      <c r="D1180" s="835" t="s">
        <v>1658</v>
      </c>
      <c r="E1180" s="836"/>
      <c r="F1180" s="836"/>
      <c r="G1180" s="836"/>
      <c r="H1180" s="836"/>
      <c r="I1180" s="837"/>
      <c r="J1180" s="507"/>
      <c r="K1180" s="59"/>
      <c r="L1180" s="59"/>
      <c r="M1180" s="60"/>
    </row>
    <row r="1181" spans="2:13" s="54" customFormat="1" ht="15.75" thickTop="1">
      <c r="B1181" s="66" t="s">
        <v>1667</v>
      </c>
      <c r="C1181" s="588" t="s">
        <v>2011</v>
      </c>
      <c r="D1181" s="500" t="s">
        <v>1652</v>
      </c>
      <c r="E1181" s="498" t="s">
        <v>1653</v>
      </c>
      <c r="F1181" s="498" t="s">
        <v>1654</v>
      </c>
      <c r="G1181" s="498" t="s">
        <v>1656</v>
      </c>
      <c r="H1181" s="498" t="s">
        <v>1655</v>
      </c>
      <c r="I1181" s="499" t="s">
        <v>1657</v>
      </c>
      <c r="J1181" s="508"/>
      <c r="K1181" s="497"/>
      <c r="L1181" s="497"/>
      <c r="M1181" s="65"/>
    </row>
    <row r="1182" spans="2:13">
      <c r="B1182" s="66" t="s">
        <v>1757</v>
      </c>
      <c r="C1182" s="86" t="s">
        <v>1792</v>
      </c>
      <c r="D1182" s="87">
        <v>70</v>
      </c>
      <c r="E1182" s="88">
        <v>70</v>
      </c>
      <c r="F1182" s="88">
        <v>70</v>
      </c>
      <c r="G1182" s="88">
        <v>70</v>
      </c>
      <c r="H1182" s="88">
        <v>70</v>
      </c>
      <c r="I1182" s="89">
        <v>70</v>
      </c>
      <c r="J1182" s="508"/>
      <c r="K1182" s="497"/>
      <c r="L1182" s="497"/>
      <c r="M1182" s="65"/>
    </row>
    <row r="1183" spans="2:13">
      <c r="B1183" s="66" t="s">
        <v>1665</v>
      </c>
      <c r="C1183" s="86" t="s">
        <v>11</v>
      </c>
      <c r="D1183" s="838" t="s">
        <v>1669</v>
      </c>
      <c r="E1183" s="839"/>
      <c r="F1183" s="839"/>
      <c r="G1183" s="839"/>
      <c r="H1183" s="839"/>
      <c r="I1183" s="840"/>
      <c r="J1183" s="508"/>
      <c r="K1183" s="497"/>
      <c r="L1183" s="497"/>
      <c r="M1183" s="65"/>
    </row>
    <row r="1184" spans="2:13">
      <c r="B1184" s="66" t="s">
        <v>1666</v>
      </c>
      <c r="C1184" s="86" t="s">
        <v>1723</v>
      </c>
      <c r="D1184" s="841" t="s">
        <v>1661</v>
      </c>
      <c r="E1184" s="842"/>
      <c r="F1184" s="842"/>
      <c r="G1184" s="842" t="s">
        <v>1662</v>
      </c>
      <c r="H1184" s="842"/>
      <c r="I1184" s="843"/>
      <c r="J1184" s="508"/>
      <c r="K1184" s="497"/>
      <c r="L1184" s="497"/>
      <c r="M1184" s="65"/>
    </row>
    <row r="1185" spans="2:13">
      <c r="B1185" s="66" t="s">
        <v>1670</v>
      </c>
      <c r="C1185" s="86" t="s">
        <v>1455</v>
      </c>
      <c r="D1185" s="63" t="s">
        <v>1663</v>
      </c>
      <c r="E1185" s="501" t="s">
        <v>1144</v>
      </c>
      <c r="F1185" s="497"/>
      <c r="G1185" s="64" t="s">
        <v>1663</v>
      </c>
      <c r="H1185" s="497" t="s">
        <v>1723</v>
      </c>
      <c r="I1185" s="70"/>
      <c r="J1185" s="508"/>
      <c r="K1185" s="497"/>
      <c r="L1185" s="497"/>
      <c r="M1185" s="65"/>
    </row>
    <row r="1186" spans="2:13">
      <c r="B1186" s="66" t="s">
        <v>1659</v>
      </c>
      <c r="C1186" s="140">
        <v>135.6</v>
      </c>
      <c r="D1186" s="71" t="s">
        <v>1664</v>
      </c>
      <c r="E1186" s="90">
        <v>102</v>
      </c>
      <c r="F1186" s="68"/>
      <c r="G1186" s="72" t="s">
        <v>1664</v>
      </c>
      <c r="H1186" s="90" t="s">
        <v>1723</v>
      </c>
      <c r="I1186" s="69"/>
      <c r="J1186" s="508"/>
      <c r="K1186" s="497"/>
      <c r="L1186" s="497"/>
      <c r="M1186" s="65"/>
    </row>
    <row r="1187" spans="2:13">
      <c r="B1187" s="66" t="s">
        <v>1660</v>
      </c>
      <c r="C1187" s="86">
        <v>178.42</v>
      </c>
      <c r="D1187" s="838" t="s">
        <v>1668</v>
      </c>
      <c r="E1187" s="839"/>
      <c r="F1187" s="839"/>
      <c r="G1187" s="839"/>
      <c r="H1187" s="839"/>
      <c r="I1187" s="840"/>
      <c r="J1187" s="508"/>
      <c r="K1187" s="497"/>
      <c r="L1187" s="497"/>
      <c r="M1187" s="65"/>
    </row>
    <row r="1188" spans="2:13">
      <c r="B1188" s="66" t="s">
        <v>1728</v>
      </c>
      <c r="C1188" s="86">
        <v>185.51</v>
      </c>
      <c r="D1188" s="841" t="s">
        <v>1661</v>
      </c>
      <c r="E1188" s="842"/>
      <c r="F1188" s="842"/>
      <c r="G1188" s="842" t="s">
        <v>1662</v>
      </c>
      <c r="H1188" s="842"/>
      <c r="I1188" s="843"/>
      <c r="J1188" s="508"/>
      <c r="K1188" s="497"/>
      <c r="L1188" s="497"/>
      <c r="M1188" s="65"/>
    </row>
    <row r="1189" spans="2:13">
      <c r="B1189" s="66" t="s">
        <v>1713</v>
      </c>
      <c r="C1189" s="86">
        <v>1.08</v>
      </c>
      <c r="D1189" s="63" t="s">
        <v>1663</v>
      </c>
      <c r="E1189" s="501" t="s">
        <v>1352</v>
      </c>
      <c r="F1189" s="497"/>
      <c r="G1189" s="64" t="s">
        <v>1663</v>
      </c>
      <c r="H1189" s="497" t="s">
        <v>1723</v>
      </c>
      <c r="I1189" s="70"/>
      <c r="J1189" s="508"/>
      <c r="K1189" s="497"/>
      <c r="L1189" s="497"/>
      <c r="M1189" s="65"/>
    </row>
    <row r="1190" spans="2:13">
      <c r="B1190" s="66" t="s">
        <v>1714</v>
      </c>
      <c r="C1190" s="86">
        <v>1.08</v>
      </c>
      <c r="D1190" s="63" t="s">
        <v>1664</v>
      </c>
      <c r="E1190" s="90">
        <v>50</v>
      </c>
      <c r="F1190" s="68"/>
      <c r="G1190" s="72" t="s">
        <v>1664</v>
      </c>
      <c r="H1190" s="91" t="s">
        <v>1723</v>
      </c>
      <c r="I1190" s="70"/>
      <c r="J1190" s="508"/>
      <c r="K1190" s="497"/>
      <c r="L1190" s="497"/>
      <c r="M1190" s="65"/>
    </row>
    <row r="1191" spans="2:13">
      <c r="B1191" s="844" t="s">
        <v>1671</v>
      </c>
      <c r="C1191" s="839"/>
      <c r="D1191" s="840"/>
      <c r="E1191" s="838" t="s">
        <v>1672</v>
      </c>
      <c r="F1191" s="839"/>
      <c r="G1191" s="840"/>
      <c r="H1191" s="838" t="s">
        <v>1673</v>
      </c>
      <c r="I1191" s="839"/>
      <c r="J1191" s="840"/>
      <c r="K1191" s="838" t="s">
        <v>1701</v>
      </c>
      <c r="L1191" s="839"/>
      <c r="M1191" s="845"/>
    </row>
    <row r="1192" spans="2:13">
      <c r="B1192" s="73" t="s">
        <v>1674</v>
      </c>
      <c r="C1192" s="498" t="s">
        <v>1675</v>
      </c>
      <c r="D1192" s="499" t="s">
        <v>1676</v>
      </c>
      <c r="E1192" s="500" t="s">
        <v>1674</v>
      </c>
      <c r="F1192" s="498" t="s">
        <v>1675</v>
      </c>
      <c r="G1192" s="499" t="s">
        <v>1676</v>
      </c>
      <c r="H1192" s="500" t="s">
        <v>1694</v>
      </c>
      <c r="I1192" s="498" t="s">
        <v>1731</v>
      </c>
      <c r="J1192" s="499" t="s">
        <v>1732</v>
      </c>
      <c r="K1192" s="500" t="s">
        <v>1702</v>
      </c>
      <c r="L1192" s="498"/>
      <c r="M1192" s="77" t="s">
        <v>1703</v>
      </c>
    </row>
    <row r="1193" spans="2:13">
      <c r="B1193" s="61" t="s">
        <v>1678</v>
      </c>
      <c r="C1193" s="86" t="s">
        <v>1723</v>
      </c>
      <c r="D1193" s="92" t="s">
        <v>1723</v>
      </c>
      <c r="E1193" s="496" t="s">
        <v>1678</v>
      </c>
      <c r="F1193" s="86" t="s">
        <v>1723</v>
      </c>
      <c r="G1193" s="92" t="s">
        <v>1723</v>
      </c>
      <c r="H1193" s="496" t="s">
        <v>1695</v>
      </c>
      <c r="I1193" s="86">
        <v>0</v>
      </c>
      <c r="J1193" s="92">
        <v>10</v>
      </c>
      <c r="K1193" s="496" t="s">
        <v>1704</v>
      </c>
      <c r="L1193" s="497"/>
      <c r="M1193" s="107">
        <v>0</v>
      </c>
    </row>
    <row r="1194" spans="2:13">
      <c r="B1194" s="61" t="s">
        <v>1679</v>
      </c>
      <c r="C1194" s="86" t="s">
        <v>1722</v>
      </c>
      <c r="D1194" s="92">
        <v>0</v>
      </c>
      <c r="E1194" s="496" t="s">
        <v>1679</v>
      </c>
      <c r="F1194" s="86" t="s">
        <v>844</v>
      </c>
      <c r="G1194" s="92">
        <v>102</v>
      </c>
      <c r="H1194" s="496" t="s">
        <v>1696</v>
      </c>
      <c r="I1194" s="86">
        <v>90</v>
      </c>
      <c r="J1194" s="92">
        <v>0</v>
      </c>
      <c r="K1194" s="496" t="s">
        <v>1735</v>
      </c>
      <c r="L1194" s="497"/>
      <c r="M1194" s="107">
        <v>0</v>
      </c>
    </row>
    <row r="1195" spans="2:13">
      <c r="B1195" s="61" t="s">
        <v>1680</v>
      </c>
      <c r="C1195" s="86" t="s">
        <v>1722</v>
      </c>
      <c r="D1195" s="92">
        <v>0</v>
      </c>
      <c r="E1195" s="496" t="s">
        <v>1680</v>
      </c>
      <c r="F1195" s="96" t="s">
        <v>1352</v>
      </c>
      <c r="G1195" s="92">
        <v>100</v>
      </c>
      <c r="H1195" s="496" t="s">
        <v>1697</v>
      </c>
      <c r="I1195" s="86">
        <v>0</v>
      </c>
      <c r="J1195" s="92">
        <v>0</v>
      </c>
      <c r="K1195" s="67" t="s">
        <v>1706</v>
      </c>
      <c r="L1195" s="68"/>
      <c r="M1195" s="101">
        <v>0</v>
      </c>
    </row>
    <row r="1196" spans="2:13">
      <c r="B1196" s="61" t="s">
        <v>1681</v>
      </c>
      <c r="C1196" s="86" t="s">
        <v>1722</v>
      </c>
      <c r="D1196" s="92">
        <v>0</v>
      </c>
      <c r="E1196" s="496" t="s">
        <v>1681</v>
      </c>
      <c r="F1196" s="96" t="s">
        <v>1307</v>
      </c>
      <c r="G1196" s="92">
        <v>95</v>
      </c>
      <c r="H1196" s="496" t="s">
        <v>1698</v>
      </c>
      <c r="I1196" s="86">
        <v>0</v>
      </c>
      <c r="J1196" s="92">
        <v>0</v>
      </c>
      <c r="K1196" s="838" t="s">
        <v>1707</v>
      </c>
      <c r="L1196" s="839"/>
      <c r="M1196" s="845"/>
    </row>
    <row r="1197" spans="2:13">
      <c r="B1197" s="61" t="s">
        <v>1682</v>
      </c>
      <c r="C1197" s="86" t="s">
        <v>1722</v>
      </c>
      <c r="D1197" s="92">
        <v>0</v>
      </c>
      <c r="E1197" s="496" t="s">
        <v>1682</v>
      </c>
      <c r="F1197" s="94" t="s">
        <v>824</v>
      </c>
      <c r="G1197" s="92">
        <v>80</v>
      </c>
      <c r="H1197" s="497" t="s">
        <v>1724</v>
      </c>
      <c r="I1197" s="86">
        <v>50</v>
      </c>
      <c r="J1197" s="92">
        <v>0</v>
      </c>
      <c r="K1197" s="846" t="s">
        <v>1708</v>
      </c>
      <c r="L1197" s="847"/>
      <c r="M1197" s="107">
        <v>0</v>
      </c>
    </row>
    <row r="1198" spans="2:13">
      <c r="B1198" s="61" t="s">
        <v>1683</v>
      </c>
      <c r="C1198" s="86" t="s">
        <v>663</v>
      </c>
      <c r="D1198" s="92">
        <v>90</v>
      </c>
      <c r="E1198" s="496" t="s">
        <v>1683</v>
      </c>
      <c r="F1198" s="96" t="s">
        <v>1352</v>
      </c>
      <c r="G1198" s="92">
        <v>100</v>
      </c>
      <c r="H1198" s="496" t="s">
        <v>1699</v>
      </c>
      <c r="I1198" s="86">
        <v>100</v>
      </c>
      <c r="J1198" s="92">
        <v>10</v>
      </c>
      <c r="K1198" s="846" t="s">
        <v>1709</v>
      </c>
      <c r="L1198" s="847"/>
      <c r="M1198" s="107">
        <v>0</v>
      </c>
    </row>
    <row r="1199" spans="2:13">
      <c r="B1199" s="61" t="s">
        <v>1684</v>
      </c>
      <c r="C1199" s="86" t="s">
        <v>1722</v>
      </c>
      <c r="D1199" s="92">
        <v>0</v>
      </c>
      <c r="E1199" s="496" t="s">
        <v>1684</v>
      </c>
      <c r="F1199" s="86" t="s">
        <v>1722</v>
      </c>
      <c r="G1199" s="92">
        <v>0</v>
      </c>
      <c r="H1199" s="496" t="s">
        <v>1685</v>
      </c>
      <c r="I1199" s="86">
        <v>85</v>
      </c>
      <c r="J1199" s="92">
        <v>0</v>
      </c>
      <c r="K1199" s="846" t="s">
        <v>1710</v>
      </c>
      <c r="L1199" s="847"/>
      <c r="M1199" s="107">
        <v>0</v>
      </c>
    </row>
    <row r="1200" spans="2:13">
      <c r="B1200" s="61" t="s">
        <v>1685</v>
      </c>
      <c r="C1200" s="86" t="s">
        <v>1722</v>
      </c>
      <c r="D1200" s="92">
        <v>0</v>
      </c>
      <c r="E1200" s="496" t="s">
        <v>1685</v>
      </c>
      <c r="F1200" s="86" t="s">
        <v>1722</v>
      </c>
      <c r="G1200" s="92">
        <v>0</v>
      </c>
      <c r="H1200" s="496" t="s">
        <v>1700</v>
      </c>
      <c r="I1200" s="100">
        <v>0</v>
      </c>
      <c r="J1200" s="106">
        <v>0</v>
      </c>
      <c r="K1200" s="593" t="s">
        <v>2003</v>
      </c>
      <c r="L1200" s="100"/>
      <c r="M1200" s="101">
        <v>0</v>
      </c>
    </row>
    <row r="1201" spans="2:13">
      <c r="B1201" s="61" t="s">
        <v>1686</v>
      </c>
      <c r="C1201" s="86" t="s">
        <v>1722</v>
      </c>
      <c r="D1201" s="92">
        <v>0</v>
      </c>
      <c r="E1201" s="496" t="s">
        <v>1686</v>
      </c>
      <c r="F1201" s="86" t="s">
        <v>1722</v>
      </c>
      <c r="G1201" s="92">
        <v>0</v>
      </c>
      <c r="H1201" s="848" t="s">
        <v>1712</v>
      </c>
      <c r="I1201" s="849"/>
      <c r="J1201" s="81" t="s">
        <v>1711</v>
      </c>
      <c r="K1201" s="97">
        <v>30</v>
      </c>
      <c r="L1201" s="82" t="s">
        <v>1705</v>
      </c>
      <c r="M1201" s="98">
        <v>55</v>
      </c>
    </row>
    <row r="1202" spans="2:13">
      <c r="B1202" s="61" t="s">
        <v>1687</v>
      </c>
      <c r="C1202" s="86" t="s">
        <v>1722</v>
      </c>
      <c r="D1202" s="92">
        <v>0</v>
      </c>
      <c r="E1202" s="496" t="s">
        <v>1687</v>
      </c>
      <c r="F1202" s="86" t="s">
        <v>1722</v>
      </c>
      <c r="G1202" s="92">
        <v>0</v>
      </c>
      <c r="H1202" s="497"/>
      <c r="I1202" s="497"/>
      <c r="J1202" s="497"/>
      <c r="K1202" s="497"/>
      <c r="L1202" s="497"/>
      <c r="M1202" s="65"/>
    </row>
    <row r="1203" spans="2:13">
      <c r="B1203" s="61" t="s">
        <v>1688</v>
      </c>
      <c r="C1203" s="86" t="s">
        <v>1722</v>
      </c>
      <c r="D1203" s="92">
        <v>0</v>
      </c>
      <c r="E1203" s="496" t="s">
        <v>1688</v>
      </c>
      <c r="F1203" s="94" t="s">
        <v>882</v>
      </c>
      <c r="G1203" s="92">
        <v>24</v>
      </c>
      <c r="H1203" s="497"/>
      <c r="I1203" s="497"/>
      <c r="J1203" s="497"/>
      <c r="K1203" s="497"/>
      <c r="L1203" s="497"/>
      <c r="M1203" s="65"/>
    </row>
    <row r="1204" spans="2:13">
      <c r="B1204" s="61" t="s">
        <v>1689</v>
      </c>
      <c r="C1204" s="86" t="s">
        <v>1722</v>
      </c>
      <c r="D1204" s="92">
        <v>0</v>
      </c>
      <c r="E1204" s="496" t="s">
        <v>1689</v>
      </c>
      <c r="F1204" s="86" t="s">
        <v>1722</v>
      </c>
      <c r="G1204" s="92">
        <v>0</v>
      </c>
      <c r="H1204" s="497"/>
      <c r="I1204" s="497"/>
      <c r="J1204" s="497"/>
      <c r="K1204" s="497"/>
      <c r="L1204" s="497"/>
      <c r="M1204" s="65"/>
    </row>
    <row r="1205" spans="2:13">
      <c r="B1205" s="61" t="s">
        <v>1690</v>
      </c>
      <c r="C1205" s="86" t="s">
        <v>1722</v>
      </c>
      <c r="D1205" s="92">
        <v>0</v>
      </c>
      <c r="E1205" s="496" t="s">
        <v>1690</v>
      </c>
      <c r="F1205" s="86" t="s">
        <v>1722</v>
      </c>
      <c r="G1205" s="92">
        <v>0</v>
      </c>
      <c r="H1205" s="497"/>
      <c r="I1205" s="497"/>
      <c r="J1205" s="497"/>
      <c r="K1205" s="497"/>
      <c r="L1205" s="497"/>
      <c r="M1205" s="65"/>
    </row>
    <row r="1206" spans="2:13">
      <c r="B1206" s="61" t="s">
        <v>1691</v>
      </c>
      <c r="C1206" s="86" t="s">
        <v>1722</v>
      </c>
      <c r="D1206" s="92">
        <v>0</v>
      </c>
      <c r="E1206" s="496" t="s">
        <v>1691</v>
      </c>
      <c r="F1206" s="96" t="s">
        <v>1185</v>
      </c>
      <c r="G1206" s="92">
        <v>80</v>
      </c>
      <c r="H1206" s="86" t="s">
        <v>1716</v>
      </c>
      <c r="I1206" s="497"/>
      <c r="J1206" s="85" t="s">
        <v>1717</v>
      </c>
      <c r="K1206" s="497"/>
      <c r="L1206" s="85" t="s">
        <v>1718</v>
      </c>
      <c r="M1206" s="65"/>
    </row>
    <row r="1207" spans="2:13">
      <c r="B1207" s="61" t="s">
        <v>1692</v>
      </c>
      <c r="C1207" s="86" t="s">
        <v>1722</v>
      </c>
      <c r="D1207" s="92">
        <v>0</v>
      </c>
      <c r="E1207" s="496" t="s">
        <v>1692</v>
      </c>
      <c r="F1207" s="86" t="s">
        <v>1722</v>
      </c>
      <c r="G1207" s="92">
        <v>0</v>
      </c>
      <c r="H1207" s="497"/>
      <c r="I1207" s="497"/>
      <c r="J1207" s="497"/>
      <c r="K1207" s="497"/>
      <c r="L1207" s="497"/>
      <c r="M1207" s="65"/>
    </row>
    <row r="1208" spans="2:13">
      <c r="B1208" s="61" t="s">
        <v>1677</v>
      </c>
      <c r="C1208" s="86" t="s">
        <v>1299</v>
      </c>
      <c r="D1208" s="92">
        <v>40</v>
      </c>
      <c r="E1208" s="496" t="s">
        <v>1677</v>
      </c>
      <c r="F1208" s="86" t="s">
        <v>1722</v>
      </c>
      <c r="G1208" s="92">
        <v>0</v>
      </c>
      <c r="H1208" s="497"/>
      <c r="I1208" s="497"/>
      <c r="J1208" s="497"/>
      <c r="K1208" s="497"/>
      <c r="L1208" s="497"/>
      <c r="M1208" s="65"/>
    </row>
    <row r="1209" spans="2:13">
      <c r="B1209" s="61" t="s">
        <v>1693</v>
      </c>
      <c r="C1209" s="86" t="s">
        <v>1722</v>
      </c>
      <c r="D1209" s="92">
        <v>0</v>
      </c>
      <c r="E1209" s="496" t="s">
        <v>1693</v>
      </c>
      <c r="F1209" s="86" t="s">
        <v>1722</v>
      </c>
      <c r="G1209" s="92">
        <v>0</v>
      </c>
      <c r="H1209" s="497"/>
      <c r="I1209" s="497"/>
      <c r="J1209" s="497"/>
      <c r="K1209" s="497"/>
      <c r="L1209" s="497"/>
      <c r="M1209" s="65"/>
    </row>
    <row r="1210" spans="2:13" ht="15.75" thickBot="1">
      <c r="B1210" s="102" t="s">
        <v>1729</v>
      </c>
      <c r="C1210" s="93"/>
      <c r="D1210" s="108">
        <v>65</v>
      </c>
      <c r="E1210" s="103" t="s">
        <v>1730</v>
      </c>
      <c r="F1210" s="93"/>
      <c r="G1210" s="108">
        <v>83</v>
      </c>
      <c r="H1210" s="83"/>
      <c r="I1210" s="83"/>
      <c r="J1210" s="83"/>
      <c r="K1210" s="83"/>
      <c r="L1210" s="83"/>
      <c r="M1210" s="84"/>
    </row>
    <row r="1211" spans="2:13" ht="15.75" thickTop="1">
      <c r="B1211" s="104"/>
      <c r="C1211" s="105"/>
      <c r="D1211" s="142"/>
      <c r="E1211" s="104"/>
      <c r="F1211" s="105"/>
      <c r="G1211" s="142"/>
      <c r="H1211" s="58"/>
      <c r="I1211" s="58"/>
      <c r="J1211" s="58"/>
      <c r="K1211" s="58"/>
      <c r="L1211" s="58"/>
      <c r="M1211" s="58"/>
    </row>
    <row r="1212" spans="2:13">
      <c r="B1212" s="104"/>
      <c r="C1212" s="105"/>
      <c r="D1212" s="142"/>
      <c r="E1212" s="104"/>
      <c r="F1212" s="105"/>
      <c r="G1212" s="142"/>
      <c r="H1212" s="58"/>
      <c r="I1212" s="58"/>
      <c r="J1212" s="58"/>
      <c r="K1212" s="58"/>
      <c r="L1212" s="58"/>
      <c r="M1212" s="58"/>
    </row>
    <row r="1213" spans="2:13" ht="15.75" thickBot="1">
      <c r="B1213" s="104"/>
      <c r="C1213" s="105"/>
      <c r="D1213" s="142"/>
      <c r="E1213" s="104"/>
      <c r="F1213" s="105"/>
      <c r="G1213" s="142"/>
      <c r="H1213" s="58"/>
      <c r="I1213" s="58"/>
      <c r="J1213" s="58"/>
      <c r="K1213" s="58"/>
      <c r="L1213" s="58"/>
      <c r="M1213" s="58"/>
    </row>
    <row r="1214" spans="2:13" ht="16.5" thickTop="1" thickBot="1">
      <c r="B1214" s="833" t="s">
        <v>1801</v>
      </c>
      <c r="C1214" s="834"/>
      <c r="D1214" s="835" t="s">
        <v>1658</v>
      </c>
      <c r="E1214" s="836"/>
      <c r="F1214" s="836"/>
      <c r="G1214" s="836"/>
      <c r="H1214" s="836"/>
      <c r="I1214" s="837"/>
      <c r="J1214" s="119"/>
      <c r="K1214" s="59"/>
      <c r="L1214" s="59"/>
      <c r="M1214" s="60"/>
    </row>
    <row r="1215" spans="2:13" ht="15.75" thickTop="1">
      <c r="B1215" s="66" t="s">
        <v>1667</v>
      </c>
      <c r="C1215" s="595" t="s">
        <v>2038</v>
      </c>
      <c r="D1215" s="181" t="s">
        <v>1652</v>
      </c>
      <c r="E1215" s="182" t="s">
        <v>1653</v>
      </c>
      <c r="F1215" s="182" t="s">
        <v>1654</v>
      </c>
      <c r="G1215" s="182" t="s">
        <v>1656</v>
      </c>
      <c r="H1215" s="182" t="s">
        <v>1655</v>
      </c>
      <c r="I1215" s="183" t="s">
        <v>1657</v>
      </c>
      <c r="J1215" s="120"/>
      <c r="K1215" s="180"/>
      <c r="L1215" s="180"/>
      <c r="M1215" s="65"/>
    </row>
    <row r="1216" spans="2:13">
      <c r="B1216" s="66" t="s">
        <v>1757</v>
      </c>
      <c r="C1216" s="86" t="s">
        <v>1745</v>
      </c>
      <c r="D1216" s="87">
        <v>100</v>
      </c>
      <c r="E1216" s="88">
        <v>100</v>
      </c>
      <c r="F1216" s="88">
        <v>100</v>
      </c>
      <c r="G1216" s="88">
        <v>100</v>
      </c>
      <c r="H1216" s="88">
        <v>100</v>
      </c>
      <c r="I1216" s="89">
        <v>100</v>
      </c>
      <c r="J1216" s="120"/>
      <c r="K1216" s="180"/>
      <c r="L1216" s="180"/>
      <c r="M1216" s="65"/>
    </row>
    <row r="1217" spans="2:13">
      <c r="B1217" s="66" t="s">
        <v>1665</v>
      </c>
      <c r="C1217" s="86" t="s">
        <v>13</v>
      </c>
      <c r="D1217" s="838" t="s">
        <v>1669</v>
      </c>
      <c r="E1217" s="839"/>
      <c r="F1217" s="839"/>
      <c r="G1217" s="839"/>
      <c r="H1217" s="839"/>
      <c r="I1217" s="840"/>
      <c r="J1217" s="120"/>
      <c r="K1217" s="180"/>
      <c r="L1217" s="180"/>
      <c r="M1217" s="65"/>
    </row>
    <row r="1218" spans="2:13">
      <c r="B1218" s="66" t="s">
        <v>1666</v>
      </c>
      <c r="C1218" s="86" t="s">
        <v>8</v>
      </c>
      <c r="D1218" s="841" t="s">
        <v>1661</v>
      </c>
      <c r="E1218" s="842"/>
      <c r="F1218" s="842"/>
      <c r="G1218" s="842" t="s">
        <v>1662</v>
      </c>
      <c r="H1218" s="842"/>
      <c r="I1218" s="843"/>
      <c r="J1218" s="120"/>
      <c r="K1218" s="180"/>
      <c r="L1218" s="180"/>
      <c r="M1218" s="65"/>
    </row>
    <row r="1219" spans="2:13">
      <c r="B1219" s="66" t="s">
        <v>1670</v>
      </c>
      <c r="C1219" s="96" t="s">
        <v>1521</v>
      </c>
      <c r="D1219" s="63" t="s">
        <v>1663</v>
      </c>
      <c r="E1219" s="180" t="s">
        <v>1372</v>
      </c>
      <c r="F1219" s="180"/>
      <c r="G1219" s="64" t="s">
        <v>1663</v>
      </c>
      <c r="H1219" s="180" t="s">
        <v>1180</v>
      </c>
      <c r="I1219" s="70"/>
      <c r="J1219" s="200"/>
      <c r="K1219" s="180"/>
      <c r="L1219" s="180"/>
      <c r="M1219" s="65"/>
    </row>
    <row r="1220" spans="2:13">
      <c r="B1220" s="66" t="s">
        <v>1659</v>
      </c>
      <c r="C1220" s="86">
        <v>636.64</v>
      </c>
      <c r="D1220" s="71" t="s">
        <v>1664</v>
      </c>
      <c r="E1220" s="90">
        <v>72</v>
      </c>
      <c r="F1220" s="68"/>
      <c r="G1220" s="72" t="s">
        <v>1664</v>
      </c>
      <c r="H1220" s="90">
        <v>80</v>
      </c>
      <c r="I1220" s="69"/>
      <c r="J1220" s="113"/>
      <c r="K1220" s="180"/>
      <c r="L1220" s="180"/>
      <c r="M1220" s="65"/>
    </row>
    <row r="1221" spans="2:13">
      <c r="B1221" s="66" t="s">
        <v>1660</v>
      </c>
      <c r="C1221" s="86">
        <v>295.68</v>
      </c>
      <c r="D1221" s="838" t="s">
        <v>1668</v>
      </c>
      <c r="E1221" s="839"/>
      <c r="F1221" s="839"/>
      <c r="G1221" s="839"/>
      <c r="H1221" s="839"/>
      <c r="I1221" s="840"/>
      <c r="J1221" s="113"/>
      <c r="K1221" s="180"/>
      <c r="L1221" s="180"/>
      <c r="M1221" s="65"/>
    </row>
    <row r="1222" spans="2:13">
      <c r="B1222" s="66" t="s">
        <v>1728</v>
      </c>
      <c r="C1222" s="86">
        <v>975.91</v>
      </c>
      <c r="D1222" s="841" t="s">
        <v>1661</v>
      </c>
      <c r="E1222" s="842"/>
      <c r="F1222" s="842"/>
      <c r="G1222" s="842" t="s">
        <v>1662</v>
      </c>
      <c r="H1222" s="842"/>
      <c r="I1222" s="843"/>
      <c r="J1222" s="113"/>
      <c r="K1222" s="180"/>
      <c r="L1222" s="180"/>
      <c r="M1222" s="65"/>
    </row>
    <row r="1223" spans="2:13">
      <c r="B1223" s="66" t="s">
        <v>1713</v>
      </c>
      <c r="C1223" s="86">
        <v>1.54</v>
      </c>
      <c r="D1223" s="63" t="s">
        <v>1663</v>
      </c>
      <c r="E1223" s="180" t="s">
        <v>13</v>
      </c>
      <c r="F1223" s="180"/>
      <c r="G1223" s="64" t="s">
        <v>1663</v>
      </c>
      <c r="H1223" s="180" t="s">
        <v>979</v>
      </c>
      <c r="I1223" s="70"/>
      <c r="J1223" s="113"/>
      <c r="K1223" s="180"/>
      <c r="L1223" s="180"/>
      <c r="M1223" s="65"/>
    </row>
    <row r="1224" spans="2:13">
      <c r="B1224" s="66" t="s">
        <v>1714</v>
      </c>
      <c r="C1224" s="86">
        <v>1.54</v>
      </c>
      <c r="D1224" s="63" t="s">
        <v>1664</v>
      </c>
      <c r="E1224" s="90">
        <v>90</v>
      </c>
      <c r="F1224" s="68"/>
      <c r="G1224" s="72" t="s">
        <v>1664</v>
      </c>
      <c r="H1224" s="91">
        <v>126</v>
      </c>
      <c r="I1224" s="70"/>
      <c r="J1224" s="113"/>
      <c r="K1224" s="180"/>
      <c r="L1224" s="180"/>
      <c r="M1224" s="65"/>
    </row>
    <row r="1225" spans="2:13">
      <c r="B1225" s="844" t="s">
        <v>1671</v>
      </c>
      <c r="C1225" s="839"/>
      <c r="D1225" s="840"/>
      <c r="E1225" s="838" t="s">
        <v>1672</v>
      </c>
      <c r="F1225" s="839"/>
      <c r="G1225" s="840"/>
      <c r="H1225" s="838" t="s">
        <v>1673</v>
      </c>
      <c r="I1225" s="839"/>
      <c r="J1225" s="840"/>
      <c r="K1225" s="838" t="s">
        <v>1701</v>
      </c>
      <c r="L1225" s="839"/>
      <c r="M1225" s="845"/>
    </row>
    <row r="1226" spans="2:13">
      <c r="B1226" s="73" t="s">
        <v>1674</v>
      </c>
      <c r="C1226" s="182" t="s">
        <v>1675</v>
      </c>
      <c r="D1226" s="183" t="s">
        <v>1676</v>
      </c>
      <c r="E1226" s="181" t="s">
        <v>1674</v>
      </c>
      <c r="F1226" s="182" t="s">
        <v>1675</v>
      </c>
      <c r="G1226" s="183" t="s">
        <v>1676</v>
      </c>
      <c r="H1226" s="181" t="s">
        <v>1694</v>
      </c>
      <c r="I1226" s="182" t="s">
        <v>1731</v>
      </c>
      <c r="J1226" s="183" t="s">
        <v>1732</v>
      </c>
      <c r="K1226" s="181" t="s">
        <v>1702</v>
      </c>
      <c r="L1226" s="182"/>
      <c r="M1226" s="77" t="s">
        <v>1703</v>
      </c>
    </row>
    <row r="1227" spans="2:13">
      <c r="B1227" s="61" t="s">
        <v>1678</v>
      </c>
      <c r="C1227" s="86" t="s">
        <v>1144</v>
      </c>
      <c r="D1227" s="92">
        <v>102</v>
      </c>
      <c r="E1227" s="179" t="s">
        <v>1678</v>
      </c>
      <c r="F1227" s="94" t="s">
        <v>944</v>
      </c>
      <c r="G1227" s="92">
        <v>68</v>
      </c>
      <c r="H1227" s="179" t="s">
        <v>1695</v>
      </c>
      <c r="I1227" s="86">
        <v>0</v>
      </c>
      <c r="J1227" s="92">
        <v>0</v>
      </c>
      <c r="K1227" s="179" t="s">
        <v>1704</v>
      </c>
      <c r="L1227" s="180"/>
      <c r="M1227" s="107">
        <v>55</v>
      </c>
    </row>
    <row r="1228" spans="2:13">
      <c r="B1228" s="61" t="s">
        <v>1679</v>
      </c>
      <c r="C1228" s="86" t="s">
        <v>1722</v>
      </c>
      <c r="D1228" s="92">
        <v>0</v>
      </c>
      <c r="E1228" s="179" t="s">
        <v>1679</v>
      </c>
      <c r="F1228" s="86" t="s">
        <v>1722</v>
      </c>
      <c r="G1228" s="92">
        <v>0</v>
      </c>
      <c r="H1228" s="179" t="s">
        <v>1696</v>
      </c>
      <c r="I1228" s="86">
        <v>90</v>
      </c>
      <c r="J1228" s="92">
        <v>20</v>
      </c>
      <c r="K1228" s="179" t="s">
        <v>1735</v>
      </c>
      <c r="L1228" s="180"/>
      <c r="M1228" s="107">
        <v>111</v>
      </c>
    </row>
    <row r="1229" spans="2:13">
      <c r="B1229" s="61" t="s">
        <v>1680</v>
      </c>
      <c r="C1229" s="86" t="s">
        <v>1722</v>
      </c>
      <c r="D1229" s="92">
        <v>0</v>
      </c>
      <c r="E1229" s="179" t="s">
        <v>1680</v>
      </c>
      <c r="F1229" s="96" t="s">
        <v>1346</v>
      </c>
      <c r="G1229" s="92">
        <v>60</v>
      </c>
      <c r="H1229" s="179" t="s">
        <v>1697</v>
      </c>
      <c r="I1229" s="86">
        <v>0</v>
      </c>
      <c r="J1229" s="92">
        <v>20</v>
      </c>
      <c r="K1229" s="67" t="s">
        <v>1706</v>
      </c>
      <c r="L1229" s="68"/>
      <c r="M1229" s="101">
        <v>50</v>
      </c>
    </row>
    <row r="1230" spans="2:13">
      <c r="B1230" s="61" t="s">
        <v>1681</v>
      </c>
      <c r="C1230" s="99" t="s">
        <v>1722</v>
      </c>
      <c r="D1230" s="92">
        <v>0</v>
      </c>
      <c r="E1230" s="179" t="s">
        <v>1681</v>
      </c>
      <c r="F1230" s="94" t="s">
        <v>1802</v>
      </c>
      <c r="G1230" s="92">
        <v>60</v>
      </c>
      <c r="H1230" s="179" t="s">
        <v>1698</v>
      </c>
      <c r="I1230" s="86">
        <v>0</v>
      </c>
      <c r="J1230" s="92">
        <v>0</v>
      </c>
      <c r="K1230" s="838" t="s">
        <v>1707</v>
      </c>
      <c r="L1230" s="839"/>
      <c r="M1230" s="845"/>
    </row>
    <row r="1231" spans="2:13">
      <c r="B1231" s="61" t="s">
        <v>1682</v>
      </c>
      <c r="C1231" s="86" t="s">
        <v>1723</v>
      </c>
      <c r="D1231" s="92" t="s">
        <v>1723</v>
      </c>
      <c r="E1231" s="179" t="s">
        <v>1682</v>
      </c>
      <c r="F1231" s="86" t="s">
        <v>1723</v>
      </c>
      <c r="G1231" s="92" t="s">
        <v>1723</v>
      </c>
      <c r="H1231" s="180" t="s">
        <v>1724</v>
      </c>
      <c r="I1231" s="86">
        <v>0</v>
      </c>
      <c r="J1231" s="92">
        <v>0</v>
      </c>
      <c r="K1231" s="846" t="s">
        <v>1708</v>
      </c>
      <c r="L1231" s="847"/>
      <c r="M1231" s="107">
        <v>0</v>
      </c>
    </row>
    <row r="1232" spans="2:13">
      <c r="B1232" s="61" t="s">
        <v>1683</v>
      </c>
      <c r="C1232" s="86" t="s">
        <v>1722</v>
      </c>
      <c r="D1232" s="92">
        <v>0</v>
      </c>
      <c r="E1232" s="179" t="s">
        <v>1683</v>
      </c>
      <c r="F1232" s="86" t="s">
        <v>1722</v>
      </c>
      <c r="G1232" s="92">
        <v>0</v>
      </c>
      <c r="H1232" s="179" t="s">
        <v>1699</v>
      </c>
      <c r="I1232" s="86">
        <v>100</v>
      </c>
      <c r="J1232" s="92">
        <v>0</v>
      </c>
      <c r="K1232" s="846" t="s">
        <v>1709</v>
      </c>
      <c r="L1232" s="847"/>
      <c r="M1232" s="107">
        <v>0</v>
      </c>
    </row>
    <row r="1233" spans="2:13">
      <c r="B1233" s="61" t="s">
        <v>1684</v>
      </c>
      <c r="C1233" s="86" t="s">
        <v>1722</v>
      </c>
      <c r="D1233" s="92">
        <v>0</v>
      </c>
      <c r="E1233" s="179" t="s">
        <v>1684</v>
      </c>
      <c r="F1233" s="86" t="s">
        <v>1722</v>
      </c>
      <c r="G1233" s="92">
        <v>0</v>
      </c>
      <c r="H1233" s="179" t="s">
        <v>1685</v>
      </c>
      <c r="I1233" s="86">
        <v>85</v>
      </c>
      <c r="J1233" s="92">
        <v>0</v>
      </c>
      <c r="K1233" s="846" t="s">
        <v>1710</v>
      </c>
      <c r="L1233" s="847"/>
      <c r="M1233" s="107">
        <v>100</v>
      </c>
    </row>
    <row r="1234" spans="2:13">
      <c r="B1234" s="61" t="s">
        <v>1685</v>
      </c>
      <c r="C1234" s="86" t="s">
        <v>1722</v>
      </c>
      <c r="D1234" s="92">
        <v>0</v>
      </c>
      <c r="E1234" s="179" t="s">
        <v>1685</v>
      </c>
      <c r="F1234" s="86" t="s">
        <v>1722</v>
      </c>
      <c r="G1234" s="92">
        <v>0</v>
      </c>
      <c r="H1234" s="179" t="s">
        <v>1700</v>
      </c>
      <c r="I1234" s="100">
        <v>0</v>
      </c>
      <c r="J1234" s="106">
        <v>0</v>
      </c>
      <c r="K1234" s="593" t="s">
        <v>2003</v>
      </c>
      <c r="L1234" s="100"/>
      <c r="M1234" s="101">
        <v>0</v>
      </c>
    </row>
    <row r="1235" spans="2:13">
      <c r="B1235" s="61" t="s">
        <v>1686</v>
      </c>
      <c r="C1235" s="86" t="s">
        <v>1722</v>
      </c>
      <c r="D1235" s="92">
        <v>0</v>
      </c>
      <c r="E1235" s="179" t="s">
        <v>1686</v>
      </c>
      <c r="F1235" s="96" t="s">
        <v>810</v>
      </c>
      <c r="G1235" s="92">
        <v>90</v>
      </c>
      <c r="H1235" s="848" t="s">
        <v>1712</v>
      </c>
      <c r="I1235" s="849"/>
      <c r="J1235" s="81" t="s">
        <v>1711</v>
      </c>
      <c r="K1235" s="97">
        <v>70</v>
      </c>
      <c r="L1235" s="82" t="s">
        <v>1705</v>
      </c>
      <c r="M1235" s="98">
        <v>275</v>
      </c>
    </row>
    <row r="1236" spans="2:13">
      <c r="B1236" s="61" t="s">
        <v>1687</v>
      </c>
      <c r="C1236" s="86" t="s">
        <v>627</v>
      </c>
      <c r="D1236" s="92">
        <v>60</v>
      </c>
      <c r="E1236" s="179" t="s">
        <v>1687</v>
      </c>
      <c r="F1236" s="86" t="s">
        <v>1722</v>
      </c>
      <c r="G1236" s="92">
        <v>0</v>
      </c>
      <c r="H1236" s="180"/>
      <c r="I1236" s="180"/>
      <c r="J1236" s="180"/>
      <c r="K1236" s="180"/>
      <c r="L1236" s="180"/>
      <c r="M1236" s="65"/>
    </row>
    <row r="1237" spans="2:13">
      <c r="B1237" s="61" t="s">
        <v>1688</v>
      </c>
      <c r="C1237" s="86" t="s">
        <v>1723</v>
      </c>
      <c r="D1237" s="92" t="s">
        <v>1723</v>
      </c>
      <c r="E1237" s="179" t="s">
        <v>1688</v>
      </c>
      <c r="F1237" s="86" t="s">
        <v>1723</v>
      </c>
      <c r="G1237" s="92" t="s">
        <v>1723</v>
      </c>
      <c r="H1237" s="180"/>
      <c r="I1237" s="180"/>
      <c r="J1237" s="180"/>
      <c r="K1237" s="180"/>
      <c r="L1237" s="180"/>
      <c r="M1237" s="65"/>
    </row>
    <row r="1238" spans="2:13">
      <c r="B1238" s="61" t="s">
        <v>1689</v>
      </c>
      <c r="C1238" s="86" t="s">
        <v>1333</v>
      </c>
      <c r="D1238" s="92">
        <v>70</v>
      </c>
      <c r="E1238" s="179" t="s">
        <v>1689</v>
      </c>
      <c r="F1238" s="96" t="s">
        <v>1195</v>
      </c>
      <c r="G1238" s="92">
        <v>75</v>
      </c>
      <c r="H1238" s="180"/>
      <c r="I1238" s="180"/>
      <c r="J1238" s="180"/>
      <c r="K1238" s="180"/>
      <c r="L1238" s="180"/>
      <c r="M1238" s="65"/>
    </row>
    <row r="1239" spans="2:13">
      <c r="B1239" s="61" t="s">
        <v>1690</v>
      </c>
      <c r="C1239" s="86" t="s">
        <v>1722</v>
      </c>
      <c r="D1239" s="92">
        <v>0</v>
      </c>
      <c r="E1239" s="179" t="s">
        <v>1690</v>
      </c>
      <c r="F1239" s="109" t="s">
        <v>1743</v>
      </c>
      <c r="G1239" s="92">
        <v>60</v>
      </c>
      <c r="H1239" s="180"/>
      <c r="I1239" s="180"/>
      <c r="J1239" s="180"/>
      <c r="K1239" s="180"/>
      <c r="L1239" s="180"/>
      <c r="M1239" s="65"/>
    </row>
    <row r="1240" spans="2:13">
      <c r="B1240" s="61" t="s">
        <v>1691</v>
      </c>
      <c r="C1240" s="86" t="s">
        <v>1722</v>
      </c>
      <c r="D1240" s="92">
        <v>0</v>
      </c>
      <c r="E1240" s="179" t="s">
        <v>1691</v>
      </c>
      <c r="F1240" s="96" t="s">
        <v>1185</v>
      </c>
      <c r="G1240" s="92">
        <v>80</v>
      </c>
      <c r="H1240" s="86"/>
      <c r="I1240" s="180" t="s">
        <v>1800</v>
      </c>
      <c r="J1240" s="85"/>
      <c r="K1240" s="180"/>
      <c r="L1240" s="85" t="s">
        <v>1718</v>
      </c>
      <c r="M1240" s="65"/>
    </row>
    <row r="1241" spans="2:13">
      <c r="B1241" s="61" t="s">
        <v>1692</v>
      </c>
      <c r="C1241" s="86" t="s">
        <v>1722</v>
      </c>
      <c r="D1241" s="92">
        <v>0</v>
      </c>
      <c r="E1241" s="179" t="s">
        <v>1692</v>
      </c>
      <c r="F1241" s="86" t="s">
        <v>1722</v>
      </c>
      <c r="G1241" s="92">
        <v>0</v>
      </c>
      <c r="H1241" s="180"/>
      <c r="I1241" s="180"/>
      <c r="J1241" s="180"/>
      <c r="K1241" s="180"/>
      <c r="L1241" s="180"/>
      <c r="M1241" s="65"/>
    </row>
    <row r="1242" spans="2:13">
      <c r="B1242" s="61" t="s">
        <v>1677</v>
      </c>
      <c r="C1242" s="86" t="s">
        <v>863</v>
      </c>
      <c r="D1242" s="92">
        <v>66</v>
      </c>
      <c r="E1242" s="179" t="s">
        <v>1677</v>
      </c>
      <c r="F1242" s="86" t="s">
        <v>1722</v>
      </c>
      <c r="G1242" s="92">
        <v>0</v>
      </c>
      <c r="H1242" s="180"/>
      <c r="I1242" s="180"/>
      <c r="J1242" s="180"/>
      <c r="K1242" s="180"/>
      <c r="L1242" s="180"/>
      <c r="M1242" s="65"/>
    </row>
    <row r="1243" spans="2:13">
      <c r="B1243" s="61" t="s">
        <v>1693</v>
      </c>
      <c r="C1243" s="86" t="s">
        <v>1722</v>
      </c>
      <c r="D1243" s="92">
        <v>0</v>
      </c>
      <c r="E1243" s="179" t="s">
        <v>1693</v>
      </c>
      <c r="F1243" s="86" t="s">
        <v>1722</v>
      </c>
      <c r="G1243" s="92">
        <v>0</v>
      </c>
      <c r="H1243" s="180"/>
      <c r="I1243" s="180"/>
      <c r="J1243" s="180"/>
      <c r="K1243" s="180"/>
      <c r="L1243" s="180"/>
      <c r="M1243" s="65"/>
    </row>
    <row r="1244" spans="2:13" ht="15.75" thickBot="1">
      <c r="B1244" s="102" t="s">
        <v>1729</v>
      </c>
      <c r="C1244" s="93"/>
      <c r="D1244" s="108">
        <v>75</v>
      </c>
      <c r="E1244" s="103" t="s">
        <v>1730</v>
      </c>
      <c r="F1244" s="93"/>
      <c r="G1244" s="108">
        <v>70</v>
      </c>
      <c r="H1244" s="83"/>
      <c r="I1244" s="83"/>
      <c r="J1244" s="83"/>
      <c r="K1244" s="83"/>
      <c r="L1244" s="83"/>
      <c r="M1244" s="84"/>
    </row>
    <row r="1245" spans="2:13" ht="16.5" thickTop="1" thickBot="1">
      <c r="B1245" s="104"/>
      <c r="C1245" s="105"/>
      <c r="D1245" s="142"/>
      <c r="E1245" s="104"/>
      <c r="F1245" s="105"/>
      <c r="G1245" s="142"/>
      <c r="H1245" s="58"/>
      <c r="I1245" s="58"/>
      <c r="J1245" s="58"/>
      <c r="K1245" s="58"/>
      <c r="L1245" s="58"/>
      <c r="M1245" s="58"/>
    </row>
    <row r="1246" spans="2:13" ht="16.5" thickTop="1" thickBot="1">
      <c r="B1246" s="833" t="s">
        <v>1870</v>
      </c>
      <c r="C1246" s="834"/>
      <c r="D1246" s="835" t="s">
        <v>1658</v>
      </c>
      <c r="E1246" s="836"/>
      <c r="F1246" s="836"/>
      <c r="G1246" s="836"/>
      <c r="H1246" s="836"/>
      <c r="I1246" s="837"/>
      <c r="J1246" s="131"/>
      <c r="K1246" s="59"/>
      <c r="L1246" s="59"/>
      <c r="M1246" s="60"/>
    </row>
    <row r="1247" spans="2:13" ht="15.75" thickTop="1">
      <c r="B1247" s="66" t="s">
        <v>1667</v>
      </c>
      <c r="C1247" s="595" t="s">
        <v>2039</v>
      </c>
      <c r="D1247" s="312" t="s">
        <v>1652</v>
      </c>
      <c r="E1247" s="313" t="s">
        <v>1653</v>
      </c>
      <c r="F1247" s="313" t="s">
        <v>1654</v>
      </c>
      <c r="G1247" s="313" t="s">
        <v>1656</v>
      </c>
      <c r="H1247" s="313" t="s">
        <v>1655</v>
      </c>
      <c r="I1247" s="314" t="s">
        <v>1657</v>
      </c>
      <c r="J1247" s="132"/>
      <c r="K1247" s="316"/>
      <c r="L1247" s="316"/>
      <c r="M1247" s="65"/>
    </row>
    <row r="1248" spans="2:13">
      <c r="B1248" s="66" t="s">
        <v>1757</v>
      </c>
      <c r="C1248" s="86" t="s">
        <v>1762</v>
      </c>
      <c r="D1248" s="87">
        <v>250</v>
      </c>
      <c r="E1248" s="88">
        <v>5</v>
      </c>
      <c r="F1248" s="88">
        <v>5</v>
      </c>
      <c r="G1248" s="88">
        <v>35</v>
      </c>
      <c r="H1248" s="88">
        <v>105</v>
      </c>
      <c r="I1248" s="89">
        <v>50</v>
      </c>
      <c r="J1248" s="132"/>
      <c r="K1248" s="316"/>
      <c r="L1248" s="316"/>
      <c r="M1248" s="65"/>
    </row>
    <row r="1249" spans="2:15">
      <c r="B1249" s="66" t="s">
        <v>1665</v>
      </c>
      <c r="C1249" s="86" t="s">
        <v>11</v>
      </c>
      <c r="D1249" s="838" t="s">
        <v>1669</v>
      </c>
      <c r="E1249" s="839"/>
      <c r="F1249" s="839"/>
      <c r="G1249" s="839"/>
      <c r="H1249" s="839"/>
      <c r="I1249" s="840"/>
      <c r="J1249" s="132"/>
      <c r="K1249" s="316"/>
      <c r="L1249" s="316"/>
      <c r="M1249" s="65"/>
    </row>
    <row r="1250" spans="2:15">
      <c r="B1250" s="66" t="s">
        <v>1666</v>
      </c>
      <c r="C1250" s="86" t="s">
        <v>1723</v>
      </c>
      <c r="D1250" s="841" t="s">
        <v>1661</v>
      </c>
      <c r="E1250" s="842"/>
      <c r="F1250" s="842"/>
      <c r="G1250" s="842" t="s">
        <v>1662</v>
      </c>
      <c r="H1250" s="842"/>
      <c r="I1250" s="843"/>
      <c r="J1250" s="132"/>
      <c r="K1250" s="316"/>
      <c r="L1250" s="316"/>
      <c r="M1250" s="65"/>
    </row>
    <row r="1251" spans="2:15">
      <c r="B1251" s="66" t="s">
        <v>1670</v>
      </c>
      <c r="C1251" s="96" t="s">
        <v>1521</v>
      </c>
      <c r="D1251" s="63" t="s">
        <v>1663</v>
      </c>
      <c r="E1251" s="316" t="s">
        <v>1144</v>
      </c>
      <c r="F1251" s="316"/>
      <c r="G1251" s="64" t="s">
        <v>1663</v>
      </c>
      <c r="H1251" s="316" t="s">
        <v>1723</v>
      </c>
      <c r="I1251" s="70"/>
      <c r="J1251" s="132"/>
      <c r="K1251" s="316"/>
      <c r="L1251" s="316"/>
      <c r="M1251" s="65"/>
    </row>
    <row r="1252" spans="2:15">
      <c r="B1252" s="66" t="s">
        <v>1659</v>
      </c>
      <c r="C1252" s="86">
        <v>69.53</v>
      </c>
      <c r="D1252" s="71" t="s">
        <v>1664</v>
      </c>
      <c r="E1252" s="90">
        <v>102</v>
      </c>
      <c r="F1252" s="68"/>
      <c r="G1252" s="72" t="s">
        <v>1664</v>
      </c>
      <c r="H1252" s="90" t="s">
        <v>1723</v>
      </c>
      <c r="I1252" s="69"/>
      <c r="J1252" s="132"/>
      <c r="K1252" s="316"/>
      <c r="L1252" s="316"/>
      <c r="M1252" s="65"/>
    </row>
    <row r="1253" spans="2:15">
      <c r="B1253" s="66" t="s">
        <v>1660</v>
      </c>
      <c r="C1253" s="86">
        <v>599.67999999999995</v>
      </c>
      <c r="D1253" s="838" t="s">
        <v>1668</v>
      </c>
      <c r="E1253" s="839"/>
      <c r="F1253" s="839"/>
      <c r="G1253" s="839"/>
      <c r="H1253" s="839"/>
      <c r="I1253" s="840"/>
      <c r="J1253" s="132"/>
      <c r="K1253" s="316"/>
      <c r="L1253" s="316"/>
      <c r="M1253" s="65"/>
    </row>
    <row r="1254" spans="2:15">
      <c r="B1254" s="66" t="s">
        <v>1728</v>
      </c>
      <c r="C1254" s="110">
        <v>1275.07</v>
      </c>
      <c r="D1254" s="841" t="s">
        <v>1661</v>
      </c>
      <c r="E1254" s="842"/>
      <c r="F1254" s="842"/>
      <c r="G1254" s="842" t="s">
        <v>1662</v>
      </c>
      <c r="H1254" s="842"/>
      <c r="I1254" s="843"/>
      <c r="J1254" s="132"/>
      <c r="K1254" s="316"/>
      <c r="L1254" s="316"/>
      <c r="M1254" s="65"/>
    </row>
    <row r="1255" spans="2:15">
      <c r="B1255" s="66" t="s">
        <v>1713</v>
      </c>
      <c r="C1255" s="86">
        <v>3.85</v>
      </c>
      <c r="D1255" s="63" t="s">
        <v>1663</v>
      </c>
      <c r="E1255" s="316" t="s">
        <v>944</v>
      </c>
      <c r="F1255" s="316"/>
      <c r="G1255" s="64" t="s">
        <v>1663</v>
      </c>
      <c r="H1255" s="316" t="s">
        <v>1723</v>
      </c>
      <c r="I1255" s="70"/>
      <c r="J1255" s="132"/>
      <c r="K1255" s="316"/>
      <c r="L1255" s="316"/>
      <c r="M1255" s="65"/>
      <c r="O1255" s="597"/>
    </row>
    <row r="1256" spans="2:15">
      <c r="B1256" s="66" t="s">
        <v>1714</v>
      </c>
      <c r="C1256" s="86">
        <v>0.77</v>
      </c>
      <c r="D1256" s="63" t="s">
        <v>1664</v>
      </c>
      <c r="E1256" s="90">
        <v>68</v>
      </c>
      <c r="F1256" s="68"/>
      <c r="G1256" s="72" t="s">
        <v>1664</v>
      </c>
      <c r="H1256" s="91" t="s">
        <v>1723</v>
      </c>
      <c r="I1256" s="70"/>
      <c r="J1256" s="132"/>
      <c r="K1256" s="316"/>
      <c r="L1256" s="316"/>
      <c r="M1256" s="65"/>
    </row>
    <row r="1257" spans="2:15">
      <c r="B1257" s="844" t="s">
        <v>1671</v>
      </c>
      <c r="C1257" s="839"/>
      <c r="D1257" s="840"/>
      <c r="E1257" s="838" t="s">
        <v>1672</v>
      </c>
      <c r="F1257" s="839"/>
      <c r="G1257" s="840"/>
      <c r="H1257" s="838" t="s">
        <v>1673</v>
      </c>
      <c r="I1257" s="839"/>
      <c r="J1257" s="840"/>
      <c r="K1257" s="838" t="s">
        <v>1701</v>
      </c>
      <c r="L1257" s="839"/>
      <c r="M1257" s="845"/>
    </row>
    <row r="1258" spans="2:15">
      <c r="B1258" s="73" t="s">
        <v>1674</v>
      </c>
      <c r="C1258" s="313" t="s">
        <v>1675</v>
      </c>
      <c r="D1258" s="314" t="s">
        <v>1676</v>
      </c>
      <c r="E1258" s="312" t="s">
        <v>1674</v>
      </c>
      <c r="F1258" s="313" t="s">
        <v>1675</v>
      </c>
      <c r="G1258" s="314" t="s">
        <v>1676</v>
      </c>
      <c r="H1258" s="312" t="s">
        <v>1694</v>
      </c>
      <c r="I1258" s="313" t="s">
        <v>1731</v>
      </c>
      <c r="J1258" s="314" t="s">
        <v>1732</v>
      </c>
      <c r="K1258" s="312" t="s">
        <v>1702</v>
      </c>
      <c r="L1258" s="313"/>
      <c r="M1258" s="77" t="s">
        <v>1703</v>
      </c>
    </row>
    <row r="1259" spans="2:15">
      <c r="B1259" s="61" t="s">
        <v>1678</v>
      </c>
      <c r="C1259" s="86" t="s">
        <v>1723</v>
      </c>
      <c r="D1259" s="92" t="s">
        <v>1723</v>
      </c>
      <c r="E1259" s="315" t="s">
        <v>1678</v>
      </c>
      <c r="F1259" s="86" t="s">
        <v>1723</v>
      </c>
      <c r="G1259" s="92" t="s">
        <v>1723</v>
      </c>
      <c r="H1259" s="315" t="s">
        <v>1695</v>
      </c>
      <c r="I1259" s="86">
        <v>0</v>
      </c>
      <c r="J1259" s="92">
        <v>10</v>
      </c>
      <c r="K1259" s="315" t="s">
        <v>1704</v>
      </c>
      <c r="L1259" s="316"/>
      <c r="M1259" s="107">
        <v>55</v>
      </c>
    </row>
    <row r="1260" spans="2:15">
      <c r="B1260" s="61" t="s">
        <v>1679</v>
      </c>
      <c r="C1260" s="86" t="s">
        <v>847</v>
      </c>
      <c r="D1260" s="92">
        <v>75</v>
      </c>
      <c r="E1260" s="315" t="s">
        <v>1679</v>
      </c>
      <c r="F1260" s="86" t="s">
        <v>844</v>
      </c>
      <c r="G1260" s="92">
        <v>102</v>
      </c>
      <c r="H1260" s="315" t="s">
        <v>1696</v>
      </c>
      <c r="I1260" s="86">
        <v>90</v>
      </c>
      <c r="J1260" s="92">
        <v>20</v>
      </c>
      <c r="K1260" s="315" t="s">
        <v>1735</v>
      </c>
      <c r="L1260" s="316"/>
      <c r="M1260" s="107">
        <v>50</v>
      </c>
    </row>
    <row r="1261" spans="2:15">
      <c r="B1261" s="61" t="s">
        <v>1680</v>
      </c>
      <c r="C1261" s="86" t="s">
        <v>1722</v>
      </c>
      <c r="D1261" s="92">
        <v>0</v>
      </c>
      <c r="E1261" s="315" t="s">
        <v>1680</v>
      </c>
      <c r="F1261" s="96" t="s">
        <v>1346</v>
      </c>
      <c r="G1261" s="92">
        <v>60</v>
      </c>
      <c r="H1261" s="315" t="s">
        <v>1697</v>
      </c>
      <c r="I1261" s="86">
        <v>0</v>
      </c>
      <c r="J1261" s="92">
        <v>30</v>
      </c>
      <c r="K1261" s="67" t="s">
        <v>1706</v>
      </c>
      <c r="L1261" s="68"/>
      <c r="M1261" s="101">
        <v>130</v>
      </c>
    </row>
    <row r="1262" spans="2:15">
      <c r="B1262" s="61" t="s">
        <v>1681</v>
      </c>
      <c r="C1262" s="109" t="s">
        <v>1784</v>
      </c>
      <c r="D1262" s="92">
        <v>75</v>
      </c>
      <c r="E1262" s="315" t="s">
        <v>1681</v>
      </c>
      <c r="F1262" s="96" t="s">
        <v>1307</v>
      </c>
      <c r="G1262" s="92">
        <v>95</v>
      </c>
      <c r="H1262" s="315" t="s">
        <v>1698</v>
      </c>
      <c r="I1262" s="86">
        <v>0</v>
      </c>
      <c r="J1262" s="92">
        <v>10</v>
      </c>
      <c r="K1262" s="838" t="s">
        <v>1707</v>
      </c>
      <c r="L1262" s="839"/>
      <c r="M1262" s="845"/>
    </row>
    <row r="1263" spans="2:15">
      <c r="B1263" s="61" t="s">
        <v>1682</v>
      </c>
      <c r="C1263" s="86" t="s">
        <v>1722</v>
      </c>
      <c r="D1263" s="92">
        <v>0</v>
      </c>
      <c r="E1263" s="315" t="s">
        <v>1682</v>
      </c>
      <c r="F1263" s="86" t="s">
        <v>889</v>
      </c>
      <c r="G1263" s="92">
        <v>80</v>
      </c>
      <c r="H1263" s="316" t="s">
        <v>1724</v>
      </c>
      <c r="I1263" s="86">
        <v>50</v>
      </c>
      <c r="J1263" s="92">
        <v>0</v>
      </c>
      <c r="K1263" s="846" t="s">
        <v>1708</v>
      </c>
      <c r="L1263" s="847"/>
      <c r="M1263" s="107">
        <v>0</v>
      </c>
    </row>
    <row r="1264" spans="2:15">
      <c r="B1264" s="61" t="s">
        <v>1683</v>
      </c>
      <c r="C1264" s="86" t="s">
        <v>953</v>
      </c>
      <c r="D1264" s="92">
        <v>75</v>
      </c>
      <c r="E1264" s="315" t="s">
        <v>1683</v>
      </c>
      <c r="F1264" s="86" t="s">
        <v>950</v>
      </c>
      <c r="G1264" s="92">
        <v>95</v>
      </c>
      <c r="H1264" s="315" t="s">
        <v>1699</v>
      </c>
      <c r="I1264" s="86">
        <v>100</v>
      </c>
      <c r="J1264" s="92">
        <v>10</v>
      </c>
      <c r="K1264" s="846" t="s">
        <v>1709</v>
      </c>
      <c r="L1264" s="847"/>
      <c r="M1264" s="107">
        <v>0</v>
      </c>
    </row>
    <row r="1265" spans="2:13">
      <c r="B1265" s="61" t="s">
        <v>1684</v>
      </c>
      <c r="C1265" s="96" t="s">
        <v>869</v>
      </c>
      <c r="D1265" s="92">
        <v>150</v>
      </c>
      <c r="E1265" s="315" t="s">
        <v>1684</v>
      </c>
      <c r="F1265" s="86" t="s">
        <v>1722</v>
      </c>
      <c r="G1265" s="92">
        <v>0</v>
      </c>
      <c r="H1265" s="315" t="s">
        <v>1685</v>
      </c>
      <c r="I1265" s="86">
        <v>85</v>
      </c>
      <c r="J1265" s="92">
        <v>0</v>
      </c>
      <c r="K1265" s="846" t="s">
        <v>1710</v>
      </c>
      <c r="L1265" s="847"/>
      <c r="M1265" s="107">
        <v>100</v>
      </c>
    </row>
    <row r="1266" spans="2:13">
      <c r="B1266" s="61" t="s">
        <v>1685</v>
      </c>
      <c r="C1266" s="86" t="s">
        <v>1722</v>
      </c>
      <c r="D1266" s="92">
        <v>0</v>
      </c>
      <c r="E1266" s="315" t="s">
        <v>1685</v>
      </c>
      <c r="F1266" s="86" t="s">
        <v>1722</v>
      </c>
      <c r="G1266" s="92">
        <v>0</v>
      </c>
      <c r="H1266" s="315" t="s">
        <v>1700</v>
      </c>
      <c r="I1266" s="100">
        <v>55</v>
      </c>
      <c r="J1266" s="106">
        <v>0</v>
      </c>
      <c r="K1266" s="593" t="s">
        <v>2003</v>
      </c>
      <c r="L1266" s="100"/>
      <c r="M1266" s="101">
        <v>0</v>
      </c>
    </row>
    <row r="1267" spans="2:13">
      <c r="B1267" s="61" t="s">
        <v>1686</v>
      </c>
      <c r="C1267" s="94" t="s">
        <v>811</v>
      </c>
      <c r="D1267" s="92">
        <v>100</v>
      </c>
      <c r="E1267" s="315" t="s">
        <v>1686</v>
      </c>
      <c r="F1267" s="86" t="s">
        <v>1722</v>
      </c>
      <c r="G1267" s="92">
        <v>0</v>
      </c>
      <c r="H1267" s="848" t="s">
        <v>1712</v>
      </c>
      <c r="I1267" s="849"/>
      <c r="J1267" s="81" t="s">
        <v>1711</v>
      </c>
      <c r="K1267" s="97">
        <v>30</v>
      </c>
      <c r="L1267" s="82" t="s">
        <v>1705</v>
      </c>
      <c r="M1267" s="98">
        <v>130</v>
      </c>
    </row>
    <row r="1268" spans="2:13">
      <c r="B1268" s="61" t="s">
        <v>1687</v>
      </c>
      <c r="C1268" s="86" t="s">
        <v>1722</v>
      </c>
      <c r="D1268" s="92">
        <v>0</v>
      </c>
      <c r="E1268" s="315" t="s">
        <v>1687</v>
      </c>
      <c r="F1268" s="86" t="s">
        <v>1722</v>
      </c>
      <c r="G1268" s="92">
        <v>0</v>
      </c>
      <c r="H1268" s="316"/>
      <c r="I1268" s="316"/>
      <c r="J1268" s="316"/>
      <c r="K1268" s="316"/>
      <c r="L1268" s="316"/>
      <c r="M1268" s="65"/>
    </row>
    <row r="1269" spans="2:13">
      <c r="B1269" s="61" t="s">
        <v>1688</v>
      </c>
      <c r="C1269" s="96" t="s">
        <v>1372</v>
      </c>
      <c r="D1269" s="92">
        <v>72</v>
      </c>
      <c r="E1269" s="315" t="s">
        <v>1688</v>
      </c>
      <c r="F1269" s="86" t="s">
        <v>13</v>
      </c>
      <c r="G1269" s="92">
        <v>90</v>
      </c>
      <c r="H1269" s="316"/>
      <c r="I1269" s="316"/>
      <c r="J1269" s="316"/>
      <c r="K1269" s="316"/>
      <c r="L1269" s="316"/>
      <c r="M1269" s="65"/>
    </row>
    <row r="1270" spans="2:13">
      <c r="B1270" s="61" t="s">
        <v>1689</v>
      </c>
      <c r="C1270" s="86" t="s">
        <v>1722</v>
      </c>
      <c r="D1270" s="92">
        <v>0</v>
      </c>
      <c r="E1270" s="315" t="s">
        <v>1689</v>
      </c>
      <c r="F1270" s="86" t="s">
        <v>1722</v>
      </c>
      <c r="G1270" s="92">
        <v>0</v>
      </c>
      <c r="H1270" s="86" t="s">
        <v>1723</v>
      </c>
      <c r="I1270" s="316"/>
      <c r="J1270" s="316"/>
      <c r="K1270" s="316"/>
      <c r="L1270" s="316"/>
      <c r="M1270" s="65"/>
    </row>
    <row r="1271" spans="2:13">
      <c r="B1271" s="61" t="s">
        <v>1690</v>
      </c>
      <c r="C1271" s="86" t="s">
        <v>1154</v>
      </c>
      <c r="D1271" s="92">
        <v>68</v>
      </c>
      <c r="E1271" s="315" t="s">
        <v>1690</v>
      </c>
      <c r="F1271" s="86" t="s">
        <v>1722</v>
      </c>
      <c r="G1271" s="92">
        <v>0</v>
      </c>
      <c r="H1271" s="316"/>
      <c r="I1271" s="316"/>
      <c r="J1271" s="316"/>
      <c r="K1271" s="316"/>
      <c r="L1271" s="316"/>
      <c r="M1271" s="65"/>
    </row>
    <row r="1272" spans="2:13">
      <c r="B1272" s="61" t="s">
        <v>1691</v>
      </c>
      <c r="C1272" s="86" t="s">
        <v>1722</v>
      </c>
      <c r="D1272" s="92">
        <v>0</v>
      </c>
      <c r="E1272" s="315" t="s">
        <v>1691</v>
      </c>
      <c r="F1272" s="96" t="s">
        <v>1185</v>
      </c>
      <c r="G1272" s="92">
        <v>80</v>
      </c>
      <c r="H1272" s="86" t="s">
        <v>1716</v>
      </c>
      <c r="I1272" s="316"/>
      <c r="J1272" s="85" t="s">
        <v>1717</v>
      </c>
      <c r="K1272" s="316"/>
      <c r="L1272" s="85" t="s">
        <v>1718</v>
      </c>
      <c r="M1272" s="65"/>
    </row>
    <row r="1273" spans="2:13">
      <c r="B1273" s="61" t="s">
        <v>1692</v>
      </c>
      <c r="C1273" s="86" t="s">
        <v>1722</v>
      </c>
      <c r="D1273" s="92">
        <v>0</v>
      </c>
      <c r="E1273" s="315" t="s">
        <v>1692</v>
      </c>
      <c r="F1273" s="86" t="s">
        <v>1722</v>
      </c>
      <c r="G1273" s="92">
        <v>0</v>
      </c>
      <c r="H1273" s="316"/>
      <c r="I1273" s="316"/>
      <c r="J1273" s="316"/>
      <c r="K1273" s="316"/>
      <c r="L1273" s="316"/>
      <c r="M1273" s="65"/>
    </row>
    <row r="1274" spans="2:13">
      <c r="B1274" s="61" t="s">
        <v>1677</v>
      </c>
      <c r="C1274" s="86" t="s">
        <v>863</v>
      </c>
      <c r="D1274" s="92">
        <v>66</v>
      </c>
      <c r="E1274" s="315" t="s">
        <v>1677</v>
      </c>
      <c r="F1274" s="86" t="s">
        <v>1722</v>
      </c>
      <c r="G1274" s="92">
        <v>0</v>
      </c>
      <c r="H1274" s="86" t="s">
        <v>1723</v>
      </c>
      <c r="I1274" s="316"/>
      <c r="J1274" s="316"/>
      <c r="K1274" s="316"/>
      <c r="L1274" s="316"/>
      <c r="M1274" s="65"/>
    </row>
    <row r="1275" spans="2:13">
      <c r="B1275" s="61" t="s">
        <v>1693</v>
      </c>
      <c r="C1275" s="86" t="s">
        <v>964</v>
      </c>
      <c r="D1275" s="92">
        <v>75</v>
      </c>
      <c r="E1275" s="315" t="s">
        <v>1693</v>
      </c>
      <c r="F1275" s="86" t="s">
        <v>1722</v>
      </c>
      <c r="G1275" s="92">
        <v>0</v>
      </c>
      <c r="H1275" s="316"/>
      <c r="I1275" s="316"/>
      <c r="J1275" s="316"/>
      <c r="K1275" s="316"/>
      <c r="L1275" s="316"/>
      <c r="M1275" s="65"/>
    </row>
    <row r="1276" spans="2:13" ht="15.75" thickBot="1">
      <c r="B1276" s="102" t="s">
        <v>1729</v>
      </c>
      <c r="C1276" s="93"/>
      <c r="D1276" s="108">
        <v>84</v>
      </c>
      <c r="E1276" s="103" t="s">
        <v>1730</v>
      </c>
      <c r="F1276" s="93"/>
      <c r="G1276" s="108">
        <v>86</v>
      </c>
      <c r="H1276" s="83"/>
      <c r="I1276" s="83"/>
      <c r="J1276" s="83"/>
      <c r="K1276" s="83"/>
      <c r="L1276" s="83"/>
      <c r="M1276" s="84"/>
    </row>
    <row r="1277" spans="2:13" ht="16.5" thickTop="1" thickBot="1">
      <c r="B1277" s="104"/>
      <c r="C1277" s="105"/>
      <c r="D1277" s="142"/>
      <c r="E1277" s="104"/>
      <c r="F1277" s="105"/>
      <c r="G1277" s="142"/>
      <c r="H1277" s="58"/>
      <c r="I1277" s="58"/>
      <c r="J1277" s="58"/>
      <c r="K1277" s="58"/>
      <c r="L1277" s="58"/>
      <c r="M1277" s="58"/>
    </row>
    <row r="1278" spans="2:13" ht="16.5" thickTop="1" thickBot="1">
      <c r="B1278" s="833" t="s">
        <v>1956</v>
      </c>
      <c r="C1278" s="834"/>
      <c r="D1278" s="835" t="s">
        <v>1658</v>
      </c>
      <c r="E1278" s="836"/>
      <c r="F1278" s="836"/>
      <c r="G1278" s="836"/>
      <c r="H1278" s="836"/>
      <c r="I1278" s="837"/>
      <c r="J1278" s="228"/>
      <c r="K1278" s="59"/>
      <c r="L1278" s="59"/>
      <c r="M1278" s="60"/>
    </row>
    <row r="1279" spans="2:13" ht="15.75" thickTop="1">
      <c r="B1279" s="66" t="s">
        <v>1667</v>
      </c>
      <c r="C1279" s="612" t="s">
        <v>2092</v>
      </c>
      <c r="D1279" s="502" t="s">
        <v>1652</v>
      </c>
      <c r="E1279" s="503" t="s">
        <v>1653</v>
      </c>
      <c r="F1279" s="503" t="s">
        <v>1654</v>
      </c>
      <c r="G1279" s="503" t="s">
        <v>1656</v>
      </c>
      <c r="H1279" s="503" t="s">
        <v>1655</v>
      </c>
      <c r="I1279" s="504" t="s">
        <v>1657</v>
      </c>
      <c r="J1279" s="229"/>
      <c r="K1279" s="506"/>
      <c r="L1279" s="506"/>
      <c r="M1279" s="65"/>
    </row>
    <row r="1280" spans="2:13">
      <c r="B1280" s="66" t="s">
        <v>1757</v>
      </c>
      <c r="C1280" s="86" t="s">
        <v>1792</v>
      </c>
      <c r="D1280" s="87">
        <v>78</v>
      </c>
      <c r="E1280" s="88">
        <v>84</v>
      </c>
      <c r="F1280" s="88">
        <v>78</v>
      </c>
      <c r="G1280" s="88">
        <v>109</v>
      </c>
      <c r="H1280" s="88">
        <v>85</v>
      </c>
      <c r="I1280" s="89">
        <v>100</v>
      </c>
      <c r="J1280" s="229"/>
      <c r="K1280" s="506"/>
      <c r="L1280" s="506"/>
      <c r="M1280" s="65"/>
    </row>
    <row r="1281" spans="2:13">
      <c r="B1281" s="66" t="s">
        <v>1665</v>
      </c>
      <c r="C1281" s="86" t="s">
        <v>5</v>
      </c>
      <c r="D1281" s="838" t="s">
        <v>1669</v>
      </c>
      <c r="E1281" s="839"/>
      <c r="F1281" s="839"/>
      <c r="G1281" s="839"/>
      <c r="H1281" s="839"/>
      <c r="I1281" s="840"/>
      <c r="J1281" s="229"/>
      <c r="K1281" s="506"/>
      <c r="L1281" s="506"/>
      <c r="M1281" s="65"/>
    </row>
    <row r="1282" spans="2:13">
      <c r="B1282" s="66" t="s">
        <v>1666</v>
      </c>
      <c r="C1282" s="86" t="s">
        <v>6</v>
      </c>
      <c r="D1282" s="841" t="s">
        <v>1661</v>
      </c>
      <c r="E1282" s="842"/>
      <c r="F1282" s="842"/>
      <c r="G1282" s="842" t="s">
        <v>1662</v>
      </c>
      <c r="H1282" s="842"/>
      <c r="I1282" s="843"/>
      <c r="J1282" s="229"/>
      <c r="K1282" s="506"/>
      <c r="L1282" s="506"/>
      <c r="M1282" s="65"/>
    </row>
    <row r="1283" spans="2:13">
      <c r="B1283" s="66" t="s">
        <v>1670</v>
      </c>
      <c r="C1283" s="86" t="s">
        <v>1420</v>
      </c>
      <c r="D1283" s="63" t="s">
        <v>1663</v>
      </c>
      <c r="E1283" s="506" t="s">
        <v>856</v>
      </c>
      <c r="F1283" s="506"/>
      <c r="G1283" s="64" t="s">
        <v>1663</v>
      </c>
      <c r="H1283" s="509" t="s">
        <v>627</v>
      </c>
      <c r="I1283" s="70"/>
      <c r="J1283" s="381"/>
      <c r="K1283" s="506"/>
      <c r="L1283" s="506"/>
      <c r="M1283" s="65"/>
    </row>
    <row r="1284" spans="2:13">
      <c r="B1284" s="66" t="s">
        <v>1659</v>
      </c>
      <c r="C1284" s="110">
        <v>1205.77</v>
      </c>
      <c r="D1284" s="71" t="s">
        <v>1664</v>
      </c>
      <c r="E1284" s="90">
        <v>120</v>
      </c>
      <c r="F1284" s="68"/>
      <c r="G1284" s="72" t="s">
        <v>1664</v>
      </c>
      <c r="H1284" s="90">
        <v>60</v>
      </c>
      <c r="I1284" s="69"/>
      <c r="J1284" s="152"/>
      <c r="K1284" s="506"/>
      <c r="L1284" s="506"/>
      <c r="M1284" s="65"/>
    </row>
    <row r="1285" spans="2:13">
      <c r="B1285" s="66" t="s">
        <v>1660</v>
      </c>
      <c r="C1285" s="86">
        <v>330.56</v>
      </c>
      <c r="D1285" s="838" t="s">
        <v>1668</v>
      </c>
      <c r="E1285" s="839"/>
      <c r="F1285" s="839"/>
      <c r="G1285" s="839"/>
      <c r="H1285" s="839"/>
      <c r="I1285" s="840"/>
      <c r="J1285" s="152"/>
      <c r="K1285" s="506"/>
      <c r="L1285" s="506"/>
      <c r="M1285" s="65"/>
    </row>
    <row r="1286" spans="2:13">
      <c r="B1286" s="66" t="s">
        <v>1728</v>
      </c>
      <c r="C1286" s="86">
        <v>411.22</v>
      </c>
      <c r="D1286" s="841" t="s">
        <v>1661</v>
      </c>
      <c r="E1286" s="842"/>
      <c r="F1286" s="842"/>
      <c r="G1286" s="842" t="s">
        <v>1662</v>
      </c>
      <c r="H1286" s="842"/>
      <c r="I1286" s="843"/>
      <c r="J1286" s="152"/>
      <c r="K1286" s="506"/>
      <c r="L1286" s="506"/>
      <c r="M1286" s="65"/>
    </row>
    <row r="1287" spans="2:13">
      <c r="B1287" s="66" t="s">
        <v>1713</v>
      </c>
      <c r="C1287" s="140">
        <v>1.2</v>
      </c>
      <c r="D1287" s="63" t="s">
        <v>1663</v>
      </c>
      <c r="E1287" s="506" t="s">
        <v>844</v>
      </c>
      <c r="F1287" s="506"/>
      <c r="G1287" s="64" t="s">
        <v>1663</v>
      </c>
      <c r="H1287" s="509" t="s">
        <v>634</v>
      </c>
      <c r="I1287" s="70"/>
      <c r="J1287" s="152"/>
      <c r="K1287" s="506"/>
      <c r="L1287" s="506"/>
      <c r="M1287" s="65"/>
    </row>
    <row r="1288" spans="2:13">
      <c r="B1288" s="66" t="s">
        <v>1714</v>
      </c>
      <c r="C1288" s="86">
        <v>1.54</v>
      </c>
      <c r="D1288" s="63" t="s">
        <v>1664</v>
      </c>
      <c r="E1288" s="90">
        <v>102</v>
      </c>
      <c r="F1288" s="68"/>
      <c r="G1288" s="72" t="s">
        <v>1664</v>
      </c>
      <c r="H1288" s="91">
        <v>71</v>
      </c>
      <c r="I1288" s="70"/>
      <c r="J1288" s="152"/>
      <c r="K1288" s="506"/>
      <c r="L1288" s="506"/>
      <c r="M1288" s="65"/>
    </row>
    <row r="1289" spans="2:13">
      <c r="B1289" s="844" t="s">
        <v>1671</v>
      </c>
      <c r="C1289" s="839"/>
      <c r="D1289" s="840"/>
      <c r="E1289" s="838" t="s">
        <v>1672</v>
      </c>
      <c r="F1289" s="839"/>
      <c r="G1289" s="840"/>
      <c r="H1289" s="838" t="s">
        <v>1673</v>
      </c>
      <c r="I1289" s="839"/>
      <c r="J1289" s="840"/>
      <c r="K1289" s="838" t="s">
        <v>1701</v>
      </c>
      <c r="L1289" s="839"/>
      <c r="M1289" s="845"/>
    </row>
    <row r="1290" spans="2:13">
      <c r="B1290" s="73" t="s">
        <v>1674</v>
      </c>
      <c r="C1290" s="503" t="s">
        <v>1675</v>
      </c>
      <c r="D1290" s="504" t="s">
        <v>1676</v>
      </c>
      <c r="E1290" s="502" t="s">
        <v>1674</v>
      </c>
      <c r="F1290" s="503" t="s">
        <v>1675</v>
      </c>
      <c r="G1290" s="504" t="s">
        <v>1676</v>
      </c>
      <c r="H1290" s="502" t="s">
        <v>1694</v>
      </c>
      <c r="I1290" s="503" t="s">
        <v>1731</v>
      </c>
      <c r="J1290" s="504" t="s">
        <v>1732</v>
      </c>
      <c r="K1290" s="502" t="s">
        <v>1702</v>
      </c>
      <c r="L1290" s="503"/>
      <c r="M1290" s="77" t="s">
        <v>1703</v>
      </c>
    </row>
    <row r="1291" spans="2:13">
      <c r="B1291" s="61" t="s">
        <v>1678</v>
      </c>
      <c r="C1291" s="86" t="s">
        <v>1144</v>
      </c>
      <c r="D1291" s="92">
        <v>102</v>
      </c>
      <c r="E1291" s="505" t="s">
        <v>1678</v>
      </c>
      <c r="F1291" s="94" t="s">
        <v>944</v>
      </c>
      <c r="G1291" s="92">
        <v>68</v>
      </c>
      <c r="H1291" s="505" t="s">
        <v>1695</v>
      </c>
      <c r="I1291" s="86">
        <v>75</v>
      </c>
      <c r="J1291" s="92">
        <v>10</v>
      </c>
      <c r="K1291" s="505" t="s">
        <v>1704</v>
      </c>
      <c r="L1291" s="506"/>
      <c r="M1291" s="107">
        <v>0</v>
      </c>
    </row>
    <row r="1292" spans="2:13">
      <c r="B1292" s="61" t="s">
        <v>1679</v>
      </c>
      <c r="C1292" s="86" t="s">
        <v>1723</v>
      </c>
      <c r="D1292" s="92" t="s">
        <v>1723</v>
      </c>
      <c r="E1292" s="505" t="s">
        <v>1679</v>
      </c>
      <c r="F1292" s="86" t="s">
        <v>1723</v>
      </c>
      <c r="G1292" s="92" t="s">
        <v>1723</v>
      </c>
      <c r="H1292" s="505" t="s">
        <v>1696</v>
      </c>
      <c r="I1292" s="86">
        <v>90</v>
      </c>
      <c r="J1292" s="92">
        <v>-50</v>
      </c>
      <c r="K1292" s="505" t="s">
        <v>1735</v>
      </c>
      <c r="L1292" s="506"/>
      <c r="M1292" s="107">
        <v>50</v>
      </c>
    </row>
    <row r="1293" spans="2:13">
      <c r="B1293" s="61" t="s">
        <v>1680</v>
      </c>
      <c r="C1293" s="86" t="s">
        <v>1722</v>
      </c>
      <c r="D1293" s="92">
        <v>0</v>
      </c>
      <c r="E1293" s="505" t="s">
        <v>1680</v>
      </c>
      <c r="F1293" s="86" t="s">
        <v>1722</v>
      </c>
      <c r="G1293" s="92">
        <v>0</v>
      </c>
      <c r="H1293" s="505" t="s">
        <v>1697</v>
      </c>
      <c r="I1293" s="86">
        <v>0</v>
      </c>
      <c r="J1293" s="92">
        <v>30</v>
      </c>
      <c r="K1293" s="67" t="s">
        <v>1706</v>
      </c>
      <c r="L1293" s="68"/>
      <c r="M1293" s="101">
        <v>0</v>
      </c>
    </row>
    <row r="1294" spans="2:13">
      <c r="B1294" s="61" t="s">
        <v>1681</v>
      </c>
      <c r="C1294" s="109" t="s">
        <v>1784</v>
      </c>
      <c r="D1294" s="92">
        <v>75</v>
      </c>
      <c r="E1294" s="505" t="s">
        <v>1681</v>
      </c>
      <c r="F1294" s="86" t="s">
        <v>1722</v>
      </c>
      <c r="G1294" s="92">
        <v>0</v>
      </c>
      <c r="H1294" s="505" t="s">
        <v>1698</v>
      </c>
      <c r="I1294" s="86">
        <v>0</v>
      </c>
      <c r="J1294" s="92">
        <v>0</v>
      </c>
      <c r="K1294" s="838" t="s">
        <v>1707</v>
      </c>
      <c r="L1294" s="839"/>
      <c r="M1294" s="845"/>
    </row>
    <row r="1295" spans="2:13">
      <c r="B1295" s="61" t="s">
        <v>1682</v>
      </c>
      <c r="C1295" s="86" t="s">
        <v>1722</v>
      </c>
      <c r="D1295" s="92">
        <v>0</v>
      </c>
      <c r="E1295" s="505" t="s">
        <v>1682</v>
      </c>
      <c r="F1295" s="94" t="s">
        <v>1908</v>
      </c>
      <c r="G1295" s="92">
        <v>60</v>
      </c>
      <c r="H1295" s="506" t="s">
        <v>1724</v>
      </c>
      <c r="I1295" s="86">
        <v>50</v>
      </c>
      <c r="J1295" s="92">
        <v>0</v>
      </c>
      <c r="K1295" s="846" t="s">
        <v>1708</v>
      </c>
      <c r="L1295" s="847"/>
      <c r="M1295" s="107">
        <v>0</v>
      </c>
    </row>
    <row r="1296" spans="2:13">
      <c r="B1296" s="61" t="s">
        <v>1683</v>
      </c>
      <c r="C1296" s="86" t="s">
        <v>1722</v>
      </c>
      <c r="D1296" s="92">
        <v>0</v>
      </c>
      <c r="E1296" s="505" t="s">
        <v>1683</v>
      </c>
      <c r="F1296" s="86" t="s">
        <v>1722</v>
      </c>
      <c r="G1296" s="92">
        <v>0</v>
      </c>
      <c r="H1296" s="505" t="s">
        <v>1699</v>
      </c>
      <c r="I1296" s="86">
        <v>0</v>
      </c>
      <c r="J1296" s="92">
        <v>10</v>
      </c>
      <c r="K1296" s="846" t="s">
        <v>1709</v>
      </c>
      <c r="L1296" s="847"/>
      <c r="M1296" s="107">
        <v>0</v>
      </c>
    </row>
    <row r="1297" spans="2:13">
      <c r="B1297" s="61" t="s">
        <v>1684</v>
      </c>
      <c r="C1297" s="96" t="s">
        <v>869</v>
      </c>
      <c r="D1297" s="92">
        <v>150</v>
      </c>
      <c r="E1297" s="505" t="s">
        <v>1684</v>
      </c>
      <c r="F1297" s="94" t="s">
        <v>866</v>
      </c>
      <c r="G1297" s="92">
        <v>84</v>
      </c>
      <c r="H1297" s="505" t="s">
        <v>1685</v>
      </c>
      <c r="I1297" s="86">
        <v>85</v>
      </c>
      <c r="J1297" s="92">
        <v>0</v>
      </c>
      <c r="K1297" s="846" t="s">
        <v>1710</v>
      </c>
      <c r="L1297" s="847"/>
      <c r="M1297" s="107">
        <v>0</v>
      </c>
    </row>
    <row r="1298" spans="2:13">
      <c r="B1298" s="61" t="s">
        <v>1685</v>
      </c>
      <c r="C1298" s="86" t="s">
        <v>1722</v>
      </c>
      <c r="D1298" s="92">
        <v>0</v>
      </c>
      <c r="E1298" s="505" t="s">
        <v>1685</v>
      </c>
      <c r="F1298" s="86" t="s">
        <v>1722</v>
      </c>
      <c r="G1298" s="92">
        <v>0</v>
      </c>
      <c r="H1298" s="505" t="s">
        <v>1700</v>
      </c>
      <c r="I1298" s="100">
        <v>0</v>
      </c>
      <c r="J1298" s="106">
        <v>0</v>
      </c>
      <c r="K1298" s="593" t="s">
        <v>2003</v>
      </c>
      <c r="L1298" s="100"/>
      <c r="M1298" s="101" t="s">
        <v>2006</v>
      </c>
    </row>
    <row r="1299" spans="2:13">
      <c r="B1299" s="61" t="s">
        <v>1686</v>
      </c>
      <c r="C1299" s="94" t="s">
        <v>811</v>
      </c>
      <c r="D1299" s="92">
        <v>100</v>
      </c>
      <c r="E1299" s="505" t="s">
        <v>1686</v>
      </c>
      <c r="F1299" s="86" t="s">
        <v>1722</v>
      </c>
      <c r="G1299" s="92">
        <v>0</v>
      </c>
      <c r="H1299" s="848" t="s">
        <v>1712</v>
      </c>
      <c r="I1299" s="849"/>
      <c r="J1299" s="81" t="s">
        <v>1711</v>
      </c>
      <c r="K1299" s="97">
        <v>10</v>
      </c>
      <c r="L1299" s="82" t="s">
        <v>1705</v>
      </c>
      <c r="M1299" s="98">
        <v>145</v>
      </c>
    </row>
    <row r="1300" spans="2:13">
      <c r="B1300" s="61" t="s">
        <v>1687</v>
      </c>
      <c r="C1300" s="86" t="s">
        <v>1723</v>
      </c>
      <c r="D1300" s="92" t="s">
        <v>1723</v>
      </c>
      <c r="E1300" s="505" t="s">
        <v>1687</v>
      </c>
      <c r="F1300" s="86" t="s">
        <v>1723</v>
      </c>
      <c r="G1300" s="92" t="s">
        <v>1723</v>
      </c>
      <c r="H1300" s="506"/>
      <c r="I1300" s="506"/>
      <c r="J1300" s="506"/>
      <c r="K1300" s="506"/>
      <c r="L1300" s="506"/>
      <c r="M1300" s="65"/>
    </row>
    <row r="1301" spans="2:13">
      <c r="B1301" s="61" t="s">
        <v>1688</v>
      </c>
      <c r="C1301" s="86" t="s">
        <v>1722</v>
      </c>
      <c r="D1301" s="92">
        <v>0</v>
      </c>
      <c r="E1301" s="505" t="s">
        <v>1688</v>
      </c>
      <c r="F1301" s="86" t="s">
        <v>1722</v>
      </c>
      <c r="G1301" s="92">
        <v>0</v>
      </c>
      <c r="H1301" s="506"/>
      <c r="I1301" s="506"/>
      <c r="J1301" s="506"/>
      <c r="K1301" s="506"/>
      <c r="L1301" s="506"/>
      <c r="M1301" s="65"/>
    </row>
    <row r="1302" spans="2:13">
      <c r="B1302" s="61" t="s">
        <v>1689</v>
      </c>
      <c r="C1302" s="94" t="s">
        <v>879</v>
      </c>
      <c r="D1302" s="92">
        <v>51</v>
      </c>
      <c r="E1302" s="505" t="s">
        <v>1689</v>
      </c>
      <c r="F1302" s="86" t="s">
        <v>1722</v>
      </c>
      <c r="G1302" s="92">
        <v>0</v>
      </c>
      <c r="H1302" s="506"/>
      <c r="I1302" s="506"/>
      <c r="J1302" s="506"/>
      <c r="K1302" s="506"/>
      <c r="L1302" s="506"/>
      <c r="M1302" s="65"/>
    </row>
    <row r="1303" spans="2:13">
      <c r="B1303" s="61" t="s">
        <v>1690</v>
      </c>
      <c r="C1303" s="86" t="s">
        <v>1154</v>
      </c>
      <c r="D1303" s="92">
        <v>68</v>
      </c>
      <c r="E1303" s="505" t="s">
        <v>1690</v>
      </c>
      <c r="F1303" s="109" t="s">
        <v>1851</v>
      </c>
      <c r="G1303" s="92">
        <v>60</v>
      </c>
      <c r="H1303" s="506"/>
      <c r="I1303" s="506"/>
      <c r="J1303" s="506"/>
      <c r="K1303" s="506"/>
      <c r="L1303" s="506"/>
      <c r="M1303" s="65"/>
    </row>
    <row r="1304" spans="2:13">
      <c r="B1304" s="61" t="s">
        <v>1691</v>
      </c>
      <c r="C1304" s="96" t="s">
        <v>1187</v>
      </c>
      <c r="D1304" s="92">
        <v>70</v>
      </c>
      <c r="E1304" s="505" t="s">
        <v>1691</v>
      </c>
      <c r="F1304" s="109" t="s">
        <v>1073</v>
      </c>
      <c r="G1304" s="92">
        <v>60</v>
      </c>
      <c r="H1304" s="86" t="s">
        <v>1716</v>
      </c>
      <c r="I1304" s="506"/>
      <c r="J1304" s="85" t="s">
        <v>1717</v>
      </c>
      <c r="K1304" s="506"/>
      <c r="L1304" s="85" t="s">
        <v>1718</v>
      </c>
      <c r="M1304" s="65"/>
    </row>
    <row r="1305" spans="2:13">
      <c r="B1305" s="61" t="s">
        <v>1692</v>
      </c>
      <c r="C1305" s="86" t="s">
        <v>1074</v>
      </c>
      <c r="D1305" s="92">
        <v>120</v>
      </c>
      <c r="E1305" s="505" t="s">
        <v>1692</v>
      </c>
      <c r="F1305" s="96" t="s">
        <v>799</v>
      </c>
      <c r="G1305" s="92">
        <v>90</v>
      </c>
      <c r="H1305" s="506"/>
      <c r="I1305" s="506"/>
      <c r="J1305" s="506"/>
      <c r="K1305" s="506"/>
      <c r="L1305" s="506"/>
      <c r="M1305" s="65"/>
    </row>
    <row r="1306" spans="2:13">
      <c r="B1306" s="61" t="s">
        <v>1677</v>
      </c>
      <c r="C1306" s="86" t="s">
        <v>752</v>
      </c>
      <c r="D1306" s="92">
        <v>80</v>
      </c>
      <c r="E1306" s="505" t="s">
        <v>1677</v>
      </c>
      <c r="F1306" s="86" t="s">
        <v>1722</v>
      </c>
      <c r="G1306" s="92">
        <v>0</v>
      </c>
      <c r="H1306" s="506"/>
      <c r="I1306" s="506"/>
      <c r="J1306" s="506"/>
      <c r="K1306" s="506"/>
      <c r="L1306" s="506"/>
      <c r="M1306" s="65"/>
    </row>
    <row r="1307" spans="2:13">
      <c r="B1307" s="61" t="s">
        <v>1693</v>
      </c>
      <c r="C1307" s="86" t="s">
        <v>964</v>
      </c>
      <c r="D1307" s="92">
        <v>75</v>
      </c>
      <c r="E1307" s="505" t="s">
        <v>1693</v>
      </c>
      <c r="F1307" s="86" t="s">
        <v>1722</v>
      </c>
      <c r="G1307" s="92">
        <v>0</v>
      </c>
      <c r="H1307" s="506"/>
      <c r="I1307" s="506"/>
      <c r="J1307" s="506"/>
      <c r="K1307" s="506"/>
      <c r="L1307" s="506"/>
      <c r="M1307" s="65"/>
    </row>
    <row r="1308" spans="2:13" ht="15.75" thickBot="1">
      <c r="B1308" s="102" t="s">
        <v>1729</v>
      </c>
      <c r="C1308" s="93"/>
      <c r="D1308" s="108">
        <v>89</v>
      </c>
      <c r="E1308" s="103" t="s">
        <v>1730</v>
      </c>
      <c r="F1308" s="93"/>
      <c r="G1308" s="108">
        <v>70</v>
      </c>
      <c r="H1308" s="83"/>
      <c r="I1308" s="83"/>
      <c r="J1308" s="83"/>
      <c r="K1308" s="83"/>
      <c r="L1308" s="83"/>
      <c r="M1308" s="84"/>
    </row>
    <row r="1309" spans="2:13" ht="15.75" thickTop="1">
      <c r="B1309" s="104"/>
      <c r="C1309" s="105"/>
      <c r="D1309" s="142"/>
      <c r="E1309" s="104"/>
      <c r="F1309" s="105"/>
      <c r="G1309" s="142"/>
      <c r="H1309" s="58"/>
      <c r="I1309" s="58"/>
      <c r="J1309" s="58"/>
      <c r="K1309" s="58"/>
      <c r="L1309" s="58"/>
      <c r="M1309" s="58"/>
    </row>
    <row r="1310" spans="2:13">
      <c r="B1310" s="104"/>
      <c r="C1310" s="105"/>
      <c r="D1310" s="142"/>
      <c r="E1310" s="104"/>
      <c r="F1310" s="105"/>
      <c r="G1310" s="142"/>
      <c r="H1310" s="58"/>
      <c r="I1310" s="58"/>
      <c r="J1310" s="58"/>
      <c r="K1310" s="58"/>
      <c r="L1310" s="58"/>
      <c r="M1310" s="58"/>
    </row>
    <row r="1311" spans="2:13" ht="15.75" thickBot="1">
      <c r="B1311" s="104"/>
      <c r="C1311" s="105"/>
      <c r="D1311" s="142"/>
      <c r="E1311" s="104"/>
      <c r="F1311" s="105"/>
      <c r="G1311" s="142"/>
      <c r="H1311" s="58"/>
      <c r="I1311" s="58"/>
      <c r="J1311" s="58"/>
      <c r="K1311" s="58"/>
      <c r="L1311" s="58"/>
      <c r="M1311" s="58"/>
    </row>
    <row r="1312" spans="2:13" ht="16.5" thickTop="1" thickBot="1">
      <c r="B1312" s="833" t="s">
        <v>1961</v>
      </c>
      <c r="C1312" s="834"/>
      <c r="D1312" s="835" t="s">
        <v>1658</v>
      </c>
      <c r="E1312" s="836"/>
      <c r="F1312" s="836"/>
      <c r="G1312" s="836"/>
      <c r="H1312" s="836"/>
      <c r="I1312" s="837"/>
      <c r="J1312" s="131"/>
      <c r="K1312" s="59"/>
      <c r="L1312" s="59"/>
      <c r="M1312" s="60"/>
    </row>
    <row r="1313" spans="2:13" ht="15.75" thickTop="1">
      <c r="B1313" s="66" t="s">
        <v>1667</v>
      </c>
      <c r="C1313" s="612" t="s">
        <v>2107</v>
      </c>
      <c r="D1313" s="520" t="s">
        <v>1652</v>
      </c>
      <c r="E1313" s="521" t="s">
        <v>1653</v>
      </c>
      <c r="F1313" s="521" t="s">
        <v>1654</v>
      </c>
      <c r="G1313" s="521" t="s">
        <v>1656</v>
      </c>
      <c r="H1313" s="521" t="s">
        <v>1655</v>
      </c>
      <c r="I1313" s="522" t="s">
        <v>1657</v>
      </c>
      <c r="J1313" s="132"/>
      <c r="K1313" s="524"/>
      <c r="L1313" s="524"/>
      <c r="M1313" s="65"/>
    </row>
    <row r="1314" spans="2:13">
      <c r="B1314" s="66" t="s">
        <v>1757</v>
      </c>
      <c r="C1314" s="86" t="s">
        <v>1792</v>
      </c>
      <c r="D1314" s="87">
        <v>76</v>
      </c>
      <c r="E1314" s="88">
        <v>65</v>
      </c>
      <c r="F1314" s="88">
        <v>45</v>
      </c>
      <c r="G1314" s="88">
        <v>92</v>
      </c>
      <c r="H1314" s="88">
        <v>42</v>
      </c>
      <c r="I1314" s="89">
        <v>91</v>
      </c>
      <c r="J1314" s="132"/>
      <c r="K1314" s="524"/>
      <c r="L1314" s="524"/>
      <c r="M1314" s="65"/>
    </row>
    <row r="1315" spans="2:13">
      <c r="B1315" s="66" t="s">
        <v>1665</v>
      </c>
      <c r="C1315" s="86" t="s">
        <v>11</v>
      </c>
      <c r="D1315" s="838" t="s">
        <v>1669</v>
      </c>
      <c r="E1315" s="839"/>
      <c r="F1315" s="839"/>
      <c r="G1315" s="839"/>
      <c r="H1315" s="839"/>
      <c r="I1315" s="840"/>
      <c r="J1315" s="132"/>
      <c r="K1315" s="524"/>
      <c r="L1315" s="524"/>
      <c r="M1315" s="65"/>
    </row>
    <row r="1316" spans="2:13">
      <c r="B1316" s="66" t="s">
        <v>1666</v>
      </c>
      <c r="C1316" s="86" t="s">
        <v>6</v>
      </c>
      <c r="D1316" s="841" t="s">
        <v>1661</v>
      </c>
      <c r="E1316" s="842"/>
      <c r="F1316" s="842"/>
      <c r="G1316" s="842" t="s">
        <v>1662</v>
      </c>
      <c r="H1316" s="842"/>
      <c r="I1316" s="843"/>
      <c r="J1316" s="132"/>
      <c r="K1316" s="524"/>
      <c r="L1316" s="524"/>
      <c r="M1316" s="65"/>
    </row>
    <row r="1317" spans="2:13">
      <c r="B1317" s="66" t="s">
        <v>1670</v>
      </c>
      <c r="C1317" s="109" t="s">
        <v>1616</v>
      </c>
      <c r="D1317" s="63" t="s">
        <v>1663</v>
      </c>
      <c r="E1317" s="524" t="s">
        <v>1144</v>
      </c>
      <c r="F1317" s="524"/>
      <c r="G1317" s="64" t="s">
        <v>1663</v>
      </c>
      <c r="H1317" s="524" t="s">
        <v>1205</v>
      </c>
      <c r="I1317" s="70"/>
      <c r="J1317" s="301"/>
      <c r="K1317" s="524"/>
      <c r="L1317" s="524"/>
      <c r="M1317" s="65"/>
    </row>
    <row r="1318" spans="2:13">
      <c r="B1318" s="66" t="s">
        <v>1659</v>
      </c>
      <c r="C1318" s="86">
        <v>629.54</v>
      </c>
      <c r="D1318" s="71" t="s">
        <v>1664</v>
      </c>
      <c r="E1318" s="90">
        <v>102</v>
      </c>
      <c r="F1318" s="68"/>
      <c r="G1318" s="72" t="s">
        <v>1664</v>
      </c>
      <c r="H1318" s="90">
        <v>63</v>
      </c>
      <c r="I1318" s="69"/>
      <c r="J1318" s="152"/>
      <c r="K1318" s="524"/>
      <c r="L1318" s="524"/>
      <c r="M1318" s="65"/>
    </row>
    <row r="1319" spans="2:13">
      <c r="B1319" s="66" t="s">
        <v>1660</v>
      </c>
      <c r="C1319" s="86">
        <v>152.69</v>
      </c>
      <c r="D1319" s="838" t="s">
        <v>1668</v>
      </c>
      <c r="E1319" s="839"/>
      <c r="F1319" s="839"/>
      <c r="G1319" s="839"/>
      <c r="H1319" s="839"/>
      <c r="I1319" s="840"/>
      <c r="J1319" s="152"/>
      <c r="K1319" s="524"/>
      <c r="L1319" s="524"/>
      <c r="M1319" s="65"/>
    </row>
    <row r="1320" spans="2:13">
      <c r="B1320" s="66" t="s">
        <v>1728</v>
      </c>
      <c r="C1320" s="86">
        <v>419.85</v>
      </c>
      <c r="D1320" s="841" t="s">
        <v>1661</v>
      </c>
      <c r="E1320" s="842"/>
      <c r="F1320" s="842"/>
      <c r="G1320" s="842" t="s">
        <v>1662</v>
      </c>
      <c r="H1320" s="842"/>
      <c r="I1320" s="843"/>
      <c r="J1320" s="152"/>
      <c r="K1320" s="524"/>
      <c r="L1320" s="524"/>
      <c r="M1320" s="65"/>
    </row>
    <row r="1321" spans="2:13">
      <c r="B1321" s="66" t="s">
        <v>1713</v>
      </c>
      <c r="C1321" s="86">
        <v>1.17</v>
      </c>
      <c r="D1321" s="63" t="s">
        <v>1663</v>
      </c>
      <c r="E1321" s="524" t="s">
        <v>946</v>
      </c>
      <c r="F1321" s="524"/>
      <c r="G1321" s="64" t="s">
        <v>1663</v>
      </c>
      <c r="H1321" s="524" t="s">
        <v>723</v>
      </c>
      <c r="I1321" s="70"/>
      <c r="J1321" s="152"/>
      <c r="K1321" s="524"/>
      <c r="L1321" s="524"/>
      <c r="M1321" s="65"/>
    </row>
    <row r="1322" spans="2:13">
      <c r="B1322" s="66" t="s">
        <v>1714</v>
      </c>
      <c r="C1322" s="140">
        <v>1.4</v>
      </c>
      <c r="D1322" s="63" t="s">
        <v>1664</v>
      </c>
      <c r="E1322" s="90">
        <v>90</v>
      </c>
      <c r="F1322" s="68"/>
      <c r="G1322" s="72" t="s">
        <v>1664</v>
      </c>
      <c r="H1322" s="91">
        <v>60</v>
      </c>
      <c r="I1322" s="70"/>
      <c r="J1322" s="152"/>
      <c r="K1322" s="524"/>
      <c r="L1322" s="524"/>
      <c r="M1322" s="65"/>
    </row>
    <row r="1323" spans="2:13">
      <c r="B1323" s="844" t="s">
        <v>1671</v>
      </c>
      <c r="C1323" s="839"/>
      <c r="D1323" s="840"/>
      <c r="E1323" s="838" t="s">
        <v>1672</v>
      </c>
      <c r="F1323" s="839"/>
      <c r="G1323" s="840"/>
      <c r="H1323" s="838" t="s">
        <v>1673</v>
      </c>
      <c r="I1323" s="839"/>
      <c r="J1323" s="840"/>
      <c r="K1323" s="838" t="s">
        <v>1701</v>
      </c>
      <c r="L1323" s="839"/>
      <c r="M1323" s="845"/>
    </row>
    <row r="1324" spans="2:13">
      <c r="B1324" s="73" t="s">
        <v>1674</v>
      </c>
      <c r="C1324" s="521" t="s">
        <v>1675</v>
      </c>
      <c r="D1324" s="522" t="s">
        <v>1676</v>
      </c>
      <c r="E1324" s="520" t="s">
        <v>1674</v>
      </c>
      <c r="F1324" s="521" t="s">
        <v>1675</v>
      </c>
      <c r="G1324" s="522" t="s">
        <v>1676</v>
      </c>
      <c r="H1324" s="520" t="s">
        <v>1694</v>
      </c>
      <c r="I1324" s="521" t="s">
        <v>1731</v>
      </c>
      <c r="J1324" s="522" t="s">
        <v>1732</v>
      </c>
      <c r="K1324" s="520" t="s">
        <v>1702</v>
      </c>
      <c r="L1324" s="521"/>
      <c r="M1324" s="77" t="s">
        <v>1703</v>
      </c>
    </row>
    <row r="1325" spans="2:13">
      <c r="B1325" s="61" t="s">
        <v>1678</v>
      </c>
      <c r="C1325" s="86" t="s">
        <v>1723</v>
      </c>
      <c r="D1325" s="92" t="s">
        <v>1723</v>
      </c>
      <c r="E1325" s="523" t="s">
        <v>1678</v>
      </c>
      <c r="F1325" s="86" t="s">
        <v>1723</v>
      </c>
      <c r="G1325" s="92" t="s">
        <v>1723</v>
      </c>
      <c r="H1325" s="523" t="s">
        <v>1695</v>
      </c>
      <c r="I1325" s="86">
        <v>0</v>
      </c>
      <c r="J1325" s="92">
        <v>10</v>
      </c>
      <c r="K1325" s="523" t="s">
        <v>1704</v>
      </c>
      <c r="L1325" s="524"/>
      <c r="M1325" s="107">
        <v>0</v>
      </c>
    </row>
    <row r="1326" spans="2:13">
      <c r="B1326" s="61" t="s">
        <v>1679</v>
      </c>
      <c r="C1326" s="86" t="s">
        <v>1722</v>
      </c>
      <c r="D1326" s="92">
        <v>0</v>
      </c>
      <c r="E1326" s="523" t="s">
        <v>1679</v>
      </c>
      <c r="F1326" s="86" t="s">
        <v>1722</v>
      </c>
      <c r="G1326" s="92">
        <v>0</v>
      </c>
      <c r="H1326" s="523" t="s">
        <v>1696</v>
      </c>
      <c r="I1326" s="86">
        <v>90</v>
      </c>
      <c r="J1326" s="92">
        <v>14</v>
      </c>
      <c r="K1326" s="523" t="s">
        <v>1735</v>
      </c>
      <c r="L1326" s="524"/>
      <c r="M1326" s="107">
        <v>50</v>
      </c>
    </row>
    <row r="1327" spans="2:13">
      <c r="B1327" s="61" t="s">
        <v>1680</v>
      </c>
      <c r="C1327" s="86" t="s">
        <v>1722</v>
      </c>
      <c r="D1327" s="92">
        <v>0</v>
      </c>
      <c r="E1327" s="523" t="s">
        <v>1680</v>
      </c>
      <c r="F1327" s="94" t="s">
        <v>930</v>
      </c>
      <c r="G1327" s="92">
        <v>90</v>
      </c>
      <c r="H1327" s="523" t="s">
        <v>1697</v>
      </c>
      <c r="I1327" s="86">
        <v>0</v>
      </c>
      <c r="J1327" s="92">
        <v>30</v>
      </c>
      <c r="K1327" s="67" t="s">
        <v>1706</v>
      </c>
      <c r="L1327" s="68"/>
      <c r="M1327" s="101">
        <v>0</v>
      </c>
    </row>
    <row r="1328" spans="2:13">
      <c r="B1328" s="61" t="s">
        <v>1681</v>
      </c>
      <c r="C1328" s="86" t="s">
        <v>1722</v>
      </c>
      <c r="D1328" s="92">
        <v>0</v>
      </c>
      <c r="E1328" s="523" t="s">
        <v>1681</v>
      </c>
      <c r="F1328" s="86" t="s">
        <v>1722</v>
      </c>
      <c r="G1328" s="92">
        <v>0</v>
      </c>
      <c r="H1328" s="523" t="s">
        <v>1698</v>
      </c>
      <c r="I1328" s="86">
        <v>0</v>
      </c>
      <c r="J1328" s="92">
        <v>0</v>
      </c>
      <c r="K1328" s="838" t="s">
        <v>1707</v>
      </c>
      <c r="L1328" s="839"/>
      <c r="M1328" s="845"/>
    </row>
    <row r="1329" spans="2:13">
      <c r="B1329" s="61" t="s">
        <v>1682</v>
      </c>
      <c r="C1329" s="86" t="s">
        <v>1722</v>
      </c>
      <c r="D1329" s="92">
        <v>0</v>
      </c>
      <c r="E1329" s="523" t="s">
        <v>1682</v>
      </c>
      <c r="F1329" s="86" t="s">
        <v>1722</v>
      </c>
      <c r="G1329" s="92">
        <v>0</v>
      </c>
      <c r="H1329" s="524" t="s">
        <v>1724</v>
      </c>
      <c r="I1329" s="86">
        <v>50</v>
      </c>
      <c r="J1329" s="92">
        <v>0</v>
      </c>
      <c r="K1329" s="846" t="s">
        <v>1708</v>
      </c>
      <c r="L1329" s="847"/>
      <c r="M1329" s="107">
        <v>0</v>
      </c>
    </row>
    <row r="1330" spans="2:13">
      <c r="B1330" s="61" t="s">
        <v>1683</v>
      </c>
      <c r="C1330" s="86" t="s">
        <v>1722</v>
      </c>
      <c r="D1330" s="92">
        <v>0</v>
      </c>
      <c r="E1330" s="523" t="s">
        <v>1683</v>
      </c>
      <c r="F1330" s="86" t="s">
        <v>1722</v>
      </c>
      <c r="G1330" s="92">
        <v>0</v>
      </c>
      <c r="H1330" s="523" t="s">
        <v>1699</v>
      </c>
      <c r="I1330" s="86">
        <v>0</v>
      </c>
      <c r="J1330" s="92">
        <v>0</v>
      </c>
      <c r="K1330" s="846" t="s">
        <v>1709</v>
      </c>
      <c r="L1330" s="847"/>
      <c r="M1330" s="107">
        <v>0</v>
      </c>
    </row>
    <row r="1331" spans="2:13">
      <c r="B1331" s="61" t="s">
        <v>1684</v>
      </c>
      <c r="C1331" s="86" t="s">
        <v>1722</v>
      </c>
      <c r="D1331" s="92">
        <v>0</v>
      </c>
      <c r="E1331" s="523" t="s">
        <v>1684</v>
      </c>
      <c r="F1331" s="86" t="s">
        <v>1722</v>
      </c>
      <c r="G1331" s="92">
        <v>0</v>
      </c>
      <c r="H1331" s="523" t="s">
        <v>1685</v>
      </c>
      <c r="I1331" s="86">
        <v>85</v>
      </c>
      <c r="J1331" s="92">
        <v>0</v>
      </c>
      <c r="K1331" s="846" t="s">
        <v>1710</v>
      </c>
      <c r="L1331" s="847"/>
      <c r="M1331" s="107">
        <v>0</v>
      </c>
    </row>
    <row r="1332" spans="2:13">
      <c r="B1332" s="61" t="s">
        <v>1685</v>
      </c>
      <c r="C1332" s="86" t="s">
        <v>1722</v>
      </c>
      <c r="D1332" s="92">
        <v>0</v>
      </c>
      <c r="E1332" s="523" t="s">
        <v>1685</v>
      </c>
      <c r="F1332" s="86" t="s">
        <v>1722</v>
      </c>
      <c r="G1332" s="92">
        <v>0</v>
      </c>
      <c r="H1332" s="523" t="s">
        <v>1700</v>
      </c>
      <c r="I1332" s="100">
        <v>55</v>
      </c>
      <c r="J1332" s="106">
        <v>0</v>
      </c>
      <c r="K1332" s="593" t="s">
        <v>2003</v>
      </c>
      <c r="L1332" s="100"/>
      <c r="M1332" s="101" t="s">
        <v>2004</v>
      </c>
    </row>
    <row r="1333" spans="2:13">
      <c r="B1333" s="61" t="s">
        <v>1686</v>
      </c>
      <c r="C1333" s="86" t="s">
        <v>1722</v>
      </c>
      <c r="D1333" s="92">
        <v>0</v>
      </c>
      <c r="E1333" s="523" t="s">
        <v>1686</v>
      </c>
      <c r="F1333" s="86" t="s">
        <v>1722</v>
      </c>
      <c r="G1333" s="92">
        <v>0</v>
      </c>
      <c r="H1333" s="848" t="s">
        <v>1712</v>
      </c>
      <c r="I1333" s="849"/>
      <c r="J1333" s="81" t="s">
        <v>1711</v>
      </c>
      <c r="K1333" s="97">
        <v>80</v>
      </c>
      <c r="L1333" s="82" t="s">
        <v>1705</v>
      </c>
      <c r="M1333" s="98">
        <v>155</v>
      </c>
    </row>
    <row r="1334" spans="2:13">
      <c r="B1334" s="61" t="s">
        <v>1687</v>
      </c>
      <c r="C1334" s="86" t="s">
        <v>1723</v>
      </c>
      <c r="D1334" s="92" t="s">
        <v>1723</v>
      </c>
      <c r="E1334" s="523" t="s">
        <v>1687</v>
      </c>
      <c r="F1334" s="86" t="s">
        <v>1723</v>
      </c>
      <c r="G1334" s="92" t="s">
        <v>1723</v>
      </c>
      <c r="H1334" s="524"/>
      <c r="I1334" s="524"/>
      <c r="J1334" s="524"/>
      <c r="K1334" s="524"/>
      <c r="L1334" s="524"/>
      <c r="M1334" s="65"/>
    </row>
    <row r="1335" spans="2:13">
      <c r="B1335" s="61" t="s">
        <v>1688</v>
      </c>
      <c r="C1335" s="86" t="s">
        <v>1722</v>
      </c>
      <c r="D1335" s="92">
        <v>0</v>
      </c>
      <c r="E1335" s="523" t="s">
        <v>1688</v>
      </c>
      <c r="F1335" s="86" t="s">
        <v>1722</v>
      </c>
      <c r="G1335" s="92">
        <v>0</v>
      </c>
      <c r="H1335" s="524"/>
      <c r="I1335" s="524"/>
      <c r="J1335" s="524"/>
      <c r="K1335" s="524"/>
      <c r="L1335" s="524"/>
      <c r="M1335" s="65"/>
    </row>
    <row r="1336" spans="2:13">
      <c r="B1336" s="61" t="s">
        <v>1689</v>
      </c>
      <c r="C1336" s="86" t="s">
        <v>1333</v>
      </c>
      <c r="D1336" s="92">
        <v>70</v>
      </c>
      <c r="E1336" s="523" t="s">
        <v>1689</v>
      </c>
      <c r="F1336" s="86" t="s">
        <v>1722</v>
      </c>
      <c r="G1336" s="92">
        <v>0</v>
      </c>
      <c r="H1336" s="524"/>
      <c r="I1336" s="524"/>
      <c r="J1336" s="524"/>
      <c r="K1336" s="524"/>
      <c r="L1336" s="524"/>
      <c r="M1336" s="65"/>
    </row>
    <row r="1337" spans="2:13">
      <c r="B1337" s="61" t="s">
        <v>1690</v>
      </c>
      <c r="C1337" s="86" t="s">
        <v>1722</v>
      </c>
      <c r="D1337" s="92">
        <v>0</v>
      </c>
      <c r="E1337" s="523" t="s">
        <v>1690</v>
      </c>
      <c r="F1337" s="86" t="s">
        <v>1722</v>
      </c>
      <c r="G1337" s="92">
        <v>0</v>
      </c>
      <c r="H1337" s="524"/>
      <c r="I1337" s="524"/>
      <c r="J1337" s="524"/>
      <c r="K1337" s="524"/>
      <c r="L1337" s="524"/>
      <c r="M1337" s="65"/>
    </row>
    <row r="1338" spans="2:13">
      <c r="B1338" s="61" t="s">
        <v>1691</v>
      </c>
      <c r="C1338" s="86" t="s">
        <v>1722</v>
      </c>
      <c r="D1338" s="92">
        <v>0</v>
      </c>
      <c r="E1338" s="523" t="s">
        <v>1691</v>
      </c>
      <c r="F1338" s="109" t="s">
        <v>1073</v>
      </c>
      <c r="G1338" s="92">
        <v>60</v>
      </c>
      <c r="H1338" s="86" t="s">
        <v>1716</v>
      </c>
      <c r="I1338" s="524"/>
      <c r="J1338" s="85" t="s">
        <v>1717</v>
      </c>
      <c r="K1338" s="524"/>
      <c r="L1338" s="85" t="s">
        <v>1718</v>
      </c>
      <c r="M1338" s="65"/>
    </row>
    <row r="1339" spans="2:13">
      <c r="B1339" s="61" t="s">
        <v>1692</v>
      </c>
      <c r="C1339" s="86" t="s">
        <v>1722</v>
      </c>
      <c r="D1339" s="92">
        <v>0</v>
      </c>
      <c r="E1339" s="523" t="s">
        <v>1692</v>
      </c>
      <c r="F1339" s="86" t="s">
        <v>1332</v>
      </c>
      <c r="G1339" s="92">
        <v>40</v>
      </c>
      <c r="H1339" s="524"/>
      <c r="I1339" s="524"/>
      <c r="J1339" s="524"/>
      <c r="K1339" s="524"/>
      <c r="L1339" s="524"/>
      <c r="M1339" s="65"/>
    </row>
    <row r="1340" spans="2:13">
      <c r="B1340" s="61" t="s">
        <v>1677</v>
      </c>
      <c r="C1340" s="86" t="s">
        <v>1299</v>
      </c>
      <c r="D1340" s="92">
        <v>40</v>
      </c>
      <c r="E1340" s="523" t="s">
        <v>1677</v>
      </c>
      <c r="F1340" s="86" t="s">
        <v>1722</v>
      </c>
      <c r="G1340" s="92">
        <v>0</v>
      </c>
      <c r="H1340" s="524"/>
      <c r="I1340" s="524"/>
      <c r="J1340" s="524"/>
      <c r="K1340" s="524"/>
      <c r="L1340" s="524"/>
      <c r="M1340" s="65"/>
    </row>
    <row r="1341" spans="2:13">
      <c r="B1341" s="61" t="s">
        <v>1693</v>
      </c>
      <c r="C1341" s="94" t="s">
        <v>1247</v>
      </c>
      <c r="D1341" s="92">
        <v>63</v>
      </c>
      <c r="E1341" s="523" t="s">
        <v>1693</v>
      </c>
      <c r="F1341" s="86" t="s">
        <v>1722</v>
      </c>
      <c r="G1341" s="92">
        <v>0</v>
      </c>
      <c r="H1341" s="524"/>
      <c r="I1341" s="524"/>
      <c r="J1341" s="524"/>
      <c r="K1341" s="524"/>
      <c r="L1341" s="524"/>
      <c r="M1341" s="65"/>
    </row>
    <row r="1342" spans="2:13" ht="15.75" thickBot="1">
      <c r="B1342" s="102" t="s">
        <v>1729</v>
      </c>
      <c r="C1342" s="93"/>
      <c r="D1342" s="108">
        <v>58</v>
      </c>
      <c r="E1342" s="103" t="s">
        <v>1730</v>
      </c>
      <c r="F1342" s="93"/>
      <c r="G1342" s="108">
        <v>63</v>
      </c>
      <c r="H1342" s="83"/>
      <c r="I1342" s="83"/>
      <c r="J1342" s="83"/>
      <c r="K1342" s="83"/>
      <c r="L1342" s="83"/>
      <c r="M1342" s="84"/>
    </row>
    <row r="1343" spans="2:13" ht="16.5" thickTop="1" thickBot="1">
      <c r="B1343" s="104"/>
      <c r="C1343" s="105"/>
      <c r="D1343" s="142"/>
      <c r="E1343" s="104"/>
      <c r="F1343" s="105"/>
      <c r="G1343" s="142"/>
      <c r="H1343" s="58"/>
      <c r="I1343" s="58"/>
      <c r="J1343" s="58"/>
      <c r="K1343" s="58"/>
      <c r="L1343" s="58"/>
      <c r="M1343" s="58"/>
    </row>
    <row r="1344" spans="2:13" ht="16.5" thickTop="1" thickBot="1">
      <c r="B1344" s="833" t="s">
        <v>1962</v>
      </c>
      <c r="C1344" s="834"/>
      <c r="D1344" s="835" t="s">
        <v>1658</v>
      </c>
      <c r="E1344" s="836"/>
      <c r="F1344" s="836"/>
      <c r="G1344" s="836"/>
      <c r="H1344" s="836"/>
      <c r="I1344" s="837"/>
      <c r="J1344" s="112"/>
      <c r="K1344" s="59"/>
      <c r="L1344" s="59"/>
      <c r="M1344" s="60"/>
    </row>
    <row r="1345" spans="2:13" ht="15.75" thickTop="1">
      <c r="B1345" s="66" t="s">
        <v>1667</v>
      </c>
      <c r="C1345" s="588" t="s">
        <v>2014</v>
      </c>
      <c r="D1345" s="520" t="s">
        <v>1652</v>
      </c>
      <c r="E1345" s="521" t="s">
        <v>1653</v>
      </c>
      <c r="F1345" s="521" t="s">
        <v>1654</v>
      </c>
      <c r="G1345" s="521" t="s">
        <v>1656</v>
      </c>
      <c r="H1345" s="521" t="s">
        <v>1655</v>
      </c>
      <c r="I1345" s="522" t="s">
        <v>1657</v>
      </c>
      <c r="J1345" s="113"/>
      <c r="K1345" s="524"/>
      <c r="L1345" s="524"/>
      <c r="M1345" s="65"/>
    </row>
    <row r="1346" spans="2:13">
      <c r="B1346" s="66" t="s">
        <v>1757</v>
      </c>
      <c r="C1346" s="86" t="s">
        <v>1792</v>
      </c>
      <c r="D1346" s="87">
        <v>70</v>
      </c>
      <c r="E1346" s="88">
        <v>60</v>
      </c>
      <c r="F1346" s="88">
        <v>70</v>
      </c>
      <c r="G1346" s="88">
        <v>87</v>
      </c>
      <c r="H1346" s="88">
        <v>78</v>
      </c>
      <c r="I1346" s="89">
        <v>85</v>
      </c>
      <c r="J1346" s="113"/>
      <c r="K1346" s="524"/>
      <c r="L1346" s="524"/>
      <c r="M1346" s="65"/>
    </row>
    <row r="1347" spans="2:13">
      <c r="B1347" s="66" t="s">
        <v>1665</v>
      </c>
      <c r="C1347" s="86" t="s">
        <v>8</v>
      </c>
      <c r="D1347" s="838" t="s">
        <v>1669</v>
      </c>
      <c r="E1347" s="839"/>
      <c r="F1347" s="839"/>
      <c r="G1347" s="839"/>
      <c r="H1347" s="839"/>
      <c r="I1347" s="840"/>
      <c r="J1347" s="113"/>
      <c r="K1347" s="524"/>
      <c r="L1347" s="524"/>
      <c r="M1347" s="65"/>
    </row>
    <row r="1348" spans="2:13">
      <c r="B1348" s="66" t="s">
        <v>1666</v>
      </c>
      <c r="C1348" s="86" t="s">
        <v>1723</v>
      </c>
      <c r="D1348" s="841" t="s">
        <v>1661</v>
      </c>
      <c r="E1348" s="842"/>
      <c r="F1348" s="842"/>
      <c r="G1348" s="842" t="s">
        <v>1662</v>
      </c>
      <c r="H1348" s="842"/>
      <c r="I1348" s="843"/>
      <c r="J1348" s="113"/>
      <c r="K1348" s="524"/>
      <c r="L1348" s="524"/>
      <c r="M1348" s="65"/>
    </row>
    <row r="1349" spans="2:13">
      <c r="B1349" s="66" t="s">
        <v>1670</v>
      </c>
      <c r="C1349" s="96" t="s">
        <v>1453</v>
      </c>
      <c r="D1349" s="63" t="s">
        <v>1663</v>
      </c>
      <c r="E1349" s="524" t="s">
        <v>1180</v>
      </c>
      <c r="F1349" s="524"/>
      <c r="G1349" s="64" t="s">
        <v>1663</v>
      </c>
      <c r="H1349" s="524" t="s">
        <v>1723</v>
      </c>
      <c r="I1349" s="70"/>
      <c r="J1349" s="113"/>
      <c r="K1349" s="524"/>
      <c r="L1349" s="524"/>
      <c r="M1349" s="65"/>
    </row>
    <row r="1350" spans="2:13">
      <c r="B1350" s="66" t="s">
        <v>1659</v>
      </c>
      <c r="C1350" s="86">
        <v>225.11</v>
      </c>
      <c r="D1350" s="71" t="s">
        <v>1664</v>
      </c>
      <c r="E1350" s="90">
        <v>80</v>
      </c>
      <c r="F1350" s="68"/>
      <c r="G1350" s="72" t="s">
        <v>1664</v>
      </c>
      <c r="H1350" s="90" t="s">
        <v>1723</v>
      </c>
      <c r="I1350" s="69"/>
      <c r="J1350" s="113"/>
      <c r="K1350" s="524"/>
      <c r="L1350" s="524"/>
      <c r="M1350" s="65"/>
    </row>
    <row r="1351" spans="2:13">
      <c r="B1351" s="66" t="s">
        <v>1660</v>
      </c>
      <c r="C1351" s="86">
        <v>162.26</v>
      </c>
      <c r="D1351" s="838" t="s">
        <v>1668</v>
      </c>
      <c r="E1351" s="839"/>
      <c r="F1351" s="839"/>
      <c r="G1351" s="839"/>
      <c r="H1351" s="839"/>
      <c r="I1351" s="840"/>
      <c r="J1351" s="113"/>
      <c r="K1351" s="524"/>
      <c r="L1351" s="524"/>
      <c r="M1351" s="65"/>
    </row>
    <row r="1352" spans="2:13">
      <c r="B1352" s="66" t="s">
        <v>1728</v>
      </c>
      <c r="C1352" s="86">
        <v>267.14999999999998</v>
      </c>
      <c r="D1352" s="841" t="s">
        <v>1661</v>
      </c>
      <c r="E1352" s="842"/>
      <c r="F1352" s="842"/>
      <c r="G1352" s="842" t="s">
        <v>1662</v>
      </c>
      <c r="H1352" s="842"/>
      <c r="I1352" s="843"/>
      <c r="J1352" s="113"/>
      <c r="K1352" s="524"/>
      <c r="L1352" s="524"/>
      <c r="M1352" s="65"/>
    </row>
    <row r="1353" spans="2:13">
      <c r="B1353" s="66" t="s">
        <v>1713</v>
      </c>
      <c r="C1353" s="86">
        <v>1.08</v>
      </c>
      <c r="D1353" s="63" t="s">
        <v>1663</v>
      </c>
      <c r="E1353" s="524" t="s">
        <v>889</v>
      </c>
      <c r="F1353" s="524"/>
      <c r="G1353" s="64" t="s">
        <v>1663</v>
      </c>
      <c r="H1353" s="524" t="s">
        <v>1723</v>
      </c>
      <c r="I1353" s="70"/>
      <c r="J1353" s="113"/>
      <c r="K1353" s="524"/>
      <c r="L1353" s="524"/>
      <c r="M1353" s="65"/>
    </row>
    <row r="1354" spans="2:13">
      <c r="B1354" s="66" t="s">
        <v>1714</v>
      </c>
      <c r="C1354" s="86">
        <v>1.31</v>
      </c>
      <c r="D1354" s="63" t="s">
        <v>1664</v>
      </c>
      <c r="E1354" s="90">
        <v>80</v>
      </c>
      <c r="F1354" s="68"/>
      <c r="G1354" s="72" t="s">
        <v>1664</v>
      </c>
      <c r="H1354" s="91" t="s">
        <v>1723</v>
      </c>
      <c r="I1354" s="70"/>
      <c r="J1354" s="113"/>
      <c r="K1354" s="524"/>
      <c r="L1354" s="524"/>
      <c r="M1354" s="65"/>
    </row>
    <row r="1355" spans="2:13">
      <c r="B1355" s="844" t="s">
        <v>1671</v>
      </c>
      <c r="C1355" s="839"/>
      <c r="D1355" s="840"/>
      <c r="E1355" s="838" t="s">
        <v>1672</v>
      </c>
      <c r="F1355" s="839"/>
      <c r="G1355" s="840"/>
      <c r="H1355" s="838" t="s">
        <v>1673</v>
      </c>
      <c r="I1355" s="839"/>
      <c r="J1355" s="840"/>
      <c r="K1355" s="838" t="s">
        <v>1701</v>
      </c>
      <c r="L1355" s="839"/>
      <c r="M1355" s="845"/>
    </row>
    <row r="1356" spans="2:13">
      <c r="B1356" s="73" t="s">
        <v>1674</v>
      </c>
      <c r="C1356" s="521" t="s">
        <v>1675</v>
      </c>
      <c r="D1356" s="522" t="s">
        <v>1676</v>
      </c>
      <c r="E1356" s="520" t="s">
        <v>1674</v>
      </c>
      <c r="F1356" s="521" t="s">
        <v>1675</v>
      </c>
      <c r="G1356" s="522" t="s">
        <v>1676</v>
      </c>
      <c r="H1356" s="520" t="s">
        <v>1694</v>
      </c>
      <c r="I1356" s="521" t="s">
        <v>1731</v>
      </c>
      <c r="J1356" s="522" t="s">
        <v>1732</v>
      </c>
      <c r="K1356" s="520" t="s">
        <v>1702</v>
      </c>
      <c r="L1356" s="521"/>
      <c r="M1356" s="77" t="s">
        <v>1703</v>
      </c>
    </row>
    <row r="1357" spans="2:13">
      <c r="B1357" s="61" t="s">
        <v>1678</v>
      </c>
      <c r="C1357" s="86" t="s">
        <v>1144</v>
      </c>
      <c r="D1357" s="92">
        <v>102</v>
      </c>
      <c r="E1357" s="523" t="s">
        <v>1678</v>
      </c>
      <c r="F1357" s="94" t="s">
        <v>944</v>
      </c>
      <c r="G1357" s="92">
        <v>68</v>
      </c>
      <c r="H1357" s="523" t="s">
        <v>1695</v>
      </c>
      <c r="I1357" s="86">
        <v>0</v>
      </c>
      <c r="J1357" s="92">
        <v>0</v>
      </c>
      <c r="K1357" s="523" t="s">
        <v>1704</v>
      </c>
      <c r="L1357" s="524"/>
      <c r="M1357" s="107">
        <v>30</v>
      </c>
    </row>
    <row r="1358" spans="2:13">
      <c r="B1358" s="61" t="s">
        <v>1679</v>
      </c>
      <c r="C1358" s="86" t="s">
        <v>1722</v>
      </c>
      <c r="D1358" s="92">
        <v>0</v>
      </c>
      <c r="E1358" s="523" t="s">
        <v>1679</v>
      </c>
      <c r="F1358" s="86" t="s">
        <v>1722</v>
      </c>
      <c r="G1358" s="92">
        <v>0</v>
      </c>
      <c r="H1358" s="523" t="s">
        <v>1696</v>
      </c>
      <c r="I1358" s="86">
        <v>90</v>
      </c>
      <c r="J1358" s="92">
        <v>0</v>
      </c>
      <c r="K1358" s="523" t="s">
        <v>1735</v>
      </c>
      <c r="L1358" s="524"/>
      <c r="M1358" s="107">
        <v>61</v>
      </c>
    </row>
    <row r="1359" spans="2:13">
      <c r="B1359" s="61" t="s">
        <v>1680</v>
      </c>
      <c r="C1359" s="86" t="s">
        <v>1722</v>
      </c>
      <c r="D1359" s="92">
        <v>0</v>
      </c>
      <c r="E1359" s="523" t="s">
        <v>1680</v>
      </c>
      <c r="F1359" s="86" t="s">
        <v>1722</v>
      </c>
      <c r="G1359" s="92">
        <v>0</v>
      </c>
      <c r="H1359" s="523" t="s">
        <v>1697</v>
      </c>
      <c r="I1359" s="86">
        <v>0</v>
      </c>
      <c r="J1359" s="92">
        <v>0</v>
      </c>
      <c r="K1359" s="67" t="s">
        <v>1706</v>
      </c>
      <c r="L1359" s="68"/>
      <c r="M1359" s="101">
        <v>50</v>
      </c>
    </row>
    <row r="1360" spans="2:13">
      <c r="B1360" s="61" t="s">
        <v>1681</v>
      </c>
      <c r="C1360" s="86" t="s">
        <v>1722</v>
      </c>
      <c r="D1360" s="92">
        <v>0</v>
      </c>
      <c r="E1360" s="523" t="s">
        <v>1681</v>
      </c>
      <c r="F1360" s="86" t="s">
        <v>1722</v>
      </c>
      <c r="G1360" s="92">
        <v>0</v>
      </c>
      <c r="H1360" s="523" t="s">
        <v>1698</v>
      </c>
      <c r="I1360" s="86">
        <v>0</v>
      </c>
      <c r="J1360" s="92">
        <v>0</v>
      </c>
      <c r="K1360" s="838" t="s">
        <v>1707</v>
      </c>
      <c r="L1360" s="839"/>
      <c r="M1360" s="845"/>
    </row>
    <row r="1361" spans="2:13">
      <c r="B1361" s="61" t="s">
        <v>1682</v>
      </c>
      <c r="C1361" s="86" t="s">
        <v>1723</v>
      </c>
      <c r="D1361" s="92" t="s">
        <v>1723</v>
      </c>
      <c r="E1361" s="523" t="s">
        <v>1682</v>
      </c>
      <c r="F1361" s="86" t="s">
        <v>1723</v>
      </c>
      <c r="G1361" s="92" t="s">
        <v>1723</v>
      </c>
      <c r="H1361" s="524" t="s">
        <v>1724</v>
      </c>
      <c r="I1361" s="86">
        <v>50</v>
      </c>
      <c r="J1361" s="92">
        <v>0</v>
      </c>
      <c r="K1361" s="846" t="s">
        <v>1708</v>
      </c>
      <c r="L1361" s="847"/>
      <c r="M1361" s="107">
        <v>0</v>
      </c>
    </row>
    <row r="1362" spans="2:13">
      <c r="B1362" s="61" t="s">
        <v>1683</v>
      </c>
      <c r="C1362" s="86" t="s">
        <v>1722</v>
      </c>
      <c r="D1362" s="92">
        <v>0</v>
      </c>
      <c r="E1362" s="523" t="s">
        <v>1683</v>
      </c>
      <c r="F1362" s="86" t="s">
        <v>1722</v>
      </c>
      <c r="G1362" s="92">
        <v>0</v>
      </c>
      <c r="H1362" s="523" t="s">
        <v>1699</v>
      </c>
      <c r="I1362" s="86">
        <v>0</v>
      </c>
      <c r="J1362" s="92">
        <v>0</v>
      </c>
      <c r="K1362" s="846" t="s">
        <v>1709</v>
      </c>
      <c r="L1362" s="847"/>
      <c r="M1362" s="107">
        <v>0</v>
      </c>
    </row>
    <row r="1363" spans="2:13">
      <c r="B1363" s="61" t="s">
        <v>1684</v>
      </c>
      <c r="C1363" s="86" t="s">
        <v>1722</v>
      </c>
      <c r="D1363" s="92">
        <v>0</v>
      </c>
      <c r="E1363" s="523" t="s">
        <v>1684</v>
      </c>
      <c r="F1363" s="86" t="s">
        <v>1722</v>
      </c>
      <c r="G1363" s="92">
        <v>0</v>
      </c>
      <c r="H1363" s="523" t="s">
        <v>1685</v>
      </c>
      <c r="I1363" s="86">
        <v>85</v>
      </c>
      <c r="J1363" s="92">
        <v>0</v>
      </c>
      <c r="K1363" s="846" t="s">
        <v>1710</v>
      </c>
      <c r="L1363" s="847"/>
      <c r="M1363" s="107">
        <v>0</v>
      </c>
    </row>
    <row r="1364" spans="2:13">
      <c r="B1364" s="61" t="s">
        <v>1685</v>
      </c>
      <c r="C1364" s="86" t="s">
        <v>1722</v>
      </c>
      <c r="D1364" s="92">
        <v>0</v>
      </c>
      <c r="E1364" s="523" t="s">
        <v>1685</v>
      </c>
      <c r="F1364" s="86" t="s">
        <v>1722</v>
      </c>
      <c r="G1364" s="92">
        <v>0</v>
      </c>
      <c r="H1364" s="523" t="s">
        <v>1700</v>
      </c>
      <c r="I1364" s="100">
        <v>55</v>
      </c>
      <c r="J1364" s="106">
        <v>0</v>
      </c>
      <c r="K1364" s="593" t="s">
        <v>2003</v>
      </c>
      <c r="L1364" s="100"/>
      <c r="M1364" s="101">
        <v>0</v>
      </c>
    </row>
    <row r="1365" spans="2:13">
      <c r="B1365" s="61" t="s">
        <v>1686</v>
      </c>
      <c r="C1365" s="86" t="s">
        <v>1722</v>
      </c>
      <c r="D1365" s="92">
        <v>0</v>
      </c>
      <c r="E1365" s="523" t="s">
        <v>1686</v>
      </c>
      <c r="F1365" s="86" t="s">
        <v>1722</v>
      </c>
      <c r="G1365" s="92">
        <v>0</v>
      </c>
      <c r="H1365" s="848" t="s">
        <v>1712</v>
      </c>
      <c r="I1365" s="849"/>
      <c r="J1365" s="81" t="s">
        <v>1711</v>
      </c>
      <c r="K1365" s="97">
        <v>0</v>
      </c>
      <c r="L1365" s="82" t="s">
        <v>1705</v>
      </c>
      <c r="M1365" s="98">
        <v>80</v>
      </c>
    </row>
    <row r="1366" spans="2:13">
      <c r="B1366" s="61" t="s">
        <v>1687</v>
      </c>
      <c r="C1366" s="86" t="s">
        <v>1722</v>
      </c>
      <c r="D1366" s="92">
        <v>0</v>
      </c>
      <c r="E1366" s="523" t="s">
        <v>1687</v>
      </c>
      <c r="F1366" s="86" t="s">
        <v>1722</v>
      </c>
      <c r="G1366" s="92">
        <v>0</v>
      </c>
      <c r="H1366" s="524"/>
      <c r="I1366" s="524"/>
      <c r="J1366" s="524"/>
      <c r="K1366" s="524"/>
      <c r="L1366" s="524"/>
      <c r="M1366" s="65"/>
    </row>
    <row r="1367" spans="2:13">
      <c r="B1367" s="61" t="s">
        <v>1688</v>
      </c>
      <c r="C1367" s="86" t="s">
        <v>1722</v>
      </c>
      <c r="D1367" s="92">
        <v>0</v>
      </c>
      <c r="E1367" s="523" t="s">
        <v>1688</v>
      </c>
      <c r="F1367" s="86" t="s">
        <v>1722</v>
      </c>
      <c r="G1367" s="92">
        <v>0</v>
      </c>
      <c r="H1367" s="524"/>
      <c r="I1367" s="524"/>
      <c r="J1367" s="524"/>
      <c r="K1367" s="524"/>
      <c r="L1367" s="524"/>
      <c r="M1367" s="65"/>
    </row>
    <row r="1368" spans="2:13">
      <c r="B1368" s="61" t="s">
        <v>1689</v>
      </c>
      <c r="C1368" s="86" t="s">
        <v>1722</v>
      </c>
      <c r="D1368" s="92">
        <v>0</v>
      </c>
      <c r="E1368" s="523" t="s">
        <v>1689</v>
      </c>
      <c r="F1368" s="86" t="s">
        <v>1722</v>
      </c>
      <c r="G1368" s="92">
        <v>0</v>
      </c>
      <c r="H1368" s="524"/>
      <c r="I1368" s="524"/>
      <c r="J1368" s="524"/>
      <c r="K1368" s="524"/>
      <c r="L1368" s="524"/>
      <c r="M1368" s="65"/>
    </row>
    <row r="1369" spans="2:13">
      <c r="B1369" s="61" t="s">
        <v>1690</v>
      </c>
      <c r="C1369" s="86" t="s">
        <v>1162</v>
      </c>
      <c r="D1369" s="92">
        <v>49</v>
      </c>
      <c r="E1369" s="523" t="s">
        <v>1690</v>
      </c>
      <c r="F1369" s="86" t="s">
        <v>1722</v>
      </c>
      <c r="G1369" s="92">
        <v>0</v>
      </c>
      <c r="H1369" s="524"/>
      <c r="I1369" s="524"/>
      <c r="J1369" s="524"/>
      <c r="K1369" s="524"/>
      <c r="L1369" s="524"/>
      <c r="M1369" s="65"/>
    </row>
    <row r="1370" spans="2:13">
      <c r="B1370" s="61" t="s">
        <v>1691</v>
      </c>
      <c r="C1370" s="86" t="s">
        <v>1722</v>
      </c>
      <c r="D1370" s="92">
        <v>0</v>
      </c>
      <c r="E1370" s="523" t="s">
        <v>1691</v>
      </c>
      <c r="F1370" s="86" t="s">
        <v>1722</v>
      </c>
      <c r="G1370" s="92">
        <v>0</v>
      </c>
      <c r="H1370" s="86" t="s">
        <v>1716</v>
      </c>
      <c r="I1370" s="524"/>
      <c r="J1370" s="85" t="s">
        <v>1717</v>
      </c>
      <c r="K1370" s="524"/>
      <c r="L1370" s="85" t="s">
        <v>1718</v>
      </c>
      <c r="M1370" s="65"/>
    </row>
    <row r="1371" spans="2:13">
      <c r="B1371" s="61" t="s">
        <v>1692</v>
      </c>
      <c r="C1371" s="86" t="s">
        <v>1722</v>
      </c>
      <c r="D1371" s="92">
        <v>0</v>
      </c>
      <c r="E1371" s="523" t="s">
        <v>1692</v>
      </c>
      <c r="F1371" s="86" t="s">
        <v>1722</v>
      </c>
      <c r="G1371" s="92">
        <v>0</v>
      </c>
      <c r="H1371" s="524"/>
      <c r="I1371" s="524"/>
      <c r="J1371" s="524"/>
      <c r="K1371" s="524"/>
      <c r="L1371" s="524"/>
      <c r="M1371" s="65"/>
    </row>
    <row r="1372" spans="2:13">
      <c r="B1372" s="61" t="s">
        <v>1677</v>
      </c>
      <c r="C1372" s="86" t="s">
        <v>1722</v>
      </c>
      <c r="D1372" s="92">
        <v>0</v>
      </c>
      <c r="E1372" s="523" t="s">
        <v>1677</v>
      </c>
      <c r="F1372" s="86" t="s">
        <v>1722</v>
      </c>
      <c r="G1372" s="92">
        <v>0</v>
      </c>
      <c r="H1372" s="524"/>
      <c r="I1372" s="524"/>
      <c r="J1372" s="524"/>
      <c r="K1372" s="524"/>
      <c r="L1372" s="524"/>
      <c r="M1372" s="65"/>
    </row>
    <row r="1373" spans="2:13">
      <c r="B1373" s="61" t="s">
        <v>1693</v>
      </c>
      <c r="C1373" s="86" t="s">
        <v>1722</v>
      </c>
      <c r="D1373" s="92">
        <v>0</v>
      </c>
      <c r="E1373" s="523" t="s">
        <v>1693</v>
      </c>
      <c r="F1373" s="86" t="s">
        <v>1722</v>
      </c>
      <c r="G1373" s="92">
        <v>0</v>
      </c>
      <c r="H1373" s="524"/>
      <c r="I1373" s="524"/>
      <c r="J1373" s="524"/>
      <c r="K1373" s="524"/>
      <c r="L1373" s="524"/>
      <c r="M1373" s="65"/>
    </row>
    <row r="1374" spans="2:13" ht="15.75" thickBot="1">
      <c r="B1374" s="102" t="s">
        <v>1729</v>
      </c>
      <c r="C1374" s="93"/>
      <c r="D1374" s="108">
        <v>76</v>
      </c>
      <c r="E1374" s="103" t="s">
        <v>1730</v>
      </c>
      <c r="F1374" s="93"/>
      <c r="G1374" s="108">
        <v>68</v>
      </c>
      <c r="H1374" s="83"/>
      <c r="I1374" s="83"/>
      <c r="J1374" s="83"/>
      <c r="K1374" s="83"/>
      <c r="L1374" s="83"/>
      <c r="M1374" s="84"/>
    </row>
    <row r="1375" spans="2:13" ht="15.75" thickTop="1">
      <c r="B1375" s="104"/>
      <c r="C1375" s="105"/>
      <c r="D1375" s="142"/>
      <c r="E1375" s="104"/>
      <c r="F1375" s="105"/>
      <c r="G1375" s="142"/>
      <c r="H1375" s="58"/>
      <c r="I1375" s="58"/>
      <c r="J1375" s="58"/>
      <c r="K1375" s="58"/>
      <c r="L1375" s="58"/>
      <c r="M1375" s="58"/>
    </row>
    <row r="1376" spans="2:13">
      <c r="B1376" s="104"/>
      <c r="C1376" s="105"/>
      <c r="D1376" s="142"/>
      <c r="E1376" s="104"/>
      <c r="F1376" s="105"/>
      <c r="G1376" s="142"/>
      <c r="H1376" s="58"/>
      <c r="I1376" s="58"/>
      <c r="J1376" s="58"/>
      <c r="K1376" s="58"/>
      <c r="L1376" s="58"/>
      <c r="M1376" s="58"/>
    </row>
    <row r="1377" spans="2:13" ht="15.75" thickBot="1">
      <c r="B1377" s="104"/>
      <c r="C1377" s="105"/>
      <c r="D1377" s="142"/>
      <c r="E1377" s="104"/>
      <c r="F1377" s="105"/>
      <c r="G1377" s="142"/>
      <c r="H1377" s="58"/>
      <c r="I1377" s="58"/>
      <c r="J1377" s="58"/>
      <c r="K1377" s="58"/>
      <c r="L1377" s="58"/>
      <c r="M1377" s="58"/>
    </row>
    <row r="1378" spans="2:13" ht="16.5" thickTop="1" thickBot="1">
      <c r="B1378" s="833" t="s">
        <v>1964</v>
      </c>
      <c r="C1378" s="834"/>
      <c r="D1378" s="835" t="s">
        <v>1658</v>
      </c>
      <c r="E1378" s="836"/>
      <c r="F1378" s="836"/>
      <c r="G1378" s="836"/>
      <c r="H1378" s="836"/>
      <c r="I1378" s="837"/>
      <c r="J1378" s="119"/>
      <c r="K1378" s="59"/>
      <c r="L1378" s="59"/>
      <c r="M1378" s="60"/>
    </row>
    <row r="1379" spans="2:13" ht="15.75" thickTop="1">
      <c r="B1379" s="66" t="s">
        <v>1667</v>
      </c>
      <c r="C1379" s="595" t="s">
        <v>2029</v>
      </c>
      <c r="D1379" s="520" t="s">
        <v>1652</v>
      </c>
      <c r="E1379" s="521" t="s">
        <v>1653</v>
      </c>
      <c r="F1379" s="521" t="s">
        <v>1654</v>
      </c>
      <c r="G1379" s="521" t="s">
        <v>1656</v>
      </c>
      <c r="H1379" s="521" t="s">
        <v>1655</v>
      </c>
      <c r="I1379" s="522" t="s">
        <v>1657</v>
      </c>
      <c r="J1379" s="120"/>
      <c r="K1379" s="524"/>
      <c r="L1379" s="524"/>
      <c r="M1379" s="65"/>
    </row>
    <row r="1380" spans="2:13">
      <c r="B1380" s="66" t="s">
        <v>1757</v>
      </c>
      <c r="C1380" s="86" t="s">
        <v>1792</v>
      </c>
      <c r="D1380" s="87">
        <v>65</v>
      </c>
      <c r="E1380" s="88">
        <v>50</v>
      </c>
      <c r="F1380" s="88">
        <v>70</v>
      </c>
      <c r="G1380" s="88">
        <v>95</v>
      </c>
      <c r="H1380" s="88">
        <v>80</v>
      </c>
      <c r="I1380" s="89">
        <v>65</v>
      </c>
      <c r="J1380" s="120"/>
      <c r="K1380" s="524"/>
      <c r="L1380" s="524"/>
      <c r="M1380" s="65"/>
    </row>
    <row r="1381" spans="2:13">
      <c r="B1381" s="66" t="s">
        <v>1665</v>
      </c>
      <c r="C1381" s="86" t="s">
        <v>13</v>
      </c>
      <c r="D1381" s="838" t="s">
        <v>1669</v>
      </c>
      <c r="E1381" s="839"/>
      <c r="F1381" s="839"/>
      <c r="G1381" s="839"/>
      <c r="H1381" s="839"/>
      <c r="I1381" s="840"/>
      <c r="J1381" s="120"/>
      <c r="K1381" s="524"/>
      <c r="L1381" s="524"/>
      <c r="M1381" s="65"/>
    </row>
    <row r="1382" spans="2:13">
      <c r="B1382" s="66" t="s">
        <v>1666</v>
      </c>
      <c r="C1382" s="86" t="s">
        <v>1723</v>
      </c>
      <c r="D1382" s="841" t="s">
        <v>1661</v>
      </c>
      <c r="E1382" s="842"/>
      <c r="F1382" s="842"/>
      <c r="G1382" s="842" t="s">
        <v>1662</v>
      </c>
      <c r="H1382" s="842"/>
      <c r="I1382" s="843"/>
      <c r="J1382" s="120"/>
      <c r="K1382" s="524"/>
      <c r="L1382" s="524"/>
      <c r="M1382" s="65"/>
    </row>
    <row r="1383" spans="2:13">
      <c r="B1383" s="66" t="s">
        <v>1670</v>
      </c>
      <c r="C1383" s="86" t="s">
        <v>1497</v>
      </c>
      <c r="D1383" s="63" t="s">
        <v>1663</v>
      </c>
      <c r="E1383" s="524" t="s">
        <v>1372</v>
      </c>
      <c r="F1383" s="524"/>
      <c r="G1383" s="64" t="s">
        <v>1663</v>
      </c>
      <c r="H1383" s="524" t="s">
        <v>1723</v>
      </c>
      <c r="I1383" s="70"/>
      <c r="J1383" s="120"/>
      <c r="K1383" s="524"/>
      <c r="L1383" s="524"/>
      <c r="M1383" s="65"/>
    </row>
    <row r="1384" spans="2:13">
      <c r="B1384" s="66" t="s">
        <v>1659</v>
      </c>
      <c r="C1384" s="86">
        <v>174.99</v>
      </c>
      <c r="D1384" s="71" t="s">
        <v>1664</v>
      </c>
      <c r="E1384" s="90">
        <v>72</v>
      </c>
      <c r="F1384" s="68"/>
      <c r="G1384" s="72" t="s">
        <v>1664</v>
      </c>
      <c r="H1384" s="90" t="s">
        <v>1723</v>
      </c>
      <c r="I1384" s="69"/>
      <c r="J1384" s="120"/>
      <c r="K1384" s="524"/>
      <c r="L1384" s="524"/>
      <c r="M1384" s="65"/>
    </row>
    <row r="1385" spans="2:13">
      <c r="B1385" s="66" t="s">
        <v>1660</v>
      </c>
      <c r="C1385" s="140">
        <v>177</v>
      </c>
      <c r="D1385" s="838" t="s">
        <v>1668</v>
      </c>
      <c r="E1385" s="839"/>
      <c r="F1385" s="839"/>
      <c r="G1385" s="839"/>
      <c r="H1385" s="839"/>
      <c r="I1385" s="840"/>
      <c r="J1385" s="120"/>
      <c r="K1385" s="524"/>
      <c r="L1385" s="524"/>
      <c r="M1385" s="65"/>
    </row>
    <row r="1386" spans="2:13">
      <c r="B1386" s="66" t="s">
        <v>1728</v>
      </c>
      <c r="C1386" s="86">
        <v>446.06</v>
      </c>
      <c r="D1386" s="841" t="s">
        <v>1661</v>
      </c>
      <c r="E1386" s="842"/>
      <c r="F1386" s="842"/>
      <c r="G1386" s="842" t="s">
        <v>1662</v>
      </c>
      <c r="H1386" s="842"/>
      <c r="I1386" s="843"/>
      <c r="J1386" s="120"/>
      <c r="K1386" s="524"/>
      <c r="L1386" s="524"/>
      <c r="M1386" s="65"/>
    </row>
    <row r="1387" spans="2:13">
      <c r="B1387" s="66" t="s">
        <v>1713</v>
      </c>
      <c r="C1387" s="140">
        <v>1</v>
      </c>
      <c r="D1387" s="63" t="s">
        <v>1663</v>
      </c>
      <c r="E1387" s="524" t="s">
        <v>13</v>
      </c>
      <c r="F1387" s="524"/>
      <c r="G1387" s="64" t="s">
        <v>1663</v>
      </c>
      <c r="H1387" s="524" t="s">
        <v>1723</v>
      </c>
      <c r="I1387" s="70"/>
      <c r="J1387" s="120"/>
      <c r="K1387" s="524"/>
      <c r="L1387" s="524"/>
      <c r="M1387" s="65"/>
    </row>
    <row r="1388" spans="2:13">
      <c r="B1388" s="66" t="s">
        <v>1714</v>
      </c>
      <c r="C1388" s="140">
        <v>1</v>
      </c>
      <c r="D1388" s="63" t="s">
        <v>1664</v>
      </c>
      <c r="E1388" s="90">
        <v>90</v>
      </c>
      <c r="F1388" s="68"/>
      <c r="G1388" s="72" t="s">
        <v>1664</v>
      </c>
      <c r="H1388" s="91" t="s">
        <v>1723</v>
      </c>
      <c r="I1388" s="70"/>
      <c r="J1388" s="120"/>
      <c r="K1388" s="524"/>
      <c r="L1388" s="524"/>
      <c r="M1388" s="65"/>
    </row>
    <row r="1389" spans="2:13">
      <c r="B1389" s="844" t="s">
        <v>1671</v>
      </c>
      <c r="C1389" s="839"/>
      <c r="D1389" s="840"/>
      <c r="E1389" s="838" t="s">
        <v>1672</v>
      </c>
      <c r="F1389" s="839"/>
      <c r="G1389" s="840"/>
      <c r="H1389" s="838" t="s">
        <v>1673</v>
      </c>
      <c r="I1389" s="839"/>
      <c r="J1389" s="840"/>
      <c r="K1389" s="838" t="s">
        <v>1701</v>
      </c>
      <c r="L1389" s="839"/>
      <c r="M1389" s="845"/>
    </row>
    <row r="1390" spans="2:13">
      <c r="B1390" s="73" t="s">
        <v>1674</v>
      </c>
      <c r="C1390" s="521" t="s">
        <v>1675</v>
      </c>
      <c r="D1390" s="522" t="s">
        <v>1676</v>
      </c>
      <c r="E1390" s="520" t="s">
        <v>1674</v>
      </c>
      <c r="F1390" s="521" t="s">
        <v>1675</v>
      </c>
      <c r="G1390" s="522" t="s">
        <v>1676</v>
      </c>
      <c r="H1390" s="520" t="s">
        <v>1694</v>
      </c>
      <c r="I1390" s="521" t="s">
        <v>1731</v>
      </c>
      <c r="J1390" s="522" t="s">
        <v>1732</v>
      </c>
      <c r="K1390" s="520" t="s">
        <v>1702</v>
      </c>
      <c r="L1390" s="521"/>
      <c r="M1390" s="77" t="s">
        <v>1703</v>
      </c>
    </row>
    <row r="1391" spans="2:13">
      <c r="B1391" s="61" t="s">
        <v>1678</v>
      </c>
      <c r="C1391" s="86" t="s">
        <v>1144</v>
      </c>
      <c r="D1391" s="92">
        <v>102</v>
      </c>
      <c r="E1391" s="523" t="s">
        <v>1678</v>
      </c>
      <c r="F1391" s="86" t="s">
        <v>1280</v>
      </c>
      <c r="G1391" s="92">
        <v>60</v>
      </c>
      <c r="H1391" s="523" t="s">
        <v>1695</v>
      </c>
      <c r="I1391" s="86">
        <v>0</v>
      </c>
      <c r="J1391" s="92">
        <v>0</v>
      </c>
      <c r="K1391" s="523" t="s">
        <v>1704</v>
      </c>
      <c r="L1391" s="524"/>
      <c r="M1391" s="107">
        <v>25</v>
      </c>
    </row>
    <row r="1392" spans="2:13">
      <c r="B1392" s="61" t="s">
        <v>1679</v>
      </c>
      <c r="C1392" s="86" t="s">
        <v>1722</v>
      </c>
      <c r="D1392" s="92">
        <v>0</v>
      </c>
      <c r="E1392" s="523" t="s">
        <v>1679</v>
      </c>
      <c r="F1392" s="86" t="s">
        <v>1722</v>
      </c>
      <c r="G1392" s="92">
        <v>0</v>
      </c>
      <c r="H1392" s="523" t="s">
        <v>1696</v>
      </c>
      <c r="I1392" s="86">
        <v>90</v>
      </c>
      <c r="J1392" s="92">
        <v>10</v>
      </c>
      <c r="K1392" s="523" t="s">
        <v>1735</v>
      </c>
      <c r="L1392" s="524"/>
      <c r="M1392" s="107">
        <v>75</v>
      </c>
    </row>
    <row r="1393" spans="2:13">
      <c r="B1393" s="61" t="s">
        <v>1680</v>
      </c>
      <c r="C1393" s="86" t="s">
        <v>1722</v>
      </c>
      <c r="D1393" s="92">
        <v>0</v>
      </c>
      <c r="E1393" s="523" t="s">
        <v>1680</v>
      </c>
      <c r="F1393" s="86" t="s">
        <v>1722</v>
      </c>
      <c r="G1393" s="92">
        <v>0</v>
      </c>
      <c r="H1393" s="523" t="s">
        <v>1697</v>
      </c>
      <c r="I1393" s="86">
        <v>0</v>
      </c>
      <c r="J1393" s="92">
        <v>30</v>
      </c>
      <c r="K1393" s="67" t="s">
        <v>1706</v>
      </c>
      <c r="L1393" s="68"/>
      <c r="M1393" s="101">
        <v>50</v>
      </c>
    </row>
    <row r="1394" spans="2:13">
      <c r="B1394" s="61" t="s">
        <v>1681</v>
      </c>
      <c r="C1394" s="86" t="s">
        <v>1722</v>
      </c>
      <c r="D1394" s="92">
        <v>0</v>
      </c>
      <c r="E1394" s="523" t="s">
        <v>1681</v>
      </c>
      <c r="F1394" s="95" t="s">
        <v>1194</v>
      </c>
      <c r="G1394" s="92">
        <v>60</v>
      </c>
      <c r="H1394" s="523" t="s">
        <v>1698</v>
      </c>
      <c r="I1394" s="86">
        <v>0</v>
      </c>
      <c r="J1394" s="92">
        <v>0</v>
      </c>
      <c r="K1394" s="838" t="s">
        <v>1707</v>
      </c>
      <c r="L1394" s="839"/>
      <c r="M1394" s="845"/>
    </row>
    <row r="1395" spans="2:13">
      <c r="B1395" s="61" t="s">
        <v>1682</v>
      </c>
      <c r="C1395" s="86" t="s">
        <v>1722</v>
      </c>
      <c r="D1395" s="92">
        <v>0</v>
      </c>
      <c r="E1395" s="523" t="s">
        <v>1682</v>
      </c>
      <c r="F1395" s="86" t="s">
        <v>889</v>
      </c>
      <c r="G1395" s="92">
        <v>80</v>
      </c>
      <c r="H1395" s="524" t="s">
        <v>1724</v>
      </c>
      <c r="I1395" s="86">
        <v>50</v>
      </c>
      <c r="J1395" s="92">
        <v>0</v>
      </c>
      <c r="K1395" s="846" t="s">
        <v>1708</v>
      </c>
      <c r="L1395" s="847"/>
      <c r="M1395" s="107">
        <v>0</v>
      </c>
    </row>
    <row r="1396" spans="2:13">
      <c r="B1396" s="61" t="s">
        <v>1683</v>
      </c>
      <c r="C1396" s="86" t="s">
        <v>1722</v>
      </c>
      <c r="D1396" s="92">
        <v>0</v>
      </c>
      <c r="E1396" s="523" t="s">
        <v>1683</v>
      </c>
      <c r="F1396" s="86" t="s">
        <v>956</v>
      </c>
      <c r="G1396" s="92">
        <v>52</v>
      </c>
      <c r="H1396" s="523" t="s">
        <v>1699</v>
      </c>
      <c r="I1396" s="86">
        <v>100</v>
      </c>
      <c r="J1396" s="92">
        <v>0</v>
      </c>
      <c r="K1396" s="846" t="s">
        <v>1709</v>
      </c>
      <c r="L1396" s="847"/>
      <c r="M1396" s="107">
        <v>0</v>
      </c>
    </row>
    <row r="1397" spans="2:13">
      <c r="B1397" s="61" t="s">
        <v>1684</v>
      </c>
      <c r="C1397" s="86" t="s">
        <v>1722</v>
      </c>
      <c r="D1397" s="92">
        <v>0</v>
      </c>
      <c r="E1397" s="523" t="s">
        <v>1684</v>
      </c>
      <c r="F1397" s="86" t="s">
        <v>1722</v>
      </c>
      <c r="G1397" s="92">
        <v>0</v>
      </c>
      <c r="H1397" s="523" t="s">
        <v>1685</v>
      </c>
      <c r="I1397" s="86">
        <v>85</v>
      </c>
      <c r="J1397" s="92">
        <v>0</v>
      </c>
      <c r="K1397" s="846" t="s">
        <v>1710</v>
      </c>
      <c r="L1397" s="847"/>
      <c r="M1397" s="107">
        <v>0</v>
      </c>
    </row>
    <row r="1398" spans="2:13">
      <c r="B1398" s="61" t="s">
        <v>1685</v>
      </c>
      <c r="C1398" s="86" t="s">
        <v>1722</v>
      </c>
      <c r="D1398" s="92">
        <v>0</v>
      </c>
      <c r="E1398" s="523" t="s">
        <v>1685</v>
      </c>
      <c r="F1398" s="86" t="s">
        <v>1722</v>
      </c>
      <c r="G1398" s="92">
        <v>0</v>
      </c>
      <c r="H1398" s="523" t="s">
        <v>1700</v>
      </c>
      <c r="I1398" s="100">
        <v>70</v>
      </c>
      <c r="J1398" s="106">
        <v>0</v>
      </c>
      <c r="K1398" s="593" t="s">
        <v>2003</v>
      </c>
      <c r="L1398" s="100"/>
      <c r="M1398" s="101">
        <v>0</v>
      </c>
    </row>
    <row r="1399" spans="2:13">
      <c r="B1399" s="61" t="s">
        <v>1686</v>
      </c>
      <c r="C1399" s="86" t="s">
        <v>1722</v>
      </c>
      <c r="D1399" s="92">
        <v>0</v>
      </c>
      <c r="E1399" s="523" t="s">
        <v>1686</v>
      </c>
      <c r="F1399" s="86" t="s">
        <v>1722</v>
      </c>
      <c r="G1399" s="92">
        <v>0</v>
      </c>
      <c r="H1399" s="848" t="s">
        <v>1712</v>
      </c>
      <c r="I1399" s="849"/>
      <c r="J1399" s="81" t="s">
        <v>1711</v>
      </c>
      <c r="K1399" s="97">
        <v>40</v>
      </c>
      <c r="L1399" s="82" t="s">
        <v>1705</v>
      </c>
      <c r="M1399" s="98">
        <v>270</v>
      </c>
    </row>
    <row r="1400" spans="2:13">
      <c r="B1400" s="61" t="s">
        <v>1687</v>
      </c>
      <c r="C1400" s="86" t="s">
        <v>1722</v>
      </c>
      <c r="D1400" s="92">
        <v>0</v>
      </c>
      <c r="E1400" s="523" t="s">
        <v>1687</v>
      </c>
      <c r="F1400" s="86" t="s">
        <v>1722</v>
      </c>
      <c r="G1400" s="92">
        <v>0</v>
      </c>
      <c r="H1400" s="524"/>
      <c r="I1400" s="524"/>
      <c r="J1400" s="524"/>
      <c r="K1400" s="524"/>
      <c r="L1400" s="524"/>
      <c r="M1400" s="65"/>
    </row>
    <row r="1401" spans="2:13">
      <c r="B1401" s="61" t="s">
        <v>1688</v>
      </c>
      <c r="C1401" s="86" t="s">
        <v>1723</v>
      </c>
      <c r="D1401" s="92" t="s">
        <v>1723</v>
      </c>
      <c r="E1401" s="523" t="s">
        <v>1688</v>
      </c>
      <c r="F1401" s="86" t="s">
        <v>1723</v>
      </c>
      <c r="G1401" s="92" t="s">
        <v>1723</v>
      </c>
      <c r="H1401" s="524"/>
      <c r="I1401" s="524"/>
      <c r="J1401" s="524"/>
      <c r="K1401" s="524"/>
      <c r="L1401" s="524"/>
      <c r="M1401" s="65"/>
    </row>
    <row r="1402" spans="2:13">
      <c r="B1402" s="61" t="s">
        <v>1689</v>
      </c>
      <c r="C1402" s="86" t="s">
        <v>1722</v>
      </c>
      <c r="D1402" s="92">
        <v>0</v>
      </c>
      <c r="E1402" s="523" t="s">
        <v>1689</v>
      </c>
      <c r="F1402" s="96" t="s">
        <v>1195</v>
      </c>
      <c r="G1402" s="92">
        <v>75</v>
      </c>
      <c r="H1402" s="524"/>
      <c r="I1402" s="524"/>
      <c r="J1402" s="524"/>
      <c r="K1402" s="524"/>
      <c r="L1402" s="524"/>
      <c r="M1402" s="65"/>
    </row>
    <row r="1403" spans="2:13">
      <c r="B1403" s="61" t="s">
        <v>1690</v>
      </c>
      <c r="C1403" s="86" t="s">
        <v>1162</v>
      </c>
      <c r="D1403" s="92">
        <v>49</v>
      </c>
      <c r="E1403" s="523" t="s">
        <v>1690</v>
      </c>
      <c r="F1403" s="86" t="s">
        <v>1722</v>
      </c>
      <c r="G1403" s="92">
        <v>0</v>
      </c>
      <c r="H1403" s="524"/>
      <c r="I1403" s="524"/>
      <c r="J1403" s="524"/>
      <c r="K1403" s="524"/>
      <c r="L1403" s="524"/>
      <c r="M1403" s="65"/>
    </row>
    <row r="1404" spans="2:13">
      <c r="B1404" s="61" t="s">
        <v>1691</v>
      </c>
      <c r="C1404" s="86" t="s">
        <v>656</v>
      </c>
      <c r="D1404" s="92">
        <v>30</v>
      </c>
      <c r="E1404" s="523" t="s">
        <v>1691</v>
      </c>
      <c r="F1404" s="96" t="s">
        <v>1185</v>
      </c>
      <c r="G1404" s="92">
        <v>80</v>
      </c>
      <c r="H1404" s="86" t="s">
        <v>1716</v>
      </c>
      <c r="I1404" s="524"/>
      <c r="J1404" s="85" t="s">
        <v>1717</v>
      </c>
      <c r="K1404" s="524"/>
      <c r="L1404" s="85" t="s">
        <v>1718</v>
      </c>
      <c r="M1404" s="65"/>
    </row>
    <row r="1405" spans="2:13">
      <c r="B1405" s="61" t="s">
        <v>1692</v>
      </c>
      <c r="C1405" s="86" t="s">
        <v>1722</v>
      </c>
      <c r="D1405" s="92">
        <v>0</v>
      </c>
      <c r="E1405" s="523" t="s">
        <v>1692</v>
      </c>
      <c r="F1405" s="86" t="s">
        <v>1722</v>
      </c>
      <c r="G1405" s="92">
        <v>0</v>
      </c>
      <c r="H1405" s="524"/>
      <c r="I1405" s="524"/>
      <c r="J1405" s="524"/>
      <c r="K1405" s="524"/>
      <c r="L1405" s="524"/>
      <c r="M1405" s="65"/>
    </row>
    <row r="1406" spans="2:13">
      <c r="B1406" s="61" t="s">
        <v>1677</v>
      </c>
      <c r="C1406" s="86" t="s">
        <v>972</v>
      </c>
      <c r="D1406" s="92">
        <v>20</v>
      </c>
      <c r="E1406" s="523" t="s">
        <v>1677</v>
      </c>
      <c r="F1406" s="86" t="s">
        <v>1722</v>
      </c>
      <c r="G1406" s="92">
        <v>0</v>
      </c>
      <c r="H1406" s="524"/>
      <c r="I1406" s="524"/>
      <c r="J1406" s="524"/>
      <c r="K1406" s="524"/>
      <c r="L1406" s="524"/>
      <c r="M1406" s="65"/>
    </row>
    <row r="1407" spans="2:13">
      <c r="B1407" s="61" t="s">
        <v>1693</v>
      </c>
      <c r="C1407" s="86" t="s">
        <v>1722</v>
      </c>
      <c r="D1407" s="92">
        <v>0</v>
      </c>
      <c r="E1407" s="523" t="s">
        <v>1693</v>
      </c>
      <c r="F1407" s="86" t="s">
        <v>1722</v>
      </c>
      <c r="G1407" s="92">
        <v>0</v>
      </c>
      <c r="H1407" s="524"/>
      <c r="I1407" s="524"/>
      <c r="J1407" s="524"/>
      <c r="K1407" s="524"/>
      <c r="L1407" s="524"/>
      <c r="M1407" s="65"/>
    </row>
    <row r="1408" spans="2:13" ht="15.75" thickBot="1">
      <c r="B1408" s="102" t="s">
        <v>1729</v>
      </c>
      <c r="C1408" s="93"/>
      <c r="D1408" s="108">
        <v>50</v>
      </c>
      <c r="E1408" s="103" t="s">
        <v>1730</v>
      </c>
      <c r="F1408" s="93"/>
      <c r="G1408" s="108">
        <v>68</v>
      </c>
      <c r="H1408" s="83"/>
      <c r="I1408" s="83"/>
      <c r="J1408" s="83"/>
      <c r="K1408" s="83"/>
      <c r="L1408" s="83"/>
      <c r="M1408" s="84"/>
    </row>
    <row r="1409" spans="2:13" ht="15.75" thickTop="1">
      <c r="B1409" s="104"/>
      <c r="C1409" s="105"/>
      <c r="D1409" s="142"/>
      <c r="E1409" s="104"/>
      <c r="F1409" s="105"/>
      <c r="G1409" s="142"/>
      <c r="H1409" s="58"/>
      <c r="I1409" s="58"/>
      <c r="J1409" s="58"/>
      <c r="K1409" s="58"/>
      <c r="L1409" s="58"/>
      <c r="M1409" s="58"/>
    </row>
    <row r="1410" spans="2:13">
      <c r="B1410" s="104"/>
      <c r="C1410" s="105"/>
      <c r="D1410" s="142"/>
      <c r="E1410" s="104"/>
      <c r="F1410" s="105"/>
      <c r="G1410" s="142"/>
      <c r="H1410" s="58"/>
      <c r="I1410" s="58"/>
      <c r="J1410" s="58"/>
      <c r="K1410" s="58"/>
      <c r="L1410" s="58"/>
      <c r="M1410" s="58"/>
    </row>
    <row r="1411" spans="2:13" ht="15.75" thickBot="1">
      <c r="B1411" s="104"/>
      <c r="C1411" s="105"/>
      <c r="D1411" s="142"/>
      <c r="E1411" s="104"/>
      <c r="F1411" s="105"/>
      <c r="G1411" s="142"/>
      <c r="H1411" s="58"/>
      <c r="I1411" s="58"/>
      <c r="J1411" s="58"/>
      <c r="K1411" s="58"/>
      <c r="L1411" s="58"/>
      <c r="M1411" s="58"/>
    </row>
    <row r="1412" spans="2:13" ht="16.5" thickTop="1" thickBot="1">
      <c r="B1412" s="833" t="s">
        <v>1871</v>
      </c>
      <c r="C1412" s="834"/>
      <c r="D1412" s="835" t="s">
        <v>1658</v>
      </c>
      <c r="E1412" s="836"/>
      <c r="F1412" s="836"/>
      <c r="G1412" s="836"/>
      <c r="H1412" s="836"/>
      <c r="I1412" s="837"/>
      <c r="J1412" s="193"/>
      <c r="K1412" s="59"/>
      <c r="L1412" s="59"/>
      <c r="M1412" s="60"/>
    </row>
    <row r="1413" spans="2:13" ht="15.75" thickTop="1">
      <c r="B1413" s="66" t="s">
        <v>1667</v>
      </c>
      <c r="C1413" s="595" t="s">
        <v>2041</v>
      </c>
      <c r="D1413" s="312" t="s">
        <v>1652</v>
      </c>
      <c r="E1413" s="313" t="s">
        <v>1653</v>
      </c>
      <c r="F1413" s="313" t="s">
        <v>1654</v>
      </c>
      <c r="G1413" s="313" t="s">
        <v>1656</v>
      </c>
      <c r="H1413" s="313" t="s">
        <v>1655</v>
      </c>
      <c r="I1413" s="314" t="s">
        <v>1657</v>
      </c>
      <c r="J1413" s="145"/>
      <c r="K1413" s="316"/>
      <c r="L1413" s="316"/>
      <c r="M1413" s="65"/>
    </row>
    <row r="1414" spans="2:13">
      <c r="B1414" s="66" t="s">
        <v>1757</v>
      </c>
      <c r="C1414" s="86" t="s">
        <v>1762</v>
      </c>
      <c r="D1414" s="87">
        <v>60</v>
      </c>
      <c r="E1414" s="88">
        <v>70</v>
      </c>
      <c r="F1414" s="88">
        <v>105</v>
      </c>
      <c r="G1414" s="88">
        <v>70</v>
      </c>
      <c r="H1414" s="88">
        <v>120</v>
      </c>
      <c r="I1414" s="89">
        <v>75</v>
      </c>
      <c r="J1414" s="145"/>
      <c r="K1414" s="316"/>
      <c r="L1414" s="316"/>
      <c r="M1414" s="65"/>
    </row>
    <row r="1415" spans="2:13">
      <c r="B1415" s="66" t="s">
        <v>1665</v>
      </c>
      <c r="C1415" s="86" t="s">
        <v>9</v>
      </c>
      <c r="D1415" s="838" t="s">
        <v>1669</v>
      </c>
      <c r="E1415" s="839"/>
      <c r="F1415" s="839"/>
      <c r="G1415" s="839"/>
      <c r="H1415" s="839"/>
      <c r="I1415" s="840"/>
      <c r="J1415" s="145"/>
      <c r="K1415" s="316"/>
      <c r="L1415" s="316"/>
      <c r="M1415" s="65"/>
    </row>
    <row r="1416" spans="2:13">
      <c r="B1416" s="66" t="s">
        <v>1666</v>
      </c>
      <c r="C1416" s="86" t="s">
        <v>13</v>
      </c>
      <c r="D1416" s="841" t="s">
        <v>1661</v>
      </c>
      <c r="E1416" s="842"/>
      <c r="F1416" s="842"/>
      <c r="G1416" s="842" t="s">
        <v>1662</v>
      </c>
      <c r="H1416" s="842"/>
      <c r="I1416" s="843"/>
      <c r="J1416" s="145"/>
      <c r="K1416" s="316"/>
      <c r="L1416" s="316"/>
      <c r="M1416" s="65"/>
    </row>
    <row r="1417" spans="2:13">
      <c r="B1417" s="66" t="s">
        <v>1670</v>
      </c>
      <c r="C1417" s="86" t="s">
        <v>1497</v>
      </c>
      <c r="D1417" s="63" t="s">
        <v>1663</v>
      </c>
      <c r="E1417" s="316" t="s">
        <v>811</v>
      </c>
      <c r="F1417" s="316"/>
      <c r="G1417" s="64" t="s">
        <v>1663</v>
      </c>
      <c r="H1417" s="316" t="s">
        <v>1372</v>
      </c>
      <c r="I1417" s="70"/>
      <c r="J1417" s="322"/>
      <c r="K1417" s="316"/>
      <c r="L1417" s="316"/>
      <c r="M1417" s="65"/>
    </row>
    <row r="1418" spans="2:13">
      <c r="B1418" s="66" t="s">
        <v>1659</v>
      </c>
      <c r="C1418" s="86">
        <v>459.82</v>
      </c>
      <c r="D1418" s="71" t="s">
        <v>1664</v>
      </c>
      <c r="E1418" s="90">
        <v>100</v>
      </c>
      <c r="F1418" s="68"/>
      <c r="G1418" s="72" t="s">
        <v>1664</v>
      </c>
      <c r="H1418" s="90">
        <v>72</v>
      </c>
      <c r="I1418" s="69"/>
      <c r="J1418" s="120"/>
      <c r="K1418" s="316"/>
      <c r="L1418" s="316"/>
      <c r="M1418" s="65"/>
    </row>
    <row r="1419" spans="2:13">
      <c r="B1419" s="66" t="s">
        <v>1660</v>
      </c>
      <c r="C1419" s="86">
        <v>279.45</v>
      </c>
      <c r="D1419" s="838" t="s">
        <v>1668</v>
      </c>
      <c r="E1419" s="839"/>
      <c r="F1419" s="839"/>
      <c r="G1419" s="839"/>
      <c r="H1419" s="839"/>
      <c r="I1419" s="840"/>
      <c r="J1419" s="120"/>
      <c r="K1419" s="316"/>
      <c r="L1419" s="316"/>
      <c r="M1419" s="65"/>
    </row>
    <row r="1420" spans="2:13">
      <c r="B1420" s="66" t="s">
        <v>1728</v>
      </c>
      <c r="C1420" s="140">
        <v>463.1</v>
      </c>
      <c r="D1420" s="841" t="s">
        <v>1661</v>
      </c>
      <c r="E1420" s="842"/>
      <c r="F1420" s="842"/>
      <c r="G1420" s="842" t="s">
        <v>1662</v>
      </c>
      <c r="H1420" s="842"/>
      <c r="I1420" s="843"/>
      <c r="J1420" s="120"/>
      <c r="K1420" s="316"/>
      <c r="L1420" s="316"/>
      <c r="M1420" s="65"/>
    </row>
    <row r="1421" spans="2:13">
      <c r="B1421" s="66" t="s">
        <v>1713</v>
      </c>
      <c r="C1421" s="86">
        <v>0.92</v>
      </c>
      <c r="D1421" s="63" t="s">
        <v>1663</v>
      </c>
      <c r="E1421" s="316" t="s">
        <v>810</v>
      </c>
      <c r="F1421" s="316"/>
      <c r="G1421" s="64" t="s">
        <v>1663</v>
      </c>
      <c r="H1421" s="316" t="s">
        <v>13</v>
      </c>
      <c r="I1421" s="70"/>
      <c r="J1421" s="120"/>
      <c r="K1421" s="316"/>
      <c r="L1421" s="316"/>
      <c r="M1421" s="65"/>
    </row>
    <row r="1422" spans="2:13">
      <c r="B1422" s="66" t="s">
        <v>1714</v>
      </c>
      <c r="C1422" s="86">
        <v>1.1499999999999999</v>
      </c>
      <c r="D1422" s="63" t="s">
        <v>1664</v>
      </c>
      <c r="E1422" s="90">
        <v>90</v>
      </c>
      <c r="F1422" s="68"/>
      <c r="G1422" s="72" t="s">
        <v>1664</v>
      </c>
      <c r="H1422" s="91">
        <v>90</v>
      </c>
      <c r="I1422" s="70"/>
      <c r="J1422" s="120"/>
      <c r="K1422" s="316"/>
      <c r="L1422" s="316"/>
      <c r="M1422" s="65"/>
    </row>
    <row r="1423" spans="2:13">
      <c r="B1423" s="844" t="s">
        <v>1671</v>
      </c>
      <c r="C1423" s="839"/>
      <c r="D1423" s="840"/>
      <c r="E1423" s="838" t="s">
        <v>1672</v>
      </c>
      <c r="F1423" s="839"/>
      <c r="G1423" s="840"/>
      <c r="H1423" s="838" t="s">
        <v>1673</v>
      </c>
      <c r="I1423" s="839"/>
      <c r="J1423" s="840"/>
      <c r="K1423" s="838" t="s">
        <v>1701</v>
      </c>
      <c r="L1423" s="839"/>
      <c r="M1423" s="845"/>
    </row>
    <row r="1424" spans="2:13">
      <c r="B1424" s="73" t="s">
        <v>1674</v>
      </c>
      <c r="C1424" s="313" t="s">
        <v>1675</v>
      </c>
      <c r="D1424" s="314" t="s">
        <v>1676</v>
      </c>
      <c r="E1424" s="312" t="s">
        <v>1674</v>
      </c>
      <c r="F1424" s="313" t="s">
        <v>1675</v>
      </c>
      <c r="G1424" s="314" t="s">
        <v>1676</v>
      </c>
      <c r="H1424" s="312" t="s">
        <v>1694</v>
      </c>
      <c r="I1424" s="313" t="s">
        <v>1731</v>
      </c>
      <c r="J1424" s="314" t="s">
        <v>1732</v>
      </c>
      <c r="K1424" s="312" t="s">
        <v>1702</v>
      </c>
      <c r="L1424" s="313"/>
      <c r="M1424" s="77" t="s">
        <v>1703</v>
      </c>
    </row>
    <row r="1425" spans="2:13">
      <c r="B1425" s="61" t="s">
        <v>1678</v>
      </c>
      <c r="C1425" s="86" t="s">
        <v>1144</v>
      </c>
      <c r="D1425" s="92">
        <v>102</v>
      </c>
      <c r="E1425" s="315" t="s">
        <v>1678</v>
      </c>
      <c r="F1425" s="94" t="s">
        <v>944</v>
      </c>
      <c r="G1425" s="92">
        <v>68</v>
      </c>
      <c r="H1425" s="315" t="s">
        <v>1695</v>
      </c>
      <c r="I1425" s="86">
        <v>0</v>
      </c>
      <c r="J1425" s="92">
        <v>0</v>
      </c>
      <c r="K1425" s="315" t="s">
        <v>1704</v>
      </c>
      <c r="L1425" s="316"/>
      <c r="M1425" s="107">
        <v>25</v>
      </c>
    </row>
    <row r="1426" spans="2:13">
      <c r="B1426" s="61" t="s">
        <v>1679</v>
      </c>
      <c r="C1426" s="86" t="s">
        <v>1722</v>
      </c>
      <c r="D1426" s="92">
        <v>0</v>
      </c>
      <c r="E1426" s="315" t="s">
        <v>1679</v>
      </c>
      <c r="F1426" s="86" t="s">
        <v>1722</v>
      </c>
      <c r="G1426" s="92">
        <v>0</v>
      </c>
      <c r="H1426" s="315" t="s">
        <v>1696</v>
      </c>
      <c r="I1426" s="86">
        <v>90</v>
      </c>
      <c r="J1426" s="92">
        <v>10</v>
      </c>
      <c r="K1426" s="315" t="s">
        <v>1735</v>
      </c>
      <c r="L1426" s="316"/>
      <c r="M1426" s="107">
        <v>0</v>
      </c>
    </row>
    <row r="1427" spans="2:13">
      <c r="B1427" s="61" t="s">
        <v>1680</v>
      </c>
      <c r="C1427" s="86" t="s">
        <v>1722</v>
      </c>
      <c r="D1427" s="92">
        <v>0</v>
      </c>
      <c r="E1427" s="315" t="s">
        <v>1680</v>
      </c>
      <c r="F1427" s="86" t="s">
        <v>1722</v>
      </c>
      <c r="G1427" s="92">
        <v>0</v>
      </c>
      <c r="H1427" s="315" t="s">
        <v>1697</v>
      </c>
      <c r="I1427" s="86">
        <v>0</v>
      </c>
      <c r="J1427" s="92">
        <v>20</v>
      </c>
      <c r="K1427" s="67" t="s">
        <v>1706</v>
      </c>
      <c r="L1427" s="68"/>
      <c r="M1427" s="101">
        <v>0</v>
      </c>
    </row>
    <row r="1428" spans="2:13">
      <c r="B1428" s="61" t="s">
        <v>1681</v>
      </c>
      <c r="C1428" s="86" t="s">
        <v>1722</v>
      </c>
      <c r="D1428" s="92">
        <v>0</v>
      </c>
      <c r="E1428" s="315" t="s">
        <v>1681</v>
      </c>
      <c r="F1428" s="96" t="s">
        <v>719</v>
      </c>
      <c r="G1428" s="92">
        <v>45</v>
      </c>
      <c r="H1428" s="315" t="s">
        <v>1698</v>
      </c>
      <c r="I1428" s="86">
        <v>0</v>
      </c>
      <c r="J1428" s="92">
        <v>10</v>
      </c>
      <c r="K1428" s="838" t="s">
        <v>1707</v>
      </c>
      <c r="L1428" s="839"/>
      <c r="M1428" s="845"/>
    </row>
    <row r="1429" spans="2:13">
      <c r="B1429" s="61" t="s">
        <v>1682</v>
      </c>
      <c r="C1429" s="86" t="s">
        <v>1722</v>
      </c>
      <c r="D1429" s="92">
        <v>0</v>
      </c>
      <c r="E1429" s="315" t="s">
        <v>1682</v>
      </c>
      <c r="F1429" s="86" t="s">
        <v>889</v>
      </c>
      <c r="G1429" s="92">
        <v>80</v>
      </c>
      <c r="H1429" s="316" t="s">
        <v>1724</v>
      </c>
      <c r="I1429" s="86">
        <v>0</v>
      </c>
      <c r="J1429" s="92">
        <v>0</v>
      </c>
      <c r="K1429" s="846" t="s">
        <v>1708</v>
      </c>
      <c r="L1429" s="847"/>
      <c r="M1429" s="107">
        <v>0</v>
      </c>
    </row>
    <row r="1430" spans="2:13">
      <c r="B1430" s="61" t="s">
        <v>1683</v>
      </c>
      <c r="C1430" s="86" t="s">
        <v>1722</v>
      </c>
      <c r="D1430" s="92">
        <v>0</v>
      </c>
      <c r="E1430" s="315" t="s">
        <v>1683</v>
      </c>
      <c r="F1430" s="86" t="s">
        <v>950</v>
      </c>
      <c r="G1430" s="92">
        <v>95</v>
      </c>
      <c r="H1430" s="315" t="s">
        <v>1699</v>
      </c>
      <c r="I1430" s="86">
        <v>0</v>
      </c>
      <c r="J1430" s="92">
        <v>0</v>
      </c>
      <c r="K1430" s="846" t="s">
        <v>1709</v>
      </c>
      <c r="L1430" s="847"/>
      <c r="M1430" s="107">
        <v>0</v>
      </c>
    </row>
    <row r="1431" spans="2:13">
      <c r="B1431" s="61" t="s">
        <v>1684</v>
      </c>
      <c r="C1431" s="94" t="s">
        <v>1155</v>
      </c>
      <c r="D1431" s="92">
        <v>40</v>
      </c>
      <c r="E1431" s="315" t="s">
        <v>1684</v>
      </c>
      <c r="F1431" s="86" t="s">
        <v>1722</v>
      </c>
      <c r="G1431" s="92">
        <v>0</v>
      </c>
      <c r="H1431" s="315" t="s">
        <v>1685</v>
      </c>
      <c r="I1431" s="86">
        <v>85</v>
      </c>
      <c r="J1431" s="92">
        <v>0</v>
      </c>
      <c r="K1431" s="846" t="s">
        <v>1710</v>
      </c>
      <c r="L1431" s="847"/>
      <c r="M1431" s="107">
        <v>100</v>
      </c>
    </row>
    <row r="1432" spans="2:13">
      <c r="B1432" s="61" t="s">
        <v>1685</v>
      </c>
      <c r="C1432" s="86" t="s">
        <v>1722</v>
      </c>
      <c r="D1432" s="92">
        <v>0</v>
      </c>
      <c r="E1432" s="315" t="s">
        <v>1685</v>
      </c>
      <c r="F1432" s="86" t="s">
        <v>1722</v>
      </c>
      <c r="G1432" s="92">
        <v>0</v>
      </c>
      <c r="H1432" s="315" t="s">
        <v>1700</v>
      </c>
      <c r="I1432" s="100">
        <v>0</v>
      </c>
      <c r="J1432" s="106">
        <v>0</v>
      </c>
      <c r="K1432" s="593" t="s">
        <v>2003</v>
      </c>
      <c r="L1432" s="100"/>
      <c r="M1432" s="101">
        <v>0</v>
      </c>
    </row>
    <row r="1433" spans="2:13">
      <c r="B1433" s="61" t="s">
        <v>1686</v>
      </c>
      <c r="C1433" s="86" t="s">
        <v>1723</v>
      </c>
      <c r="D1433" s="92" t="s">
        <v>1723</v>
      </c>
      <c r="E1433" s="315" t="s">
        <v>1686</v>
      </c>
      <c r="F1433" s="86" t="s">
        <v>1723</v>
      </c>
      <c r="G1433" s="92" t="s">
        <v>1723</v>
      </c>
      <c r="H1433" s="848" t="s">
        <v>1712</v>
      </c>
      <c r="I1433" s="849"/>
      <c r="J1433" s="81" t="s">
        <v>1711</v>
      </c>
      <c r="K1433" s="97">
        <v>60</v>
      </c>
      <c r="L1433" s="82" t="s">
        <v>1705</v>
      </c>
      <c r="M1433" s="98">
        <v>340</v>
      </c>
    </row>
    <row r="1434" spans="2:13">
      <c r="B1434" s="61" t="s">
        <v>1687</v>
      </c>
      <c r="C1434" s="86" t="s">
        <v>1722</v>
      </c>
      <c r="D1434" s="92">
        <v>0</v>
      </c>
      <c r="E1434" s="315" t="s">
        <v>1687</v>
      </c>
      <c r="F1434" s="86" t="s">
        <v>1722</v>
      </c>
      <c r="G1434" s="92">
        <v>0</v>
      </c>
      <c r="H1434" s="316"/>
      <c r="I1434" s="316"/>
      <c r="J1434" s="316"/>
      <c r="K1434" s="316"/>
      <c r="L1434" s="316"/>
      <c r="M1434" s="65"/>
    </row>
    <row r="1435" spans="2:13">
      <c r="B1435" s="61" t="s">
        <v>1688</v>
      </c>
      <c r="C1435" s="86" t="s">
        <v>1723</v>
      </c>
      <c r="D1435" s="92" t="s">
        <v>1723</v>
      </c>
      <c r="E1435" s="315" t="s">
        <v>1688</v>
      </c>
      <c r="F1435" s="86" t="s">
        <v>1723</v>
      </c>
      <c r="G1435" s="92" t="s">
        <v>1723</v>
      </c>
      <c r="H1435" s="316"/>
      <c r="I1435" s="316"/>
      <c r="J1435" s="316"/>
      <c r="K1435" s="316"/>
      <c r="L1435" s="316"/>
      <c r="M1435" s="65"/>
    </row>
    <row r="1436" spans="2:13">
      <c r="B1436" s="61" t="s">
        <v>1689</v>
      </c>
      <c r="C1436" s="86" t="s">
        <v>1722</v>
      </c>
      <c r="D1436" s="92">
        <v>0</v>
      </c>
      <c r="E1436" s="315" t="s">
        <v>1689</v>
      </c>
      <c r="F1436" s="96" t="s">
        <v>1195</v>
      </c>
      <c r="G1436" s="92">
        <v>75</v>
      </c>
      <c r="H1436" s="316"/>
      <c r="I1436" s="316"/>
      <c r="J1436" s="316"/>
      <c r="K1436" s="316"/>
      <c r="L1436" s="316"/>
      <c r="M1436" s="65"/>
    </row>
    <row r="1437" spans="2:13">
      <c r="B1437" s="61" t="s">
        <v>1690</v>
      </c>
      <c r="C1437" s="94" t="s">
        <v>1252</v>
      </c>
      <c r="D1437" s="92">
        <v>80</v>
      </c>
      <c r="E1437" s="315" t="s">
        <v>1690</v>
      </c>
      <c r="F1437" s="109" t="s">
        <v>1851</v>
      </c>
      <c r="G1437" s="92">
        <v>60</v>
      </c>
      <c r="H1437" s="316"/>
      <c r="I1437" s="316"/>
      <c r="J1437" s="316"/>
      <c r="K1437" s="316"/>
      <c r="L1437" s="316"/>
      <c r="M1437" s="65"/>
    </row>
    <row r="1438" spans="2:13">
      <c r="B1438" s="61" t="s">
        <v>1691</v>
      </c>
      <c r="C1438" s="86" t="s">
        <v>1722</v>
      </c>
      <c r="D1438" s="92">
        <v>0</v>
      </c>
      <c r="E1438" s="315" t="s">
        <v>1691</v>
      </c>
      <c r="F1438" s="96" t="s">
        <v>1185</v>
      </c>
      <c r="G1438" s="92">
        <v>80</v>
      </c>
      <c r="H1438" s="86"/>
      <c r="I1438" s="316" t="s">
        <v>1800</v>
      </c>
      <c r="J1438" s="85"/>
      <c r="K1438" s="316"/>
      <c r="L1438" s="85" t="s">
        <v>1718</v>
      </c>
      <c r="M1438" s="65"/>
    </row>
    <row r="1439" spans="2:13">
      <c r="B1439" s="61" t="s">
        <v>1692</v>
      </c>
      <c r="C1439" s="86" t="s">
        <v>1722</v>
      </c>
      <c r="D1439" s="92">
        <v>0</v>
      </c>
      <c r="E1439" s="315" t="s">
        <v>1692</v>
      </c>
      <c r="F1439" s="86" t="s">
        <v>1722</v>
      </c>
      <c r="G1439" s="92">
        <v>0</v>
      </c>
      <c r="H1439" s="316"/>
      <c r="I1439" s="316"/>
      <c r="J1439" s="316"/>
      <c r="K1439" s="316"/>
      <c r="L1439" s="316"/>
      <c r="M1439" s="65"/>
    </row>
    <row r="1440" spans="2:13">
      <c r="B1440" s="61" t="s">
        <v>1677</v>
      </c>
      <c r="C1440" s="86" t="s">
        <v>1722</v>
      </c>
      <c r="D1440" s="92">
        <v>0</v>
      </c>
      <c r="E1440" s="315" t="s">
        <v>1677</v>
      </c>
      <c r="F1440" s="86" t="s">
        <v>1722</v>
      </c>
      <c r="G1440" s="92">
        <v>0</v>
      </c>
      <c r="H1440" s="316"/>
      <c r="I1440" s="316"/>
      <c r="J1440" s="316"/>
      <c r="K1440" s="316"/>
      <c r="L1440" s="316"/>
      <c r="M1440" s="65"/>
    </row>
    <row r="1441" spans="2:13">
      <c r="B1441" s="61" t="s">
        <v>1693</v>
      </c>
      <c r="C1441" s="86" t="s">
        <v>909</v>
      </c>
      <c r="D1441" s="92">
        <v>75</v>
      </c>
      <c r="E1441" s="315" t="s">
        <v>1693</v>
      </c>
      <c r="F1441" s="86" t="s">
        <v>1722</v>
      </c>
      <c r="G1441" s="92">
        <v>0</v>
      </c>
      <c r="H1441" s="316"/>
      <c r="I1441" s="316"/>
      <c r="J1441" s="316"/>
      <c r="K1441" s="316"/>
      <c r="L1441" s="316"/>
      <c r="M1441" s="65"/>
    </row>
    <row r="1442" spans="2:13" ht="15.75" thickBot="1">
      <c r="B1442" s="102" t="s">
        <v>1729</v>
      </c>
      <c r="C1442" s="93"/>
      <c r="D1442" s="108">
        <v>74</v>
      </c>
      <c r="E1442" s="103" t="s">
        <v>1730</v>
      </c>
      <c r="F1442" s="93"/>
      <c r="G1442" s="108">
        <v>72</v>
      </c>
      <c r="H1442" s="83"/>
      <c r="I1442" s="83"/>
      <c r="J1442" s="83"/>
      <c r="K1442" s="83"/>
      <c r="L1442" s="83"/>
      <c r="M1442" s="84"/>
    </row>
    <row r="1443" spans="2:13" ht="16.5" thickTop="1" thickBot="1">
      <c r="B1443" s="104"/>
      <c r="C1443" s="105"/>
      <c r="D1443" s="142"/>
      <c r="E1443" s="104"/>
      <c r="F1443" s="105"/>
      <c r="G1443" s="142"/>
      <c r="H1443" s="58"/>
      <c r="I1443" s="58"/>
      <c r="J1443" s="58"/>
      <c r="K1443" s="58"/>
      <c r="L1443" s="58"/>
      <c r="M1443" s="58"/>
    </row>
    <row r="1444" spans="2:13" ht="16.5" thickTop="1" thickBot="1">
      <c r="B1444" s="833" t="s">
        <v>1872</v>
      </c>
      <c r="C1444" s="834"/>
      <c r="D1444" s="835" t="s">
        <v>1658</v>
      </c>
      <c r="E1444" s="836"/>
      <c r="F1444" s="836"/>
      <c r="G1444" s="836"/>
      <c r="H1444" s="836"/>
      <c r="I1444" s="837"/>
      <c r="J1444" s="131"/>
      <c r="K1444" s="59"/>
      <c r="L1444" s="59"/>
      <c r="M1444" s="60"/>
    </row>
    <row r="1445" spans="2:13" ht="15.75" thickTop="1">
      <c r="B1445" s="66" t="s">
        <v>1667</v>
      </c>
      <c r="C1445" s="595" t="s">
        <v>2042</v>
      </c>
      <c r="D1445" s="312" t="s">
        <v>1652</v>
      </c>
      <c r="E1445" s="313" t="s">
        <v>1653</v>
      </c>
      <c r="F1445" s="313" t="s">
        <v>1654</v>
      </c>
      <c r="G1445" s="313" t="s">
        <v>1656</v>
      </c>
      <c r="H1445" s="313" t="s">
        <v>1655</v>
      </c>
      <c r="I1445" s="314" t="s">
        <v>1657</v>
      </c>
      <c r="J1445" s="132"/>
      <c r="K1445" s="316"/>
      <c r="L1445" s="316"/>
      <c r="M1445" s="65"/>
    </row>
    <row r="1446" spans="2:13">
      <c r="B1446" s="66" t="s">
        <v>1757</v>
      </c>
      <c r="C1446" s="86" t="s">
        <v>1762</v>
      </c>
      <c r="D1446" s="87">
        <v>95</v>
      </c>
      <c r="E1446" s="88">
        <v>70</v>
      </c>
      <c r="F1446" s="88">
        <v>73</v>
      </c>
      <c r="G1446" s="88">
        <v>85</v>
      </c>
      <c r="H1446" s="88">
        <v>90</v>
      </c>
      <c r="I1446" s="89">
        <v>60</v>
      </c>
      <c r="J1446" s="132"/>
      <c r="K1446" s="316"/>
      <c r="L1446" s="316"/>
      <c r="M1446" s="65"/>
    </row>
    <row r="1447" spans="2:13">
      <c r="B1447" s="66" t="s">
        <v>1665</v>
      </c>
      <c r="C1447" s="86" t="s">
        <v>11</v>
      </c>
      <c r="D1447" s="838" t="s">
        <v>1669</v>
      </c>
      <c r="E1447" s="839"/>
      <c r="F1447" s="839"/>
      <c r="G1447" s="839"/>
      <c r="H1447" s="839"/>
      <c r="I1447" s="840"/>
      <c r="J1447" s="132"/>
      <c r="K1447" s="316"/>
      <c r="L1447" s="316"/>
      <c r="M1447" s="65"/>
    </row>
    <row r="1448" spans="2:13">
      <c r="B1448" s="66" t="s">
        <v>1666</v>
      </c>
      <c r="C1448" s="86" t="s">
        <v>1723</v>
      </c>
      <c r="D1448" s="841" t="s">
        <v>1661</v>
      </c>
      <c r="E1448" s="842"/>
      <c r="F1448" s="842"/>
      <c r="G1448" s="842" t="s">
        <v>1662</v>
      </c>
      <c r="H1448" s="842"/>
      <c r="I1448" s="843"/>
      <c r="J1448" s="132"/>
      <c r="K1448" s="316"/>
      <c r="L1448" s="316"/>
      <c r="M1448" s="65"/>
    </row>
    <row r="1449" spans="2:13">
      <c r="B1449" s="66" t="s">
        <v>1670</v>
      </c>
      <c r="C1449" s="96" t="s">
        <v>1505</v>
      </c>
      <c r="D1449" s="63" t="s">
        <v>1663</v>
      </c>
      <c r="E1449" s="316" t="s">
        <v>1144</v>
      </c>
      <c r="F1449" s="316"/>
      <c r="G1449" s="64" t="s">
        <v>1663</v>
      </c>
      <c r="H1449" s="316" t="s">
        <v>1723</v>
      </c>
      <c r="I1449" s="70"/>
      <c r="J1449" s="132"/>
      <c r="K1449" s="316"/>
      <c r="L1449" s="316"/>
      <c r="M1449" s="65"/>
    </row>
    <row r="1450" spans="2:13">
      <c r="B1450" s="66" t="s">
        <v>1659</v>
      </c>
      <c r="C1450" s="86">
        <v>128.57</v>
      </c>
      <c r="D1450" s="71" t="s">
        <v>1664</v>
      </c>
      <c r="E1450" s="90">
        <v>102</v>
      </c>
      <c r="F1450" s="68"/>
      <c r="G1450" s="72" t="s">
        <v>1664</v>
      </c>
      <c r="H1450" s="90" t="s">
        <v>1723</v>
      </c>
      <c r="I1450" s="69"/>
      <c r="J1450" s="132"/>
      <c r="K1450" s="316"/>
      <c r="L1450" s="316"/>
      <c r="M1450" s="65"/>
    </row>
    <row r="1451" spans="2:13">
      <c r="B1451" s="66" t="s">
        <v>1660</v>
      </c>
      <c r="C1451" s="86">
        <v>336.98</v>
      </c>
      <c r="D1451" s="838" t="s">
        <v>1668</v>
      </c>
      <c r="E1451" s="839"/>
      <c r="F1451" s="839"/>
      <c r="G1451" s="839"/>
      <c r="H1451" s="839"/>
      <c r="I1451" s="840"/>
      <c r="J1451" s="132"/>
      <c r="K1451" s="316"/>
      <c r="L1451" s="316"/>
      <c r="M1451" s="65"/>
    </row>
    <row r="1452" spans="2:13">
      <c r="B1452" s="66" t="s">
        <v>1728</v>
      </c>
      <c r="C1452" s="86">
        <v>837.11</v>
      </c>
      <c r="D1452" s="841" t="s">
        <v>1661</v>
      </c>
      <c r="E1452" s="842"/>
      <c r="F1452" s="842"/>
      <c r="G1452" s="842" t="s">
        <v>1662</v>
      </c>
      <c r="H1452" s="842"/>
      <c r="I1452" s="843"/>
      <c r="J1452" s="132"/>
      <c r="K1452" s="316"/>
      <c r="L1452" s="316"/>
      <c r="M1452" s="65"/>
    </row>
    <row r="1453" spans="2:13">
      <c r="B1453" s="66" t="s">
        <v>1713</v>
      </c>
      <c r="C1453" s="86">
        <v>1.46</v>
      </c>
      <c r="D1453" s="63" t="s">
        <v>1663</v>
      </c>
      <c r="E1453" s="316" t="s">
        <v>944</v>
      </c>
      <c r="F1453" s="316"/>
      <c r="G1453" s="64" t="s">
        <v>1663</v>
      </c>
      <c r="H1453" s="316" t="s">
        <v>1723</v>
      </c>
      <c r="I1453" s="70"/>
      <c r="J1453" s="132"/>
      <c r="K1453" s="316"/>
      <c r="L1453" s="316"/>
      <c r="M1453" s="65"/>
    </row>
    <row r="1454" spans="2:13">
      <c r="B1454" s="66" t="s">
        <v>1714</v>
      </c>
      <c r="C1454" s="86">
        <v>0.92</v>
      </c>
      <c r="D1454" s="63" t="s">
        <v>1664</v>
      </c>
      <c r="E1454" s="90">
        <v>68</v>
      </c>
      <c r="F1454" s="68"/>
      <c r="G1454" s="72" t="s">
        <v>1664</v>
      </c>
      <c r="H1454" s="91" t="s">
        <v>1723</v>
      </c>
      <c r="I1454" s="70"/>
      <c r="J1454" s="132"/>
      <c r="K1454" s="316"/>
      <c r="L1454" s="316"/>
      <c r="M1454" s="65"/>
    </row>
    <row r="1455" spans="2:13">
      <c r="B1455" s="844" t="s">
        <v>1671</v>
      </c>
      <c r="C1455" s="839"/>
      <c r="D1455" s="840"/>
      <c r="E1455" s="838" t="s">
        <v>1672</v>
      </c>
      <c r="F1455" s="839"/>
      <c r="G1455" s="840"/>
      <c r="H1455" s="838" t="s">
        <v>1673</v>
      </c>
      <c r="I1455" s="839"/>
      <c r="J1455" s="840"/>
      <c r="K1455" s="838" t="s">
        <v>1701</v>
      </c>
      <c r="L1455" s="839"/>
      <c r="M1455" s="845"/>
    </row>
    <row r="1456" spans="2:13">
      <c r="B1456" s="73" t="s">
        <v>1674</v>
      </c>
      <c r="C1456" s="313" t="s">
        <v>1675</v>
      </c>
      <c r="D1456" s="314" t="s">
        <v>1676</v>
      </c>
      <c r="E1456" s="312" t="s">
        <v>1674</v>
      </c>
      <c r="F1456" s="313" t="s">
        <v>1675</v>
      </c>
      <c r="G1456" s="314" t="s">
        <v>1676</v>
      </c>
      <c r="H1456" s="312" t="s">
        <v>1694</v>
      </c>
      <c r="I1456" s="313" t="s">
        <v>1731</v>
      </c>
      <c r="J1456" s="314" t="s">
        <v>1732</v>
      </c>
      <c r="K1456" s="312" t="s">
        <v>1702</v>
      </c>
      <c r="L1456" s="313"/>
      <c r="M1456" s="77" t="s">
        <v>1703</v>
      </c>
    </row>
    <row r="1457" spans="2:13">
      <c r="B1457" s="61" t="s">
        <v>1678</v>
      </c>
      <c r="C1457" s="86" t="s">
        <v>1723</v>
      </c>
      <c r="D1457" s="92" t="s">
        <v>1723</v>
      </c>
      <c r="E1457" s="315" t="s">
        <v>1678</v>
      </c>
      <c r="F1457" s="86" t="s">
        <v>1723</v>
      </c>
      <c r="G1457" s="92" t="s">
        <v>1723</v>
      </c>
      <c r="H1457" s="315" t="s">
        <v>1695</v>
      </c>
      <c r="I1457" s="86">
        <v>0</v>
      </c>
      <c r="J1457" s="92">
        <v>10</v>
      </c>
      <c r="K1457" s="315" t="s">
        <v>1704</v>
      </c>
      <c r="L1457" s="316"/>
      <c r="M1457" s="107">
        <v>55</v>
      </c>
    </row>
    <row r="1458" spans="2:13">
      <c r="B1458" s="61" t="s">
        <v>1679</v>
      </c>
      <c r="C1458" s="86" t="s">
        <v>847</v>
      </c>
      <c r="D1458" s="92">
        <v>75</v>
      </c>
      <c r="E1458" s="315" t="s">
        <v>1679</v>
      </c>
      <c r="F1458" s="86" t="s">
        <v>844</v>
      </c>
      <c r="G1458" s="92">
        <v>102</v>
      </c>
      <c r="H1458" s="315" t="s">
        <v>1696</v>
      </c>
      <c r="I1458" s="86">
        <v>90</v>
      </c>
      <c r="J1458" s="92">
        <v>20</v>
      </c>
      <c r="K1458" s="315" t="s">
        <v>1735</v>
      </c>
      <c r="L1458" s="316"/>
      <c r="M1458" s="107">
        <v>75</v>
      </c>
    </row>
    <row r="1459" spans="2:13">
      <c r="B1459" s="61" t="s">
        <v>1680</v>
      </c>
      <c r="C1459" s="86" t="s">
        <v>1722</v>
      </c>
      <c r="D1459" s="92">
        <v>0</v>
      </c>
      <c r="E1459" s="315" t="s">
        <v>1680</v>
      </c>
      <c r="F1459" s="96" t="s">
        <v>1346</v>
      </c>
      <c r="G1459" s="92">
        <v>60</v>
      </c>
      <c r="H1459" s="315" t="s">
        <v>1697</v>
      </c>
      <c r="I1459" s="86">
        <v>0</v>
      </c>
      <c r="J1459" s="92">
        <v>20</v>
      </c>
      <c r="K1459" s="67" t="s">
        <v>1706</v>
      </c>
      <c r="L1459" s="68"/>
      <c r="M1459" s="101">
        <v>100</v>
      </c>
    </row>
    <row r="1460" spans="2:13">
      <c r="B1460" s="61" t="s">
        <v>1681</v>
      </c>
      <c r="C1460" s="109" t="s">
        <v>1784</v>
      </c>
      <c r="D1460" s="92">
        <v>75</v>
      </c>
      <c r="E1460" s="315" t="s">
        <v>1681</v>
      </c>
      <c r="F1460" s="96" t="s">
        <v>1307</v>
      </c>
      <c r="G1460" s="92">
        <v>95</v>
      </c>
      <c r="H1460" s="315" t="s">
        <v>1698</v>
      </c>
      <c r="I1460" s="86">
        <v>0</v>
      </c>
      <c r="J1460" s="92">
        <v>10</v>
      </c>
      <c r="K1460" s="838" t="s">
        <v>1707</v>
      </c>
      <c r="L1460" s="839"/>
      <c r="M1460" s="845"/>
    </row>
    <row r="1461" spans="2:13">
      <c r="B1461" s="61" t="s">
        <v>1682</v>
      </c>
      <c r="C1461" s="86" t="s">
        <v>1722</v>
      </c>
      <c r="D1461" s="92">
        <v>0</v>
      </c>
      <c r="E1461" s="315" t="s">
        <v>1682</v>
      </c>
      <c r="F1461" s="86" t="s">
        <v>889</v>
      </c>
      <c r="G1461" s="92">
        <v>80</v>
      </c>
      <c r="H1461" s="316" t="s">
        <v>1724</v>
      </c>
      <c r="I1461" s="86">
        <v>50</v>
      </c>
      <c r="J1461" s="92">
        <v>0</v>
      </c>
      <c r="K1461" s="846" t="s">
        <v>1708</v>
      </c>
      <c r="L1461" s="847"/>
      <c r="M1461" s="107">
        <v>0</v>
      </c>
    </row>
    <row r="1462" spans="2:13">
      <c r="B1462" s="61" t="s">
        <v>1683</v>
      </c>
      <c r="C1462" s="86" t="s">
        <v>953</v>
      </c>
      <c r="D1462" s="92">
        <v>75</v>
      </c>
      <c r="E1462" s="315" t="s">
        <v>1683</v>
      </c>
      <c r="F1462" s="86" t="s">
        <v>950</v>
      </c>
      <c r="G1462" s="92">
        <v>95</v>
      </c>
      <c r="H1462" s="315" t="s">
        <v>1699</v>
      </c>
      <c r="I1462" s="86">
        <v>100</v>
      </c>
      <c r="J1462" s="92">
        <v>30</v>
      </c>
      <c r="K1462" s="846" t="s">
        <v>1709</v>
      </c>
      <c r="L1462" s="847"/>
      <c r="M1462" s="107">
        <v>0</v>
      </c>
    </row>
    <row r="1463" spans="2:13">
      <c r="B1463" s="61" t="s">
        <v>1684</v>
      </c>
      <c r="C1463" s="96" t="s">
        <v>869</v>
      </c>
      <c r="D1463" s="92">
        <v>150</v>
      </c>
      <c r="E1463" s="315" t="s">
        <v>1684</v>
      </c>
      <c r="F1463" s="94" t="s">
        <v>866</v>
      </c>
      <c r="G1463" s="92">
        <v>84</v>
      </c>
      <c r="H1463" s="315" t="s">
        <v>1685</v>
      </c>
      <c r="I1463" s="86">
        <v>85</v>
      </c>
      <c r="J1463" s="92">
        <v>0</v>
      </c>
      <c r="K1463" s="846" t="s">
        <v>1710</v>
      </c>
      <c r="L1463" s="847"/>
      <c r="M1463" s="107">
        <v>100</v>
      </c>
    </row>
    <row r="1464" spans="2:13">
      <c r="B1464" s="61" t="s">
        <v>1685</v>
      </c>
      <c r="C1464" s="86" t="s">
        <v>1722</v>
      </c>
      <c r="D1464" s="92">
        <v>0</v>
      </c>
      <c r="E1464" s="315" t="s">
        <v>1685</v>
      </c>
      <c r="F1464" s="86" t="s">
        <v>1722</v>
      </c>
      <c r="G1464" s="92">
        <v>0</v>
      </c>
      <c r="H1464" s="315" t="s">
        <v>1700</v>
      </c>
      <c r="I1464" s="100">
        <v>55</v>
      </c>
      <c r="J1464" s="106">
        <v>0</v>
      </c>
      <c r="K1464" s="593" t="s">
        <v>2003</v>
      </c>
      <c r="L1464" s="100"/>
      <c r="M1464" s="101">
        <v>0</v>
      </c>
    </row>
    <row r="1465" spans="2:13">
      <c r="B1465" s="61" t="s">
        <v>1686</v>
      </c>
      <c r="C1465" s="86" t="s">
        <v>774</v>
      </c>
      <c r="D1465" s="92">
        <v>40</v>
      </c>
      <c r="E1465" s="315" t="s">
        <v>1686</v>
      </c>
      <c r="F1465" s="86" t="s">
        <v>1722</v>
      </c>
      <c r="G1465" s="92">
        <v>0</v>
      </c>
      <c r="H1465" s="848" t="s">
        <v>1712</v>
      </c>
      <c r="I1465" s="849"/>
      <c r="J1465" s="81" t="s">
        <v>1711</v>
      </c>
      <c r="K1465" s="97">
        <v>40</v>
      </c>
      <c r="L1465" s="82" t="s">
        <v>1705</v>
      </c>
      <c r="M1465" s="98">
        <v>330</v>
      </c>
    </row>
    <row r="1466" spans="2:13">
      <c r="B1466" s="61" t="s">
        <v>1687</v>
      </c>
      <c r="C1466" s="86" t="s">
        <v>693</v>
      </c>
      <c r="D1466" s="92">
        <v>36</v>
      </c>
      <c r="E1466" s="315" t="s">
        <v>1687</v>
      </c>
      <c r="F1466" s="86" t="s">
        <v>1722</v>
      </c>
      <c r="G1466" s="92">
        <v>0</v>
      </c>
      <c r="H1466" s="316"/>
      <c r="I1466" s="316"/>
      <c r="J1466" s="316"/>
      <c r="K1466" s="316"/>
      <c r="L1466" s="316"/>
      <c r="M1466" s="65"/>
    </row>
    <row r="1467" spans="2:13">
      <c r="B1467" s="61" t="s">
        <v>1688</v>
      </c>
      <c r="C1467" s="96" t="s">
        <v>1372</v>
      </c>
      <c r="D1467" s="92">
        <v>72</v>
      </c>
      <c r="E1467" s="315" t="s">
        <v>1688</v>
      </c>
      <c r="F1467" s="86" t="s">
        <v>13</v>
      </c>
      <c r="G1467" s="92">
        <v>90</v>
      </c>
      <c r="H1467" s="316"/>
      <c r="I1467" s="316"/>
      <c r="J1467" s="316"/>
      <c r="K1467" s="316"/>
      <c r="L1467" s="316"/>
      <c r="M1467" s="65"/>
    </row>
    <row r="1468" spans="2:13">
      <c r="B1468" s="61" t="s">
        <v>1689</v>
      </c>
      <c r="C1468" s="86" t="s">
        <v>1722</v>
      </c>
      <c r="D1468" s="92">
        <v>0</v>
      </c>
      <c r="E1468" s="315" t="s">
        <v>1689</v>
      </c>
      <c r="F1468" s="96" t="s">
        <v>1195</v>
      </c>
      <c r="G1468" s="92">
        <v>75</v>
      </c>
      <c r="H1468" s="316"/>
      <c r="I1468" s="316"/>
      <c r="J1468" s="316"/>
      <c r="K1468" s="316"/>
      <c r="L1468" s="316"/>
      <c r="M1468" s="65"/>
    </row>
    <row r="1469" spans="2:13">
      <c r="B1469" s="61" t="s">
        <v>1690</v>
      </c>
      <c r="C1469" s="86" t="s">
        <v>1162</v>
      </c>
      <c r="D1469" s="92">
        <v>49</v>
      </c>
      <c r="E1469" s="315" t="s">
        <v>1690</v>
      </c>
      <c r="F1469" s="86" t="s">
        <v>1722</v>
      </c>
      <c r="G1469" s="92">
        <v>0</v>
      </c>
      <c r="H1469" s="316"/>
      <c r="I1469" s="316"/>
      <c r="J1469" s="316"/>
      <c r="K1469" s="316"/>
      <c r="L1469" s="316"/>
      <c r="M1469" s="65"/>
    </row>
    <row r="1470" spans="2:13">
      <c r="B1470" s="61" t="s">
        <v>1691</v>
      </c>
      <c r="C1470" s="86" t="s">
        <v>1722</v>
      </c>
      <c r="D1470" s="92">
        <v>0</v>
      </c>
      <c r="E1470" s="315" t="s">
        <v>1691</v>
      </c>
      <c r="F1470" s="96" t="s">
        <v>1185</v>
      </c>
      <c r="G1470" s="92">
        <v>80</v>
      </c>
      <c r="H1470" s="86" t="s">
        <v>1716</v>
      </c>
      <c r="I1470" s="316"/>
      <c r="J1470" s="85" t="s">
        <v>1717</v>
      </c>
      <c r="K1470" s="316"/>
      <c r="L1470" s="85" t="s">
        <v>1718</v>
      </c>
      <c r="M1470" s="65"/>
    </row>
    <row r="1471" spans="2:13">
      <c r="B1471" s="61" t="s">
        <v>1692</v>
      </c>
      <c r="C1471" s="86" t="s">
        <v>1722</v>
      </c>
      <c r="D1471" s="92">
        <v>0</v>
      </c>
      <c r="E1471" s="315" t="s">
        <v>1692</v>
      </c>
      <c r="F1471" s="86" t="s">
        <v>1722</v>
      </c>
      <c r="G1471" s="92">
        <v>0</v>
      </c>
      <c r="H1471" s="316"/>
      <c r="I1471" s="316"/>
      <c r="J1471" s="316"/>
      <c r="K1471" s="316"/>
      <c r="L1471" s="316"/>
      <c r="M1471" s="65"/>
    </row>
    <row r="1472" spans="2:13">
      <c r="B1472" s="61" t="s">
        <v>1677</v>
      </c>
      <c r="C1472" s="86" t="s">
        <v>863</v>
      </c>
      <c r="D1472" s="92">
        <v>66</v>
      </c>
      <c r="E1472" s="315" t="s">
        <v>1677</v>
      </c>
      <c r="F1472" s="86" t="s">
        <v>1722</v>
      </c>
      <c r="G1472" s="92">
        <v>0</v>
      </c>
      <c r="H1472" s="316"/>
      <c r="I1472" s="316"/>
      <c r="J1472" s="316"/>
      <c r="K1472" s="316"/>
      <c r="L1472" s="316"/>
      <c r="M1472" s="65"/>
    </row>
    <row r="1473" spans="2:13">
      <c r="B1473" s="61" t="s">
        <v>1693</v>
      </c>
      <c r="C1473" s="96" t="s">
        <v>1026</v>
      </c>
      <c r="D1473" s="92">
        <v>85</v>
      </c>
      <c r="E1473" s="315" t="s">
        <v>1693</v>
      </c>
      <c r="F1473" s="86" t="s">
        <v>1722</v>
      </c>
      <c r="G1473" s="92">
        <v>0</v>
      </c>
      <c r="H1473" s="316"/>
      <c r="I1473" s="316"/>
      <c r="J1473" s="316"/>
      <c r="K1473" s="316"/>
      <c r="L1473" s="316"/>
      <c r="M1473" s="65"/>
    </row>
    <row r="1474" spans="2:13" ht="15.75" thickBot="1">
      <c r="B1474" s="102" t="s">
        <v>1729</v>
      </c>
      <c r="C1474" s="93"/>
      <c r="D1474" s="108">
        <v>72</v>
      </c>
      <c r="E1474" s="103" t="s">
        <v>1730</v>
      </c>
      <c r="F1474" s="93"/>
      <c r="G1474" s="108">
        <v>85</v>
      </c>
      <c r="H1474" s="83"/>
      <c r="I1474" s="83"/>
      <c r="J1474" s="83"/>
      <c r="K1474" s="83"/>
      <c r="L1474" s="83"/>
      <c r="M1474" s="84"/>
    </row>
    <row r="1475" spans="2:13" ht="15.75" thickTop="1">
      <c r="B1475" s="104"/>
      <c r="C1475" s="105"/>
      <c r="D1475" s="142"/>
      <c r="E1475" s="104"/>
      <c r="F1475" s="105"/>
      <c r="G1475" s="142"/>
      <c r="H1475" s="58"/>
      <c r="I1475" s="58"/>
      <c r="J1475" s="58"/>
      <c r="K1475" s="58"/>
      <c r="L1475" s="58"/>
      <c r="M1475" s="58"/>
    </row>
    <row r="1476" spans="2:13">
      <c r="B1476" s="104"/>
      <c r="C1476" s="105"/>
      <c r="D1476" s="142"/>
      <c r="E1476" s="104"/>
      <c r="F1476" s="105"/>
      <c r="G1476" s="142"/>
      <c r="H1476" s="58"/>
      <c r="I1476" s="58"/>
      <c r="J1476" s="58"/>
      <c r="K1476" s="58"/>
      <c r="L1476" s="58"/>
      <c r="M1476" s="58"/>
    </row>
    <row r="1477" spans="2:13" ht="15.75" thickBot="1">
      <c r="B1477" s="104"/>
      <c r="C1477" s="105"/>
      <c r="D1477" s="142"/>
      <c r="E1477" s="104"/>
      <c r="F1477" s="105"/>
      <c r="G1477" s="142"/>
      <c r="H1477" s="58"/>
      <c r="I1477" s="58"/>
      <c r="J1477" s="58"/>
      <c r="K1477" s="58"/>
      <c r="L1477" s="58"/>
      <c r="M1477" s="58"/>
    </row>
    <row r="1478" spans="2:13" ht="16.5" thickTop="1" thickBot="1">
      <c r="B1478" s="833" t="s">
        <v>1873</v>
      </c>
      <c r="C1478" s="834"/>
      <c r="D1478" s="835" t="s">
        <v>1658</v>
      </c>
      <c r="E1478" s="836"/>
      <c r="F1478" s="836"/>
      <c r="G1478" s="836"/>
      <c r="H1478" s="836"/>
      <c r="I1478" s="837"/>
      <c r="J1478" s="190"/>
      <c r="K1478" s="59"/>
      <c r="L1478" s="59"/>
      <c r="M1478" s="60"/>
    </row>
    <row r="1479" spans="2:13" ht="15.75" thickTop="1">
      <c r="B1479" s="66" t="s">
        <v>1667</v>
      </c>
      <c r="C1479" s="612" t="s">
        <v>2035</v>
      </c>
      <c r="D1479" s="317" t="s">
        <v>1652</v>
      </c>
      <c r="E1479" s="318" t="s">
        <v>1653</v>
      </c>
      <c r="F1479" s="318" t="s">
        <v>1654</v>
      </c>
      <c r="G1479" s="318" t="s">
        <v>1656</v>
      </c>
      <c r="H1479" s="318" t="s">
        <v>1655</v>
      </c>
      <c r="I1479" s="319" t="s">
        <v>1657</v>
      </c>
      <c r="J1479" s="191"/>
      <c r="K1479" s="321"/>
      <c r="L1479" s="321"/>
      <c r="M1479" s="65"/>
    </row>
    <row r="1480" spans="2:13">
      <c r="B1480" s="66" t="s">
        <v>1757</v>
      </c>
      <c r="C1480" s="86" t="s">
        <v>1762</v>
      </c>
      <c r="D1480" s="87">
        <v>50</v>
      </c>
      <c r="E1480" s="88">
        <v>95</v>
      </c>
      <c r="F1480" s="88">
        <v>180</v>
      </c>
      <c r="G1480" s="88">
        <v>85</v>
      </c>
      <c r="H1480" s="88">
        <v>45</v>
      </c>
      <c r="I1480" s="89">
        <v>70</v>
      </c>
      <c r="J1480" s="191"/>
      <c r="K1480" s="321"/>
      <c r="L1480" s="321"/>
      <c r="M1480" s="65"/>
    </row>
    <row r="1481" spans="2:13">
      <c r="B1481" s="66" t="s">
        <v>1665</v>
      </c>
      <c r="C1481" s="86" t="s">
        <v>16</v>
      </c>
      <c r="D1481" s="838" t="s">
        <v>1669</v>
      </c>
      <c r="E1481" s="839"/>
      <c r="F1481" s="839"/>
      <c r="G1481" s="839"/>
      <c r="H1481" s="839"/>
      <c r="I1481" s="840"/>
      <c r="J1481" s="191"/>
      <c r="K1481" s="321"/>
      <c r="L1481" s="321"/>
      <c r="M1481" s="65"/>
    </row>
    <row r="1482" spans="2:13">
      <c r="B1482" s="66" t="s">
        <v>1666</v>
      </c>
      <c r="C1482" s="86" t="s">
        <v>10</v>
      </c>
      <c r="D1482" s="841" t="s">
        <v>1661</v>
      </c>
      <c r="E1482" s="842"/>
      <c r="F1482" s="842"/>
      <c r="G1482" s="842" t="s">
        <v>1662</v>
      </c>
      <c r="H1482" s="842"/>
      <c r="I1482" s="843"/>
      <c r="J1482" s="191"/>
      <c r="K1482" s="321"/>
      <c r="L1482" s="321"/>
      <c r="M1482" s="65"/>
    </row>
    <row r="1483" spans="2:13">
      <c r="B1483" s="66" t="s">
        <v>1670</v>
      </c>
      <c r="C1483" s="96" t="s">
        <v>1570</v>
      </c>
      <c r="D1483" s="63" t="s">
        <v>1663</v>
      </c>
      <c r="E1483" s="321" t="s">
        <v>780</v>
      </c>
      <c r="F1483" s="321"/>
      <c r="G1483" s="64" t="s">
        <v>1663</v>
      </c>
      <c r="H1483" s="321" t="s">
        <v>663</v>
      </c>
      <c r="I1483" s="70"/>
      <c r="J1483" s="194"/>
      <c r="K1483" s="321"/>
      <c r="L1483" s="321"/>
      <c r="M1483" s="65"/>
    </row>
    <row r="1484" spans="2:13">
      <c r="B1484" s="66" t="s">
        <v>1659</v>
      </c>
      <c r="C1484" s="86">
        <v>750.55</v>
      </c>
      <c r="D1484" s="71" t="s">
        <v>1664</v>
      </c>
      <c r="E1484" s="90">
        <v>40</v>
      </c>
      <c r="F1484" s="68"/>
      <c r="G1484" s="72" t="s">
        <v>1664</v>
      </c>
      <c r="H1484" s="90">
        <v>90</v>
      </c>
      <c r="I1484" s="69"/>
      <c r="J1484" s="153"/>
      <c r="K1484" s="321"/>
      <c r="L1484" s="321"/>
      <c r="M1484" s="65"/>
    </row>
    <row r="1485" spans="2:13">
      <c r="B1485" s="66" t="s">
        <v>1660</v>
      </c>
      <c r="C1485" s="86">
        <v>174.19</v>
      </c>
      <c r="D1485" s="838" t="s">
        <v>1668</v>
      </c>
      <c r="E1485" s="839"/>
      <c r="F1485" s="839"/>
      <c r="G1485" s="839"/>
      <c r="H1485" s="839"/>
      <c r="I1485" s="840"/>
      <c r="J1485" s="153"/>
      <c r="K1485" s="321"/>
      <c r="L1485" s="321"/>
      <c r="M1485" s="65"/>
    </row>
    <row r="1486" spans="2:13">
      <c r="B1486" s="66" t="s">
        <v>1728</v>
      </c>
      <c r="C1486" s="86">
        <v>240.66</v>
      </c>
      <c r="D1486" s="841" t="s">
        <v>1661</v>
      </c>
      <c r="E1486" s="842"/>
      <c r="F1486" s="842"/>
      <c r="G1486" s="842" t="s">
        <v>1662</v>
      </c>
      <c r="H1486" s="842"/>
      <c r="I1486" s="843"/>
      <c r="J1486" s="153"/>
      <c r="K1486" s="321"/>
      <c r="L1486" s="321"/>
      <c r="M1486" s="65"/>
    </row>
    <row r="1487" spans="2:13">
      <c r="B1487" s="66" t="s">
        <v>1713</v>
      </c>
      <c r="C1487" s="86">
        <v>0.77</v>
      </c>
      <c r="D1487" s="63" t="s">
        <v>1663</v>
      </c>
      <c r="E1487" s="321" t="s">
        <v>1271</v>
      </c>
      <c r="F1487" s="321"/>
      <c r="G1487" s="64" t="s">
        <v>1663</v>
      </c>
      <c r="H1487" s="321" t="s">
        <v>950</v>
      </c>
      <c r="I1487" s="70"/>
      <c r="J1487" s="153"/>
      <c r="K1487" s="321"/>
      <c r="L1487" s="321"/>
      <c r="M1487" s="65"/>
    </row>
    <row r="1488" spans="2:13">
      <c r="B1488" s="66" t="s">
        <v>1714</v>
      </c>
      <c r="C1488" s="86">
        <v>1.08</v>
      </c>
      <c r="D1488" s="63" t="s">
        <v>1664</v>
      </c>
      <c r="E1488" s="90">
        <v>95</v>
      </c>
      <c r="F1488" s="68"/>
      <c r="G1488" s="72" t="s">
        <v>1664</v>
      </c>
      <c r="H1488" s="91">
        <v>95</v>
      </c>
      <c r="I1488" s="70"/>
      <c r="J1488" s="153"/>
      <c r="K1488" s="321"/>
      <c r="L1488" s="321"/>
      <c r="M1488" s="65"/>
    </row>
    <row r="1489" spans="2:13">
      <c r="B1489" s="844" t="s">
        <v>1671</v>
      </c>
      <c r="C1489" s="839"/>
      <c r="D1489" s="840"/>
      <c r="E1489" s="838" t="s">
        <v>1672</v>
      </c>
      <c r="F1489" s="839"/>
      <c r="G1489" s="840"/>
      <c r="H1489" s="838" t="s">
        <v>1673</v>
      </c>
      <c r="I1489" s="839"/>
      <c r="J1489" s="840"/>
      <c r="K1489" s="838" t="s">
        <v>1701</v>
      </c>
      <c r="L1489" s="839"/>
      <c r="M1489" s="845"/>
    </row>
    <row r="1490" spans="2:13">
      <c r="B1490" s="73" t="s">
        <v>1674</v>
      </c>
      <c r="C1490" s="318" t="s">
        <v>1675</v>
      </c>
      <c r="D1490" s="319" t="s">
        <v>1676</v>
      </c>
      <c r="E1490" s="317" t="s">
        <v>1674</v>
      </c>
      <c r="F1490" s="318" t="s">
        <v>1675</v>
      </c>
      <c r="G1490" s="319" t="s">
        <v>1676</v>
      </c>
      <c r="H1490" s="317" t="s">
        <v>1694</v>
      </c>
      <c r="I1490" s="318" t="s">
        <v>1731</v>
      </c>
      <c r="J1490" s="319" t="s">
        <v>1732</v>
      </c>
      <c r="K1490" s="317" t="s">
        <v>1702</v>
      </c>
      <c r="L1490" s="318"/>
      <c r="M1490" s="77" t="s">
        <v>1703</v>
      </c>
    </row>
    <row r="1491" spans="2:13">
      <c r="B1491" s="61" t="s">
        <v>1678</v>
      </c>
      <c r="C1491" s="86" t="s">
        <v>1144</v>
      </c>
      <c r="D1491" s="92">
        <v>102</v>
      </c>
      <c r="E1491" s="320" t="s">
        <v>1678</v>
      </c>
      <c r="F1491" s="94" t="s">
        <v>944</v>
      </c>
      <c r="G1491" s="92">
        <v>68</v>
      </c>
      <c r="H1491" s="320" t="s">
        <v>1695</v>
      </c>
      <c r="I1491" s="86">
        <v>0</v>
      </c>
      <c r="J1491" s="92">
        <v>0</v>
      </c>
      <c r="K1491" s="320" t="s">
        <v>1704</v>
      </c>
      <c r="L1491" s="321"/>
      <c r="M1491" s="107">
        <v>0</v>
      </c>
    </row>
    <row r="1492" spans="2:13">
      <c r="B1492" s="61" t="s">
        <v>1679</v>
      </c>
      <c r="C1492" s="86" t="s">
        <v>1722</v>
      </c>
      <c r="D1492" s="92">
        <v>0</v>
      </c>
      <c r="E1492" s="320" t="s">
        <v>1679</v>
      </c>
      <c r="F1492" s="86" t="s">
        <v>1722</v>
      </c>
      <c r="G1492" s="92">
        <v>0</v>
      </c>
      <c r="H1492" s="320" t="s">
        <v>1696</v>
      </c>
      <c r="I1492" s="86">
        <v>90</v>
      </c>
      <c r="J1492" s="92">
        <v>10</v>
      </c>
      <c r="K1492" s="320" t="s">
        <v>1735</v>
      </c>
      <c r="L1492" s="321"/>
      <c r="M1492" s="107">
        <v>0</v>
      </c>
    </row>
    <row r="1493" spans="2:13">
      <c r="B1493" s="61" t="s">
        <v>1680</v>
      </c>
      <c r="C1493" s="86" t="s">
        <v>1723</v>
      </c>
      <c r="D1493" s="92" t="s">
        <v>1723</v>
      </c>
      <c r="E1493" s="320" t="s">
        <v>1680</v>
      </c>
      <c r="F1493" s="86" t="s">
        <v>1723</v>
      </c>
      <c r="G1493" s="92" t="s">
        <v>1723</v>
      </c>
      <c r="H1493" s="320" t="s">
        <v>1697</v>
      </c>
      <c r="I1493" s="86">
        <v>0</v>
      </c>
      <c r="J1493" s="92">
        <v>0</v>
      </c>
      <c r="K1493" s="67" t="s">
        <v>1706</v>
      </c>
      <c r="L1493" s="68"/>
      <c r="M1493" s="101">
        <v>0</v>
      </c>
    </row>
    <row r="1494" spans="2:13">
      <c r="B1494" s="61" t="s">
        <v>1681</v>
      </c>
      <c r="C1494" s="86" t="s">
        <v>1722</v>
      </c>
      <c r="D1494" s="92">
        <v>0</v>
      </c>
      <c r="E1494" s="320" t="s">
        <v>1681</v>
      </c>
      <c r="F1494" s="86" t="s">
        <v>1722</v>
      </c>
      <c r="G1494" s="92">
        <v>0</v>
      </c>
      <c r="H1494" s="320" t="s">
        <v>1698</v>
      </c>
      <c r="I1494" s="86">
        <v>0</v>
      </c>
      <c r="J1494" s="92">
        <v>10</v>
      </c>
      <c r="K1494" s="838" t="s">
        <v>1707</v>
      </c>
      <c r="L1494" s="839"/>
      <c r="M1494" s="845"/>
    </row>
    <row r="1495" spans="2:13">
      <c r="B1495" s="61" t="s">
        <v>1682</v>
      </c>
      <c r="C1495" s="86" t="s">
        <v>1722</v>
      </c>
      <c r="D1495" s="92">
        <v>0</v>
      </c>
      <c r="E1495" s="320" t="s">
        <v>1682</v>
      </c>
      <c r="F1495" s="86" t="s">
        <v>1722</v>
      </c>
      <c r="G1495" s="92">
        <v>0</v>
      </c>
      <c r="H1495" s="321" t="s">
        <v>1724</v>
      </c>
      <c r="I1495" s="86">
        <v>50</v>
      </c>
      <c r="J1495" s="92">
        <v>0</v>
      </c>
      <c r="K1495" s="846" t="s">
        <v>1708</v>
      </c>
      <c r="L1495" s="847"/>
      <c r="M1495" s="107">
        <v>30</v>
      </c>
    </row>
    <row r="1496" spans="2:13">
      <c r="B1496" s="61" t="s">
        <v>1683</v>
      </c>
      <c r="C1496" s="86" t="s">
        <v>1723</v>
      </c>
      <c r="D1496" s="92" t="s">
        <v>1723</v>
      </c>
      <c r="E1496" s="320" t="s">
        <v>1683</v>
      </c>
      <c r="F1496" s="86" t="s">
        <v>1723</v>
      </c>
      <c r="G1496" s="92" t="s">
        <v>1723</v>
      </c>
      <c r="H1496" s="320" t="s">
        <v>1699</v>
      </c>
      <c r="I1496" s="86">
        <v>0</v>
      </c>
      <c r="J1496" s="92">
        <v>0</v>
      </c>
      <c r="K1496" s="846" t="s">
        <v>1709</v>
      </c>
      <c r="L1496" s="847"/>
      <c r="M1496" s="107">
        <v>50</v>
      </c>
    </row>
    <row r="1497" spans="2:13">
      <c r="B1497" s="61" t="s">
        <v>1684</v>
      </c>
      <c r="C1497" s="86" t="s">
        <v>1722</v>
      </c>
      <c r="D1497" s="92">
        <v>0</v>
      </c>
      <c r="E1497" s="320" t="s">
        <v>1684</v>
      </c>
      <c r="F1497" s="86" t="s">
        <v>1722</v>
      </c>
      <c r="G1497" s="92">
        <v>0</v>
      </c>
      <c r="H1497" s="320" t="s">
        <v>1685</v>
      </c>
      <c r="I1497" s="86">
        <v>85</v>
      </c>
      <c r="J1497" s="92">
        <v>30</v>
      </c>
      <c r="K1497" s="846" t="s">
        <v>1710</v>
      </c>
      <c r="L1497" s="847"/>
      <c r="M1497" s="107">
        <v>0</v>
      </c>
    </row>
    <row r="1498" spans="2:13">
      <c r="B1498" s="61" t="s">
        <v>1685</v>
      </c>
      <c r="C1498" s="86" t="s">
        <v>1095</v>
      </c>
      <c r="D1498" s="92">
        <v>80</v>
      </c>
      <c r="E1498" s="320" t="s">
        <v>1685</v>
      </c>
      <c r="F1498" s="86" t="s">
        <v>1722</v>
      </c>
      <c r="G1498" s="92">
        <v>0</v>
      </c>
      <c r="H1498" s="320" t="s">
        <v>1700</v>
      </c>
      <c r="I1498" s="100">
        <v>0</v>
      </c>
      <c r="J1498" s="106">
        <v>0</v>
      </c>
      <c r="K1498" s="593" t="s">
        <v>2003</v>
      </c>
      <c r="L1498" s="100"/>
      <c r="M1498" s="101" t="s">
        <v>2004</v>
      </c>
    </row>
    <row r="1499" spans="2:13">
      <c r="B1499" s="61" t="s">
        <v>1686</v>
      </c>
      <c r="C1499" s="86" t="s">
        <v>1722</v>
      </c>
      <c r="D1499" s="92">
        <v>0</v>
      </c>
      <c r="E1499" s="320" t="s">
        <v>1686</v>
      </c>
      <c r="F1499" s="86" t="s">
        <v>1722</v>
      </c>
      <c r="G1499" s="92">
        <v>0</v>
      </c>
      <c r="H1499" s="848" t="s">
        <v>1712</v>
      </c>
      <c r="I1499" s="849"/>
      <c r="J1499" s="81" t="s">
        <v>1711</v>
      </c>
      <c r="K1499" s="97">
        <v>0</v>
      </c>
      <c r="L1499" s="82" t="s">
        <v>1705</v>
      </c>
      <c r="M1499" s="98">
        <v>145</v>
      </c>
    </row>
    <row r="1500" spans="2:13">
      <c r="B1500" s="61" t="s">
        <v>1687</v>
      </c>
      <c r="C1500" s="86" t="s">
        <v>1722</v>
      </c>
      <c r="D1500" s="92">
        <v>0</v>
      </c>
      <c r="E1500" s="320" t="s">
        <v>1687</v>
      </c>
      <c r="F1500" s="86" t="s">
        <v>1722</v>
      </c>
      <c r="G1500" s="92">
        <v>0</v>
      </c>
      <c r="H1500" s="321"/>
      <c r="I1500" s="321"/>
      <c r="J1500" s="321"/>
      <c r="K1500" s="321"/>
      <c r="L1500" s="321"/>
      <c r="M1500" s="65"/>
    </row>
    <row r="1501" spans="2:13">
      <c r="B1501" s="61" t="s">
        <v>1688</v>
      </c>
      <c r="C1501" s="86" t="s">
        <v>1722</v>
      </c>
      <c r="D1501" s="92">
        <v>0</v>
      </c>
      <c r="E1501" s="320" t="s">
        <v>1688</v>
      </c>
      <c r="F1501" s="86" t="s">
        <v>1722</v>
      </c>
      <c r="G1501" s="92">
        <v>0</v>
      </c>
      <c r="H1501" s="321"/>
      <c r="I1501" s="321"/>
      <c r="J1501" s="321"/>
      <c r="K1501" s="321"/>
      <c r="L1501" s="321"/>
      <c r="M1501" s="65"/>
    </row>
    <row r="1502" spans="2:13">
      <c r="B1502" s="61" t="s">
        <v>1689</v>
      </c>
      <c r="C1502" s="86" t="s">
        <v>1722</v>
      </c>
      <c r="D1502" s="92">
        <v>0</v>
      </c>
      <c r="E1502" s="320" t="s">
        <v>1689</v>
      </c>
      <c r="F1502" s="96" t="s">
        <v>1195</v>
      </c>
      <c r="G1502" s="92">
        <v>75</v>
      </c>
      <c r="H1502" s="321"/>
      <c r="I1502" s="321"/>
      <c r="J1502" s="321"/>
      <c r="K1502" s="321"/>
      <c r="L1502" s="321"/>
      <c r="M1502" s="65"/>
    </row>
    <row r="1503" spans="2:13">
      <c r="B1503" s="61" t="s">
        <v>1690</v>
      </c>
      <c r="C1503" s="86" t="s">
        <v>1151</v>
      </c>
      <c r="D1503" s="92">
        <v>60</v>
      </c>
      <c r="E1503" s="320" t="s">
        <v>1690</v>
      </c>
      <c r="F1503" s="86" t="s">
        <v>1722</v>
      </c>
      <c r="G1503" s="92">
        <v>0</v>
      </c>
      <c r="H1503" s="321"/>
      <c r="I1503" s="321"/>
      <c r="J1503" s="321"/>
      <c r="K1503" s="321"/>
      <c r="L1503" s="321"/>
      <c r="M1503" s="65"/>
    </row>
    <row r="1504" spans="2:13">
      <c r="B1504" s="61" t="s">
        <v>1691</v>
      </c>
      <c r="C1504" s="86" t="s">
        <v>1722</v>
      </c>
      <c r="D1504" s="92">
        <v>0</v>
      </c>
      <c r="E1504" s="320" t="s">
        <v>1691</v>
      </c>
      <c r="F1504" s="86" t="s">
        <v>1722</v>
      </c>
      <c r="G1504" s="92">
        <v>0</v>
      </c>
      <c r="H1504" s="86" t="s">
        <v>1716</v>
      </c>
      <c r="I1504" s="321"/>
      <c r="J1504" s="85" t="s">
        <v>1717</v>
      </c>
      <c r="K1504" s="321"/>
      <c r="L1504" s="85" t="s">
        <v>1718</v>
      </c>
      <c r="M1504" s="65"/>
    </row>
    <row r="1505" spans="2:13">
      <c r="B1505" s="61" t="s">
        <v>1692</v>
      </c>
      <c r="C1505" s="86" t="s">
        <v>1722</v>
      </c>
      <c r="D1505" s="92">
        <v>0</v>
      </c>
      <c r="E1505" s="320" t="s">
        <v>1692</v>
      </c>
      <c r="F1505" s="86" t="s">
        <v>1722</v>
      </c>
      <c r="G1505" s="92">
        <v>0</v>
      </c>
      <c r="H1505" s="321"/>
      <c r="I1505" s="321"/>
      <c r="J1505" s="321"/>
      <c r="K1505" s="321"/>
      <c r="L1505" s="321"/>
      <c r="M1505" s="65"/>
    </row>
    <row r="1506" spans="2:13">
      <c r="B1506" s="61" t="s">
        <v>1677</v>
      </c>
      <c r="C1506" s="86" t="s">
        <v>1081</v>
      </c>
      <c r="D1506" s="92">
        <v>75</v>
      </c>
      <c r="E1506" s="320" t="s">
        <v>1677</v>
      </c>
      <c r="F1506" s="86" t="s">
        <v>1722</v>
      </c>
      <c r="G1506" s="92">
        <v>0</v>
      </c>
      <c r="H1506" s="321"/>
      <c r="I1506" s="321"/>
      <c r="J1506" s="321"/>
      <c r="K1506" s="321"/>
      <c r="L1506" s="321"/>
      <c r="M1506" s="65"/>
    </row>
    <row r="1507" spans="2:13">
      <c r="B1507" s="61" t="s">
        <v>1693</v>
      </c>
      <c r="C1507" s="86" t="s">
        <v>1722</v>
      </c>
      <c r="D1507" s="92">
        <v>0</v>
      </c>
      <c r="E1507" s="320" t="s">
        <v>1693</v>
      </c>
      <c r="F1507" s="86" t="s">
        <v>1722</v>
      </c>
      <c r="G1507" s="92">
        <v>0</v>
      </c>
      <c r="H1507" s="321"/>
      <c r="I1507" s="321"/>
      <c r="J1507" s="321"/>
      <c r="K1507" s="321"/>
      <c r="L1507" s="321"/>
      <c r="M1507" s="65"/>
    </row>
    <row r="1508" spans="2:13" ht="15.75" thickBot="1">
      <c r="B1508" s="102" t="s">
        <v>1729</v>
      </c>
      <c r="C1508" s="93"/>
      <c r="D1508" s="108">
        <v>79</v>
      </c>
      <c r="E1508" s="103" t="s">
        <v>1730</v>
      </c>
      <c r="F1508" s="93"/>
      <c r="G1508" s="108">
        <v>72</v>
      </c>
      <c r="H1508" s="83"/>
      <c r="I1508" s="83"/>
      <c r="J1508" s="83"/>
      <c r="K1508" s="83"/>
      <c r="L1508" s="83"/>
      <c r="M1508" s="84"/>
    </row>
    <row r="1509" spans="2:13" ht="15.75" thickTop="1">
      <c r="B1509" s="104"/>
      <c r="C1509" s="105"/>
      <c r="D1509" s="142"/>
      <c r="E1509" s="104"/>
      <c r="F1509" s="105"/>
      <c r="G1509" s="142"/>
      <c r="H1509" s="58"/>
      <c r="I1509" s="58"/>
      <c r="J1509" s="58"/>
      <c r="K1509" s="58"/>
      <c r="L1509" s="58"/>
      <c r="M1509" s="58"/>
    </row>
    <row r="1510" spans="2:13">
      <c r="B1510" s="104"/>
      <c r="C1510" s="105"/>
      <c r="D1510" s="142"/>
      <c r="E1510" s="104"/>
      <c r="F1510" s="105"/>
      <c r="G1510" s="142"/>
      <c r="H1510" s="58"/>
      <c r="I1510" s="58"/>
      <c r="J1510" s="58"/>
      <c r="K1510" s="58"/>
      <c r="L1510" s="58"/>
      <c r="M1510" s="58"/>
    </row>
    <row r="1511" spans="2:13" ht="15.75" thickBot="1">
      <c r="B1511" s="104"/>
      <c r="C1511" s="105"/>
      <c r="D1511" s="142"/>
      <c r="E1511" s="104"/>
      <c r="F1511" s="105"/>
      <c r="G1511" s="142"/>
      <c r="H1511" s="58"/>
      <c r="I1511" s="58"/>
      <c r="J1511" s="58"/>
      <c r="K1511" s="58"/>
      <c r="L1511" s="58"/>
      <c r="M1511" s="58"/>
    </row>
    <row r="1512" spans="2:13" ht="16.5" thickTop="1" thickBot="1">
      <c r="B1512" s="833" t="s">
        <v>1965</v>
      </c>
      <c r="C1512" s="834"/>
      <c r="D1512" s="835" t="s">
        <v>1658</v>
      </c>
      <c r="E1512" s="836"/>
      <c r="F1512" s="836"/>
      <c r="G1512" s="836"/>
      <c r="H1512" s="836"/>
      <c r="I1512" s="837"/>
      <c r="J1512" s="190"/>
      <c r="K1512" s="59"/>
      <c r="L1512" s="59"/>
      <c r="M1512" s="60"/>
    </row>
    <row r="1513" spans="2:13" ht="15.75" thickTop="1">
      <c r="B1513" s="66" t="s">
        <v>1667</v>
      </c>
      <c r="C1513" s="595" t="s">
        <v>2043</v>
      </c>
      <c r="D1513" s="520" t="s">
        <v>1652</v>
      </c>
      <c r="E1513" s="521" t="s">
        <v>1653</v>
      </c>
      <c r="F1513" s="521" t="s">
        <v>1654</v>
      </c>
      <c r="G1513" s="521" t="s">
        <v>1656</v>
      </c>
      <c r="H1513" s="521" t="s">
        <v>1655</v>
      </c>
      <c r="I1513" s="522" t="s">
        <v>1657</v>
      </c>
      <c r="J1513" s="191"/>
      <c r="K1513" s="524"/>
      <c r="L1513" s="524"/>
      <c r="M1513" s="65"/>
    </row>
    <row r="1514" spans="2:13">
      <c r="B1514" s="66" t="s">
        <v>1757</v>
      </c>
      <c r="C1514" s="86" t="s">
        <v>1792</v>
      </c>
      <c r="D1514" s="87">
        <v>55</v>
      </c>
      <c r="E1514" s="88">
        <v>55</v>
      </c>
      <c r="F1514" s="88">
        <v>85</v>
      </c>
      <c r="G1514" s="88">
        <v>65</v>
      </c>
      <c r="H1514" s="88">
        <v>85</v>
      </c>
      <c r="I1514" s="89">
        <v>35</v>
      </c>
      <c r="J1514" s="191"/>
      <c r="K1514" s="524"/>
      <c r="L1514" s="524"/>
      <c r="M1514" s="65"/>
    </row>
    <row r="1515" spans="2:13">
      <c r="B1515" s="66" t="s">
        <v>1665</v>
      </c>
      <c r="C1515" s="86" t="s">
        <v>16</v>
      </c>
      <c r="D1515" s="838" t="s">
        <v>1669</v>
      </c>
      <c r="E1515" s="839"/>
      <c r="F1515" s="839"/>
      <c r="G1515" s="839"/>
      <c r="H1515" s="839"/>
      <c r="I1515" s="840"/>
      <c r="J1515" s="191"/>
      <c r="K1515" s="524"/>
      <c r="L1515" s="524"/>
      <c r="M1515" s="65"/>
    </row>
    <row r="1516" spans="2:13">
      <c r="B1516" s="66" t="s">
        <v>1666</v>
      </c>
      <c r="C1516" s="86" t="s">
        <v>14</v>
      </c>
      <c r="D1516" s="841" t="s">
        <v>1661</v>
      </c>
      <c r="E1516" s="842"/>
      <c r="F1516" s="842"/>
      <c r="G1516" s="842" t="s">
        <v>1662</v>
      </c>
      <c r="H1516" s="842"/>
      <c r="I1516" s="843"/>
      <c r="J1516" s="191"/>
      <c r="K1516" s="524"/>
      <c r="L1516" s="524"/>
      <c r="M1516" s="65"/>
    </row>
    <row r="1517" spans="2:13">
      <c r="B1517" s="66" t="s">
        <v>1670</v>
      </c>
      <c r="C1517" s="96" t="s">
        <v>1521</v>
      </c>
      <c r="D1517" s="63" t="s">
        <v>1663</v>
      </c>
      <c r="E1517" s="524" t="s">
        <v>1722</v>
      </c>
      <c r="F1517" s="524"/>
      <c r="G1517" s="64" t="s">
        <v>1663</v>
      </c>
      <c r="H1517" s="524" t="s">
        <v>1252</v>
      </c>
      <c r="I1517" s="70"/>
      <c r="J1517" s="530"/>
      <c r="K1517" s="524"/>
      <c r="L1517" s="524"/>
      <c r="M1517" s="65"/>
    </row>
    <row r="1518" spans="2:13">
      <c r="B1518" s="66" t="s">
        <v>1659</v>
      </c>
      <c r="C1518" s="86">
        <v>260.27999999999997</v>
      </c>
      <c r="D1518" s="71" t="s">
        <v>1664</v>
      </c>
      <c r="E1518" s="90">
        <v>0</v>
      </c>
      <c r="F1518" s="68"/>
      <c r="G1518" s="72" t="s">
        <v>1664</v>
      </c>
      <c r="H1518" s="90">
        <v>80</v>
      </c>
      <c r="I1518" s="69"/>
      <c r="J1518" s="128"/>
      <c r="K1518" s="524"/>
      <c r="L1518" s="524"/>
      <c r="M1518" s="65"/>
    </row>
    <row r="1519" spans="2:13">
      <c r="B1519" s="66" t="s">
        <v>1660</v>
      </c>
      <c r="C1519" s="140">
        <v>192.48</v>
      </c>
      <c r="D1519" s="838" t="s">
        <v>1668</v>
      </c>
      <c r="E1519" s="839"/>
      <c r="F1519" s="839"/>
      <c r="G1519" s="839"/>
      <c r="H1519" s="839"/>
      <c r="I1519" s="840"/>
      <c r="J1519" s="128"/>
      <c r="K1519" s="524"/>
      <c r="L1519" s="524"/>
      <c r="M1519" s="65"/>
    </row>
    <row r="1520" spans="2:13">
      <c r="B1520" s="66" t="s">
        <v>1728</v>
      </c>
      <c r="C1520" s="86">
        <v>280.52999999999997</v>
      </c>
      <c r="D1520" s="841" t="s">
        <v>1661</v>
      </c>
      <c r="E1520" s="842"/>
      <c r="F1520" s="842"/>
      <c r="G1520" s="842" t="s">
        <v>1662</v>
      </c>
      <c r="H1520" s="842"/>
      <c r="I1520" s="843"/>
      <c r="J1520" s="128"/>
      <c r="K1520" s="524"/>
      <c r="L1520" s="524"/>
      <c r="M1520" s="65"/>
    </row>
    <row r="1521" spans="2:13">
      <c r="B1521" s="66" t="s">
        <v>1713</v>
      </c>
      <c r="C1521" s="86">
        <v>0.85</v>
      </c>
      <c r="D1521" s="63" t="s">
        <v>1663</v>
      </c>
      <c r="E1521" s="524" t="s">
        <v>1271</v>
      </c>
      <c r="F1521" s="524"/>
      <c r="G1521" s="64" t="s">
        <v>1663</v>
      </c>
      <c r="H1521" s="524" t="s">
        <v>1102</v>
      </c>
      <c r="I1521" s="70"/>
      <c r="J1521" s="128"/>
      <c r="K1521" s="524"/>
      <c r="L1521" s="524"/>
      <c r="M1521" s="65"/>
    </row>
    <row r="1522" spans="2:13">
      <c r="B1522" s="66" t="s">
        <v>1714</v>
      </c>
      <c r="C1522" s="86">
        <v>0.54</v>
      </c>
      <c r="D1522" s="63" t="s">
        <v>1664</v>
      </c>
      <c r="E1522" s="90">
        <v>95</v>
      </c>
      <c r="F1522" s="68"/>
      <c r="G1522" s="72" t="s">
        <v>1664</v>
      </c>
      <c r="H1522" s="91">
        <v>70</v>
      </c>
      <c r="I1522" s="70"/>
      <c r="J1522" s="128"/>
      <c r="K1522" s="524"/>
      <c r="L1522" s="524"/>
      <c r="M1522" s="65"/>
    </row>
    <row r="1523" spans="2:13">
      <c r="B1523" s="844" t="s">
        <v>1671</v>
      </c>
      <c r="C1523" s="839"/>
      <c r="D1523" s="840"/>
      <c r="E1523" s="838" t="s">
        <v>1672</v>
      </c>
      <c r="F1523" s="839"/>
      <c r="G1523" s="840"/>
      <c r="H1523" s="838" t="s">
        <v>1673</v>
      </c>
      <c r="I1523" s="839"/>
      <c r="J1523" s="840"/>
      <c r="K1523" s="838" t="s">
        <v>1701</v>
      </c>
      <c r="L1523" s="839"/>
      <c r="M1523" s="845"/>
    </row>
    <row r="1524" spans="2:13">
      <c r="B1524" s="73" t="s">
        <v>1674</v>
      </c>
      <c r="C1524" s="521" t="s">
        <v>1675</v>
      </c>
      <c r="D1524" s="522" t="s">
        <v>1676</v>
      </c>
      <c r="E1524" s="520" t="s">
        <v>1674</v>
      </c>
      <c r="F1524" s="521" t="s">
        <v>1675</v>
      </c>
      <c r="G1524" s="522" t="s">
        <v>1676</v>
      </c>
      <c r="H1524" s="520" t="s">
        <v>1694</v>
      </c>
      <c r="I1524" s="521" t="s">
        <v>1731</v>
      </c>
      <c r="J1524" s="522" t="s">
        <v>1732</v>
      </c>
      <c r="K1524" s="520" t="s">
        <v>1702</v>
      </c>
      <c r="L1524" s="521"/>
      <c r="M1524" s="77" t="s">
        <v>1703</v>
      </c>
    </row>
    <row r="1525" spans="2:13">
      <c r="B1525" s="61" t="s">
        <v>1678</v>
      </c>
      <c r="C1525" s="86" t="s">
        <v>1144</v>
      </c>
      <c r="D1525" s="92">
        <v>102</v>
      </c>
      <c r="E1525" s="523" t="s">
        <v>1678</v>
      </c>
      <c r="F1525" s="86" t="s">
        <v>1722</v>
      </c>
      <c r="G1525" s="92">
        <v>0</v>
      </c>
      <c r="H1525" s="523" t="s">
        <v>1695</v>
      </c>
      <c r="I1525" s="86">
        <v>0</v>
      </c>
      <c r="J1525" s="92">
        <v>0</v>
      </c>
      <c r="K1525" s="523" t="s">
        <v>1704</v>
      </c>
      <c r="L1525" s="524"/>
      <c r="M1525" s="107">
        <v>0</v>
      </c>
    </row>
    <row r="1526" spans="2:13">
      <c r="B1526" s="61" t="s">
        <v>1679</v>
      </c>
      <c r="C1526" s="86" t="s">
        <v>1722</v>
      </c>
      <c r="D1526" s="92">
        <v>0</v>
      </c>
      <c r="E1526" s="523" t="s">
        <v>1679</v>
      </c>
      <c r="F1526" s="86" t="s">
        <v>1722</v>
      </c>
      <c r="G1526" s="92">
        <v>0</v>
      </c>
      <c r="H1526" s="523" t="s">
        <v>1696</v>
      </c>
      <c r="I1526" s="86">
        <v>100</v>
      </c>
      <c r="J1526" s="92">
        <v>0</v>
      </c>
      <c r="K1526" s="523" t="s">
        <v>1735</v>
      </c>
      <c r="L1526" s="524"/>
      <c r="M1526" s="107">
        <v>62</v>
      </c>
    </row>
    <row r="1527" spans="2:13">
      <c r="B1527" s="61" t="s">
        <v>1680</v>
      </c>
      <c r="C1527" s="86" t="s">
        <v>1723</v>
      </c>
      <c r="D1527" s="92" t="s">
        <v>1723</v>
      </c>
      <c r="E1527" s="523" t="s">
        <v>1680</v>
      </c>
      <c r="F1527" s="86" t="s">
        <v>1723</v>
      </c>
      <c r="G1527" s="92" t="s">
        <v>1723</v>
      </c>
      <c r="H1527" s="523" t="s">
        <v>1697</v>
      </c>
      <c r="I1527" s="86">
        <v>0</v>
      </c>
      <c r="J1527" s="92">
        <v>0</v>
      </c>
      <c r="K1527" s="67" t="s">
        <v>1706</v>
      </c>
      <c r="L1527" s="68"/>
      <c r="M1527" s="101">
        <v>30</v>
      </c>
    </row>
    <row r="1528" spans="2:13">
      <c r="B1528" s="61" t="s">
        <v>1681</v>
      </c>
      <c r="C1528" s="86" t="s">
        <v>1722</v>
      </c>
      <c r="D1528" s="92">
        <v>0</v>
      </c>
      <c r="E1528" s="523" t="s">
        <v>1681</v>
      </c>
      <c r="F1528" s="86" t="s">
        <v>1722</v>
      </c>
      <c r="G1528" s="92">
        <v>0</v>
      </c>
      <c r="H1528" s="523" t="s">
        <v>1698</v>
      </c>
      <c r="I1528" s="86">
        <v>0</v>
      </c>
      <c r="J1528" s="92">
        <v>10</v>
      </c>
      <c r="K1528" s="838" t="s">
        <v>1707</v>
      </c>
      <c r="L1528" s="839"/>
      <c r="M1528" s="845"/>
    </row>
    <row r="1529" spans="2:13">
      <c r="B1529" s="61" t="s">
        <v>1682</v>
      </c>
      <c r="C1529" s="86" t="s">
        <v>1722</v>
      </c>
      <c r="D1529" s="92">
        <v>0</v>
      </c>
      <c r="E1529" s="523" t="s">
        <v>1682</v>
      </c>
      <c r="F1529" s="86" t="s">
        <v>1722</v>
      </c>
      <c r="G1529" s="92">
        <v>0</v>
      </c>
      <c r="H1529" s="524" t="s">
        <v>1724</v>
      </c>
      <c r="I1529" s="86">
        <v>50</v>
      </c>
      <c r="J1529" s="92">
        <v>0</v>
      </c>
      <c r="K1529" s="846" t="s">
        <v>1708</v>
      </c>
      <c r="L1529" s="847"/>
      <c r="M1529" s="107">
        <v>0</v>
      </c>
    </row>
    <row r="1530" spans="2:13">
      <c r="B1530" s="61" t="s">
        <v>1683</v>
      </c>
      <c r="C1530" s="94" t="s">
        <v>955</v>
      </c>
      <c r="D1530" s="92">
        <v>30</v>
      </c>
      <c r="E1530" s="523" t="s">
        <v>1683</v>
      </c>
      <c r="F1530" s="86" t="s">
        <v>950</v>
      </c>
      <c r="G1530" s="92">
        <v>95</v>
      </c>
      <c r="H1530" s="523" t="s">
        <v>1699</v>
      </c>
      <c r="I1530" s="86">
        <v>0</v>
      </c>
      <c r="J1530" s="92">
        <v>0</v>
      </c>
      <c r="K1530" s="846" t="s">
        <v>1709</v>
      </c>
      <c r="L1530" s="847"/>
      <c r="M1530" s="107">
        <v>0</v>
      </c>
    </row>
    <row r="1531" spans="2:13">
      <c r="B1531" s="61" t="s">
        <v>1684</v>
      </c>
      <c r="C1531" s="94" t="s">
        <v>1155</v>
      </c>
      <c r="D1531" s="92">
        <v>40</v>
      </c>
      <c r="E1531" s="523" t="s">
        <v>1684</v>
      </c>
      <c r="F1531" s="86" t="s">
        <v>1722</v>
      </c>
      <c r="G1531" s="92">
        <v>0</v>
      </c>
      <c r="H1531" s="523" t="s">
        <v>1685</v>
      </c>
      <c r="I1531" s="86">
        <v>85</v>
      </c>
      <c r="J1531" s="92">
        <v>0</v>
      </c>
      <c r="K1531" s="846" t="s">
        <v>1710</v>
      </c>
      <c r="L1531" s="847"/>
      <c r="M1531" s="107">
        <v>100</v>
      </c>
    </row>
    <row r="1532" spans="2:13">
      <c r="B1532" s="61" t="s">
        <v>1685</v>
      </c>
      <c r="C1532" s="86" t="s">
        <v>1722</v>
      </c>
      <c r="D1532" s="92">
        <v>0</v>
      </c>
      <c r="E1532" s="523" t="s">
        <v>1685</v>
      </c>
      <c r="F1532" s="86" t="s">
        <v>1722</v>
      </c>
      <c r="G1532" s="92">
        <v>0</v>
      </c>
      <c r="H1532" s="523" t="s">
        <v>1700</v>
      </c>
      <c r="I1532" s="100">
        <v>0</v>
      </c>
      <c r="J1532" s="106">
        <v>0</v>
      </c>
      <c r="K1532" s="593" t="s">
        <v>2003</v>
      </c>
      <c r="L1532" s="100"/>
      <c r="M1532" s="101">
        <v>0</v>
      </c>
    </row>
    <row r="1533" spans="2:13">
      <c r="B1533" s="61" t="s">
        <v>1686</v>
      </c>
      <c r="C1533" s="94" t="s">
        <v>811</v>
      </c>
      <c r="D1533" s="92">
        <v>100</v>
      </c>
      <c r="E1533" s="523" t="s">
        <v>1686</v>
      </c>
      <c r="F1533" s="96" t="s">
        <v>810</v>
      </c>
      <c r="G1533" s="92">
        <v>90</v>
      </c>
      <c r="H1533" s="848" t="s">
        <v>1712</v>
      </c>
      <c r="I1533" s="849"/>
      <c r="J1533" s="81" t="s">
        <v>1711</v>
      </c>
      <c r="K1533" s="97">
        <v>40</v>
      </c>
      <c r="L1533" s="82" t="s">
        <v>1705</v>
      </c>
      <c r="M1533" s="98">
        <v>315</v>
      </c>
    </row>
    <row r="1534" spans="2:13">
      <c r="B1534" s="61" t="s">
        <v>1687</v>
      </c>
      <c r="C1534" s="86" t="s">
        <v>1722</v>
      </c>
      <c r="D1534" s="92">
        <v>0</v>
      </c>
      <c r="E1534" s="523" t="s">
        <v>1687</v>
      </c>
      <c r="F1534" s="86" t="s">
        <v>1722</v>
      </c>
      <c r="G1534" s="92">
        <v>0</v>
      </c>
      <c r="H1534" s="524"/>
      <c r="I1534" s="524"/>
      <c r="J1534" s="524"/>
      <c r="K1534" s="524"/>
      <c r="L1534" s="524"/>
      <c r="M1534" s="65"/>
    </row>
    <row r="1535" spans="2:13">
      <c r="B1535" s="61" t="s">
        <v>1688</v>
      </c>
      <c r="C1535" s="86" t="s">
        <v>1722</v>
      </c>
      <c r="D1535" s="92">
        <v>0</v>
      </c>
      <c r="E1535" s="523" t="s">
        <v>1688</v>
      </c>
      <c r="F1535" s="86" t="s">
        <v>13</v>
      </c>
      <c r="G1535" s="92">
        <v>90</v>
      </c>
      <c r="H1535" s="524"/>
      <c r="I1535" s="524"/>
      <c r="J1535" s="524"/>
      <c r="K1535" s="524"/>
      <c r="L1535" s="524"/>
      <c r="M1535" s="65"/>
    </row>
    <row r="1536" spans="2:13">
      <c r="B1536" s="61" t="s">
        <v>1689</v>
      </c>
      <c r="C1536" s="86" t="s">
        <v>1722</v>
      </c>
      <c r="D1536" s="92">
        <v>0</v>
      </c>
      <c r="E1536" s="523" t="s">
        <v>1689</v>
      </c>
      <c r="F1536" s="86" t="s">
        <v>1722</v>
      </c>
      <c r="G1536" s="92">
        <v>0</v>
      </c>
      <c r="H1536" s="524"/>
      <c r="I1536" s="524"/>
      <c r="J1536" s="524"/>
      <c r="K1536" s="524"/>
      <c r="L1536" s="524"/>
      <c r="M1536" s="65"/>
    </row>
    <row r="1537" spans="2:13">
      <c r="B1537" s="61" t="s">
        <v>1690</v>
      </c>
      <c r="C1537" s="86" t="s">
        <v>1723</v>
      </c>
      <c r="D1537" s="92" t="s">
        <v>1723</v>
      </c>
      <c r="E1537" s="523" t="s">
        <v>1690</v>
      </c>
      <c r="F1537" s="86" t="s">
        <v>1723</v>
      </c>
      <c r="G1537" s="92" t="s">
        <v>1723</v>
      </c>
      <c r="H1537" s="524"/>
      <c r="I1537" s="524"/>
      <c r="J1537" s="524"/>
      <c r="K1537" s="524"/>
      <c r="L1537" s="524"/>
      <c r="M1537" s="65"/>
    </row>
    <row r="1538" spans="2:13">
      <c r="B1538" s="61" t="s">
        <v>1691</v>
      </c>
      <c r="C1538" s="86" t="s">
        <v>1722</v>
      </c>
      <c r="D1538" s="92">
        <v>0</v>
      </c>
      <c r="E1538" s="523" t="s">
        <v>1691</v>
      </c>
      <c r="F1538" s="96" t="s">
        <v>1185</v>
      </c>
      <c r="G1538" s="92">
        <v>80</v>
      </c>
      <c r="H1538" s="86" t="s">
        <v>1716</v>
      </c>
      <c r="I1538" s="524"/>
      <c r="J1538" s="85" t="s">
        <v>1717</v>
      </c>
      <c r="K1538" s="524"/>
      <c r="L1538" s="85" t="s">
        <v>1718</v>
      </c>
      <c r="M1538" s="65"/>
    </row>
    <row r="1539" spans="2:13">
      <c r="B1539" s="61" t="s">
        <v>1692</v>
      </c>
      <c r="C1539" s="86" t="s">
        <v>1722</v>
      </c>
      <c r="D1539" s="92">
        <v>0</v>
      </c>
      <c r="E1539" s="523" t="s">
        <v>1692</v>
      </c>
      <c r="F1539" s="86" t="s">
        <v>1722</v>
      </c>
      <c r="G1539" s="92">
        <v>0</v>
      </c>
      <c r="H1539" s="524"/>
      <c r="I1539" s="524"/>
      <c r="J1539" s="524"/>
      <c r="K1539" s="524"/>
      <c r="L1539" s="524"/>
      <c r="M1539" s="65"/>
    </row>
    <row r="1540" spans="2:13">
      <c r="B1540" s="61" t="s">
        <v>1677</v>
      </c>
      <c r="C1540" s="96" t="s">
        <v>1262</v>
      </c>
      <c r="D1540" s="92">
        <v>110</v>
      </c>
      <c r="E1540" s="523" t="s">
        <v>1677</v>
      </c>
      <c r="F1540" s="86" t="s">
        <v>1722</v>
      </c>
      <c r="G1540" s="92">
        <v>0</v>
      </c>
      <c r="H1540" s="524"/>
      <c r="I1540" s="524"/>
      <c r="J1540" s="524"/>
      <c r="K1540" s="524"/>
      <c r="L1540" s="524"/>
      <c r="M1540" s="65"/>
    </row>
    <row r="1541" spans="2:13">
      <c r="B1541" s="61" t="s">
        <v>1693</v>
      </c>
      <c r="C1541" s="86" t="s">
        <v>1722</v>
      </c>
      <c r="D1541" s="92">
        <v>0</v>
      </c>
      <c r="E1541" s="523" t="s">
        <v>1693</v>
      </c>
      <c r="F1541" s="86" t="s">
        <v>1722</v>
      </c>
      <c r="G1541" s="92">
        <v>0</v>
      </c>
      <c r="H1541" s="524"/>
      <c r="I1541" s="524"/>
      <c r="J1541" s="524"/>
      <c r="K1541" s="524"/>
      <c r="L1541" s="524"/>
      <c r="M1541" s="65"/>
    </row>
    <row r="1542" spans="2:13" ht="15.75" thickBot="1">
      <c r="B1542" s="102" t="s">
        <v>1729</v>
      </c>
      <c r="C1542" s="93"/>
      <c r="D1542" s="108">
        <v>76</v>
      </c>
      <c r="E1542" s="103" t="s">
        <v>1730</v>
      </c>
      <c r="F1542" s="93"/>
      <c r="G1542" s="108">
        <v>89</v>
      </c>
      <c r="H1542" s="83"/>
      <c r="I1542" s="83"/>
      <c r="J1542" s="83"/>
      <c r="K1542" s="83"/>
      <c r="L1542" s="83"/>
      <c r="M1542" s="84"/>
    </row>
    <row r="1543" spans="2:13" ht="16.5" thickTop="1" thickBot="1">
      <c r="B1543" s="104"/>
      <c r="C1543" s="105"/>
      <c r="D1543" s="142"/>
      <c r="E1543" s="104"/>
      <c r="F1543" s="105"/>
      <c r="G1543" s="142"/>
      <c r="H1543" s="58"/>
      <c r="I1543" s="58"/>
      <c r="J1543" s="58"/>
      <c r="K1543" s="58"/>
      <c r="L1543" s="58"/>
      <c r="M1543" s="58"/>
    </row>
    <row r="1544" spans="2:13" ht="16.5" thickTop="1" thickBot="1">
      <c r="B1544" s="833" t="s">
        <v>1996</v>
      </c>
      <c r="C1544" s="834"/>
      <c r="D1544" s="835" t="s">
        <v>1658</v>
      </c>
      <c r="E1544" s="836"/>
      <c r="F1544" s="836"/>
      <c r="G1544" s="836"/>
      <c r="H1544" s="836"/>
      <c r="I1544" s="837"/>
      <c r="J1544" s="130"/>
      <c r="K1544" s="59"/>
      <c r="L1544" s="59"/>
      <c r="M1544" s="60"/>
    </row>
    <row r="1545" spans="2:13" ht="15.75" thickTop="1">
      <c r="B1545" s="66" t="s">
        <v>1667</v>
      </c>
      <c r="C1545" s="595" t="s">
        <v>2016</v>
      </c>
      <c r="D1545" s="577" t="s">
        <v>1652</v>
      </c>
      <c r="E1545" s="578" t="s">
        <v>1653</v>
      </c>
      <c r="F1545" s="578" t="s">
        <v>1654</v>
      </c>
      <c r="G1545" s="578" t="s">
        <v>1656</v>
      </c>
      <c r="H1545" s="578" t="s">
        <v>1655</v>
      </c>
      <c r="I1545" s="579" t="s">
        <v>1657</v>
      </c>
      <c r="J1545" s="128"/>
      <c r="K1545" s="581"/>
      <c r="L1545" s="581"/>
      <c r="M1545" s="65"/>
    </row>
    <row r="1546" spans="2:13">
      <c r="B1546" s="66" t="s">
        <v>1757</v>
      </c>
      <c r="C1546" s="86" t="s">
        <v>1792</v>
      </c>
      <c r="D1546" s="87">
        <v>86</v>
      </c>
      <c r="E1546" s="88">
        <v>81</v>
      </c>
      <c r="F1546" s="88">
        <v>97</v>
      </c>
      <c r="G1546" s="88">
        <v>81</v>
      </c>
      <c r="H1546" s="88">
        <v>107</v>
      </c>
      <c r="I1546" s="89">
        <v>43</v>
      </c>
      <c r="J1546" s="128"/>
      <c r="K1546" s="581"/>
      <c r="L1546" s="581"/>
      <c r="M1546" s="65"/>
    </row>
    <row r="1547" spans="2:13">
      <c r="B1547" s="66" t="s">
        <v>1665</v>
      </c>
      <c r="C1547" s="86" t="s">
        <v>14</v>
      </c>
      <c r="D1547" s="838" t="s">
        <v>1669</v>
      </c>
      <c r="E1547" s="839"/>
      <c r="F1547" s="839"/>
      <c r="G1547" s="839"/>
      <c r="H1547" s="839"/>
      <c r="I1547" s="840"/>
      <c r="J1547" s="128"/>
      <c r="K1547" s="581"/>
      <c r="L1547" s="581"/>
      <c r="M1547" s="65"/>
    </row>
    <row r="1548" spans="2:13">
      <c r="B1548" s="66" t="s">
        <v>1666</v>
      </c>
      <c r="C1548" s="86" t="s">
        <v>8</v>
      </c>
      <c r="D1548" s="841" t="s">
        <v>1661</v>
      </c>
      <c r="E1548" s="842"/>
      <c r="F1548" s="842"/>
      <c r="G1548" s="842" t="s">
        <v>1662</v>
      </c>
      <c r="H1548" s="842"/>
      <c r="I1548" s="843"/>
      <c r="J1548" s="128"/>
      <c r="K1548" s="581"/>
      <c r="L1548" s="581"/>
      <c r="M1548" s="65"/>
    </row>
    <row r="1549" spans="2:13">
      <c r="B1549" s="66" t="s">
        <v>1670</v>
      </c>
      <c r="C1549" s="96" t="s">
        <v>1606</v>
      </c>
      <c r="D1549" s="63" t="s">
        <v>1663</v>
      </c>
      <c r="E1549" s="581" t="s">
        <v>1252</v>
      </c>
      <c r="F1549" s="581"/>
      <c r="G1549" s="64" t="s">
        <v>1663</v>
      </c>
      <c r="H1549" s="581" t="s">
        <v>1180</v>
      </c>
      <c r="I1549" s="70"/>
      <c r="J1549" s="587"/>
      <c r="K1549" s="581"/>
      <c r="L1549" s="581"/>
      <c r="M1549" s="65"/>
    </row>
    <row r="1550" spans="2:13">
      <c r="B1550" s="66" t="s">
        <v>1659</v>
      </c>
      <c r="C1550" s="140">
        <v>355.54</v>
      </c>
      <c r="D1550" s="71" t="s">
        <v>1664</v>
      </c>
      <c r="E1550" s="90">
        <v>80</v>
      </c>
      <c r="F1550" s="68"/>
      <c r="G1550" s="72" t="s">
        <v>1664</v>
      </c>
      <c r="H1550" s="90">
        <v>80</v>
      </c>
      <c r="I1550" s="69"/>
      <c r="J1550" s="113"/>
      <c r="K1550" s="581"/>
      <c r="L1550" s="581"/>
      <c r="M1550" s="65"/>
    </row>
    <row r="1551" spans="2:13">
      <c r="B1551" s="66" t="s">
        <v>1660</v>
      </c>
      <c r="C1551" s="140">
        <v>212.73</v>
      </c>
      <c r="D1551" s="838" t="s">
        <v>1668</v>
      </c>
      <c r="E1551" s="839"/>
      <c r="F1551" s="839"/>
      <c r="G1551" s="839"/>
      <c r="H1551" s="839"/>
      <c r="I1551" s="840"/>
      <c r="J1551" s="113"/>
      <c r="K1551" s="581"/>
      <c r="L1551" s="581"/>
      <c r="M1551" s="65"/>
    </row>
    <row r="1552" spans="2:13">
      <c r="B1552" s="66" t="s">
        <v>1728</v>
      </c>
      <c r="C1552" s="140">
        <v>499.99</v>
      </c>
      <c r="D1552" s="841" t="s">
        <v>1661</v>
      </c>
      <c r="E1552" s="842"/>
      <c r="F1552" s="842"/>
      <c r="G1552" s="842" t="s">
        <v>1662</v>
      </c>
      <c r="H1552" s="842"/>
      <c r="I1552" s="843"/>
      <c r="J1552" s="113"/>
      <c r="K1552" s="581"/>
      <c r="L1552" s="581"/>
      <c r="M1552" s="65"/>
    </row>
    <row r="1553" spans="2:13">
      <c r="B1553" s="66" t="s">
        <v>1713</v>
      </c>
      <c r="C1553" s="140">
        <v>1.32</v>
      </c>
      <c r="D1553" s="63" t="s">
        <v>1663</v>
      </c>
      <c r="E1553" s="581" t="s">
        <v>1851</v>
      </c>
      <c r="F1553" s="581"/>
      <c r="G1553" s="64" t="s">
        <v>1663</v>
      </c>
      <c r="H1553" s="581" t="s">
        <v>889</v>
      </c>
      <c r="I1553" s="70"/>
      <c r="J1553" s="113"/>
      <c r="K1553" s="581"/>
      <c r="L1553" s="581"/>
      <c r="M1553" s="65"/>
    </row>
    <row r="1554" spans="2:13">
      <c r="B1554" s="66" t="s">
        <v>1714</v>
      </c>
      <c r="C1554" s="140">
        <v>0.66</v>
      </c>
      <c r="D1554" s="63" t="s">
        <v>1664</v>
      </c>
      <c r="E1554" s="90">
        <v>60</v>
      </c>
      <c r="F1554" s="68"/>
      <c r="G1554" s="72" t="s">
        <v>1664</v>
      </c>
      <c r="H1554" s="91">
        <v>80</v>
      </c>
      <c r="I1554" s="70"/>
      <c r="J1554" s="113"/>
      <c r="K1554" s="581"/>
      <c r="L1554" s="581"/>
      <c r="M1554" s="65"/>
    </row>
    <row r="1555" spans="2:13">
      <c r="B1555" s="844" t="s">
        <v>1671</v>
      </c>
      <c r="C1555" s="839"/>
      <c r="D1555" s="840"/>
      <c r="E1555" s="838" t="s">
        <v>1672</v>
      </c>
      <c r="F1555" s="839"/>
      <c r="G1555" s="840"/>
      <c r="H1555" s="838" t="s">
        <v>1673</v>
      </c>
      <c r="I1555" s="839"/>
      <c r="J1555" s="840"/>
      <c r="K1555" s="838" t="s">
        <v>1701</v>
      </c>
      <c r="L1555" s="839"/>
      <c r="M1555" s="845"/>
    </row>
    <row r="1556" spans="2:13">
      <c r="B1556" s="73" t="s">
        <v>1674</v>
      </c>
      <c r="C1556" s="578" t="s">
        <v>1675</v>
      </c>
      <c r="D1556" s="579" t="s">
        <v>1676</v>
      </c>
      <c r="E1556" s="577" t="s">
        <v>1674</v>
      </c>
      <c r="F1556" s="578" t="s">
        <v>1675</v>
      </c>
      <c r="G1556" s="579" t="s">
        <v>1676</v>
      </c>
      <c r="H1556" s="577" t="s">
        <v>1694</v>
      </c>
      <c r="I1556" s="578" t="s">
        <v>1731</v>
      </c>
      <c r="J1556" s="579" t="s">
        <v>1732</v>
      </c>
      <c r="K1556" s="577" t="s">
        <v>1702</v>
      </c>
      <c r="L1556" s="578"/>
      <c r="M1556" s="77" t="s">
        <v>1703</v>
      </c>
    </row>
    <row r="1557" spans="2:13">
      <c r="B1557" s="61" t="s">
        <v>1678</v>
      </c>
      <c r="C1557" s="86" t="s">
        <v>1144</v>
      </c>
      <c r="D1557" s="92">
        <v>102</v>
      </c>
      <c r="E1557" s="580" t="s">
        <v>1678</v>
      </c>
      <c r="F1557" s="94" t="s">
        <v>944</v>
      </c>
      <c r="G1557" s="92">
        <v>68</v>
      </c>
      <c r="H1557" s="580" t="s">
        <v>1695</v>
      </c>
      <c r="I1557" s="86">
        <v>0</v>
      </c>
      <c r="J1557" s="92">
        <v>0</v>
      </c>
      <c r="K1557" s="580" t="s">
        <v>1704</v>
      </c>
      <c r="L1557" s="581"/>
      <c r="M1557" s="107">
        <v>30</v>
      </c>
    </row>
    <row r="1558" spans="2:13">
      <c r="B1558" s="61" t="s">
        <v>1679</v>
      </c>
      <c r="C1558" s="86" t="s">
        <v>1722</v>
      </c>
      <c r="D1558" s="92">
        <v>0</v>
      </c>
      <c r="E1558" s="580" t="s">
        <v>1679</v>
      </c>
      <c r="F1558" s="86" t="s">
        <v>1722</v>
      </c>
      <c r="G1558" s="92">
        <v>0</v>
      </c>
      <c r="H1558" s="580" t="s">
        <v>1696</v>
      </c>
      <c r="I1558" s="86">
        <v>100</v>
      </c>
      <c r="J1558" s="92">
        <v>0</v>
      </c>
      <c r="K1558" s="580" t="s">
        <v>1735</v>
      </c>
      <c r="L1558" s="581"/>
      <c r="M1558" s="107">
        <v>131</v>
      </c>
    </row>
    <row r="1559" spans="2:13">
      <c r="B1559" s="61" t="s">
        <v>1680</v>
      </c>
      <c r="C1559" s="86" t="s">
        <v>1722</v>
      </c>
      <c r="D1559" s="92">
        <v>0</v>
      </c>
      <c r="E1559" s="580" t="s">
        <v>1680</v>
      </c>
      <c r="F1559" s="86" t="s">
        <v>1722</v>
      </c>
      <c r="G1559" s="92">
        <v>0</v>
      </c>
      <c r="H1559" s="580" t="s">
        <v>1697</v>
      </c>
      <c r="I1559" s="86">
        <v>0</v>
      </c>
      <c r="J1559" s="92">
        <v>30</v>
      </c>
      <c r="K1559" s="67" t="s">
        <v>1706</v>
      </c>
      <c r="L1559" s="68"/>
      <c r="M1559" s="101">
        <v>0</v>
      </c>
    </row>
    <row r="1560" spans="2:13">
      <c r="B1560" s="61" t="s">
        <v>1681</v>
      </c>
      <c r="C1560" s="86" t="s">
        <v>1722</v>
      </c>
      <c r="D1560" s="92">
        <v>0</v>
      </c>
      <c r="E1560" s="580" t="s">
        <v>1681</v>
      </c>
      <c r="F1560" s="86" t="s">
        <v>1722</v>
      </c>
      <c r="G1560" s="92">
        <v>0</v>
      </c>
      <c r="H1560" s="580" t="s">
        <v>1698</v>
      </c>
      <c r="I1560" s="86">
        <v>0</v>
      </c>
      <c r="J1560" s="92">
        <v>0</v>
      </c>
      <c r="K1560" s="838" t="s">
        <v>1707</v>
      </c>
      <c r="L1560" s="839"/>
      <c r="M1560" s="845"/>
    </row>
    <row r="1561" spans="2:13">
      <c r="B1561" s="61" t="s">
        <v>1682</v>
      </c>
      <c r="C1561" s="86" t="s">
        <v>1723</v>
      </c>
      <c r="D1561" s="92" t="s">
        <v>1723</v>
      </c>
      <c r="E1561" s="580" t="s">
        <v>1682</v>
      </c>
      <c r="F1561" s="86" t="s">
        <v>1723</v>
      </c>
      <c r="G1561" s="92" t="s">
        <v>1723</v>
      </c>
      <c r="H1561" s="581" t="s">
        <v>1724</v>
      </c>
      <c r="I1561" s="86">
        <v>50</v>
      </c>
      <c r="J1561" s="92">
        <v>0</v>
      </c>
      <c r="K1561" s="846" t="s">
        <v>1708</v>
      </c>
      <c r="L1561" s="847"/>
      <c r="M1561" s="107">
        <v>0</v>
      </c>
    </row>
    <row r="1562" spans="2:13">
      <c r="B1562" s="61" t="s">
        <v>1683</v>
      </c>
      <c r="C1562" s="86" t="s">
        <v>1722</v>
      </c>
      <c r="D1562" s="92">
        <v>0</v>
      </c>
      <c r="E1562" s="580" t="s">
        <v>1683</v>
      </c>
      <c r="F1562" s="86" t="s">
        <v>1722</v>
      </c>
      <c r="G1562" s="92">
        <v>0</v>
      </c>
      <c r="H1562" s="580" t="s">
        <v>1699</v>
      </c>
      <c r="I1562" s="86">
        <v>0</v>
      </c>
      <c r="J1562" s="92">
        <v>0</v>
      </c>
      <c r="K1562" s="846" t="s">
        <v>1709</v>
      </c>
      <c r="L1562" s="847"/>
      <c r="M1562" s="107">
        <v>0</v>
      </c>
    </row>
    <row r="1563" spans="2:13">
      <c r="B1563" s="61" t="s">
        <v>1684</v>
      </c>
      <c r="C1563" s="94" t="s">
        <v>1155</v>
      </c>
      <c r="D1563" s="92">
        <v>40</v>
      </c>
      <c r="E1563" s="580" t="s">
        <v>1684</v>
      </c>
      <c r="F1563" s="86" t="s">
        <v>1722</v>
      </c>
      <c r="G1563" s="92">
        <v>0</v>
      </c>
      <c r="H1563" s="580" t="s">
        <v>1685</v>
      </c>
      <c r="I1563" s="86">
        <v>85</v>
      </c>
      <c r="J1563" s="92">
        <v>30</v>
      </c>
      <c r="K1563" s="846" t="s">
        <v>1710</v>
      </c>
      <c r="L1563" s="847"/>
      <c r="M1563" s="107">
        <v>100</v>
      </c>
    </row>
    <row r="1564" spans="2:13">
      <c r="B1564" s="61" t="s">
        <v>1685</v>
      </c>
      <c r="C1564" s="86" t="s">
        <v>1722</v>
      </c>
      <c r="D1564" s="92">
        <v>0</v>
      </c>
      <c r="E1564" s="580" t="s">
        <v>1685</v>
      </c>
      <c r="F1564" s="96" t="s">
        <v>1216</v>
      </c>
      <c r="G1564" s="92">
        <v>90</v>
      </c>
      <c r="H1564" s="580" t="s">
        <v>1700</v>
      </c>
      <c r="I1564" s="100">
        <v>0</v>
      </c>
      <c r="J1564" s="106">
        <v>0</v>
      </c>
      <c r="K1564" s="593" t="s">
        <v>2003</v>
      </c>
      <c r="L1564" s="100"/>
      <c r="M1564" s="101">
        <v>0</v>
      </c>
    </row>
    <row r="1565" spans="2:13">
      <c r="B1565" s="61" t="s">
        <v>1686</v>
      </c>
      <c r="C1565" s="94" t="s">
        <v>811</v>
      </c>
      <c r="D1565" s="92">
        <v>100</v>
      </c>
      <c r="E1565" s="580" t="s">
        <v>1686</v>
      </c>
      <c r="F1565" s="96" t="s">
        <v>810</v>
      </c>
      <c r="G1565" s="92">
        <v>90</v>
      </c>
      <c r="H1565" s="848" t="s">
        <v>1712</v>
      </c>
      <c r="I1565" s="849"/>
      <c r="J1565" s="81" t="s">
        <v>1711</v>
      </c>
      <c r="K1565" s="97">
        <v>30</v>
      </c>
      <c r="L1565" s="82" t="s">
        <v>1705</v>
      </c>
      <c r="M1565" s="98">
        <v>235</v>
      </c>
    </row>
    <row r="1566" spans="2:13">
      <c r="B1566" s="61" t="s">
        <v>1687</v>
      </c>
      <c r="C1566" s="86" t="s">
        <v>1722</v>
      </c>
      <c r="D1566" s="92">
        <v>0</v>
      </c>
      <c r="E1566" s="580" t="s">
        <v>1687</v>
      </c>
      <c r="F1566" s="86" t="s">
        <v>1722</v>
      </c>
      <c r="G1566" s="92">
        <v>0</v>
      </c>
      <c r="H1566" s="581"/>
      <c r="I1566" s="581"/>
      <c r="J1566" s="581"/>
      <c r="K1566" s="581"/>
      <c r="L1566" s="581"/>
      <c r="M1566" s="65"/>
    </row>
    <row r="1567" spans="2:13">
      <c r="B1567" s="61" t="s">
        <v>1688</v>
      </c>
      <c r="C1567" s="86" t="s">
        <v>1722</v>
      </c>
      <c r="D1567" s="92">
        <v>0</v>
      </c>
      <c r="E1567" s="580" t="s">
        <v>1688</v>
      </c>
      <c r="F1567" s="94" t="s">
        <v>1037</v>
      </c>
      <c r="G1567" s="92">
        <v>50</v>
      </c>
      <c r="H1567" s="581"/>
      <c r="I1567" s="581"/>
      <c r="J1567" s="581"/>
      <c r="K1567" s="581"/>
      <c r="L1567" s="581"/>
      <c r="M1567" s="65"/>
    </row>
    <row r="1568" spans="2:13">
      <c r="B1568" s="61" t="s">
        <v>1689</v>
      </c>
      <c r="C1568" s="86" t="s">
        <v>1722</v>
      </c>
      <c r="D1568" s="92">
        <v>0</v>
      </c>
      <c r="E1568" s="580" t="s">
        <v>1689</v>
      </c>
      <c r="F1568" s="86" t="s">
        <v>1722</v>
      </c>
      <c r="G1568" s="92">
        <v>0</v>
      </c>
      <c r="H1568" s="581"/>
      <c r="I1568" s="581"/>
      <c r="J1568" s="581"/>
      <c r="K1568" s="581"/>
      <c r="L1568" s="581"/>
      <c r="M1568" s="65"/>
    </row>
    <row r="1569" spans="2:13">
      <c r="B1569" s="61" t="s">
        <v>1690</v>
      </c>
      <c r="C1569" s="86" t="s">
        <v>1723</v>
      </c>
      <c r="D1569" s="92" t="s">
        <v>1723</v>
      </c>
      <c r="E1569" s="580" t="s">
        <v>1690</v>
      </c>
      <c r="F1569" s="86" t="s">
        <v>1723</v>
      </c>
      <c r="G1569" s="92" t="s">
        <v>1723</v>
      </c>
      <c r="H1569" s="581"/>
      <c r="I1569" s="581"/>
      <c r="J1569" s="581"/>
      <c r="K1569" s="581"/>
      <c r="L1569" s="581"/>
      <c r="M1569" s="65"/>
    </row>
    <row r="1570" spans="2:13">
      <c r="B1570" s="61" t="s">
        <v>1691</v>
      </c>
      <c r="C1570" s="86" t="s">
        <v>656</v>
      </c>
      <c r="D1570" s="92">
        <v>30</v>
      </c>
      <c r="E1570" s="580" t="s">
        <v>1691</v>
      </c>
      <c r="F1570" s="86" t="s">
        <v>1722</v>
      </c>
      <c r="G1570" s="92">
        <v>0</v>
      </c>
      <c r="H1570" s="86" t="s">
        <v>1716</v>
      </c>
      <c r="I1570" s="581"/>
      <c r="J1570" s="85" t="s">
        <v>1717</v>
      </c>
      <c r="K1570" s="581"/>
      <c r="L1570" s="85" t="s">
        <v>1718</v>
      </c>
      <c r="M1570" s="65"/>
    </row>
    <row r="1571" spans="2:13">
      <c r="B1571" s="61" t="s">
        <v>1692</v>
      </c>
      <c r="C1571" s="86" t="s">
        <v>1722</v>
      </c>
      <c r="D1571" s="92">
        <v>0</v>
      </c>
      <c r="E1571" s="580" t="s">
        <v>1692</v>
      </c>
      <c r="F1571" s="86" t="s">
        <v>1722</v>
      </c>
      <c r="G1571" s="92">
        <v>0</v>
      </c>
      <c r="H1571" s="581"/>
      <c r="I1571" s="581"/>
      <c r="J1571" s="581"/>
      <c r="K1571" s="581"/>
      <c r="L1571" s="581"/>
      <c r="M1571" s="65"/>
    </row>
    <row r="1572" spans="2:13">
      <c r="B1572" s="61" t="s">
        <v>1677</v>
      </c>
      <c r="C1572" s="86" t="s">
        <v>1722</v>
      </c>
      <c r="D1572" s="92">
        <v>0</v>
      </c>
      <c r="E1572" s="580" t="s">
        <v>1677</v>
      </c>
      <c r="F1572" s="86" t="s">
        <v>1722</v>
      </c>
      <c r="G1572" s="92">
        <v>0</v>
      </c>
      <c r="H1572" s="581"/>
      <c r="I1572" s="581"/>
      <c r="J1572" s="581"/>
      <c r="K1572" s="581"/>
      <c r="L1572" s="581"/>
      <c r="M1572" s="65"/>
    </row>
    <row r="1573" spans="2:13">
      <c r="B1573" s="61" t="s">
        <v>1693</v>
      </c>
      <c r="C1573" s="86" t="s">
        <v>1722</v>
      </c>
      <c r="D1573" s="92">
        <v>0</v>
      </c>
      <c r="E1573" s="580" t="s">
        <v>1693</v>
      </c>
      <c r="F1573" s="86" t="s">
        <v>1722</v>
      </c>
      <c r="G1573" s="92">
        <v>0</v>
      </c>
      <c r="H1573" s="581"/>
      <c r="I1573" s="581"/>
      <c r="J1573" s="581"/>
      <c r="K1573" s="581"/>
      <c r="L1573" s="581"/>
      <c r="M1573" s="65"/>
    </row>
    <row r="1574" spans="2:13" ht="15.75" thickBot="1">
      <c r="B1574" s="102" t="s">
        <v>1729</v>
      </c>
      <c r="C1574" s="93"/>
      <c r="D1574" s="108">
        <v>68</v>
      </c>
      <c r="E1574" s="103" t="s">
        <v>1730</v>
      </c>
      <c r="F1574" s="93"/>
      <c r="G1574" s="108">
        <v>75</v>
      </c>
      <c r="H1574" s="83"/>
      <c r="I1574" s="83"/>
      <c r="J1574" s="83"/>
      <c r="K1574" s="83"/>
      <c r="L1574" s="83"/>
      <c r="M1574" s="84"/>
    </row>
    <row r="1575" spans="2:13" ht="15.75" thickTop="1">
      <c r="B1575" s="104"/>
      <c r="C1575" s="105"/>
      <c r="D1575" s="142"/>
      <c r="E1575" s="104"/>
      <c r="F1575" s="105"/>
      <c r="G1575" s="142"/>
      <c r="H1575" s="58"/>
      <c r="I1575" s="58"/>
      <c r="J1575" s="58"/>
      <c r="K1575" s="58"/>
      <c r="L1575" s="58"/>
      <c r="M1575" s="58"/>
    </row>
    <row r="1576" spans="2:13">
      <c r="B1576" s="104"/>
      <c r="C1576" s="105"/>
      <c r="D1576" s="142"/>
      <c r="E1576" s="104"/>
      <c r="F1576" s="105"/>
      <c r="G1576" s="142"/>
      <c r="H1576" s="58"/>
      <c r="I1576" s="58"/>
      <c r="J1576" s="58"/>
      <c r="K1576" s="58"/>
      <c r="L1576" s="58"/>
      <c r="M1576" s="58"/>
    </row>
    <row r="1577" spans="2:13" ht="15.75" thickBot="1">
      <c r="B1577" s="104"/>
      <c r="C1577" s="105"/>
      <c r="D1577" s="142"/>
      <c r="E1577" s="104"/>
      <c r="F1577" s="105"/>
      <c r="G1577" s="142"/>
      <c r="H1577" s="58"/>
      <c r="I1577" s="58"/>
      <c r="J1577" s="58"/>
      <c r="K1577" s="58"/>
      <c r="L1577" s="58"/>
      <c r="M1577" s="58"/>
    </row>
    <row r="1578" spans="2:13" ht="16.5" thickTop="1" thickBot="1">
      <c r="B1578" s="833" t="s">
        <v>1997</v>
      </c>
      <c r="C1578" s="834"/>
      <c r="D1578" s="835" t="s">
        <v>1658</v>
      </c>
      <c r="E1578" s="836"/>
      <c r="F1578" s="836"/>
      <c r="G1578" s="836"/>
      <c r="H1578" s="836"/>
      <c r="I1578" s="837"/>
      <c r="J1578" s="190"/>
      <c r="K1578" s="59"/>
      <c r="L1578" s="59"/>
      <c r="M1578" s="60"/>
    </row>
    <row r="1579" spans="2:13" ht="15.75" thickTop="1">
      <c r="B1579" s="66" t="s">
        <v>1667</v>
      </c>
      <c r="C1579" s="595" t="s">
        <v>2008</v>
      </c>
      <c r="D1579" s="582" t="s">
        <v>1652</v>
      </c>
      <c r="E1579" s="583" t="s">
        <v>1653</v>
      </c>
      <c r="F1579" s="583" t="s">
        <v>1654</v>
      </c>
      <c r="G1579" s="583" t="s">
        <v>1656</v>
      </c>
      <c r="H1579" s="583" t="s">
        <v>1655</v>
      </c>
      <c r="I1579" s="584" t="s">
        <v>1657</v>
      </c>
      <c r="J1579" s="191"/>
      <c r="K1579" s="586"/>
      <c r="L1579" s="586"/>
      <c r="M1579" s="65"/>
    </row>
    <row r="1580" spans="2:13">
      <c r="B1580" s="66" t="s">
        <v>1757</v>
      </c>
      <c r="C1580" s="86" t="s">
        <v>1792</v>
      </c>
      <c r="D1580" s="87">
        <v>63</v>
      </c>
      <c r="E1580" s="88">
        <v>120</v>
      </c>
      <c r="F1580" s="88">
        <v>85</v>
      </c>
      <c r="G1580" s="88">
        <v>90</v>
      </c>
      <c r="H1580" s="88">
        <v>55</v>
      </c>
      <c r="I1580" s="89">
        <v>55</v>
      </c>
      <c r="J1580" s="191"/>
      <c r="K1580" s="586"/>
      <c r="L1580" s="586"/>
      <c r="M1580" s="65"/>
    </row>
    <row r="1581" spans="2:13">
      <c r="B1581" s="66" t="s">
        <v>1665</v>
      </c>
      <c r="C1581" s="86" t="s">
        <v>16</v>
      </c>
      <c r="D1581" s="838" t="s">
        <v>1669</v>
      </c>
      <c r="E1581" s="839"/>
      <c r="F1581" s="839"/>
      <c r="G1581" s="839"/>
      <c r="H1581" s="839"/>
      <c r="I1581" s="840"/>
      <c r="J1581" s="191"/>
      <c r="K1581" s="586"/>
      <c r="L1581" s="586"/>
      <c r="M1581" s="65"/>
    </row>
    <row r="1582" spans="2:13">
      <c r="B1582" s="66" t="s">
        <v>1666</v>
      </c>
      <c r="C1582" s="86" t="s">
        <v>1</v>
      </c>
      <c r="D1582" s="841" t="s">
        <v>1661</v>
      </c>
      <c r="E1582" s="842"/>
      <c r="F1582" s="842"/>
      <c r="G1582" s="842" t="s">
        <v>1662</v>
      </c>
      <c r="H1582" s="842"/>
      <c r="I1582" s="843"/>
      <c r="J1582" s="191"/>
      <c r="K1582" s="586"/>
      <c r="L1582" s="586"/>
      <c r="M1582" s="65"/>
    </row>
    <row r="1583" spans="2:13">
      <c r="B1583" s="66" t="s">
        <v>1670</v>
      </c>
      <c r="C1583" s="96" t="s">
        <v>1570</v>
      </c>
      <c r="D1583" s="63" t="s">
        <v>1663</v>
      </c>
      <c r="E1583" s="586" t="s">
        <v>1351</v>
      </c>
      <c r="F1583" s="586"/>
      <c r="G1583" s="64" t="s">
        <v>1663</v>
      </c>
      <c r="H1583" s="586" t="s">
        <v>752</v>
      </c>
      <c r="I1583" s="70"/>
      <c r="J1583" s="589"/>
      <c r="K1583" s="586"/>
      <c r="L1583" s="586"/>
      <c r="M1583" s="65"/>
    </row>
    <row r="1584" spans="2:13">
      <c r="B1584" s="66" t="s">
        <v>1659</v>
      </c>
      <c r="C1584" s="140">
        <v>558.96</v>
      </c>
      <c r="D1584" s="71" t="s">
        <v>1664</v>
      </c>
      <c r="E1584" s="90">
        <v>80</v>
      </c>
      <c r="F1584" s="68"/>
      <c r="G1584" s="72" t="s">
        <v>1664</v>
      </c>
      <c r="H1584" s="90">
        <v>80</v>
      </c>
      <c r="I1584" s="69"/>
      <c r="J1584" s="127"/>
      <c r="K1584" s="586"/>
      <c r="L1584" s="586"/>
      <c r="M1584" s="65"/>
    </row>
    <row r="1585" spans="2:13">
      <c r="B1585" s="66" t="s">
        <v>1660</v>
      </c>
      <c r="C1585" s="140">
        <v>242.71</v>
      </c>
      <c r="D1585" s="838" t="s">
        <v>1668</v>
      </c>
      <c r="E1585" s="839"/>
      <c r="F1585" s="839"/>
      <c r="G1585" s="839"/>
      <c r="H1585" s="839"/>
      <c r="I1585" s="840"/>
      <c r="J1585" s="127"/>
      <c r="K1585" s="586"/>
      <c r="L1585" s="586"/>
      <c r="M1585" s="65"/>
    </row>
    <row r="1586" spans="2:13">
      <c r="B1586" s="66" t="s">
        <v>1728</v>
      </c>
      <c r="C1586" s="140">
        <v>224.53</v>
      </c>
      <c r="D1586" s="841" t="s">
        <v>1661</v>
      </c>
      <c r="E1586" s="842"/>
      <c r="F1586" s="842"/>
      <c r="G1586" s="842" t="s">
        <v>1662</v>
      </c>
      <c r="H1586" s="842"/>
      <c r="I1586" s="843"/>
      <c r="J1586" s="127"/>
      <c r="K1586" s="586"/>
      <c r="L1586" s="586"/>
      <c r="M1586" s="65"/>
    </row>
    <row r="1587" spans="2:13">
      <c r="B1587" s="66" t="s">
        <v>1713</v>
      </c>
      <c r="C1587" s="140">
        <v>0.97</v>
      </c>
      <c r="D1587" s="63" t="s">
        <v>1663</v>
      </c>
      <c r="E1587" s="586" t="s">
        <v>1271</v>
      </c>
      <c r="F1587" s="586"/>
      <c r="G1587" s="64" t="s">
        <v>1663</v>
      </c>
      <c r="H1587" s="586" t="s">
        <v>761</v>
      </c>
      <c r="I1587" s="70"/>
      <c r="J1587" s="127"/>
      <c r="K1587" s="586"/>
      <c r="L1587" s="586"/>
      <c r="M1587" s="65"/>
    </row>
    <row r="1588" spans="2:13">
      <c r="B1588" s="66" t="s">
        <v>1714</v>
      </c>
      <c r="C1588" s="140">
        <v>0.85</v>
      </c>
      <c r="D1588" s="63" t="s">
        <v>1664</v>
      </c>
      <c r="E1588" s="90">
        <v>95</v>
      </c>
      <c r="F1588" s="68"/>
      <c r="G1588" s="72" t="s">
        <v>1664</v>
      </c>
      <c r="H1588" s="91">
        <v>80</v>
      </c>
      <c r="I1588" s="70"/>
      <c r="J1588" s="127"/>
      <c r="K1588" s="586"/>
      <c r="L1588" s="586"/>
      <c r="M1588" s="65"/>
    </row>
    <row r="1589" spans="2:13">
      <c r="B1589" s="844" t="s">
        <v>1671</v>
      </c>
      <c r="C1589" s="839"/>
      <c r="D1589" s="840"/>
      <c r="E1589" s="838" t="s">
        <v>1672</v>
      </c>
      <c r="F1589" s="839"/>
      <c r="G1589" s="840"/>
      <c r="H1589" s="838" t="s">
        <v>1673</v>
      </c>
      <c r="I1589" s="839"/>
      <c r="J1589" s="840"/>
      <c r="K1589" s="838" t="s">
        <v>1701</v>
      </c>
      <c r="L1589" s="839"/>
      <c r="M1589" s="845"/>
    </row>
    <row r="1590" spans="2:13">
      <c r="B1590" s="73" t="s">
        <v>1674</v>
      </c>
      <c r="C1590" s="583" t="s">
        <v>1675</v>
      </c>
      <c r="D1590" s="584" t="s">
        <v>1676</v>
      </c>
      <c r="E1590" s="582" t="s">
        <v>1674</v>
      </c>
      <c r="F1590" s="583" t="s">
        <v>1675</v>
      </c>
      <c r="G1590" s="584" t="s">
        <v>1676</v>
      </c>
      <c r="H1590" s="582" t="s">
        <v>1694</v>
      </c>
      <c r="I1590" s="583" t="s">
        <v>1731</v>
      </c>
      <c r="J1590" s="584" t="s">
        <v>1732</v>
      </c>
      <c r="K1590" s="582" t="s">
        <v>1702</v>
      </c>
      <c r="L1590" s="583"/>
      <c r="M1590" s="77" t="s">
        <v>1703</v>
      </c>
    </row>
    <row r="1591" spans="2:13">
      <c r="B1591" s="61" t="s">
        <v>1678</v>
      </c>
      <c r="C1591" s="86" t="s">
        <v>1144</v>
      </c>
      <c r="D1591" s="92">
        <v>102</v>
      </c>
      <c r="E1591" s="585" t="s">
        <v>1678</v>
      </c>
      <c r="F1591" s="94" t="s">
        <v>944</v>
      </c>
      <c r="G1591" s="92">
        <v>68</v>
      </c>
      <c r="H1591" s="585" t="s">
        <v>1695</v>
      </c>
      <c r="I1591" s="86">
        <v>0</v>
      </c>
      <c r="J1591" s="92">
        <v>0</v>
      </c>
      <c r="K1591" s="585" t="s">
        <v>1704</v>
      </c>
      <c r="L1591" s="586"/>
      <c r="M1591" s="107">
        <v>0</v>
      </c>
    </row>
    <row r="1592" spans="2:13">
      <c r="B1592" s="61" t="s">
        <v>1679</v>
      </c>
      <c r="C1592" s="86" t="s">
        <v>1722</v>
      </c>
      <c r="D1592" s="92">
        <v>0</v>
      </c>
      <c r="E1592" s="585" t="s">
        <v>1679</v>
      </c>
      <c r="F1592" s="86" t="s">
        <v>1722</v>
      </c>
      <c r="G1592" s="92">
        <v>0</v>
      </c>
      <c r="H1592" s="585" t="s">
        <v>1696</v>
      </c>
      <c r="I1592" s="86">
        <v>90</v>
      </c>
      <c r="J1592" s="92">
        <v>0</v>
      </c>
      <c r="K1592" s="585" t="s">
        <v>1735</v>
      </c>
      <c r="L1592" s="586"/>
      <c r="M1592" s="107">
        <v>0</v>
      </c>
    </row>
    <row r="1593" spans="2:13">
      <c r="B1593" s="61" t="s">
        <v>1680</v>
      </c>
      <c r="C1593" s="86" t="s">
        <v>1723</v>
      </c>
      <c r="D1593" s="92" t="s">
        <v>1723</v>
      </c>
      <c r="E1593" s="585" t="s">
        <v>1680</v>
      </c>
      <c r="F1593" s="86" t="s">
        <v>1723</v>
      </c>
      <c r="G1593" s="92" t="s">
        <v>1723</v>
      </c>
      <c r="H1593" s="585" t="s">
        <v>1697</v>
      </c>
      <c r="I1593" s="86">
        <v>0</v>
      </c>
      <c r="J1593" s="92">
        <v>30</v>
      </c>
      <c r="K1593" s="67" t="s">
        <v>1706</v>
      </c>
      <c r="L1593" s="68"/>
      <c r="M1593" s="101">
        <v>0</v>
      </c>
    </row>
    <row r="1594" spans="2:13">
      <c r="B1594" s="61" t="s">
        <v>1681</v>
      </c>
      <c r="C1594" s="86" t="s">
        <v>1722</v>
      </c>
      <c r="D1594" s="92">
        <v>0</v>
      </c>
      <c r="E1594" s="585" t="s">
        <v>1681</v>
      </c>
      <c r="F1594" s="86" t="s">
        <v>1722</v>
      </c>
      <c r="G1594" s="92">
        <v>0</v>
      </c>
      <c r="H1594" s="585" t="s">
        <v>1698</v>
      </c>
      <c r="I1594" s="86">
        <v>0</v>
      </c>
      <c r="J1594" s="92">
        <v>10</v>
      </c>
      <c r="K1594" s="838" t="s">
        <v>1707</v>
      </c>
      <c r="L1594" s="839"/>
      <c r="M1594" s="845"/>
    </row>
    <row r="1595" spans="2:13">
      <c r="B1595" s="61" t="s">
        <v>1682</v>
      </c>
      <c r="C1595" s="86" t="s">
        <v>1722</v>
      </c>
      <c r="D1595" s="92">
        <v>0</v>
      </c>
      <c r="E1595" s="585" t="s">
        <v>1682</v>
      </c>
      <c r="F1595" s="86" t="s">
        <v>1722</v>
      </c>
      <c r="G1595" s="92">
        <v>0</v>
      </c>
      <c r="H1595" s="586" t="s">
        <v>1724</v>
      </c>
      <c r="I1595" s="86">
        <v>50</v>
      </c>
      <c r="J1595" s="92">
        <v>0</v>
      </c>
      <c r="K1595" s="846" t="s">
        <v>1708</v>
      </c>
      <c r="L1595" s="847"/>
      <c r="M1595" s="107">
        <v>0</v>
      </c>
    </row>
    <row r="1596" spans="2:13">
      <c r="B1596" s="61" t="s">
        <v>1683</v>
      </c>
      <c r="C1596" s="86" t="s">
        <v>663</v>
      </c>
      <c r="D1596" s="92">
        <v>90</v>
      </c>
      <c r="E1596" s="585" t="s">
        <v>1683</v>
      </c>
      <c r="F1596" s="86" t="s">
        <v>950</v>
      </c>
      <c r="G1596" s="92">
        <v>95</v>
      </c>
      <c r="H1596" s="585" t="s">
        <v>1699</v>
      </c>
      <c r="I1596" s="86">
        <v>0</v>
      </c>
      <c r="J1596" s="92">
        <v>0</v>
      </c>
      <c r="K1596" s="846" t="s">
        <v>1709</v>
      </c>
      <c r="L1596" s="847"/>
      <c r="M1596" s="107">
        <v>0</v>
      </c>
    </row>
    <row r="1597" spans="2:13">
      <c r="B1597" s="61" t="s">
        <v>1684</v>
      </c>
      <c r="C1597" s="94" t="s">
        <v>1268</v>
      </c>
      <c r="D1597" s="92">
        <v>120</v>
      </c>
      <c r="E1597" s="585" t="s">
        <v>1684</v>
      </c>
      <c r="F1597" s="86" t="s">
        <v>1722</v>
      </c>
      <c r="G1597" s="92">
        <v>0</v>
      </c>
      <c r="H1597" s="585" t="s">
        <v>1685</v>
      </c>
      <c r="I1597" s="86">
        <v>85</v>
      </c>
      <c r="J1597" s="92">
        <v>30</v>
      </c>
      <c r="K1597" s="846" t="s">
        <v>1710</v>
      </c>
      <c r="L1597" s="847"/>
      <c r="M1597" s="107">
        <v>0</v>
      </c>
    </row>
    <row r="1598" spans="2:13">
      <c r="B1598" s="61" t="s">
        <v>1685</v>
      </c>
      <c r="C1598" s="86" t="s">
        <v>1722</v>
      </c>
      <c r="D1598" s="92">
        <v>0</v>
      </c>
      <c r="E1598" s="585" t="s">
        <v>1685</v>
      </c>
      <c r="F1598" s="96" t="s">
        <v>1216</v>
      </c>
      <c r="G1598" s="92">
        <v>90</v>
      </c>
      <c r="H1598" s="585" t="s">
        <v>1700</v>
      </c>
      <c r="I1598" s="100">
        <v>0</v>
      </c>
      <c r="J1598" s="106">
        <v>0</v>
      </c>
      <c r="K1598" s="593" t="s">
        <v>2003</v>
      </c>
      <c r="L1598" s="100"/>
      <c r="M1598" s="101">
        <v>0</v>
      </c>
    </row>
    <row r="1599" spans="2:13">
      <c r="B1599" s="61" t="s">
        <v>1686</v>
      </c>
      <c r="C1599" s="86" t="s">
        <v>774</v>
      </c>
      <c r="D1599" s="92">
        <v>40</v>
      </c>
      <c r="E1599" s="585" t="s">
        <v>1686</v>
      </c>
      <c r="F1599" s="86" t="s">
        <v>1722</v>
      </c>
      <c r="G1599" s="92">
        <v>0</v>
      </c>
      <c r="H1599" s="848" t="s">
        <v>1712</v>
      </c>
      <c r="I1599" s="849"/>
      <c r="J1599" s="81" t="s">
        <v>1711</v>
      </c>
      <c r="K1599" s="97">
        <v>10</v>
      </c>
      <c r="L1599" s="82" t="s">
        <v>1705</v>
      </c>
      <c r="M1599" s="98">
        <v>95</v>
      </c>
    </row>
    <row r="1600" spans="2:13">
      <c r="B1600" s="61" t="s">
        <v>1687</v>
      </c>
      <c r="C1600" s="86" t="s">
        <v>627</v>
      </c>
      <c r="D1600" s="92">
        <v>60</v>
      </c>
      <c r="E1600" s="585" t="s">
        <v>1687</v>
      </c>
      <c r="F1600" s="86" t="s">
        <v>1722</v>
      </c>
      <c r="G1600" s="92">
        <v>0</v>
      </c>
      <c r="H1600" s="586"/>
      <c r="I1600" s="586"/>
      <c r="J1600" s="586"/>
      <c r="K1600" s="586"/>
      <c r="L1600" s="586"/>
      <c r="M1600" s="65"/>
    </row>
    <row r="1601" spans="2:13">
      <c r="B1601" s="61" t="s">
        <v>1688</v>
      </c>
      <c r="C1601" s="86" t="s">
        <v>1722</v>
      </c>
      <c r="D1601" s="92">
        <v>0</v>
      </c>
      <c r="E1601" s="585" t="s">
        <v>1688</v>
      </c>
      <c r="F1601" s="86" t="s">
        <v>1722</v>
      </c>
      <c r="G1601" s="92">
        <v>0</v>
      </c>
      <c r="H1601" s="586"/>
      <c r="I1601" s="586"/>
      <c r="J1601" s="586"/>
      <c r="K1601" s="586"/>
      <c r="L1601" s="586"/>
      <c r="M1601" s="65"/>
    </row>
    <row r="1602" spans="2:13">
      <c r="B1602" s="61" t="s">
        <v>1689</v>
      </c>
      <c r="C1602" s="86" t="s">
        <v>1749</v>
      </c>
      <c r="D1602" s="92">
        <v>80</v>
      </c>
      <c r="E1602" s="585" t="s">
        <v>1689</v>
      </c>
      <c r="F1602" s="86" t="s">
        <v>1722</v>
      </c>
      <c r="G1602" s="92">
        <v>0</v>
      </c>
      <c r="H1602" s="586"/>
      <c r="I1602" s="586"/>
      <c r="J1602" s="586"/>
      <c r="K1602" s="586"/>
      <c r="L1602" s="586"/>
      <c r="M1602" s="65"/>
    </row>
    <row r="1603" spans="2:13">
      <c r="B1603" s="61" t="s">
        <v>1690</v>
      </c>
      <c r="C1603" s="86" t="s">
        <v>1154</v>
      </c>
      <c r="D1603" s="92">
        <v>68</v>
      </c>
      <c r="E1603" s="585" t="s">
        <v>1690</v>
      </c>
      <c r="F1603" s="109" t="s">
        <v>1851</v>
      </c>
      <c r="G1603" s="92">
        <v>60</v>
      </c>
      <c r="H1603" s="586"/>
      <c r="I1603" s="586"/>
      <c r="J1603" s="586"/>
      <c r="K1603" s="586"/>
      <c r="L1603" s="586"/>
      <c r="M1603" s="65"/>
    </row>
    <row r="1604" spans="2:13">
      <c r="B1604" s="61" t="s">
        <v>1691</v>
      </c>
      <c r="C1604" s="86" t="s">
        <v>1722</v>
      </c>
      <c r="D1604" s="92">
        <v>0</v>
      </c>
      <c r="E1604" s="585" t="s">
        <v>1691</v>
      </c>
      <c r="F1604" s="86" t="s">
        <v>1722</v>
      </c>
      <c r="G1604" s="92">
        <v>0</v>
      </c>
      <c r="H1604" s="86" t="s">
        <v>1716</v>
      </c>
      <c r="I1604" s="586"/>
      <c r="J1604" s="85" t="s">
        <v>1717</v>
      </c>
      <c r="K1604" s="586"/>
      <c r="L1604" s="85" t="s">
        <v>1718</v>
      </c>
      <c r="M1604" s="65"/>
    </row>
    <row r="1605" spans="2:13">
      <c r="B1605" s="61" t="s">
        <v>1692</v>
      </c>
      <c r="C1605" s="86" t="s">
        <v>1722</v>
      </c>
      <c r="D1605" s="92">
        <v>0</v>
      </c>
      <c r="E1605" s="585" t="s">
        <v>1692</v>
      </c>
      <c r="F1605" s="86" t="s">
        <v>1722</v>
      </c>
      <c r="G1605" s="92">
        <v>0</v>
      </c>
      <c r="H1605" s="586"/>
      <c r="I1605" s="586"/>
      <c r="J1605" s="586"/>
      <c r="K1605" s="586"/>
      <c r="L1605" s="586"/>
      <c r="M1605" s="65"/>
    </row>
    <row r="1606" spans="2:13">
      <c r="B1606" s="61" t="s">
        <v>1677</v>
      </c>
      <c r="C1606" s="86" t="s">
        <v>1723</v>
      </c>
      <c r="D1606" s="92" t="s">
        <v>1723</v>
      </c>
      <c r="E1606" s="585" t="s">
        <v>1677</v>
      </c>
      <c r="F1606" s="86" t="s">
        <v>1723</v>
      </c>
      <c r="G1606" s="92" t="s">
        <v>1723</v>
      </c>
      <c r="H1606" s="586"/>
      <c r="I1606" s="586"/>
      <c r="J1606" s="586"/>
      <c r="K1606" s="586"/>
      <c r="L1606" s="586"/>
      <c r="M1606" s="65"/>
    </row>
    <row r="1607" spans="2:13">
      <c r="B1607" s="61" t="s">
        <v>1693</v>
      </c>
      <c r="C1607" s="94" t="s">
        <v>1022</v>
      </c>
      <c r="D1607" s="92">
        <v>48</v>
      </c>
      <c r="E1607" s="585" t="s">
        <v>1693</v>
      </c>
      <c r="F1607" s="86" t="s">
        <v>1722</v>
      </c>
      <c r="G1607" s="92">
        <v>0</v>
      </c>
      <c r="H1607" s="586"/>
      <c r="I1607" s="586"/>
      <c r="J1607" s="586"/>
      <c r="K1607" s="586"/>
      <c r="L1607" s="586"/>
      <c r="M1607" s="65"/>
    </row>
    <row r="1608" spans="2:13" ht="15.75" thickBot="1">
      <c r="B1608" s="102" t="s">
        <v>1729</v>
      </c>
      <c r="C1608" s="93"/>
      <c r="D1608" s="108">
        <v>76</v>
      </c>
      <c r="E1608" s="103" t="s">
        <v>1730</v>
      </c>
      <c r="F1608" s="93"/>
      <c r="G1608" s="108">
        <v>78</v>
      </c>
      <c r="H1608" s="83"/>
      <c r="I1608" s="83"/>
      <c r="J1608" s="83"/>
      <c r="K1608" s="83"/>
      <c r="L1608" s="83"/>
      <c r="M1608" s="84"/>
    </row>
    <row r="1609" spans="2:13" ht="16.5" thickTop="1" thickBot="1">
      <c r="B1609" s="104"/>
      <c r="C1609" s="105"/>
      <c r="D1609" s="142"/>
      <c r="E1609" s="104"/>
      <c r="F1609" s="105"/>
      <c r="G1609" s="142"/>
      <c r="H1609" s="58"/>
      <c r="I1609" s="58"/>
      <c r="J1609" s="58"/>
      <c r="K1609" s="58"/>
      <c r="L1609" s="58"/>
      <c r="M1609" s="58"/>
    </row>
    <row r="1610" spans="2:13" ht="16.5" thickTop="1" thickBot="1">
      <c r="B1610" s="833" t="s">
        <v>1803</v>
      </c>
      <c r="C1610" s="834"/>
      <c r="D1610" s="835" t="s">
        <v>1658</v>
      </c>
      <c r="E1610" s="836"/>
      <c r="F1610" s="836"/>
      <c r="G1610" s="836"/>
      <c r="H1610" s="836"/>
      <c r="I1610" s="837"/>
      <c r="J1610" s="119"/>
      <c r="K1610" s="59"/>
      <c r="L1610" s="59"/>
      <c r="M1610" s="60"/>
    </row>
    <row r="1611" spans="2:13" ht="15.75" thickTop="1">
      <c r="B1611" s="66" t="s">
        <v>1667</v>
      </c>
      <c r="C1611" s="595" t="s">
        <v>2044</v>
      </c>
      <c r="D1611" s="181" t="s">
        <v>1652</v>
      </c>
      <c r="E1611" s="182" t="s">
        <v>1653</v>
      </c>
      <c r="F1611" s="182" t="s">
        <v>1654</v>
      </c>
      <c r="G1611" s="182" t="s">
        <v>1656</v>
      </c>
      <c r="H1611" s="182" t="s">
        <v>1655</v>
      </c>
      <c r="I1611" s="183" t="s">
        <v>1657</v>
      </c>
      <c r="J1611" s="120"/>
      <c r="K1611" s="180"/>
      <c r="L1611" s="180"/>
      <c r="M1611" s="65"/>
    </row>
    <row r="1612" spans="2:13">
      <c r="B1612" s="66" t="s">
        <v>1757</v>
      </c>
      <c r="C1612" s="86" t="s">
        <v>1762</v>
      </c>
      <c r="D1612" s="87">
        <v>120</v>
      </c>
      <c r="E1612" s="88">
        <v>70</v>
      </c>
      <c r="F1612" s="88">
        <v>120</v>
      </c>
      <c r="G1612" s="88">
        <v>75</v>
      </c>
      <c r="H1612" s="88">
        <v>130</v>
      </c>
      <c r="I1612" s="89">
        <v>85</v>
      </c>
      <c r="J1612" s="120"/>
      <c r="K1612" s="180"/>
      <c r="L1612" s="180"/>
      <c r="M1612" s="65"/>
    </row>
    <row r="1613" spans="2:13">
      <c r="B1613" s="66" t="s">
        <v>1665</v>
      </c>
      <c r="C1613" s="86" t="s">
        <v>13</v>
      </c>
      <c r="D1613" s="838" t="s">
        <v>1669</v>
      </c>
      <c r="E1613" s="839"/>
      <c r="F1613" s="839"/>
      <c r="G1613" s="839"/>
      <c r="H1613" s="839"/>
      <c r="I1613" s="840"/>
      <c r="J1613" s="120"/>
      <c r="K1613" s="180"/>
      <c r="L1613" s="180"/>
      <c r="M1613" s="65"/>
    </row>
    <row r="1614" spans="2:13">
      <c r="B1614" s="66" t="s">
        <v>1666</v>
      </c>
      <c r="C1614" s="86" t="s">
        <v>1723</v>
      </c>
      <c r="D1614" s="841" t="s">
        <v>1661</v>
      </c>
      <c r="E1614" s="842"/>
      <c r="F1614" s="842"/>
      <c r="G1614" s="842" t="s">
        <v>1662</v>
      </c>
      <c r="H1614" s="842"/>
      <c r="I1614" s="843"/>
      <c r="J1614" s="120"/>
      <c r="K1614" s="180"/>
      <c r="L1614" s="180"/>
      <c r="M1614" s="65"/>
    </row>
    <row r="1615" spans="2:13">
      <c r="B1615" s="66" t="s">
        <v>1670</v>
      </c>
      <c r="C1615" s="86" t="s">
        <v>1497</v>
      </c>
      <c r="D1615" s="63" t="s">
        <v>1663</v>
      </c>
      <c r="E1615" s="180" t="s">
        <v>1372</v>
      </c>
      <c r="F1615" s="180"/>
      <c r="G1615" s="64" t="s">
        <v>1663</v>
      </c>
      <c r="H1615" s="180" t="s">
        <v>1723</v>
      </c>
      <c r="I1615" s="70"/>
      <c r="J1615" s="120"/>
      <c r="K1615" s="180"/>
      <c r="L1615" s="180"/>
      <c r="M1615" s="65"/>
    </row>
    <row r="1616" spans="2:13">
      <c r="B1616" s="66" t="s">
        <v>1659</v>
      </c>
      <c r="C1616" s="86">
        <v>229.24</v>
      </c>
      <c r="D1616" s="71" t="s">
        <v>1664</v>
      </c>
      <c r="E1616" s="90">
        <v>72</v>
      </c>
      <c r="F1616" s="68"/>
      <c r="G1616" s="72" t="s">
        <v>1664</v>
      </c>
      <c r="H1616" s="90" t="s">
        <v>1723</v>
      </c>
      <c r="I1616" s="69"/>
      <c r="J1616" s="120"/>
      <c r="K1616" s="180"/>
      <c r="L1616" s="180"/>
      <c r="M1616" s="65"/>
    </row>
    <row r="1617" spans="2:13">
      <c r="B1617" s="66" t="s">
        <v>1660</v>
      </c>
      <c r="C1617" s="86">
        <v>545.75</v>
      </c>
      <c r="D1617" s="838" t="s">
        <v>1668</v>
      </c>
      <c r="E1617" s="839"/>
      <c r="F1617" s="839"/>
      <c r="G1617" s="839"/>
      <c r="H1617" s="839"/>
      <c r="I1617" s="840"/>
      <c r="J1617" s="120"/>
      <c r="K1617" s="180"/>
      <c r="L1617" s="180"/>
      <c r="M1617" s="65"/>
    </row>
    <row r="1618" spans="2:13">
      <c r="B1618" s="66" t="s">
        <v>1728</v>
      </c>
      <c r="C1618" s="86">
        <v>487.14</v>
      </c>
      <c r="D1618" s="841" t="s">
        <v>1661</v>
      </c>
      <c r="E1618" s="842"/>
      <c r="F1618" s="842"/>
      <c r="G1618" s="842" t="s">
        <v>1662</v>
      </c>
      <c r="H1618" s="842"/>
      <c r="I1618" s="843"/>
      <c r="J1618" s="120"/>
      <c r="K1618" s="180"/>
      <c r="L1618" s="180"/>
      <c r="M1618" s="65"/>
    </row>
    <row r="1619" spans="2:13">
      <c r="B1619" s="66" t="s">
        <v>1713</v>
      </c>
      <c r="C1619" s="86">
        <v>1.85</v>
      </c>
      <c r="D1619" s="63" t="s">
        <v>1663</v>
      </c>
      <c r="E1619" s="180" t="s">
        <v>13</v>
      </c>
      <c r="F1619" s="180"/>
      <c r="G1619" s="64" t="s">
        <v>1663</v>
      </c>
      <c r="H1619" s="180" t="s">
        <v>1723</v>
      </c>
      <c r="I1619" s="70"/>
      <c r="J1619" s="120"/>
      <c r="K1619" s="180"/>
      <c r="L1619" s="180"/>
      <c r="M1619" s="65"/>
    </row>
    <row r="1620" spans="2:13">
      <c r="B1620" s="66" t="s">
        <v>1714</v>
      </c>
      <c r="C1620" s="86">
        <v>1.31</v>
      </c>
      <c r="D1620" s="63" t="s">
        <v>1664</v>
      </c>
      <c r="E1620" s="90">
        <v>90</v>
      </c>
      <c r="F1620" s="68"/>
      <c r="G1620" s="72" t="s">
        <v>1664</v>
      </c>
      <c r="H1620" s="91" t="s">
        <v>1723</v>
      </c>
      <c r="I1620" s="70"/>
      <c r="J1620" s="120"/>
      <c r="K1620" s="180"/>
      <c r="L1620" s="180"/>
      <c r="M1620" s="65"/>
    </row>
    <row r="1621" spans="2:13">
      <c r="B1621" s="844" t="s">
        <v>1671</v>
      </c>
      <c r="C1621" s="839"/>
      <c r="D1621" s="840"/>
      <c r="E1621" s="838" t="s">
        <v>1672</v>
      </c>
      <c r="F1621" s="839"/>
      <c r="G1621" s="840"/>
      <c r="H1621" s="838" t="s">
        <v>1673</v>
      </c>
      <c r="I1621" s="839"/>
      <c r="J1621" s="840"/>
      <c r="K1621" s="838" t="s">
        <v>1701</v>
      </c>
      <c r="L1621" s="839"/>
      <c r="M1621" s="845"/>
    </row>
    <row r="1622" spans="2:13">
      <c r="B1622" s="73" t="s">
        <v>1674</v>
      </c>
      <c r="C1622" s="182" t="s">
        <v>1675</v>
      </c>
      <c r="D1622" s="183" t="s">
        <v>1676</v>
      </c>
      <c r="E1622" s="181" t="s">
        <v>1674</v>
      </c>
      <c r="F1622" s="182" t="s">
        <v>1675</v>
      </c>
      <c r="G1622" s="183" t="s">
        <v>1676</v>
      </c>
      <c r="H1622" s="181" t="s">
        <v>1694</v>
      </c>
      <c r="I1622" s="182" t="s">
        <v>1731</v>
      </c>
      <c r="J1622" s="183" t="s">
        <v>1732</v>
      </c>
      <c r="K1622" s="181" t="s">
        <v>1702</v>
      </c>
      <c r="L1622" s="182"/>
      <c r="M1622" s="77" t="s">
        <v>1703</v>
      </c>
    </row>
    <row r="1623" spans="2:13">
      <c r="B1623" s="61" t="s">
        <v>1678</v>
      </c>
      <c r="C1623" s="86" t="s">
        <v>1144</v>
      </c>
      <c r="D1623" s="92">
        <v>102</v>
      </c>
      <c r="E1623" s="179" t="s">
        <v>1678</v>
      </c>
      <c r="F1623" s="94" t="s">
        <v>944</v>
      </c>
      <c r="G1623" s="92">
        <v>68</v>
      </c>
      <c r="H1623" s="179" t="s">
        <v>1695</v>
      </c>
      <c r="I1623" s="86">
        <v>0</v>
      </c>
      <c r="J1623" s="92">
        <v>0</v>
      </c>
      <c r="K1623" s="179" t="s">
        <v>1704</v>
      </c>
      <c r="L1623" s="180"/>
      <c r="M1623" s="107">
        <v>25</v>
      </c>
    </row>
    <row r="1624" spans="2:13">
      <c r="B1624" s="61" t="s">
        <v>1679</v>
      </c>
      <c r="C1624" s="86" t="s">
        <v>1722</v>
      </c>
      <c r="D1624" s="92">
        <v>0</v>
      </c>
      <c r="E1624" s="179" t="s">
        <v>1679</v>
      </c>
      <c r="F1624" s="86" t="s">
        <v>1722</v>
      </c>
      <c r="G1624" s="92">
        <v>0</v>
      </c>
      <c r="H1624" s="179" t="s">
        <v>1696</v>
      </c>
      <c r="I1624" s="86">
        <v>90</v>
      </c>
      <c r="J1624" s="92">
        <v>10</v>
      </c>
      <c r="K1624" s="179" t="s">
        <v>1735</v>
      </c>
      <c r="L1624" s="180"/>
      <c r="M1624" s="107">
        <v>50</v>
      </c>
    </row>
    <row r="1625" spans="2:13">
      <c r="B1625" s="61" t="s">
        <v>1680</v>
      </c>
      <c r="C1625" s="86" t="s">
        <v>1722</v>
      </c>
      <c r="D1625" s="92">
        <v>0</v>
      </c>
      <c r="E1625" s="179" t="s">
        <v>1680</v>
      </c>
      <c r="F1625" s="86" t="s">
        <v>1722</v>
      </c>
      <c r="G1625" s="92">
        <v>0</v>
      </c>
      <c r="H1625" s="179" t="s">
        <v>1697</v>
      </c>
      <c r="I1625" s="86">
        <v>0</v>
      </c>
      <c r="J1625" s="92">
        <v>20</v>
      </c>
      <c r="K1625" s="67" t="s">
        <v>1706</v>
      </c>
      <c r="L1625" s="68"/>
      <c r="M1625" s="101">
        <v>0</v>
      </c>
    </row>
    <row r="1626" spans="2:13">
      <c r="B1626" s="61" t="s">
        <v>1681</v>
      </c>
      <c r="C1626" s="86" t="s">
        <v>1722</v>
      </c>
      <c r="D1626" s="92">
        <v>0</v>
      </c>
      <c r="E1626" s="179" t="s">
        <v>1681</v>
      </c>
      <c r="F1626" s="96" t="s">
        <v>719</v>
      </c>
      <c r="G1626" s="92">
        <v>45</v>
      </c>
      <c r="H1626" s="179" t="s">
        <v>1698</v>
      </c>
      <c r="I1626" s="86">
        <v>0</v>
      </c>
      <c r="J1626" s="92">
        <v>10</v>
      </c>
      <c r="K1626" s="838" t="s">
        <v>1707</v>
      </c>
      <c r="L1626" s="839"/>
      <c r="M1626" s="845"/>
    </row>
    <row r="1627" spans="2:13">
      <c r="B1627" s="61" t="s">
        <v>1682</v>
      </c>
      <c r="C1627" s="86" t="s">
        <v>1722</v>
      </c>
      <c r="D1627" s="92">
        <v>0</v>
      </c>
      <c r="E1627" s="179" t="s">
        <v>1682</v>
      </c>
      <c r="F1627" s="86" t="s">
        <v>889</v>
      </c>
      <c r="G1627" s="92">
        <v>80</v>
      </c>
      <c r="H1627" s="180" t="s">
        <v>1724</v>
      </c>
      <c r="I1627" s="86">
        <v>50</v>
      </c>
      <c r="J1627" s="92">
        <v>0</v>
      </c>
      <c r="K1627" s="846" t="s">
        <v>1708</v>
      </c>
      <c r="L1627" s="847"/>
      <c r="M1627" s="107">
        <v>0</v>
      </c>
    </row>
    <row r="1628" spans="2:13">
      <c r="B1628" s="61" t="s">
        <v>1683</v>
      </c>
      <c r="C1628" s="86" t="s">
        <v>1722</v>
      </c>
      <c r="D1628" s="92">
        <v>0</v>
      </c>
      <c r="E1628" s="179" t="s">
        <v>1683</v>
      </c>
      <c r="F1628" s="86" t="s">
        <v>950</v>
      </c>
      <c r="G1628" s="92">
        <v>95</v>
      </c>
      <c r="H1628" s="179" t="s">
        <v>1699</v>
      </c>
      <c r="I1628" s="86">
        <v>100</v>
      </c>
      <c r="J1628" s="92">
        <v>0</v>
      </c>
      <c r="K1628" s="846" t="s">
        <v>1709</v>
      </c>
      <c r="L1628" s="847"/>
      <c r="M1628" s="107">
        <v>0</v>
      </c>
    </row>
    <row r="1629" spans="2:13">
      <c r="B1629" s="61" t="s">
        <v>1684</v>
      </c>
      <c r="C1629" s="86" t="s">
        <v>1722</v>
      </c>
      <c r="D1629" s="92">
        <v>0</v>
      </c>
      <c r="E1629" s="179" t="s">
        <v>1684</v>
      </c>
      <c r="F1629" s="86" t="s">
        <v>1722</v>
      </c>
      <c r="G1629" s="92">
        <v>0</v>
      </c>
      <c r="H1629" s="179" t="s">
        <v>1685</v>
      </c>
      <c r="I1629" s="86">
        <v>85</v>
      </c>
      <c r="J1629" s="92">
        <v>0</v>
      </c>
      <c r="K1629" s="846" t="s">
        <v>1710</v>
      </c>
      <c r="L1629" s="847"/>
      <c r="M1629" s="107">
        <v>0</v>
      </c>
    </row>
    <row r="1630" spans="2:13">
      <c r="B1630" s="61" t="s">
        <v>1685</v>
      </c>
      <c r="C1630" s="86" t="s">
        <v>1722</v>
      </c>
      <c r="D1630" s="92">
        <v>0</v>
      </c>
      <c r="E1630" s="179" t="s">
        <v>1685</v>
      </c>
      <c r="F1630" s="86" t="s">
        <v>1722</v>
      </c>
      <c r="G1630" s="92">
        <v>0</v>
      </c>
      <c r="H1630" s="179" t="s">
        <v>1700</v>
      </c>
      <c r="I1630" s="100">
        <v>0</v>
      </c>
      <c r="J1630" s="106">
        <v>0</v>
      </c>
      <c r="K1630" s="593" t="s">
        <v>2003</v>
      </c>
      <c r="L1630" s="100"/>
      <c r="M1630" s="101">
        <v>0</v>
      </c>
    </row>
    <row r="1631" spans="2:13">
      <c r="B1631" s="61" t="s">
        <v>1686</v>
      </c>
      <c r="C1631" s="86" t="s">
        <v>1722</v>
      </c>
      <c r="D1631" s="92">
        <v>0</v>
      </c>
      <c r="E1631" s="179" t="s">
        <v>1686</v>
      </c>
      <c r="F1631" s="86" t="s">
        <v>1722</v>
      </c>
      <c r="G1631" s="92">
        <v>0</v>
      </c>
      <c r="H1631" s="848" t="s">
        <v>1712</v>
      </c>
      <c r="I1631" s="849"/>
      <c r="J1631" s="81" t="s">
        <v>1711</v>
      </c>
      <c r="K1631" s="97">
        <v>30</v>
      </c>
      <c r="L1631" s="82" t="s">
        <v>1705</v>
      </c>
      <c r="M1631" s="98">
        <v>220</v>
      </c>
    </row>
    <row r="1632" spans="2:13">
      <c r="B1632" s="61" t="s">
        <v>1687</v>
      </c>
      <c r="C1632" s="86" t="s">
        <v>1722</v>
      </c>
      <c r="D1632" s="92">
        <v>0</v>
      </c>
      <c r="E1632" s="179" t="s">
        <v>1687</v>
      </c>
      <c r="F1632" s="86" t="s">
        <v>1722</v>
      </c>
      <c r="G1632" s="92">
        <v>0</v>
      </c>
      <c r="H1632" s="180"/>
      <c r="I1632" s="180"/>
      <c r="J1632" s="180"/>
      <c r="K1632" s="180"/>
      <c r="L1632" s="180"/>
      <c r="M1632" s="65"/>
    </row>
    <row r="1633" spans="2:13">
      <c r="B1633" s="61" t="s">
        <v>1688</v>
      </c>
      <c r="C1633" s="86" t="s">
        <v>1723</v>
      </c>
      <c r="D1633" s="92" t="s">
        <v>1723</v>
      </c>
      <c r="E1633" s="179" t="s">
        <v>1688</v>
      </c>
      <c r="F1633" s="86" t="s">
        <v>1723</v>
      </c>
      <c r="G1633" s="92" t="s">
        <v>1723</v>
      </c>
      <c r="H1633" s="180"/>
      <c r="I1633" s="180"/>
      <c r="J1633" s="180"/>
      <c r="K1633" s="180"/>
      <c r="L1633" s="180"/>
      <c r="M1633" s="65"/>
    </row>
    <row r="1634" spans="2:13">
      <c r="B1634" s="61" t="s">
        <v>1689</v>
      </c>
      <c r="C1634" s="94" t="s">
        <v>879</v>
      </c>
      <c r="D1634" s="92">
        <v>51</v>
      </c>
      <c r="E1634" s="179" t="s">
        <v>1689</v>
      </c>
      <c r="F1634" s="96" t="s">
        <v>1195</v>
      </c>
      <c r="G1634" s="92">
        <v>75</v>
      </c>
      <c r="H1634" s="86" t="s">
        <v>1723</v>
      </c>
      <c r="I1634" s="180"/>
      <c r="J1634" s="180"/>
      <c r="K1634" s="180"/>
      <c r="L1634" s="180"/>
      <c r="M1634" s="65"/>
    </row>
    <row r="1635" spans="2:13">
      <c r="B1635" s="61" t="s">
        <v>1690</v>
      </c>
      <c r="C1635" s="86" t="s">
        <v>1722</v>
      </c>
      <c r="D1635" s="92">
        <v>0</v>
      </c>
      <c r="E1635" s="179" t="s">
        <v>1690</v>
      </c>
      <c r="F1635" s="86" t="s">
        <v>1722</v>
      </c>
      <c r="G1635" s="92">
        <v>0</v>
      </c>
      <c r="H1635" s="180"/>
      <c r="I1635" s="180"/>
      <c r="J1635" s="180"/>
      <c r="K1635" s="180"/>
      <c r="L1635" s="180"/>
      <c r="M1635" s="65"/>
    </row>
    <row r="1636" spans="2:13">
      <c r="B1636" s="61" t="s">
        <v>1691</v>
      </c>
      <c r="C1636" s="86" t="s">
        <v>1722</v>
      </c>
      <c r="D1636" s="92">
        <v>0</v>
      </c>
      <c r="E1636" s="179" t="s">
        <v>1691</v>
      </c>
      <c r="F1636" s="96" t="s">
        <v>1185</v>
      </c>
      <c r="G1636" s="92">
        <v>80</v>
      </c>
      <c r="H1636" s="86" t="s">
        <v>1716</v>
      </c>
      <c r="I1636" s="180"/>
      <c r="J1636" s="85" t="s">
        <v>1717</v>
      </c>
      <c r="K1636" s="180"/>
      <c r="L1636" s="85" t="s">
        <v>1718</v>
      </c>
      <c r="M1636" s="65"/>
    </row>
    <row r="1637" spans="2:13">
      <c r="B1637" s="61" t="s">
        <v>1692</v>
      </c>
      <c r="C1637" s="86" t="s">
        <v>1722</v>
      </c>
      <c r="D1637" s="92">
        <v>0</v>
      </c>
      <c r="E1637" s="179" t="s">
        <v>1692</v>
      </c>
      <c r="F1637" s="86" t="s">
        <v>1722</v>
      </c>
      <c r="G1637" s="92">
        <v>0</v>
      </c>
      <c r="H1637" s="180"/>
      <c r="I1637" s="180"/>
      <c r="J1637" s="180"/>
      <c r="K1637" s="180"/>
      <c r="L1637" s="180"/>
      <c r="M1637" s="65"/>
    </row>
    <row r="1638" spans="2:13">
      <c r="B1638" s="61" t="s">
        <v>1677</v>
      </c>
      <c r="C1638" s="86" t="s">
        <v>1722</v>
      </c>
      <c r="D1638" s="92">
        <v>0</v>
      </c>
      <c r="E1638" s="179" t="s">
        <v>1677</v>
      </c>
      <c r="F1638" s="86" t="s">
        <v>1722</v>
      </c>
      <c r="G1638" s="92">
        <v>0</v>
      </c>
      <c r="H1638" s="86" t="s">
        <v>1723</v>
      </c>
      <c r="I1638" s="180"/>
      <c r="J1638" s="180"/>
      <c r="K1638" s="180"/>
      <c r="L1638" s="180"/>
      <c r="M1638" s="65"/>
    </row>
    <row r="1639" spans="2:13">
      <c r="B1639" s="61" t="s">
        <v>1693</v>
      </c>
      <c r="C1639" s="86" t="s">
        <v>1722</v>
      </c>
      <c r="D1639" s="92">
        <v>0</v>
      </c>
      <c r="E1639" s="179" t="s">
        <v>1693</v>
      </c>
      <c r="F1639" s="86" t="s">
        <v>1722</v>
      </c>
      <c r="G1639" s="92">
        <v>0</v>
      </c>
      <c r="H1639" s="180"/>
      <c r="I1639" s="180"/>
      <c r="J1639" s="180"/>
      <c r="K1639" s="180"/>
      <c r="L1639" s="180"/>
      <c r="M1639" s="65"/>
    </row>
    <row r="1640" spans="2:13" ht="15.75" thickBot="1">
      <c r="B1640" s="102" t="s">
        <v>1729</v>
      </c>
      <c r="C1640" s="93"/>
      <c r="D1640" s="108">
        <v>77</v>
      </c>
      <c r="E1640" s="103" t="s">
        <v>1730</v>
      </c>
      <c r="F1640" s="93"/>
      <c r="G1640" s="108">
        <v>74</v>
      </c>
      <c r="H1640" s="83"/>
      <c r="I1640" s="83"/>
      <c r="J1640" s="83"/>
      <c r="K1640" s="83"/>
      <c r="L1640" s="83"/>
      <c r="M1640" s="84"/>
    </row>
    <row r="1641" spans="2:13" ht="15.75" thickTop="1">
      <c r="B1641" s="104"/>
      <c r="C1641" s="105"/>
      <c r="D1641" s="142"/>
      <c r="E1641" s="104"/>
      <c r="F1641" s="105"/>
      <c r="G1641" s="142"/>
      <c r="H1641" s="58"/>
      <c r="I1641" s="58"/>
      <c r="J1641" s="58"/>
      <c r="K1641" s="58"/>
      <c r="L1641" s="58"/>
      <c r="M1641" s="58"/>
    </row>
    <row r="1642" spans="2:13">
      <c r="B1642" s="104"/>
      <c r="C1642" s="105"/>
      <c r="D1642" s="142"/>
      <c r="E1642" s="104"/>
      <c r="F1642" s="105"/>
      <c r="G1642" s="142"/>
      <c r="H1642" s="58"/>
      <c r="I1642" s="58"/>
      <c r="J1642" s="58"/>
      <c r="K1642" s="58"/>
      <c r="L1642" s="58"/>
      <c r="M1642" s="58"/>
    </row>
    <row r="1643" spans="2:13" ht="15.75" thickBot="1">
      <c r="B1643" s="104"/>
      <c r="C1643" s="105"/>
      <c r="D1643" s="142"/>
      <c r="E1643" s="104"/>
      <c r="F1643" s="105"/>
      <c r="G1643" s="142"/>
      <c r="H1643" s="58"/>
      <c r="I1643" s="58"/>
      <c r="J1643" s="58"/>
      <c r="K1643" s="58"/>
      <c r="L1643" s="58"/>
      <c r="M1643" s="58"/>
    </row>
    <row r="1644" spans="2:13" ht="16.5" thickTop="1" thickBot="1">
      <c r="B1644" s="833" t="s">
        <v>1929</v>
      </c>
      <c r="C1644" s="834"/>
      <c r="D1644" s="835" t="s">
        <v>1658</v>
      </c>
      <c r="E1644" s="836"/>
      <c r="F1644" s="836"/>
      <c r="G1644" s="836"/>
      <c r="H1644" s="836"/>
      <c r="I1644" s="837"/>
      <c r="J1644" s="333"/>
      <c r="K1644" s="59"/>
      <c r="L1644" s="59"/>
      <c r="M1644" s="60"/>
    </row>
    <row r="1645" spans="2:13" ht="15.75" thickTop="1">
      <c r="B1645" s="66" t="s">
        <v>1667</v>
      </c>
      <c r="C1645" s="612" t="s">
        <v>2108</v>
      </c>
      <c r="D1645" s="436" t="s">
        <v>1652</v>
      </c>
      <c r="E1645" s="437" t="s">
        <v>1653</v>
      </c>
      <c r="F1645" s="437" t="s">
        <v>1654</v>
      </c>
      <c r="G1645" s="437" t="s">
        <v>1656</v>
      </c>
      <c r="H1645" s="437" t="s">
        <v>1655</v>
      </c>
      <c r="I1645" s="438" t="s">
        <v>1657</v>
      </c>
      <c r="J1645" s="217"/>
      <c r="K1645" s="435"/>
      <c r="L1645" s="435"/>
      <c r="M1645" s="65"/>
    </row>
    <row r="1646" spans="2:13">
      <c r="B1646" s="66" t="s">
        <v>1757</v>
      </c>
      <c r="C1646" s="86" t="s">
        <v>586</v>
      </c>
      <c r="D1646" s="87">
        <v>85</v>
      </c>
      <c r="E1646" s="88">
        <v>90</v>
      </c>
      <c r="F1646" s="88">
        <v>80</v>
      </c>
      <c r="G1646" s="88">
        <v>70</v>
      </c>
      <c r="H1646" s="88">
        <v>80</v>
      </c>
      <c r="I1646" s="89">
        <v>130</v>
      </c>
      <c r="J1646" s="217"/>
      <c r="K1646" s="435"/>
      <c r="L1646" s="435"/>
      <c r="M1646" s="65"/>
    </row>
    <row r="1647" spans="2:13">
      <c r="B1647" s="66" t="s">
        <v>1665</v>
      </c>
      <c r="C1647" s="86" t="s">
        <v>12</v>
      </c>
      <c r="D1647" s="838" t="s">
        <v>1669</v>
      </c>
      <c r="E1647" s="839"/>
      <c r="F1647" s="839"/>
      <c r="G1647" s="839"/>
      <c r="H1647" s="839"/>
      <c r="I1647" s="840"/>
      <c r="J1647" s="217"/>
      <c r="K1647" s="435"/>
      <c r="L1647" s="435"/>
      <c r="M1647" s="65"/>
    </row>
    <row r="1648" spans="2:13">
      <c r="B1648" s="66" t="s">
        <v>1666</v>
      </c>
      <c r="C1648" s="86" t="s">
        <v>6</v>
      </c>
      <c r="D1648" s="841" t="s">
        <v>1661</v>
      </c>
      <c r="E1648" s="842"/>
      <c r="F1648" s="842"/>
      <c r="G1648" s="842" t="s">
        <v>1662</v>
      </c>
      <c r="H1648" s="842"/>
      <c r="I1648" s="843"/>
      <c r="J1648" s="217"/>
      <c r="K1648" s="435"/>
      <c r="L1648" s="435"/>
      <c r="M1648" s="65"/>
    </row>
    <row r="1649" spans="2:13">
      <c r="B1649" s="66" t="s">
        <v>1670</v>
      </c>
      <c r="C1649" s="96" t="s">
        <v>1483</v>
      </c>
      <c r="D1649" s="63" t="s">
        <v>1663</v>
      </c>
      <c r="E1649" s="435" t="s">
        <v>750</v>
      </c>
      <c r="F1649" s="435"/>
      <c r="G1649" s="64" t="s">
        <v>1663</v>
      </c>
      <c r="H1649" s="435" t="s">
        <v>695</v>
      </c>
      <c r="I1649" s="70"/>
      <c r="J1649" s="444"/>
      <c r="K1649" s="435"/>
      <c r="L1649" s="435"/>
      <c r="M1649" s="65"/>
    </row>
    <row r="1650" spans="2:13">
      <c r="B1650" s="66" t="s">
        <v>1659</v>
      </c>
      <c r="C1650" s="86">
        <v>968.74</v>
      </c>
      <c r="D1650" s="71" t="s">
        <v>1664</v>
      </c>
      <c r="E1650" s="90">
        <v>70</v>
      </c>
      <c r="F1650" s="68"/>
      <c r="G1650" s="72" t="s">
        <v>1664</v>
      </c>
      <c r="H1650" s="90">
        <v>120</v>
      </c>
      <c r="I1650" s="69"/>
      <c r="J1650" s="152"/>
      <c r="K1650" s="435"/>
      <c r="L1650" s="435"/>
      <c r="M1650" s="65"/>
    </row>
    <row r="1651" spans="2:13">
      <c r="B1651" s="66" t="s">
        <v>1660</v>
      </c>
      <c r="C1651" s="86">
        <v>354.22</v>
      </c>
      <c r="D1651" s="838" t="s">
        <v>1668</v>
      </c>
      <c r="E1651" s="839"/>
      <c r="F1651" s="839"/>
      <c r="G1651" s="839"/>
      <c r="H1651" s="839"/>
      <c r="I1651" s="840"/>
      <c r="J1651" s="152"/>
      <c r="K1651" s="435"/>
      <c r="L1651" s="435"/>
      <c r="M1651" s="65"/>
    </row>
    <row r="1652" spans="2:13">
      <c r="B1652" s="66" t="s">
        <v>1728</v>
      </c>
      <c r="C1652" s="140">
        <v>676.8</v>
      </c>
      <c r="D1652" s="841" t="s">
        <v>1661</v>
      </c>
      <c r="E1652" s="842"/>
      <c r="F1652" s="842"/>
      <c r="G1652" s="842" t="s">
        <v>1662</v>
      </c>
      <c r="H1652" s="842"/>
      <c r="I1652" s="843"/>
      <c r="J1652" s="152"/>
      <c r="K1652" s="435"/>
      <c r="L1652" s="435"/>
      <c r="M1652" s="65"/>
    </row>
    <row r="1653" spans="2:13">
      <c r="B1653" s="66" t="s">
        <v>1713</v>
      </c>
      <c r="C1653" s="86">
        <v>1.31</v>
      </c>
      <c r="D1653" s="63" t="s">
        <v>1663</v>
      </c>
      <c r="E1653" s="435" t="s">
        <v>1216</v>
      </c>
      <c r="F1653" s="435"/>
      <c r="G1653" s="64" t="s">
        <v>1663</v>
      </c>
      <c r="H1653" s="435" t="s">
        <v>634</v>
      </c>
      <c r="I1653" s="70"/>
      <c r="J1653" s="152"/>
      <c r="K1653" s="435"/>
      <c r="L1653" s="435"/>
      <c r="M1653" s="65"/>
    </row>
    <row r="1654" spans="2:13">
      <c r="B1654" s="66" t="s">
        <v>1714</v>
      </c>
      <c r="C1654" s="140">
        <v>2</v>
      </c>
      <c r="D1654" s="63" t="s">
        <v>1664</v>
      </c>
      <c r="E1654" s="90">
        <v>90</v>
      </c>
      <c r="F1654" s="68"/>
      <c r="G1654" s="72" t="s">
        <v>1664</v>
      </c>
      <c r="H1654" s="91">
        <v>71</v>
      </c>
      <c r="I1654" s="70"/>
      <c r="J1654" s="152"/>
      <c r="K1654" s="435"/>
      <c r="L1654" s="435"/>
      <c r="M1654" s="65"/>
    </row>
    <row r="1655" spans="2:13">
      <c r="B1655" s="844" t="s">
        <v>1671</v>
      </c>
      <c r="C1655" s="839"/>
      <c r="D1655" s="840"/>
      <c r="E1655" s="838" t="s">
        <v>1672</v>
      </c>
      <c r="F1655" s="839"/>
      <c r="G1655" s="840"/>
      <c r="H1655" s="838" t="s">
        <v>1673</v>
      </c>
      <c r="I1655" s="839"/>
      <c r="J1655" s="840"/>
      <c r="K1655" s="838" t="s">
        <v>1701</v>
      </c>
      <c r="L1655" s="839"/>
      <c r="M1655" s="845"/>
    </row>
    <row r="1656" spans="2:13">
      <c r="B1656" s="73" t="s">
        <v>1674</v>
      </c>
      <c r="C1656" s="437" t="s">
        <v>1675</v>
      </c>
      <c r="D1656" s="438" t="s">
        <v>1676</v>
      </c>
      <c r="E1656" s="436" t="s">
        <v>1674</v>
      </c>
      <c r="F1656" s="437" t="s">
        <v>1675</v>
      </c>
      <c r="G1656" s="438" t="s">
        <v>1676</v>
      </c>
      <c r="H1656" s="436" t="s">
        <v>1694</v>
      </c>
      <c r="I1656" s="437" t="s">
        <v>1731</v>
      </c>
      <c r="J1656" s="438" t="s">
        <v>1732</v>
      </c>
      <c r="K1656" s="436" t="s">
        <v>1702</v>
      </c>
      <c r="L1656" s="437"/>
      <c r="M1656" s="77" t="s">
        <v>1703</v>
      </c>
    </row>
    <row r="1657" spans="2:13">
      <c r="B1657" s="61" t="s">
        <v>1678</v>
      </c>
      <c r="C1657" s="86" t="s">
        <v>1144</v>
      </c>
      <c r="D1657" s="92">
        <v>102</v>
      </c>
      <c r="E1657" s="434" t="s">
        <v>1678</v>
      </c>
      <c r="F1657" s="94" t="s">
        <v>944</v>
      </c>
      <c r="G1657" s="92">
        <v>68</v>
      </c>
      <c r="H1657" s="434" t="s">
        <v>1695</v>
      </c>
      <c r="I1657" s="86">
        <v>0</v>
      </c>
      <c r="J1657" s="92">
        <v>10</v>
      </c>
      <c r="K1657" s="434" t="s">
        <v>1704</v>
      </c>
      <c r="L1657" s="435"/>
      <c r="M1657" s="107">
        <v>40</v>
      </c>
    </row>
    <row r="1658" spans="2:13">
      <c r="B1658" s="61" t="s">
        <v>1679</v>
      </c>
      <c r="C1658" s="86" t="s">
        <v>1722</v>
      </c>
      <c r="D1658" s="92">
        <v>0</v>
      </c>
      <c r="E1658" s="434" t="s">
        <v>1679</v>
      </c>
      <c r="F1658" s="94" t="s">
        <v>930</v>
      </c>
      <c r="G1658" s="92">
        <v>90</v>
      </c>
      <c r="H1658" s="434" t="s">
        <v>1696</v>
      </c>
      <c r="I1658" s="86">
        <v>100</v>
      </c>
      <c r="J1658" s="92">
        <v>0</v>
      </c>
      <c r="K1658" s="434" t="s">
        <v>1735</v>
      </c>
      <c r="L1658" s="435"/>
      <c r="M1658" s="107">
        <v>50</v>
      </c>
    </row>
    <row r="1659" spans="2:13">
      <c r="B1659" s="61" t="s">
        <v>1680</v>
      </c>
      <c r="C1659" s="86" t="s">
        <v>1722</v>
      </c>
      <c r="D1659" s="92">
        <v>0</v>
      </c>
      <c r="E1659" s="434" t="s">
        <v>1680</v>
      </c>
      <c r="F1659" s="86" t="s">
        <v>1722</v>
      </c>
      <c r="G1659" s="92">
        <v>0</v>
      </c>
      <c r="H1659" s="434" t="s">
        <v>1697</v>
      </c>
      <c r="I1659" s="86">
        <v>0</v>
      </c>
      <c r="J1659" s="92">
        <v>30</v>
      </c>
      <c r="K1659" s="67" t="s">
        <v>1706</v>
      </c>
      <c r="L1659" s="68"/>
      <c r="M1659" s="101">
        <v>0</v>
      </c>
    </row>
    <row r="1660" spans="2:13">
      <c r="B1660" s="61" t="s">
        <v>1681</v>
      </c>
      <c r="C1660" s="86" t="s">
        <v>1722</v>
      </c>
      <c r="D1660" s="92">
        <v>0</v>
      </c>
      <c r="E1660" s="434" t="s">
        <v>1681</v>
      </c>
      <c r="F1660" s="86" t="s">
        <v>1722</v>
      </c>
      <c r="G1660" s="92">
        <v>0</v>
      </c>
      <c r="H1660" s="434" t="s">
        <v>1698</v>
      </c>
      <c r="I1660" s="86">
        <v>0</v>
      </c>
      <c r="J1660" s="92">
        <v>0</v>
      </c>
      <c r="K1660" s="838" t="s">
        <v>1707</v>
      </c>
      <c r="L1660" s="839"/>
      <c r="M1660" s="845"/>
    </row>
    <row r="1661" spans="2:13">
      <c r="B1661" s="61" t="s">
        <v>1682</v>
      </c>
      <c r="C1661" s="86" t="s">
        <v>1722</v>
      </c>
      <c r="D1661" s="92">
        <v>0</v>
      </c>
      <c r="E1661" s="434" t="s">
        <v>1682</v>
      </c>
      <c r="F1661" s="86" t="s">
        <v>885</v>
      </c>
      <c r="G1661" s="92">
        <v>60</v>
      </c>
      <c r="H1661" s="435" t="s">
        <v>1724</v>
      </c>
      <c r="I1661" s="86">
        <v>50</v>
      </c>
      <c r="J1661" s="92">
        <v>0</v>
      </c>
      <c r="K1661" s="846" t="s">
        <v>1708</v>
      </c>
      <c r="L1661" s="847"/>
      <c r="M1661" s="107">
        <v>0</v>
      </c>
    </row>
    <row r="1662" spans="2:13">
      <c r="B1662" s="61" t="s">
        <v>1683</v>
      </c>
      <c r="C1662" s="86" t="s">
        <v>1722</v>
      </c>
      <c r="D1662" s="92">
        <v>0</v>
      </c>
      <c r="E1662" s="434" t="s">
        <v>1683</v>
      </c>
      <c r="F1662" s="86" t="s">
        <v>1722</v>
      </c>
      <c r="G1662" s="92">
        <v>0</v>
      </c>
      <c r="H1662" s="434" t="s">
        <v>1699</v>
      </c>
      <c r="I1662" s="86">
        <v>0</v>
      </c>
      <c r="J1662" s="92">
        <v>0</v>
      </c>
      <c r="K1662" s="846" t="s">
        <v>1709</v>
      </c>
      <c r="L1662" s="847"/>
      <c r="M1662" s="107">
        <v>0</v>
      </c>
    </row>
    <row r="1663" spans="2:13">
      <c r="B1663" s="61" t="s">
        <v>1684</v>
      </c>
      <c r="C1663" s="86" t="s">
        <v>1722</v>
      </c>
      <c r="D1663" s="92">
        <v>0</v>
      </c>
      <c r="E1663" s="434" t="s">
        <v>1684</v>
      </c>
      <c r="F1663" s="86" t="s">
        <v>1722</v>
      </c>
      <c r="G1663" s="92">
        <v>0</v>
      </c>
      <c r="H1663" s="434" t="s">
        <v>1685</v>
      </c>
      <c r="I1663" s="86">
        <v>85</v>
      </c>
      <c r="J1663" s="92">
        <v>30</v>
      </c>
      <c r="K1663" s="846" t="s">
        <v>1710</v>
      </c>
      <c r="L1663" s="847"/>
      <c r="M1663" s="107">
        <v>0</v>
      </c>
    </row>
    <row r="1664" spans="2:13">
      <c r="B1664" s="61" t="s">
        <v>1685</v>
      </c>
      <c r="C1664" s="86" t="s">
        <v>1723</v>
      </c>
      <c r="D1664" s="92" t="s">
        <v>1723</v>
      </c>
      <c r="E1664" s="434" t="s">
        <v>1685</v>
      </c>
      <c r="F1664" s="86" t="s">
        <v>1723</v>
      </c>
      <c r="G1664" s="92" t="s">
        <v>1723</v>
      </c>
      <c r="H1664" s="434" t="s">
        <v>1700</v>
      </c>
      <c r="I1664" s="100">
        <v>70</v>
      </c>
      <c r="J1664" s="106">
        <v>0</v>
      </c>
      <c r="K1664" s="593" t="s">
        <v>2003</v>
      </c>
      <c r="L1664" s="100"/>
      <c r="M1664" s="101" t="s">
        <v>2004</v>
      </c>
    </row>
    <row r="1665" spans="2:13">
      <c r="B1665" s="61" t="s">
        <v>1686</v>
      </c>
      <c r="C1665" s="86" t="s">
        <v>1722</v>
      </c>
      <c r="D1665" s="92">
        <v>0</v>
      </c>
      <c r="E1665" s="434" t="s">
        <v>1686</v>
      </c>
      <c r="F1665" s="86" t="s">
        <v>1722</v>
      </c>
      <c r="G1665" s="92">
        <v>0</v>
      </c>
      <c r="H1665" s="848" t="s">
        <v>1712</v>
      </c>
      <c r="I1665" s="849"/>
      <c r="J1665" s="81" t="s">
        <v>1711</v>
      </c>
      <c r="K1665" s="97">
        <v>30</v>
      </c>
      <c r="L1665" s="82" t="s">
        <v>1705</v>
      </c>
      <c r="M1665" s="98">
        <v>205</v>
      </c>
    </row>
    <row r="1666" spans="2:13">
      <c r="B1666" s="61" t="s">
        <v>1687</v>
      </c>
      <c r="C1666" s="86" t="s">
        <v>1723</v>
      </c>
      <c r="D1666" s="92" t="s">
        <v>1723</v>
      </c>
      <c r="E1666" s="434" t="s">
        <v>1687</v>
      </c>
      <c r="F1666" s="86" t="s">
        <v>1723</v>
      </c>
      <c r="G1666" s="92" t="s">
        <v>1723</v>
      </c>
      <c r="H1666" s="435"/>
      <c r="I1666" s="435"/>
      <c r="J1666" s="435"/>
      <c r="K1666" s="435"/>
      <c r="L1666" s="435"/>
      <c r="M1666" s="65"/>
    </row>
    <row r="1667" spans="2:13">
      <c r="B1667" s="61" t="s">
        <v>1688</v>
      </c>
      <c r="C1667" s="96" t="s">
        <v>1372</v>
      </c>
      <c r="D1667" s="92">
        <v>72</v>
      </c>
      <c r="E1667" s="434" t="s">
        <v>1688</v>
      </c>
      <c r="F1667" s="86" t="s">
        <v>1722</v>
      </c>
      <c r="G1667" s="92">
        <v>0</v>
      </c>
      <c r="H1667" s="435"/>
      <c r="I1667" s="435"/>
      <c r="J1667" s="435"/>
      <c r="K1667" s="435"/>
      <c r="L1667" s="435"/>
      <c r="M1667" s="65"/>
    </row>
    <row r="1668" spans="2:13">
      <c r="B1668" s="61" t="s">
        <v>1689</v>
      </c>
      <c r="C1668" s="86" t="s">
        <v>1749</v>
      </c>
      <c r="D1668" s="92">
        <v>80</v>
      </c>
      <c r="E1668" s="434" t="s">
        <v>1689</v>
      </c>
      <c r="F1668" s="86" t="s">
        <v>1722</v>
      </c>
      <c r="G1668" s="92">
        <v>0</v>
      </c>
      <c r="H1668" s="435"/>
      <c r="I1668" s="435"/>
      <c r="J1668" s="435"/>
      <c r="K1668" s="435"/>
      <c r="L1668" s="435"/>
      <c r="M1668" s="65"/>
    </row>
    <row r="1669" spans="2:13">
      <c r="B1669" s="61" t="s">
        <v>1690</v>
      </c>
      <c r="C1669" s="86" t="s">
        <v>1722</v>
      </c>
      <c r="D1669" s="92">
        <v>0</v>
      </c>
      <c r="E1669" s="434" t="s">
        <v>1690</v>
      </c>
      <c r="F1669" s="86" t="s">
        <v>1722</v>
      </c>
      <c r="G1669" s="92">
        <v>0</v>
      </c>
      <c r="H1669" s="435"/>
      <c r="I1669" s="435"/>
      <c r="J1669" s="435"/>
      <c r="K1669" s="435"/>
      <c r="L1669" s="435"/>
      <c r="M1669" s="65"/>
    </row>
    <row r="1670" spans="2:13">
      <c r="B1670" s="61" t="s">
        <v>1691</v>
      </c>
      <c r="C1670" s="86" t="s">
        <v>656</v>
      </c>
      <c r="D1670" s="92">
        <v>30</v>
      </c>
      <c r="E1670" s="434" t="s">
        <v>1691</v>
      </c>
      <c r="F1670" s="96" t="s">
        <v>1185</v>
      </c>
      <c r="G1670" s="92">
        <v>80</v>
      </c>
      <c r="H1670" s="86" t="s">
        <v>1716</v>
      </c>
      <c r="I1670" s="435"/>
      <c r="J1670" s="85" t="s">
        <v>1717</v>
      </c>
      <c r="K1670" s="435"/>
      <c r="L1670" s="85" t="s">
        <v>1718</v>
      </c>
      <c r="M1670" s="65"/>
    </row>
    <row r="1671" spans="2:13">
      <c r="B1671" s="61" t="s">
        <v>1692</v>
      </c>
      <c r="C1671" s="86" t="s">
        <v>1722</v>
      </c>
      <c r="D1671" s="92">
        <v>0</v>
      </c>
      <c r="E1671" s="434" t="s">
        <v>1692</v>
      </c>
      <c r="F1671" s="86" t="s">
        <v>1332</v>
      </c>
      <c r="G1671" s="92">
        <v>40</v>
      </c>
      <c r="H1671" s="435"/>
      <c r="I1671" s="435"/>
      <c r="J1671" s="435"/>
      <c r="K1671" s="435"/>
      <c r="L1671" s="435"/>
      <c r="M1671" s="65"/>
    </row>
    <row r="1672" spans="2:13">
      <c r="B1672" s="61" t="s">
        <v>1677</v>
      </c>
      <c r="C1672" s="86" t="s">
        <v>1081</v>
      </c>
      <c r="D1672" s="92">
        <v>75</v>
      </c>
      <c r="E1672" s="434" t="s">
        <v>1677</v>
      </c>
      <c r="F1672" s="86" t="s">
        <v>761</v>
      </c>
      <c r="G1672" s="92">
        <v>80</v>
      </c>
      <c r="H1672" s="435"/>
      <c r="I1672" s="435"/>
      <c r="J1672" s="435"/>
      <c r="K1672" s="435"/>
      <c r="L1672" s="435"/>
      <c r="M1672" s="65"/>
    </row>
    <row r="1673" spans="2:13">
      <c r="B1673" s="61" t="s">
        <v>1693</v>
      </c>
      <c r="C1673" s="94" t="s">
        <v>1247</v>
      </c>
      <c r="D1673" s="92">
        <v>63</v>
      </c>
      <c r="E1673" s="434" t="s">
        <v>1693</v>
      </c>
      <c r="F1673" s="86" t="s">
        <v>1722</v>
      </c>
      <c r="G1673" s="92">
        <v>0</v>
      </c>
      <c r="H1673" s="435"/>
      <c r="I1673" s="435"/>
      <c r="J1673" s="435"/>
      <c r="K1673" s="435"/>
      <c r="L1673" s="435"/>
      <c r="M1673" s="65"/>
    </row>
    <row r="1674" spans="2:13" ht="15.75" thickBot="1">
      <c r="B1674" s="102" t="s">
        <v>1729</v>
      </c>
      <c r="C1674" s="93"/>
      <c r="D1674" s="108">
        <v>70</v>
      </c>
      <c r="E1674" s="103" t="s">
        <v>1730</v>
      </c>
      <c r="F1674" s="93"/>
      <c r="G1674" s="108">
        <v>70</v>
      </c>
      <c r="H1674" s="83"/>
      <c r="I1674" s="83"/>
      <c r="J1674" s="83"/>
      <c r="K1674" s="83"/>
      <c r="L1674" s="83"/>
      <c r="M1674" s="84"/>
    </row>
    <row r="1675" spans="2:13" ht="15.75" thickTop="1">
      <c r="B1675" s="104"/>
      <c r="C1675" s="105"/>
      <c r="D1675" s="142"/>
      <c r="E1675" s="104"/>
      <c r="F1675" s="105"/>
      <c r="G1675" s="142"/>
      <c r="H1675" s="58"/>
      <c r="I1675" s="58"/>
      <c r="J1675" s="58"/>
      <c r="K1675" s="58"/>
      <c r="L1675" s="58"/>
      <c r="M1675" s="58"/>
    </row>
    <row r="1676" spans="2:13">
      <c r="B1676" s="104"/>
      <c r="C1676" s="105"/>
      <c r="D1676" s="142"/>
      <c r="E1676" s="104"/>
      <c r="F1676" s="105"/>
      <c r="G1676" s="142"/>
      <c r="H1676" s="58"/>
      <c r="I1676" s="58"/>
      <c r="J1676" s="58"/>
      <c r="K1676" s="58"/>
      <c r="L1676" s="58"/>
      <c r="M1676" s="58"/>
    </row>
    <row r="1677" spans="2:13" ht="15.75" thickBot="1">
      <c r="B1677" s="104"/>
      <c r="C1677" s="105"/>
      <c r="D1677" s="142"/>
      <c r="E1677" s="104"/>
      <c r="F1677" s="105"/>
      <c r="G1677" s="142"/>
      <c r="H1677" s="58"/>
      <c r="I1677" s="58"/>
      <c r="J1677" s="58"/>
      <c r="K1677" s="58"/>
      <c r="L1677" s="58"/>
      <c r="M1677" s="58"/>
    </row>
    <row r="1678" spans="2:13" ht="16.5" thickTop="1" thickBot="1">
      <c r="B1678" s="833" t="s">
        <v>2119</v>
      </c>
      <c r="C1678" s="834"/>
      <c r="D1678" s="835" t="s">
        <v>1658</v>
      </c>
      <c r="E1678" s="836"/>
      <c r="F1678" s="836"/>
      <c r="G1678" s="836"/>
      <c r="H1678" s="836"/>
      <c r="I1678" s="837"/>
      <c r="J1678" s="131"/>
      <c r="K1678" s="59"/>
      <c r="L1678" s="59"/>
      <c r="M1678" s="60"/>
    </row>
    <row r="1679" spans="2:13" ht="15.75" thickTop="1">
      <c r="B1679" s="66" t="s">
        <v>1667</v>
      </c>
      <c r="C1679" s="623" t="s">
        <v>2120</v>
      </c>
      <c r="D1679" s="622" t="s">
        <v>1652</v>
      </c>
      <c r="E1679" s="623" t="s">
        <v>1653</v>
      </c>
      <c r="F1679" s="623" t="s">
        <v>1654</v>
      </c>
      <c r="G1679" s="623" t="s">
        <v>1656</v>
      </c>
      <c r="H1679" s="623" t="s">
        <v>1655</v>
      </c>
      <c r="I1679" s="624" t="s">
        <v>1657</v>
      </c>
      <c r="J1679" s="132"/>
      <c r="K1679" s="626"/>
      <c r="L1679" s="626"/>
      <c r="M1679" s="65"/>
    </row>
    <row r="1680" spans="2:13">
      <c r="B1680" s="66" t="s">
        <v>1757</v>
      </c>
      <c r="C1680" s="86" t="s">
        <v>1792</v>
      </c>
      <c r="D1680" s="87">
        <v>70</v>
      </c>
      <c r="E1680" s="88">
        <v>65</v>
      </c>
      <c r="F1680" s="88">
        <v>65</v>
      </c>
      <c r="G1680" s="88">
        <v>55</v>
      </c>
      <c r="H1680" s="88">
        <v>55</v>
      </c>
      <c r="I1680" s="89">
        <v>70</v>
      </c>
      <c r="J1680" s="132"/>
      <c r="K1680" s="626"/>
      <c r="L1680" s="626"/>
      <c r="M1680" s="65"/>
    </row>
    <row r="1681" spans="2:13">
      <c r="B1681" s="66" t="s">
        <v>1665</v>
      </c>
      <c r="C1681" s="86" t="s">
        <v>11</v>
      </c>
      <c r="D1681" s="838" t="s">
        <v>1669</v>
      </c>
      <c r="E1681" s="839"/>
      <c r="F1681" s="839"/>
      <c r="G1681" s="839"/>
      <c r="H1681" s="839"/>
      <c r="I1681" s="840"/>
      <c r="J1681" s="132"/>
      <c r="K1681" s="626"/>
      <c r="L1681" s="626"/>
      <c r="M1681" s="65"/>
    </row>
    <row r="1682" spans="2:13">
      <c r="B1682" s="66" t="s">
        <v>1666</v>
      </c>
      <c r="C1682" s="86" t="s">
        <v>1723</v>
      </c>
      <c r="D1682" s="841" t="s">
        <v>1661</v>
      </c>
      <c r="E1682" s="842"/>
      <c r="F1682" s="842"/>
      <c r="G1682" s="842" t="s">
        <v>1662</v>
      </c>
      <c r="H1682" s="842"/>
      <c r="I1682" s="843"/>
      <c r="J1682" s="132"/>
      <c r="K1682" s="626"/>
      <c r="L1682" s="626"/>
      <c r="M1682" s="65"/>
    </row>
    <row r="1683" spans="2:13">
      <c r="B1683" s="66" t="s">
        <v>1670</v>
      </c>
      <c r="C1683" s="96" t="s">
        <v>1431</v>
      </c>
      <c r="D1683" s="63" t="s">
        <v>1663</v>
      </c>
      <c r="E1683" s="626" t="s">
        <v>1144</v>
      </c>
      <c r="F1683" s="626"/>
      <c r="G1683" s="64" t="s">
        <v>1663</v>
      </c>
      <c r="H1683" s="626" t="s">
        <v>1723</v>
      </c>
      <c r="I1683" s="70"/>
      <c r="J1683" s="132"/>
      <c r="K1683" s="626"/>
      <c r="L1683" s="626"/>
      <c r="M1683" s="65"/>
    </row>
    <row r="1684" spans="2:13">
      <c r="B1684" s="66" t="s">
        <v>1659</v>
      </c>
      <c r="C1684" s="140">
        <v>134.68</v>
      </c>
      <c r="D1684" s="71" t="s">
        <v>1664</v>
      </c>
      <c r="E1684" s="90">
        <v>102</v>
      </c>
      <c r="F1684" s="68"/>
      <c r="G1684" s="72" t="s">
        <v>1664</v>
      </c>
      <c r="H1684" s="90" t="s">
        <v>1723</v>
      </c>
      <c r="I1684" s="69"/>
      <c r="J1684" s="132"/>
      <c r="K1684" s="626"/>
      <c r="L1684" s="626"/>
      <c r="M1684" s="65"/>
    </row>
    <row r="1685" spans="2:13">
      <c r="B1685" s="66" t="s">
        <v>1660</v>
      </c>
      <c r="C1685" s="140">
        <v>152.93</v>
      </c>
      <c r="D1685" s="838" t="s">
        <v>1668</v>
      </c>
      <c r="E1685" s="839"/>
      <c r="F1685" s="839"/>
      <c r="G1685" s="839"/>
      <c r="H1685" s="839"/>
      <c r="I1685" s="840"/>
      <c r="J1685" s="132"/>
      <c r="K1685" s="626"/>
      <c r="L1685" s="626"/>
      <c r="M1685" s="65"/>
    </row>
    <row r="1686" spans="2:13">
      <c r="B1686" s="66" t="s">
        <v>1728</v>
      </c>
      <c r="C1686" s="140">
        <v>405.57</v>
      </c>
      <c r="D1686" s="841" t="s">
        <v>1661</v>
      </c>
      <c r="E1686" s="842"/>
      <c r="F1686" s="842"/>
      <c r="G1686" s="842" t="s">
        <v>1662</v>
      </c>
      <c r="H1686" s="842"/>
      <c r="I1686" s="843"/>
      <c r="J1686" s="132"/>
      <c r="K1686" s="626"/>
      <c r="L1686" s="626"/>
      <c r="M1686" s="65"/>
    </row>
    <row r="1687" spans="2:13">
      <c r="B1687" s="66" t="s">
        <v>1713</v>
      </c>
      <c r="C1687" s="140">
        <v>1.08</v>
      </c>
      <c r="D1687" s="63" t="s">
        <v>1663</v>
      </c>
      <c r="E1687" s="626" t="s">
        <v>944</v>
      </c>
      <c r="F1687" s="626"/>
      <c r="G1687" s="64" t="s">
        <v>1663</v>
      </c>
      <c r="H1687" s="626" t="s">
        <v>1723</v>
      </c>
      <c r="I1687" s="70"/>
      <c r="J1687" s="132"/>
      <c r="K1687" s="626"/>
      <c r="L1687" s="626"/>
      <c r="M1687" s="65"/>
    </row>
    <row r="1688" spans="2:13">
      <c r="B1688" s="66" t="s">
        <v>1714</v>
      </c>
      <c r="C1688" s="140">
        <v>1.08</v>
      </c>
      <c r="D1688" s="63" t="s">
        <v>1664</v>
      </c>
      <c r="E1688" s="90">
        <v>68</v>
      </c>
      <c r="F1688" s="68"/>
      <c r="G1688" s="72" t="s">
        <v>1664</v>
      </c>
      <c r="H1688" s="91" t="s">
        <v>1723</v>
      </c>
      <c r="I1688" s="70"/>
      <c r="J1688" s="132"/>
      <c r="K1688" s="626"/>
      <c r="L1688" s="626"/>
      <c r="M1688" s="65"/>
    </row>
    <row r="1689" spans="2:13">
      <c r="B1689" s="844" t="s">
        <v>1671</v>
      </c>
      <c r="C1689" s="839"/>
      <c r="D1689" s="840"/>
      <c r="E1689" s="838" t="s">
        <v>1672</v>
      </c>
      <c r="F1689" s="839"/>
      <c r="G1689" s="840"/>
      <c r="H1689" s="838" t="s">
        <v>1673</v>
      </c>
      <c r="I1689" s="839"/>
      <c r="J1689" s="840"/>
      <c r="K1689" s="838" t="s">
        <v>1701</v>
      </c>
      <c r="L1689" s="839"/>
      <c r="M1689" s="845"/>
    </row>
    <row r="1690" spans="2:13">
      <c r="B1690" s="73" t="s">
        <v>1674</v>
      </c>
      <c r="C1690" s="623" t="s">
        <v>1675</v>
      </c>
      <c r="D1690" s="624" t="s">
        <v>1676</v>
      </c>
      <c r="E1690" s="622" t="s">
        <v>1674</v>
      </c>
      <c r="F1690" s="623" t="s">
        <v>1675</v>
      </c>
      <c r="G1690" s="624" t="s">
        <v>1676</v>
      </c>
      <c r="H1690" s="622" t="s">
        <v>1694</v>
      </c>
      <c r="I1690" s="623" t="s">
        <v>1731</v>
      </c>
      <c r="J1690" s="624" t="s">
        <v>1732</v>
      </c>
      <c r="K1690" s="622" t="s">
        <v>1702</v>
      </c>
      <c r="L1690" s="623"/>
      <c r="M1690" s="77" t="s">
        <v>1703</v>
      </c>
    </row>
    <row r="1691" spans="2:13">
      <c r="B1691" s="61" t="s">
        <v>1678</v>
      </c>
      <c r="C1691" s="86" t="s">
        <v>1723</v>
      </c>
      <c r="D1691" s="92" t="s">
        <v>1723</v>
      </c>
      <c r="E1691" s="625" t="s">
        <v>1678</v>
      </c>
      <c r="F1691" s="86" t="s">
        <v>1723</v>
      </c>
      <c r="G1691" s="92" t="s">
        <v>1723</v>
      </c>
      <c r="H1691" s="625" t="s">
        <v>1695</v>
      </c>
      <c r="I1691" s="86">
        <v>0</v>
      </c>
      <c r="J1691" s="92">
        <v>0</v>
      </c>
      <c r="K1691" s="625" t="s">
        <v>1704</v>
      </c>
      <c r="L1691" s="626"/>
      <c r="M1691" s="107">
        <v>25</v>
      </c>
    </row>
    <row r="1692" spans="2:13">
      <c r="B1692" s="61" t="s">
        <v>1679</v>
      </c>
      <c r="C1692" s="86" t="s">
        <v>1722</v>
      </c>
      <c r="D1692" s="92">
        <v>0</v>
      </c>
      <c r="E1692" s="625" t="s">
        <v>1679</v>
      </c>
      <c r="F1692" s="86" t="s">
        <v>1722</v>
      </c>
      <c r="G1692" s="92">
        <v>0</v>
      </c>
      <c r="H1692" s="625" t="s">
        <v>1696</v>
      </c>
      <c r="I1692" s="86">
        <v>90</v>
      </c>
      <c r="J1692" s="92">
        <v>20</v>
      </c>
      <c r="K1692" s="625" t="s">
        <v>1735</v>
      </c>
      <c r="L1692" s="626"/>
      <c r="M1692" s="107">
        <v>25</v>
      </c>
    </row>
    <row r="1693" spans="2:13">
      <c r="B1693" s="61" t="s">
        <v>1680</v>
      </c>
      <c r="C1693" s="86" t="s">
        <v>1722</v>
      </c>
      <c r="D1693" s="92">
        <v>0</v>
      </c>
      <c r="E1693" s="625" t="s">
        <v>1680</v>
      </c>
      <c r="F1693" s="96" t="s">
        <v>1346</v>
      </c>
      <c r="G1693" s="92">
        <v>60</v>
      </c>
      <c r="H1693" s="625" t="s">
        <v>1697</v>
      </c>
      <c r="I1693" s="86">
        <v>100</v>
      </c>
      <c r="J1693" s="92">
        <v>20</v>
      </c>
      <c r="K1693" s="67" t="s">
        <v>1706</v>
      </c>
      <c r="L1693" s="68"/>
      <c r="M1693" s="101">
        <v>50</v>
      </c>
    </row>
    <row r="1694" spans="2:13">
      <c r="B1694" s="61" t="s">
        <v>1681</v>
      </c>
      <c r="C1694" s="86" t="s">
        <v>1722</v>
      </c>
      <c r="D1694" s="92">
        <v>0</v>
      </c>
      <c r="E1694" s="625" t="s">
        <v>1681</v>
      </c>
      <c r="F1694" s="96" t="s">
        <v>1307</v>
      </c>
      <c r="G1694" s="92">
        <v>95</v>
      </c>
      <c r="H1694" s="625" t="s">
        <v>1698</v>
      </c>
      <c r="I1694" s="86">
        <v>0</v>
      </c>
      <c r="J1694" s="92">
        <v>10</v>
      </c>
      <c r="K1694" s="838" t="s">
        <v>1707</v>
      </c>
      <c r="L1694" s="839"/>
      <c r="M1694" s="845"/>
    </row>
    <row r="1695" spans="2:13">
      <c r="B1695" s="61" t="s">
        <v>1682</v>
      </c>
      <c r="C1695" s="86" t="s">
        <v>1722</v>
      </c>
      <c r="D1695" s="92">
        <v>0</v>
      </c>
      <c r="E1695" s="625" t="s">
        <v>1682</v>
      </c>
      <c r="F1695" s="86" t="s">
        <v>889</v>
      </c>
      <c r="G1695" s="92">
        <v>80</v>
      </c>
      <c r="H1695" s="626" t="s">
        <v>1724</v>
      </c>
      <c r="I1695" s="86">
        <v>50</v>
      </c>
      <c r="J1695" s="92">
        <v>0</v>
      </c>
      <c r="K1695" s="846" t="s">
        <v>1708</v>
      </c>
      <c r="L1695" s="847"/>
      <c r="M1695" s="107">
        <v>0</v>
      </c>
    </row>
    <row r="1696" spans="2:13">
      <c r="B1696" s="61" t="s">
        <v>1683</v>
      </c>
      <c r="C1696" s="86" t="s">
        <v>1722</v>
      </c>
      <c r="D1696" s="92">
        <v>0</v>
      </c>
      <c r="E1696" s="625" t="s">
        <v>1683</v>
      </c>
      <c r="F1696" s="86" t="s">
        <v>950</v>
      </c>
      <c r="G1696" s="92">
        <v>95</v>
      </c>
      <c r="H1696" s="625" t="s">
        <v>1699</v>
      </c>
      <c r="I1696" s="86">
        <v>100</v>
      </c>
      <c r="J1696" s="92">
        <v>10</v>
      </c>
      <c r="K1696" s="846" t="s">
        <v>1709</v>
      </c>
      <c r="L1696" s="847"/>
      <c r="M1696" s="107">
        <v>0</v>
      </c>
    </row>
    <row r="1697" spans="2:13">
      <c r="B1697" s="61" t="s">
        <v>1684</v>
      </c>
      <c r="C1697" s="109" t="s">
        <v>1888</v>
      </c>
      <c r="D1697" s="92">
        <v>60</v>
      </c>
      <c r="E1697" s="625" t="s">
        <v>1684</v>
      </c>
      <c r="F1697" s="86" t="s">
        <v>1722</v>
      </c>
      <c r="G1697" s="92">
        <v>0</v>
      </c>
      <c r="H1697" s="625" t="s">
        <v>1685</v>
      </c>
      <c r="I1697" s="86">
        <v>85</v>
      </c>
      <c r="J1697" s="92">
        <v>0</v>
      </c>
      <c r="K1697" s="846" t="s">
        <v>1710</v>
      </c>
      <c r="L1697" s="847"/>
      <c r="M1697" s="107">
        <v>0</v>
      </c>
    </row>
    <row r="1698" spans="2:13">
      <c r="B1698" s="61" t="s">
        <v>1685</v>
      </c>
      <c r="C1698" s="86" t="s">
        <v>1722</v>
      </c>
      <c r="D1698" s="92">
        <v>0</v>
      </c>
      <c r="E1698" s="625" t="s">
        <v>1685</v>
      </c>
      <c r="F1698" s="86" t="s">
        <v>1722</v>
      </c>
      <c r="G1698" s="92">
        <v>0</v>
      </c>
      <c r="H1698" s="625" t="s">
        <v>1700</v>
      </c>
      <c r="I1698" s="100">
        <v>55</v>
      </c>
      <c r="J1698" s="106">
        <v>0</v>
      </c>
      <c r="K1698" s="593" t="s">
        <v>2003</v>
      </c>
      <c r="L1698" s="100"/>
      <c r="M1698" s="101">
        <v>0</v>
      </c>
    </row>
    <row r="1699" spans="2:13">
      <c r="B1699" s="61" t="s">
        <v>1686</v>
      </c>
      <c r="C1699" s="86" t="s">
        <v>774</v>
      </c>
      <c r="D1699" s="92">
        <v>40</v>
      </c>
      <c r="E1699" s="625" t="s">
        <v>1686</v>
      </c>
      <c r="F1699" s="86" t="s">
        <v>1722</v>
      </c>
      <c r="G1699" s="92">
        <v>0</v>
      </c>
      <c r="H1699" s="848" t="s">
        <v>1712</v>
      </c>
      <c r="I1699" s="849"/>
      <c r="J1699" s="81" t="s">
        <v>1711</v>
      </c>
      <c r="K1699" s="97">
        <v>20</v>
      </c>
      <c r="L1699" s="82" t="s">
        <v>1705</v>
      </c>
      <c r="M1699" s="98">
        <v>145</v>
      </c>
    </row>
    <row r="1700" spans="2:13">
      <c r="B1700" s="61" t="s">
        <v>1687</v>
      </c>
      <c r="C1700" s="86" t="s">
        <v>1722</v>
      </c>
      <c r="D1700" s="92">
        <v>0</v>
      </c>
      <c r="E1700" s="625" t="s">
        <v>1687</v>
      </c>
      <c r="F1700" s="86" t="s">
        <v>1722</v>
      </c>
      <c r="G1700" s="92">
        <v>0</v>
      </c>
      <c r="H1700" s="626"/>
      <c r="I1700" s="626"/>
      <c r="J1700" s="626"/>
      <c r="K1700" s="626"/>
      <c r="L1700" s="626"/>
      <c r="M1700" s="65"/>
    </row>
    <row r="1701" spans="2:13">
      <c r="B1701" s="61" t="s">
        <v>1688</v>
      </c>
      <c r="C1701" s="96" t="s">
        <v>1372</v>
      </c>
      <c r="D1701" s="92">
        <v>72</v>
      </c>
      <c r="E1701" s="625" t="s">
        <v>1688</v>
      </c>
      <c r="F1701" s="96" t="s">
        <v>806</v>
      </c>
      <c r="G1701" s="92">
        <v>50</v>
      </c>
      <c r="H1701" s="626"/>
      <c r="I1701" s="626"/>
      <c r="J1701" s="626"/>
      <c r="K1701" s="626"/>
      <c r="L1701" s="626"/>
      <c r="M1701" s="65"/>
    </row>
    <row r="1702" spans="2:13">
      <c r="B1702" s="61" t="s">
        <v>1689</v>
      </c>
      <c r="C1702" s="86" t="s">
        <v>1722</v>
      </c>
      <c r="D1702" s="92">
        <v>0</v>
      </c>
      <c r="E1702" s="625" t="s">
        <v>1689</v>
      </c>
      <c r="F1702" s="86" t="s">
        <v>1722</v>
      </c>
      <c r="G1702" s="92">
        <v>0</v>
      </c>
      <c r="H1702" s="626"/>
      <c r="I1702" s="626"/>
      <c r="J1702" s="626"/>
      <c r="K1702" s="626"/>
      <c r="L1702" s="626"/>
      <c r="M1702" s="65"/>
    </row>
    <row r="1703" spans="2:13">
      <c r="B1703" s="61" t="s">
        <v>1690</v>
      </c>
      <c r="C1703" s="86" t="s">
        <v>1162</v>
      </c>
      <c r="D1703" s="92">
        <v>49</v>
      </c>
      <c r="E1703" s="625" t="s">
        <v>1690</v>
      </c>
      <c r="F1703" s="86" t="s">
        <v>1722</v>
      </c>
      <c r="G1703" s="92">
        <v>0</v>
      </c>
      <c r="H1703" s="626"/>
      <c r="I1703" s="626"/>
      <c r="J1703" s="626"/>
      <c r="K1703" s="626"/>
      <c r="L1703" s="626"/>
      <c r="M1703" s="65"/>
    </row>
    <row r="1704" spans="2:13">
      <c r="B1704" s="61" t="s">
        <v>1691</v>
      </c>
      <c r="C1704" s="86" t="s">
        <v>1722</v>
      </c>
      <c r="D1704" s="92">
        <v>0</v>
      </c>
      <c r="E1704" s="625" t="s">
        <v>1691</v>
      </c>
      <c r="F1704" s="96" t="s">
        <v>1185</v>
      </c>
      <c r="G1704" s="92">
        <v>80</v>
      </c>
      <c r="H1704" s="86" t="s">
        <v>1716</v>
      </c>
      <c r="I1704" s="626"/>
      <c r="J1704" s="85" t="s">
        <v>1717</v>
      </c>
      <c r="K1704" s="626"/>
      <c r="L1704" s="85" t="s">
        <v>1718</v>
      </c>
      <c r="M1704" s="65"/>
    </row>
    <row r="1705" spans="2:13">
      <c r="B1705" s="61" t="s">
        <v>1692</v>
      </c>
      <c r="C1705" s="86" t="s">
        <v>1722</v>
      </c>
      <c r="D1705" s="92">
        <v>0</v>
      </c>
      <c r="E1705" s="625" t="s">
        <v>1692</v>
      </c>
      <c r="F1705" s="86" t="s">
        <v>1722</v>
      </c>
      <c r="G1705" s="92">
        <v>0</v>
      </c>
      <c r="H1705" s="626"/>
      <c r="I1705" s="626"/>
      <c r="J1705" s="626"/>
      <c r="K1705" s="626"/>
      <c r="L1705" s="626"/>
      <c r="M1705" s="65"/>
    </row>
    <row r="1706" spans="2:13">
      <c r="B1706" s="61" t="s">
        <v>1677</v>
      </c>
      <c r="C1706" s="96" t="s">
        <v>1262</v>
      </c>
      <c r="D1706" s="92">
        <v>110</v>
      </c>
      <c r="E1706" s="625" t="s">
        <v>1677</v>
      </c>
      <c r="F1706" s="86" t="s">
        <v>1722</v>
      </c>
      <c r="G1706" s="92">
        <v>0</v>
      </c>
      <c r="H1706" s="626"/>
      <c r="I1706" s="626"/>
      <c r="J1706" s="626"/>
      <c r="K1706" s="626"/>
      <c r="L1706" s="626"/>
      <c r="M1706" s="65"/>
    </row>
    <row r="1707" spans="2:13">
      <c r="B1707" s="61" t="s">
        <v>1693</v>
      </c>
      <c r="C1707" s="86" t="s">
        <v>964</v>
      </c>
      <c r="D1707" s="92">
        <v>75</v>
      </c>
      <c r="E1707" s="625" t="s">
        <v>1693</v>
      </c>
      <c r="F1707" s="86" t="s">
        <v>1722</v>
      </c>
      <c r="G1707" s="92">
        <v>0</v>
      </c>
      <c r="H1707" s="626"/>
      <c r="I1707" s="626"/>
      <c r="J1707" s="626"/>
      <c r="K1707" s="626"/>
      <c r="L1707" s="626"/>
      <c r="M1707" s="65"/>
    </row>
    <row r="1708" spans="2:13" ht="15.75" thickBot="1">
      <c r="B1708" s="102" t="s">
        <v>1729</v>
      </c>
      <c r="C1708" s="93"/>
      <c r="D1708" s="108">
        <v>68</v>
      </c>
      <c r="E1708" s="103" t="s">
        <v>1730</v>
      </c>
      <c r="F1708" s="93"/>
      <c r="G1708" s="108">
        <v>77</v>
      </c>
      <c r="H1708" s="83"/>
      <c r="I1708" s="83"/>
      <c r="J1708" s="83"/>
      <c r="K1708" s="83"/>
      <c r="L1708" s="83"/>
      <c r="M1708" s="84"/>
    </row>
    <row r="1709" spans="2:13" ht="16.5" thickTop="1" thickBot="1">
      <c r="B1709" s="104"/>
      <c r="C1709" s="105"/>
      <c r="D1709" s="142"/>
      <c r="E1709" s="104"/>
      <c r="F1709" s="105"/>
      <c r="G1709" s="142"/>
      <c r="H1709" s="58"/>
      <c r="I1709" s="58"/>
      <c r="J1709" s="58"/>
      <c r="K1709" s="58"/>
      <c r="L1709" s="58"/>
      <c r="M1709" s="58"/>
    </row>
    <row r="1710" spans="2:13" ht="16.5" thickTop="1" thickBot="1">
      <c r="B1710" s="833" t="s">
        <v>2121</v>
      </c>
      <c r="C1710" s="834"/>
      <c r="D1710" s="835" t="s">
        <v>1658</v>
      </c>
      <c r="E1710" s="836"/>
      <c r="F1710" s="836"/>
      <c r="G1710" s="836"/>
      <c r="H1710" s="836"/>
      <c r="I1710" s="837"/>
      <c r="J1710" s="263"/>
      <c r="K1710" s="59"/>
      <c r="L1710" s="59"/>
      <c r="M1710" s="60"/>
    </row>
    <row r="1711" spans="2:13" ht="15.75" thickTop="1">
      <c r="B1711" s="66" t="s">
        <v>1667</v>
      </c>
      <c r="C1711" s="628" t="s">
        <v>2122</v>
      </c>
      <c r="D1711" s="627" t="s">
        <v>1652</v>
      </c>
      <c r="E1711" s="628" t="s">
        <v>1653</v>
      </c>
      <c r="F1711" s="628" t="s">
        <v>1654</v>
      </c>
      <c r="G1711" s="628" t="s">
        <v>1656</v>
      </c>
      <c r="H1711" s="628" t="s">
        <v>1655</v>
      </c>
      <c r="I1711" s="629" t="s">
        <v>1657</v>
      </c>
      <c r="J1711" s="153"/>
      <c r="K1711" s="631"/>
      <c r="L1711" s="631"/>
      <c r="M1711" s="65"/>
    </row>
    <row r="1712" spans="2:13">
      <c r="B1712" s="66" t="s">
        <v>1757</v>
      </c>
      <c r="C1712" s="86" t="s">
        <v>1792</v>
      </c>
      <c r="D1712" s="87">
        <v>45</v>
      </c>
      <c r="E1712" s="88">
        <v>55</v>
      </c>
      <c r="F1712" s="88">
        <v>45</v>
      </c>
      <c r="G1712" s="88">
        <v>65</v>
      </c>
      <c r="H1712" s="88">
        <v>45</v>
      </c>
      <c r="I1712" s="89">
        <v>75</v>
      </c>
      <c r="J1712" s="153"/>
      <c r="K1712" s="631"/>
      <c r="L1712" s="631"/>
      <c r="M1712" s="65"/>
    </row>
    <row r="1713" spans="2:13">
      <c r="B1713" s="66" t="s">
        <v>1665</v>
      </c>
      <c r="C1713" s="86" t="s">
        <v>10</v>
      </c>
      <c r="D1713" s="838" t="s">
        <v>1669</v>
      </c>
      <c r="E1713" s="839"/>
      <c r="F1713" s="839"/>
      <c r="G1713" s="839"/>
      <c r="H1713" s="839"/>
      <c r="I1713" s="840"/>
      <c r="J1713" s="153"/>
      <c r="K1713" s="631"/>
      <c r="L1713" s="631"/>
      <c r="M1713" s="65"/>
    </row>
    <row r="1714" spans="2:13">
      <c r="B1714" s="66" t="s">
        <v>1666</v>
      </c>
      <c r="C1714" s="86" t="s">
        <v>6</v>
      </c>
      <c r="D1714" s="841" t="s">
        <v>1661</v>
      </c>
      <c r="E1714" s="842"/>
      <c r="F1714" s="842"/>
      <c r="G1714" s="842" t="s">
        <v>1662</v>
      </c>
      <c r="H1714" s="842"/>
      <c r="I1714" s="843"/>
      <c r="J1714" s="153"/>
      <c r="K1714" s="631"/>
      <c r="L1714" s="631"/>
      <c r="M1714" s="65"/>
    </row>
    <row r="1715" spans="2:13">
      <c r="B1715" s="66" t="s">
        <v>1670</v>
      </c>
      <c r="C1715" s="94" t="s">
        <v>1634</v>
      </c>
      <c r="D1715" s="63" t="s">
        <v>1663</v>
      </c>
      <c r="E1715" s="631" t="s">
        <v>663</v>
      </c>
      <c r="F1715" s="631"/>
      <c r="G1715" s="64" t="s">
        <v>1663</v>
      </c>
      <c r="H1715" s="631" t="s">
        <v>1205</v>
      </c>
      <c r="I1715" s="70"/>
      <c r="J1715" s="469"/>
      <c r="K1715" s="631"/>
      <c r="L1715" s="631"/>
      <c r="M1715" s="65"/>
    </row>
    <row r="1716" spans="2:13">
      <c r="B1716" s="66" t="s">
        <v>1659</v>
      </c>
      <c r="C1716" s="140">
        <v>534.53</v>
      </c>
      <c r="D1716" s="71" t="s">
        <v>1664</v>
      </c>
      <c r="E1716" s="90">
        <v>90</v>
      </c>
      <c r="F1716" s="68"/>
      <c r="G1716" s="72" t="s">
        <v>1664</v>
      </c>
      <c r="H1716" s="90">
        <v>63</v>
      </c>
      <c r="I1716" s="69"/>
      <c r="J1716" s="152"/>
      <c r="K1716" s="631"/>
      <c r="L1716" s="631"/>
      <c r="M1716" s="65"/>
    </row>
    <row r="1717" spans="2:13">
      <c r="B1717" s="66" t="s">
        <v>1660</v>
      </c>
      <c r="C1717" s="140">
        <v>59</v>
      </c>
      <c r="D1717" s="838" t="s">
        <v>1668</v>
      </c>
      <c r="E1717" s="839"/>
      <c r="F1717" s="839"/>
      <c r="G1717" s="839"/>
      <c r="H1717" s="839"/>
      <c r="I1717" s="840"/>
      <c r="J1717" s="152"/>
      <c r="K1717" s="631"/>
      <c r="L1717" s="631"/>
      <c r="M1717" s="65"/>
    </row>
    <row r="1718" spans="2:13">
      <c r="B1718" s="66" t="s">
        <v>1728</v>
      </c>
      <c r="C1718" s="140">
        <v>234.61</v>
      </c>
      <c r="D1718" s="841" t="s">
        <v>1661</v>
      </c>
      <c r="E1718" s="842"/>
      <c r="F1718" s="842"/>
      <c r="G1718" s="842" t="s">
        <v>1662</v>
      </c>
      <c r="H1718" s="842"/>
      <c r="I1718" s="843"/>
      <c r="J1718" s="152"/>
      <c r="K1718" s="631"/>
      <c r="L1718" s="631"/>
      <c r="M1718" s="65"/>
    </row>
    <row r="1719" spans="2:13">
      <c r="B1719" s="66" t="s">
        <v>1713</v>
      </c>
      <c r="C1719" s="140">
        <v>0.69</v>
      </c>
      <c r="D1719" s="63" t="s">
        <v>1663</v>
      </c>
      <c r="E1719" s="631" t="s">
        <v>950</v>
      </c>
      <c r="F1719" s="631"/>
      <c r="G1719" s="64" t="s">
        <v>1663</v>
      </c>
      <c r="H1719" s="631" t="s">
        <v>1722</v>
      </c>
      <c r="I1719" s="70"/>
      <c r="J1719" s="152"/>
      <c r="K1719" s="631"/>
      <c r="L1719" s="631"/>
      <c r="M1719" s="65"/>
    </row>
    <row r="1720" spans="2:13">
      <c r="B1720" s="66" t="s">
        <v>1714</v>
      </c>
      <c r="C1720" s="140">
        <v>1.1499999999999999</v>
      </c>
      <c r="D1720" s="63" t="s">
        <v>1664</v>
      </c>
      <c r="E1720" s="90">
        <v>95</v>
      </c>
      <c r="F1720" s="68"/>
      <c r="G1720" s="72" t="s">
        <v>1664</v>
      </c>
      <c r="H1720" s="91">
        <v>0</v>
      </c>
      <c r="I1720" s="70"/>
      <c r="J1720" s="152"/>
      <c r="K1720" s="631"/>
      <c r="L1720" s="631"/>
      <c r="M1720" s="65"/>
    </row>
    <row r="1721" spans="2:13">
      <c r="B1721" s="844" t="s">
        <v>1671</v>
      </c>
      <c r="C1721" s="839"/>
      <c r="D1721" s="840"/>
      <c r="E1721" s="838" t="s">
        <v>1672</v>
      </c>
      <c r="F1721" s="839"/>
      <c r="G1721" s="840"/>
      <c r="H1721" s="838" t="s">
        <v>1673</v>
      </c>
      <c r="I1721" s="839"/>
      <c r="J1721" s="840"/>
      <c r="K1721" s="838" t="s">
        <v>1701</v>
      </c>
      <c r="L1721" s="839"/>
      <c r="M1721" s="845"/>
    </row>
    <row r="1722" spans="2:13">
      <c r="B1722" s="73" t="s">
        <v>1674</v>
      </c>
      <c r="C1722" s="628" t="s">
        <v>1675</v>
      </c>
      <c r="D1722" s="629" t="s">
        <v>1676</v>
      </c>
      <c r="E1722" s="627" t="s">
        <v>1674</v>
      </c>
      <c r="F1722" s="628" t="s">
        <v>1675</v>
      </c>
      <c r="G1722" s="629" t="s">
        <v>1676</v>
      </c>
      <c r="H1722" s="627" t="s">
        <v>1694</v>
      </c>
      <c r="I1722" s="628" t="s">
        <v>1731</v>
      </c>
      <c r="J1722" s="629" t="s">
        <v>1732</v>
      </c>
      <c r="K1722" s="627" t="s">
        <v>1702</v>
      </c>
      <c r="L1722" s="628"/>
      <c r="M1722" s="77" t="s">
        <v>1703</v>
      </c>
    </row>
    <row r="1723" spans="2:13">
      <c r="B1723" s="61" t="s">
        <v>1678</v>
      </c>
      <c r="C1723" s="86" t="s">
        <v>1144</v>
      </c>
      <c r="D1723" s="92">
        <v>102</v>
      </c>
      <c r="E1723" s="630" t="s">
        <v>1678</v>
      </c>
      <c r="F1723" s="86" t="s">
        <v>1280</v>
      </c>
      <c r="G1723" s="92">
        <v>60</v>
      </c>
      <c r="H1723" s="630" t="s">
        <v>1695</v>
      </c>
      <c r="I1723" s="86">
        <v>0</v>
      </c>
      <c r="J1723" s="92">
        <v>0</v>
      </c>
      <c r="K1723" s="630" t="s">
        <v>1704</v>
      </c>
      <c r="L1723" s="631"/>
      <c r="M1723" s="107">
        <v>0</v>
      </c>
    </row>
    <row r="1724" spans="2:13">
      <c r="B1724" s="61" t="s">
        <v>1679</v>
      </c>
      <c r="C1724" s="86" t="s">
        <v>1722</v>
      </c>
      <c r="D1724" s="92">
        <v>0</v>
      </c>
      <c r="E1724" s="630" t="s">
        <v>1679</v>
      </c>
      <c r="F1724" s="86" t="s">
        <v>1722</v>
      </c>
      <c r="G1724" s="92">
        <v>0</v>
      </c>
      <c r="H1724" s="630" t="s">
        <v>1696</v>
      </c>
      <c r="I1724" s="86">
        <v>90</v>
      </c>
      <c r="J1724" s="92">
        <v>20</v>
      </c>
      <c r="K1724" s="630" t="s">
        <v>1735</v>
      </c>
      <c r="L1724" s="631"/>
      <c r="M1724" s="107">
        <v>0</v>
      </c>
    </row>
    <row r="1725" spans="2:13">
      <c r="B1725" s="61" t="s">
        <v>1680</v>
      </c>
      <c r="C1725" s="86" t="s">
        <v>1722</v>
      </c>
      <c r="D1725" s="92">
        <v>0</v>
      </c>
      <c r="E1725" s="630" t="s">
        <v>1680</v>
      </c>
      <c r="F1725" s="96" t="s">
        <v>1346</v>
      </c>
      <c r="G1725" s="92">
        <v>60</v>
      </c>
      <c r="H1725" s="630" t="s">
        <v>1697</v>
      </c>
      <c r="I1725" s="86">
        <v>100</v>
      </c>
      <c r="J1725" s="92">
        <v>30</v>
      </c>
      <c r="K1725" s="67" t="s">
        <v>1706</v>
      </c>
      <c r="L1725" s="68"/>
      <c r="M1725" s="101">
        <v>0</v>
      </c>
    </row>
    <row r="1726" spans="2:13">
      <c r="B1726" s="61" t="s">
        <v>1681</v>
      </c>
      <c r="C1726" s="86" t="s">
        <v>1722</v>
      </c>
      <c r="D1726" s="92">
        <v>0</v>
      </c>
      <c r="E1726" s="630" t="s">
        <v>1681</v>
      </c>
      <c r="F1726" s="86" t="s">
        <v>1722</v>
      </c>
      <c r="G1726" s="92">
        <v>0</v>
      </c>
      <c r="H1726" s="630" t="s">
        <v>1698</v>
      </c>
      <c r="I1726" s="86">
        <v>0</v>
      </c>
      <c r="J1726" s="92">
        <v>10</v>
      </c>
      <c r="K1726" s="838" t="s">
        <v>1707</v>
      </c>
      <c r="L1726" s="839"/>
      <c r="M1726" s="845"/>
    </row>
    <row r="1727" spans="2:13">
      <c r="B1727" s="61" t="s">
        <v>1682</v>
      </c>
      <c r="C1727" s="94" t="s">
        <v>1180</v>
      </c>
      <c r="D1727" s="92">
        <v>80</v>
      </c>
      <c r="E1727" s="630" t="s">
        <v>1682</v>
      </c>
      <c r="F1727" s="86" t="s">
        <v>1722</v>
      </c>
      <c r="G1727" s="92">
        <v>0</v>
      </c>
      <c r="H1727" s="631" t="s">
        <v>1724</v>
      </c>
      <c r="I1727" s="86">
        <v>50</v>
      </c>
      <c r="J1727" s="92">
        <v>0</v>
      </c>
      <c r="K1727" s="846" t="s">
        <v>1708</v>
      </c>
      <c r="L1727" s="847"/>
      <c r="M1727" s="107">
        <v>0</v>
      </c>
    </row>
    <row r="1728" spans="2:13">
      <c r="B1728" s="61" t="s">
        <v>1683</v>
      </c>
      <c r="C1728" s="86" t="s">
        <v>1723</v>
      </c>
      <c r="D1728" s="92" t="s">
        <v>1723</v>
      </c>
      <c r="E1728" s="630" t="s">
        <v>1683</v>
      </c>
      <c r="F1728" s="86" t="s">
        <v>1723</v>
      </c>
      <c r="G1728" s="92" t="s">
        <v>1723</v>
      </c>
      <c r="H1728" s="630" t="s">
        <v>1699</v>
      </c>
      <c r="I1728" s="86">
        <v>0</v>
      </c>
      <c r="J1728" s="92">
        <v>0</v>
      </c>
      <c r="K1728" s="846" t="s">
        <v>1709</v>
      </c>
      <c r="L1728" s="847"/>
      <c r="M1728" s="107">
        <v>0</v>
      </c>
    </row>
    <row r="1729" spans="2:13">
      <c r="B1729" s="61" t="s">
        <v>1684</v>
      </c>
      <c r="C1729" s="96" t="s">
        <v>869</v>
      </c>
      <c r="D1729" s="92">
        <v>150</v>
      </c>
      <c r="E1729" s="630" t="s">
        <v>1684</v>
      </c>
      <c r="F1729" s="86" t="s">
        <v>1722</v>
      </c>
      <c r="G1729" s="92">
        <v>0</v>
      </c>
      <c r="H1729" s="630" t="s">
        <v>1685</v>
      </c>
      <c r="I1729" s="86">
        <v>85</v>
      </c>
      <c r="J1729" s="92">
        <v>30</v>
      </c>
      <c r="K1729" s="846" t="s">
        <v>1710</v>
      </c>
      <c r="L1729" s="847"/>
      <c r="M1729" s="107">
        <v>0</v>
      </c>
    </row>
    <row r="1730" spans="2:13">
      <c r="B1730" s="61" t="s">
        <v>1685</v>
      </c>
      <c r="C1730" s="86" t="s">
        <v>905</v>
      </c>
      <c r="D1730" s="92">
        <v>84</v>
      </c>
      <c r="E1730" s="630" t="s">
        <v>1685</v>
      </c>
      <c r="F1730" s="86" t="s">
        <v>1722</v>
      </c>
      <c r="G1730" s="92">
        <v>0</v>
      </c>
      <c r="H1730" s="630" t="s">
        <v>1700</v>
      </c>
      <c r="I1730" s="100">
        <v>0</v>
      </c>
      <c r="J1730" s="106">
        <v>0</v>
      </c>
      <c r="K1730" s="593" t="s">
        <v>2003</v>
      </c>
      <c r="L1730" s="100"/>
      <c r="M1730" s="101" t="s">
        <v>2006</v>
      </c>
    </row>
    <row r="1731" spans="2:13">
      <c r="B1731" s="61" t="s">
        <v>1686</v>
      </c>
      <c r="C1731" s="86" t="s">
        <v>1722</v>
      </c>
      <c r="D1731" s="92">
        <v>0</v>
      </c>
      <c r="E1731" s="630" t="s">
        <v>1686</v>
      </c>
      <c r="F1731" s="86" t="s">
        <v>1722</v>
      </c>
      <c r="G1731" s="92">
        <v>0</v>
      </c>
      <c r="H1731" s="848" t="s">
        <v>1712</v>
      </c>
      <c r="I1731" s="849"/>
      <c r="J1731" s="81" t="s">
        <v>1711</v>
      </c>
      <c r="K1731" s="97">
        <v>0</v>
      </c>
      <c r="L1731" s="82" t="s">
        <v>1705</v>
      </c>
      <c r="M1731" s="98">
        <v>65</v>
      </c>
    </row>
    <row r="1732" spans="2:13">
      <c r="B1732" s="61" t="s">
        <v>1687</v>
      </c>
      <c r="C1732" s="86" t="s">
        <v>1723</v>
      </c>
      <c r="D1732" s="92" t="s">
        <v>1723</v>
      </c>
      <c r="E1732" s="630" t="s">
        <v>1687</v>
      </c>
      <c r="F1732" s="86" t="s">
        <v>1723</v>
      </c>
      <c r="G1732" s="92" t="s">
        <v>1723</v>
      </c>
      <c r="H1732" s="631"/>
      <c r="I1732" s="631"/>
      <c r="J1732" s="631"/>
      <c r="K1732" s="631"/>
      <c r="L1732" s="631"/>
      <c r="M1732" s="65"/>
    </row>
    <row r="1733" spans="2:13">
      <c r="B1733" s="61" t="s">
        <v>1688</v>
      </c>
      <c r="C1733" s="86" t="s">
        <v>1722</v>
      </c>
      <c r="D1733" s="92">
        <v>0</v>
      </c>
      <c r="E1733" s="630" t="s">
        <v>1688</v>
      </c>
      <c r="F1733" s="94" t="s">
        <v>882</v>
      </c>
      <c r="G1733" s="92">
        <v>24</v>
      </c>
      <c r="H1733" s="631"/>
      <c r="I1733" s="631"/>
      <c r="J1733" s="631"/>
      <c r="K1733" s="631"/>
      <c r="L1733" s="631"/>
      <c r="M1733" s="65"/>
    </row>
    <row r="1734" spans="2:13">
      <c r="B1734" s="61" t="s">
        <v>1689</v>
      </c>
      <c r="C1734" s="86" t="s">
        <v>1722</v>
      </c>
      <c r="D1734" s="92">
        <v>0</v>
      </c>
      <c r="E1734" s="630" t="s">
        <v>1689</v>
      </c>
      <c r="F1734" s="96" t="s">
        <v>1195</v>
      </c>
      <c r="G1734" s="92">
        <v>75</v>
      </c>
      <c r="H1734" s="631"/>
      <c r="I1734" s="631"/>
      <c r="J1734" s="631"/>
      <c r="K1734" s="631"/>
      <c r="L1734" s="631"/>
      <c r="M1734" s="65"/>
    </row>
    <row r="1735" spans="2:13">
      <c r="B1735" s="61" t="s">
        <v>1690</v>
      </c>
      <c r="C1735" s="86" t="s">
        <v>1162</v>
      </c>
      <c r="D1735" s="92">
        <v>49</v>
      </c>
      <c r="E1735" s="630" t="s">
        <v>1690</v>
      </c>
      <c r="F1735" s="86" t="s">
        <v>1722</v>
      </c>
      <c r="G1735" s="92">
        <v>0</v>
      </c>
      <c r="H1735" s="631"/>
      <c r="I1735" s="631"/>
      <c r="J1735" s="631"/>
      <c r="K1735" s="631"/>
      <c r="L1735" s="631"/>
      <c r="M1735" s="65"/>
    </row>
    <row r="1736" spans="2:13">
      <c r="B1736" s="61" t="s">
        <v>1691</v>
      </c>
      <c r="C1736" s="86" t="s">
        <v>1722</v>
      </c>
      <c r="D1736" s="92">
        <v>0</v>
      </c>
      <c r="E1736" s="630" t="s">
        <v>1691</v>
      </c>
      <c r="F1736" s="86" t="s">
        <v>1722</v>
      </c>
      <c r="G1736" s="92">
        <v>0</v>
      </c>
      <c r="H1736" s="86" t="s">
        <v>1716</v>
      </c>
      <c r="I1736" s="631"/>
      <c r="J1736" s="85" t="s">
        <v>1717</v>
      </c>
      <c r="K1736" s="631"/>
      <c r="L1736" s="85" t="s">
        <v>1718</v>
      </c>
      <c r="M1736" s="65"/>
    </row>
    <row r="1737" spans="2:13">
      <c r="B1737" s="61" t="s">
        <v>1692</v>
      </c>
      <c r="C1737" s="86" t="s">
        <v>1722</v>
      </c>
      <c r="D1737" s="92">
        <v>0</v>
      </c>
      <c r="E1737" s="630" t="s">
        <v>1692</v>
      </c>
      <c r="F1737" s="86" t="s">
        <v>1722</v>
      </c>
      <c r="G1737" s="92">
        <v>0</v>
      </c>
      <c r="H1737" s="631"/>
      <c r="I1737" s="631"/>
      <c r="J1737" s="631"/>
      <c r="K1737" s="631"/>
      <c r="L1737" s="631"/>
      <c r="M1737" s="65"/>
    </row>
    <row r="1738" spans="2:13">
      <c r="B1738" s="61" t="s">
        <v>1677</v>
      </c>
      <c r="C1738" s="86" t="s">
        <v>863</v>
      </c>
      <c r="D1738" s="92">
        <v>66</v>
      </c>
      <c r="E1738" s="630" t="s">
        <v>1677</v>
      </c>
      <c r="F1738" s="86" t="s">
        <v>1722</v>
      </c>
      <c r="G1738" s="92">
        <v>0</v>
      </c>
      <c r="H1738" s="631"/>
      <c r="I1738" s="631"/>
      <c r="J1738" s="631"/>
      <c r="K1738" s="631"/>
      <c r="L1738" s="631"/>
      <c r="M1738" s="65"/>
    </row>
    <row r="1739" spans="2:13">
      <c r="B1739" s="61" t="s">
        <v>1693</v>
      </c>
      <c r="C1739" s="86" t="s">
        <v>1722</v>
      </c>
      <c r="D1739" s="92">
        <v>0</v>
      </c>
      <c r="E1739" s="630" t="s">
        <v>1693</v>
      </c>
      <c r="F1739" s="86" t="s">
        <v>1722</v>
      </c>
      <c r="G1739" s="92">
        <v>0</v>
      </c>
      <c r="H1739" s="631"/>
      <c r="I1739" s="631"/>
      <c r="J1739" s="631"/>
      <c r="K1739" s="631"/>
      <c r="L1739" s="631"/>
      <c r="M1739" s="65"/>
    </row>
    <row r="1740" spans="2:13" ht="15.75" thickBot="1">
      <c r="B1740" s="102" t="s">
        <v>1729</v>
      </c>
      <c r="C1740" s="93"/>
      <c r="D1740" s="108">
        <v>89</v>
      </c>
      <c r="E1740" s="103" t="s">
        <v>1730</v>
      </c>
      <c r="F1740" s="93"/>
      <c r="G1740" s="108">
        <v>55</v>
      </c>
      <c r="H1740" s="83"/>
      <c r="I1740" s="83"/>
      <c r="J1740" s="83"/>
      <c r="K1740" s="83"/>
      <c r="L1740" s="83"/>
      <c r="M1740" s="84"/>
    </row>
    <row r="1741" spans="2:13" ht="15.75" thickTop="1">
      <c r="B1741" s="104"/>
      <c r="C1741" s="105"/>
      <c r="D1741" s="142"/>
      <c r="E1741" s="104"/>
      <c r="F1741" s="105"/>
      <c r="G1741" s="142"/>
      <c r="H1741" s="58"/>
      <c r="I1741" s="58"/>
      <c r="J1741" s="58"/>
      <c r="K1741" s="58"/>
      <c r="L1741" s="58"/>
      <c r="M1741" s="58"/>
    </row>
    <row r="1742" spans="2:13">
      <c r="B1742" s="104"/>
      <c r="C1742" s="105"/>
      <c r="D1742" s="142"/>
      <c r="E1742" s="104"/>
      <c r="F1742" s="105"/>
      <c r="G1742" s="142"/>
      <c r="H1742" s="58"/>
      <c r="I1742" s="58"/>
      <c r="J1742" s="58"/>
      <c r="K1742" s="58"/>
      <c r="L1742" s="58"/>
      <c r="M1742" s="58"/>
    </row>
    <row r="1743" spans="2:13" ht="15.75" thickBot="1">
      <c r="B1743" s="104"/>
      <c r="C1743" s="105"/>
      <c r="D1743" s="142"/>
      <c r="E1743" s="104"/>
      <c r="F1743" s="105"/>
      <c r="G1743" s="142"/>
      <c r="H1743" s="58"/>
      <c r="I1743" s="58"/>
      <c r="J1743" s="58"/>
      <c r="K1743" s="58"/>
      <c r="L1743" s="58"/>
      <c r="M1743" s="58"/>
    </row>
    <row r="1744" spans="2:13" ht="16.5" thickTop="1" thickBot="1">
      <c r="B1744" s="833" t="s">
        <v>2123</v>
      </c>
      <c r="C1744" s="834"/>
      <c r="D1744" s="835" t="s">
        <v>1658</v>
      </c>
      <c r="E1744" s="836"/>
      <c r="F1744" s="836"/>
      <c r="G1744" s="836"/>
      <c r="H1744" s="836"/>
      <c r="I1744" s="837"/>
      <c r="J1744" s="190"/>
      <c r="K1744" s="59"/>
      <c r="L1744" s="59"/>
      <c r="M1744" s="60"/>
    </row>
    <row r="1745" spans="2:13" ht="15.75" thickTop="1">
      <c r="B1745" s="66" t="s">
        <v>1667</v>
      </c>
      <c r="C1745" s="637" t="s">
        <v>2081</v>
      </c>
      <c r="D1745" s="632" t="s">
        <v>1652</v>
      </c>
      <c r="E1745" s="633" t="s">
        <v>1653</v>
      </c>
      <c r="F1745" s="633" t="s">
        <v>1654</v>
      </c>
      <c r="G1745" s="633" t="s">
        <v>1656</v>
      </c>
      <c r="H1745" s="633" t="s">
        <v>1655</v>
      </c>
      <c r="I1745" s="634" t="s">
        <v>1657</v>
      </c>
      <c r="J1745" s="191"/>
      <c r="K1745" s="636"/>
      <c r="L1745" s="636"/>
      <c r="M1745" s="65"/>
    </row>
    <row r="1746" spans="2:13">
      <c r="B1746" s="66" t="s">
        <v>1757</v>
      </c>
      <c r="C1746" s="86" t="s">
        <v>1792</v>
      </c>
      <c r="D1746" s="87">
        <v>90</v>
      </c>
      <c r="E1746" s="88">
        <v>70</v>
      </c>
      <c r="F1746" s="88">
        <v>80</v>
      </c>
      <c r="G1746" s="88">
        <v>70</v>
      </c>
      <c r="H1746" s="88">
        <v>95</v>
      </c>
      <c r="I1746" s="89">
        <v>70</v>
      </c>
      <c r="J1746" s="191"/>
      <c r="K1746" s="636"/>
      <c r="L1746" s="636"/>
      <c r="M1746" s="65"/>
    </row>
    <row r="1747" spans="2:13">
      <c r="B1747" s="66" t="s">
        <v>1665</v>
      </c>
      <c r="C1747" s="86" t="s">
        <v>16</v>
      </c>
      <c r="D1747" s="838" t="s">
        <v>1669</v>
      </c>
      <c r="E1747" s="839"/>
      <c r="F1747" s="839"/>
      <c r="G1747" s="839"/>
      <c r="H1747" s="839"/>
      <c r="I1747" s="840"/>
      <c r="J1747" s="191"/>
      <c r="K1747" s="636"/>
      <c r="L1747" s="636"/>
      <c r="M1747" s="65"/>
    </row>
    <row r="1748" spans="2:13">
      <c r="B1748" s="66" t="s">
        <v>1666</v>
      </c>
      <c r="C1748" s="86" t="s">
        <v>10</v>
      </c>
      <c r="D1748" s="841" t="s">
        <v>1661</v>
      </c>
      <c r="E1748" s="842"/>
      <c r="F1748" s="842"/>
      <c r="G1748" s="842" t="s">
        <v>1662</v>
      </c>
      <c r="H1748" s="842"/>
      <c r="I1748" s="843"/>
      <c r="J1748" s="191"/>
      <c r="K1748" s="636"/>
      <c r="L1748" s="636"/>
      <c r="M1748" s="65"/>
    </row>
    <row r="1749" spans="2:13">
      <c r="B1749" s="66" t="s">
        <v>1670</v>
      </c>
      <c r="C1749" s="86" t="s">
        <v>1473</v>
      </c>
      <c r="D1749" s="63" t="s">
        <v>1663</v>
      </c>
      <c r="E1749" s="636" t="s">
        <v>644</v>
      </c>
      <c r="F1749" s="636"/>
      <c r="G1749" s="64" t="s">
        <v>1663</v>
      </c>
      <c r="H1749" s="636" t="s">
        <v>663</v>
      </c>
      <c r="I1749" s="70"/>
      <c r="J1749" s="194"/>
      <c r="K1749" s="636"/>
      <c r="L1749" s="636"/>
      <c r="M1749" s="65"/>
    </row>
    <row r="1750" spans="2:13">
      <c r="B1750" s="66" t="s">
        <v>1659</v>
      </c>
      <c r="C1750" s="140">
        <v>703.59</v>
      </c>
      <c r="D1750" s="71" t="s">
        <v>1664</v>
      </c>
      <c r="E1750" s="90">
        <v>81</v>
      </c>
      <c r="F1750" s="68"/>
      <c r="G1750" s="72" t="s">
        <v>1664</v>
      </c>
      <c r="H1750" s="90">
        <v>90</v>
      </c>
      <c r="I1750" s="69"/>
      <c r="J1750" s="153"/>
      <c r="K1750" s="636"/>
      <c r="L1750" s="636"/>
      <c r="M1750" s="65"/>
    </row>
    <row r="1751" spans="2:13">
      <c r="B1751" s="66" t="s">
        <v>1660</v>
      </c>
      <c r="C1751" s="140">
        <v>214.94</v>
      </c>
      <c r="D1751" s="838" t="s">
        <v>1668</v>
      </c>
      <c r="E1751" s="839"/>
      <c r="F1751" s="839"/>
      <c r="G1751" s="839"/>
      <c r="H1751" s="839"/>
      <c r="I1751" s="840"/>
      <c r="J1751" s="153"/>
      <c r="K1751" s="636"/>
      <c r="L1751" s="636"/>
      <c r="M1751" s="65"/>
    </row>
    <row r="1752" spans="2:13">
      <c r="B1752" s="66" t="s">
        <v>1728</v>
      </c>
      <c r="C1752" s="140">
        <v>274.67</v>
      </c>
      <c r="D1752" s="841" t="s">
        <v>1661</v>
      </c>
      <c r="E1752" s="842"/>
      <c r="F1752" s="842"/>
      <c r="G1752" s="842" t="s">
        <v>1662</v>
      </c>
      <c r="H1752" s="842"/>
      <c r="I1752" s="843"/>
      <c r="J1752" s="153"/>
      <c r="K1752" s="636"/>
      <c r="L1752" s="636"/>
      <c r="M1752" s="65"/>
    </row>
    <row r="1753" spans="2:13">
      <c r="B1753" s="66" t="s">
        <v>1713</v>
      </c>
      <c r="C1753" s="140">
        <v>1.38</v>
      </c>
      <c r="D1753" s="63" t="s">
        <v>1663</v>
      </c>
      <c r="E1753" s="636" t="s">
        <v>1271</v>
      </c>
      <c r="F1753" s="636"/>
      <c r="G1753" s="64" t="s">
        <v>1663</v>
      </c>
      <c r="H1753" s="636" t="s">
        <v>950</v>
      </c>
      <c r="I1753" s="70"/>
      <c r="J1753" s="153"/>
      <c r="K1753" s="636"/>
      <c r="L1753" s="636"/>
      <c r="M1753" s="65"/>
    </row>
    <row r="1754" spans="2:13">
      <c r="B1754" s="66" t="s">
        <v>1714</v>
      </c>
      <c r="C1754" s="140">
        <v>1.08</v>
      </c>
      <c r="D1754" s="63" t="s">
        <v>1664</v>
      </c>
      <c r="E1754" s="90">
        <v>95</v>
      </c>
      <c r="F1754" s="68"/>
      <c r="G1754" s="72" t="s">
        <v>1664</v>
      </c>
      <c r="H1754" s="91">
        <v>95</v>
      </c>
      <c r="I1754" s="70"/>
      <c r="J1754" s="153"/>
      <c r="K1754" s="636"/>
      <c r="L1754" s="636"/>
      <c r="M1754" s="65"/>
    </row>
    <row r="1755" spans="2:13">
      <c r="B1755" s="844" t="s">
        <v>1671</v>
      </c>
      <c r="C1755" s="839"/>
      <c r="D1755" s="840"/>
      <c r="E1755" s="838" t="s">
        <v>1672</v>
      </c>
      <c r="F1755" s="839"/>
      <c r="G1755" s="840"/>
      <c r="H1755" s="838" t="s">
        <v>1673</v>
      </c>
      <c r="I1755" s="839"/>
      <c r="J1755" s="840"/>
      <c r="K1755" s="838" t="s">
        <v>1701</v>
      </c>
      <c r="L1755" s="839"/>
      <c r="M1755" s="845"/>
    </row>
    <row r="1756" spans="2:13">
      <c r="B1756" s="73" t="s">
        <v>1674</v>
      </c>
      <c r="C1756" s="633" t="s">
        <v>1675</v>
      </c>
      <c r="D1756" s="634" t="s">
        <v>1676</v>
      </c>
      <c r="E1756" s="632" t="s">
        <v>1674</v>
      </c>
      <c r="F1756" s="633" t="s">
        <v>1675</v>
      </c>
      <c r="G1756" s="634" t="s">
        <v>1676</v>
      </c>
      <c r="H1756" s="632" t="s">
        <v>1694</v>
      </c>
      <c r="I1756" s="633" t="s">
        <v>1731</v>
      </c>
      <c r="J1756" s="634" t="s">
        <v>1732</v>
      </c>
      <c r="K1756" s="632" t="s">
        <v>1702</v>
      </c>
      <c r="L1756" s="633"/>
      <c r="M1756" s="77" t="s">
        <v>1703</v>
      </c>
    </row>
    <row r="1757" spans="2:13">
      <c r="B1757" s="61" t="s">
        <v>1678</v>
      </c>
      <c r="C1757" s="86" t="s">
        <v>1144</v>
      </c>
      <c r="D1757" s="92">
        <v>102</v>
      </c>
      <c r="E1757" s="635" t="s">
        <v>1678</v>
      </c>
      <c r="F1757" s="94" t="s">
        <v>944</v>
      </c>
      <c r="G1757" s="92">
        <v>68</v>
      </c>
      <c r="H1757" s="635" t="s">
        <v>1695</v>
      </c>
      <c r="I1757" s="86">
        <v>0</v>
      </c>
      <c r="J1757" s="92">
        <v>0</v>
      </c>
      <c r="K1757" s="635" t="s">
        <v>1704</v>
      </c>
      <c r="L1757" s="636"/>
      <c r="M1757" s="107">
        <v>0</v>
      </c>
    </row>
    <row r="1758" spans="2:13">
      <c r="B1758" s="61" t="s">
        <v>1679</v>
      </c>
      <c r="C1758" s="86" t="s">
        <v>1722</v>
      </c>
      <c r="D1758" s="92">
        <v>0</v>
      </c>
      <c r="E1758" s="635" t="s">
        <v>1679</v>
      </c>
      <c r="F1758" s="86" t="s">
        <v>1722</v>
      </c>
      <c r="G1758" s="92">
        <v>0</v>
      </c>
      <c r="H1758" s="635" t="s">
        <v>1696</v>
      </c>
      <c r="I1758" s="86">
        <v>90</v>
      </c>
      <c r="J1758" s="92">
        <v>10</v>
      </c>
      <c r="K1758" s="635" t="s">
        <v>1735</v>
      </c>
      <c r="L1758" s="636"/>
      <c r="M1758" s="107">
        <v>31</v>
      </c>
    </row>
    <row r="1759" spans="2:13">
      <c r="B1759" s="61" t="s">
        <v>1680</v>
      </c>
      <c r="C1759" s="86" t="s">
        <v>1723</v>
      </c>
      <c r="D1759" s="92" t="s">
        <v>1723</v>
      </c>
      <c r="E1759" s="635" t="s">
        <v>1680</v>
      </c>
      <c r="F1759" s="86" t="s">
        <v>1723</v>
      </c>
      <c r="G1759" s="92" t="s">
        <v>1723</v>
      </c>
      <c r="H1759" s="635" t="s">
        <v>1697</v>
      </c>
      <c r="I1759" s="86">
        <v>100</v>
      </c>
      <c r="J1759" s="92">
        <v>0</v>
      </c>
      <c r="K1759" s="67" t="s">
        <v>1706</v>
      </c>
      <c r="L1759" s="68"/>
      <c r="M1759" s="101">
        <v>0</v>
      </c>
    </row>
    <row r="1760" spans="2:13">
      <c r="B1760" s="61" t="s">
        <v>1681</v>
      </c>
      <c r="C1760" s="86" t="s">
        <v>1722</v>
      </c>
      <c r="D1760" s="92">
        <v>0</v>
      </c>
      <c r="E1760" s="635" t="s">
        <v>1681</v>
      </c>
      <c r="F1760" s="86" t="s">
        <v>1722</v>
      </c>
      <c r="G1760" s="92">
        <v>0</v>
      </c>
      <c r="H1760" s="635" t="s">
        <v>1698</v>
      </c>
      <c r="I1760" s="86">
        <v>0</v>
      </c>
      <c r="J1760" s="92">
        <v>10</v>
      </c>
      <c r="K1760" s="838" t="s">
        <v>1707</v>
      </c>
      <c r="L1760" s="839"/>
      <c r="M1760" s="845"/>
    </row>
    <row r="1761" spans="2:13">
      <c r="B1761" s="61" t="s">
        <v>1682</v>
      </c>
      <c r="C1761" s="86" t="s">
        <v>1722</v>
      </c>
      <c r="D1761" s="92">
        <v>0</v>
      </c>
      <c r="E1761" s="635" t="s">
        <v>1682</v>
      </c>
      <c r="F1761" s="86" t="s">
        <v>1722</v>
      </c>
      <c r="G1761" s="92">
        <v>0</v>
      </c>
      <c r="H1761" s="636" t="s">
        <v>1724</v>
      </c>
      <c r="I1761" s="86">
        <v>50</v>
      </c>
      <c r="J1761" s="92">
        <v>0</v>
      </c>
      <c r="K1761" s="846" t="s">
        <v>1708</v>
      </c>
      <c r="L1761" s="847"/>
      <c r="M1761" s="107">
        <v>0</v>
      </c>
    </row>
    <row r="1762" spans="2:13">
      <c r="B1762" s="61" t="s">
        <v>1683</v>
      </c>
      <c r="C1762" s="86" t="s">
        <v>1723</v>
      </c>
      <c r="D1762" s="92" t="s">
        <v>1723</v>
      </c>
      <c r="E1762" s="635" t="s">
        <v>1683</v>
      </c>
      <c r="F1762" s="86" t="s">
        <v>1723</v>
      </c>
      <c r="G1762" s="92" t="s">
        <v>1723</v>
      </c>
      <c r="H1762" s="635" t="s">
        <v>1699</v>
      </c>
      <c r="I1762" s="86">
        <v>0</v>
      </c>
      <c r="J1762" s="92">
        <v>30</v>
      </c>
      <c r="K1762" s="846" t="s">
        <v>1709</v>
      </c>
      <c r="L1762" s="847"/>
      <c r="M1762" s="107">
        <v>0</v>
      </c>
    </row>
    <row r="1763" spans="2:13">
      <c r="B1763" s="61" t="s">
        <v>1684</v>
      </c>
      <c r="C1763" s="86" t="s">
        <v>1722</v>
      </c>
      <c r="D1763" s="92">
        <v>0</v>
      </c>
      <c r="E1763" s="635" t="s">
        <v>1684</v>
      </c>
      <c r="F1763" s="86" t="s">
        <v>1722</v>
      </c>
      <c r="G1763" s="92">
        <v>0</v>
      </c>
      <c r="H1763" s="635" t="s">
        <v>1685</v>
      </c>
      <c r="I1763" s="86">
        <v>85</v>
      </c>
      <c r="J1763" s="92">
        <v>0</v>
      </c>
      <c r="K1763" s="846" t="s">
        <v>1710</v>
      </c>
      <c r="L1763" s="847"/>
      <c r="M1763" s="107">
        <v>0</v>
      </c>
    </row>
    <row r="1764" spans="2:13">
      <c r="B1764" s="61" t="s">
        <v>1685</v>
      </c>
      <c r="C1764" s="86" t="s">
        <v>1722</v>
      </c>
      <c r="D1764" s="92">
        <v>0</v>
      </c>
      <c r="E1764" s="635" t="s">
        <v>1685</v>
      </c>
      <c r="F1764" s="86" t="s">
        <v>1722</v>
      </c>
      <c r="G1764" s="92">
        <v>0</v>
      </c>
      <c r="H1764" s="635" t="s">
        <v>1700</v>
      </c>
      <c r="I1764" s="100">
        <v>0</v>
      </c>
      <c r="J1764" s="106">
        <v>0</v>
      </c>
      <c r="K1764" s="593" t="s">
        <v>2003</v>
      </c>
      <c r="L1764" s="100"/>
      <c r="M1764" s="101" t="s">
        <v>2004</v>
      </c>
    </row>
    <row r="1765" spans="2:13">
      <c r="B1765" s="61" t="s">
        <v>1686</v>
      </c>
      <c r="C1765" s="86" t="s">
        <v>1722</v>
      </c>
      <c r="D1765" s="92">
        <v>0</v>
      </c>
      <c r="E1765" s="635" t="s">
        <v>1686</v>
      </c>
      <c r="F1765" s="86" t="s">
        <v>1722</v>
      </c>
      <c r="G1765" s="92">
        <v>0</v>
      </c>
      <c r="H1765" s="848" t="s">
        <v>1712</v>
      </c>
      <c r="I1765" s="849"/>
      <c r="J1765" s="81" t="s">
        <v>1711</v>
      </c>
      <c r="K1765" s="97">
        <v>0</v>
      </c>
      <c r="L1765" s="82" t="s">
        <v>1705</v>
      </c>
      <c r="M1765" s="98">
        <v>100</v>
      </c>
    </row>
    <row r="1766" spans="2:13">
      <c r="B1766" s="61" t="s">
        <v>1687</v>
      </c>
      <c r="C1766" s="86" t="s">
        <v>1722</v>
      </c>
      <c r="D1766" s="92">
        <v>0</v>
      </c>
      <c r="E1766" s="635" t="s">
        <v>1687</v>
      </c>
      <c r="F1766" s="86" t="s">
        <v>1722</v>
      </c>
      <c r="G1766" s="92">
        <v>0</v>
      </c>
      <c r="H1766" s="636"/>
      <c r="I1766" s="636"/>
      <c r="J1766" s="636"/>
      <c r="K1766" s="636"/>
      <c r="L1766" s="636"/>
      <c r="M1766" s="65"/>
    </row>
    <row r="1767" spans="2:13">
      <c r="B1767" s="61" t="s">
        <v>1688</v>
      </c>
      <c r="C1767" s="86" t="s">
        <v>1722</v>
      </c>
      <c r="D1767" s="92">
        <v>0</v>
      </c>
      <c r="E1767" s="635" t="s">
        <v>1688</v>
      </c>
      <c r="F1767" s="86" t="s">
        <v>1722</v>
      </c>
      <c r="G1767" s="92">
        <v>0</v>
      </c>
      <c r="H1767" s="636"/>
      <c r="I1767" s="636"/>
      <c r="J1767" s="636"/>
      <c r="K1767" s="636"/>
      <c r="L1767" s="636"/>
      <c r="M1767" s="65"/>
    </row>
    <row r="1768" spans="2:13">
      <c r="B1768" s="61" t="s">
        <v>1689</v>
      </c>
      <c r="C1768" s="86" t="s">
        <v>1722</v>
      </c>
      <c r="D1768" s="92">
        <v>0</v>
      </c>
      <c r="E1768" s="635" t="s">
        <v>1689</v>
      </c>
      <c r="F1768" s="96" t="s">
        <v>1195</v>
      </c>
      <c r="G1768" s="92">
        <v>75</v>
      </c>
      <c r="H1768" s="636"/>
      <c r="I1768" s="636"/>
      <c r="J1768" s="636"/>
      <c r="K1768" s="636"/>
      <c r="L1768" s="636"/>
      <c r="M1768" s="65"/>
    </row>
    <row r="1769" spans="2:13">
      <c r="B1769" s="61" t="s">
        <v>1690</v>
      </c>
      <c r="C1769" s="86" t="s">
        <v>1722</v>
      </c>
      <c r="D1769" s="92">
        <v>0</v>
      </c>
      <c r="E1769" s="635" t="s">
        <v>1690</v>
      </c>
      <c r="F1769" s="86" t="s">
        <v>1722</v>
      </c>
      <c r="G1769" s="92">
        <v>0</v>
      </c>
      <c r="H1769" s="636"/>
      <c r="I1769" s="636"/>
      <c r="J1769" s="636"/>
      <c r="K1769" s="636"/>
      <c r="L1769" s="636"/>
      <c r="M1769" s="65"/>
    </row>
    <row r="1770" spans="2:13">
      <c r="B1770" s="61" t="s">
        <v>1691</v>
      </c>
      <c r="C1770" s="86" t="s">
        <v>986</v>
      </c>
      <c r="D1770" s="92">
        <v>20</v>
      </c>
      <c r="E1770" s="635" t="s">
        <v>1691</v>
      </c>
      <c r="F1770" s="86" t="s">
        <v>1722</v>
      </c>
      <c r="G1770" s="92">
        <v>0</v>
      </c>
      <c r="H1770" s="86" t="s">
        <v>1716</v>
      </c>
      <c r="I1770" s="636"/>
      <c r="J1770" s="85" t="s">
        <v>1717</v>
      </c>
      <c r="K1770" s="636"/>
      <c r="L1770" s="85" t="s">
        <v>1718</v>
      </c>
      <c r="M1770" s="65"/>
    </row>
    <row r="1771" spans="2:13">
      <c r="B1771" s="61" t="s">
        <v>1692</v>
      </c>
      <c r="C1771" s="86" t="s">
        <v>1722</v>
      </c>
      <c r="D1771" s="92">
        <v>0</v>
      </c>
      <c r="E1771" s="635" t="s">
        <v>1692</v>
      </c>
      <c r="F1771" s="86" t="s">
        <v>1722</v>
      </c>
      <c r="G1771" s="92">
        <v>0</v>
      </c>
      <c r="H1771" s="636"/>
      <c r="I1771" s="636"/>
      <c r="J1771" s="636"/>
      <c r="K1771" s="636"/>
      <c r="L1771" s="636"/>
      <c r="M1771" s="65"/>
    </row>
    <row r="1772" spans="2:13">
      <c r="B1772" s="61" t="s">
        <v>1677</v>
      </c>
      <c r="C1772" s="86" t="s">
        <v>863</v>
      </c>
      <c r="D1772" s="92">
        <v>66</v>
      </c>
      <c r="E1772" s="635" t="s">
        <v>1677</v>
      </c>
      <c r="F1772" s="86" t="s">
        <v>1722</v>
      </c>
      <c r="G1772" s="92">
        <v>0</v>
      </c>
      <c r="H1772" s="636"/>
      <c r="I1772" s="636"/>
      <c r="J1772" s="636"/>
      <c r="K1772" s="636"/>
      <c r="L1772" s="636"/>
      <c r="M1772" s="65"/>
    </row>
    <row r="1773" spans="2:13">
      <c r="B1773" s="61" t="s">
        <v>1693</v>
      </c>
      <c r="C1773" s="86" t="s">
        <v>1722</v>
      </c>
      <c r="D1773" s="92">
        <v>0</v>
      </c>
      <c r="E1773" s="635" t="s">
        <v>1693</v>
      </c>
      <c r="F1773" s="86" t="s">
        <v>1722</v>
      </c>
      <c r="G1773" s="92">
        <v>0</v>
      </c>
      <c r="H1773" s="636"/>
      <c r="I1773" s="636"/>
      <c r="J1773" s="636"/>
      <c r="K1773" s="636"/>
      <c r="L1773" s="636"/>
      <c r="M1773" s="65"/>
    </row>
    <row r="1774" spans="2:13" ht="15.75" thickBot="1">
      <c r="B1774" s="102" t="s">
        <v>1729</v>
      </c>
      <c r="C1774" s="93"/>
      <c r="D1774" s="108">
        <v>63</v>
      </c>
      <c r="E1774" s="103" t="s">
        <v>1730</v>
      </c>
      <c r="F1774" s="93"/>
      <c r="G1774" s="108">
        <v>72</v>
      </c>
      <c r="H1774" s="83"/>
      <c r="I1774" s="83"/>
      <c r="J1774" s="83"/>
      <c r="K1774" s="83"/>
      <c r="L1774" s="83"/>
      <c r="M1774" s="84"/>
    </row>
    <row r="1775" spans="2:13" ht="15.75" thickTop="1">
      <c r="B1775" s="104"/>
      <c r="C1775" s="105"/>
      <c r="D1775" s="142"/>
      <c r="E1775" s="104"/>
      <c r="F1775" s="105"/>
      <c r="G1775" s="142"/>
      <c r="H1775" s="58"/>
      <c r="I1775" s="58"/>
      <c r="J1775" s="58"/>
      <c r="K1775" s="58"/>
      <c r="L1775" s="58"/>
      <c r="M1775" s="58"/>
    </row>
    <row r="1776" spans="2:13">
      <c r="B1776" s="104"/>
      <c r="C1776" s="105"/>
      <c r="D1776" s="142"/>
      <c r="E1776" s="104"/>
      <c r="F1776" s="105"/>
      <c r="G1776" s="142"/>
      <c r="H1776" s="58"/>
      <c r="I1776" s="58"/>
      <c r="J1776" s="58"/>
      <c r="K1776" s="58"/>
      <c r="L1776" s="58"/>
      <c r="M1776" s="58"/>
    </row>
    <row r="1777" spans="2:13" ht="15.75" thickBot="1">
      <c r="B1777" s="104"/>
      <c r="C1777" s="105"/>
      <c r="D1777" s="142"/>
      <c r="E1777" s="104"/>
      <c r="F1777" s="105"/>
      <c r="G1777" s="142"/>
      <c r="H1777" s="58"/>
      <c r="I1777" s="58"/>
      <c r="J1777" s="58"/>
      <c r="K1777" s="58"/>
      <c r="L1777" s="58"/>
      <c r="M1777" s="58"/>
    </row>
    <row r="1778" spans="2:13" ht="16.5" thickTop="1" thickBot="1">
      <c r="B1778" s="833" t="s">
        <v>2124</v>
      </c>
      <c r="C1778" s="834"/>
      <c r="D1778" s="835" t="s">
        <v>1658</v>
      </c>
      <c r="E1778" s="836"/>
      <c r="F1778" s="836"/>
      <c r="G1778" s="836"/>
      <c r="H1778" s="836"/>
      <c r="I1778" s="837"/>
      <c r="J1778" s="131"/>
      <c r="K1778" s="59"/>
      <c r="L1778" s="59"/>
      <c r="M1778" s="60"/>
    </row>
    <row r="1779" spans="2:13" ht="15.75" thickTop="1">
      <c r="B1779" s="66" t="s">
        <v>1667</v>
      </c>
      <c r="C1779" s="639" t="s">
        <v>2026</v>
      </c>
      <c r="D1779" s="638" t="s">
        <v>1652</v>
      </c>
      <c r="E1779" s="639" t="s">
        <v>1653</v>
      </c>
      <c r="F1779" s="639" t="s">
        <v>1654</v>
      </c>
      <c r="G1779" s="639" t="s">
        <v>1656</v>
      </c>
      <c r="H1779" s="639" t="s">
        <v>1655</v>
      </c>
      <c r="I1779" s="640" t="s">
        <v>1657</v>
      </c>
      <c r="J1779" s="132"/>
      <c r="K1779" s="642"/>
      <c r="L1779" s="642"/>
      <c r="M1779" s="65"/>
    </row>
    <row r="1780" spans="2:13">
      <c r="B1780" s="66" t="s">
        <v>1757</v>
      </c>
      <c r="C1780" s="86" t="s">
        <v>1792</v>
      </c>
      <c r="D1780" s="87">
        <v>60</v>
      </c>
      <c r="E1780" s="88">
        <v>110</v>
      </c>
      <c r="F1780" s="88">
        <v>70</v>
      </c>
      <c r="G1780" s="88">
        <v>60</v>
      </c>
      <c r="H1780" s="88">
        <v>60</v>
      </c>
      <c r="I1780" s="89">
        <v>100</v>
      </c>
      <c r="J1780" s="132"/>
      <c r="K1780" s="642"/>
      <c r="L1780" s="642"/>
      <c r="M1780" s="65"/>
    </row>
    <row r="1781" spans="2:13">
      <c r="B1781" s="66" t="s">
        <v>1665</v>
      </c>
      <c r="C1781" s="86" t="s">
        <v>11</v>
      </c>
      <c r="D1781" s="838" t="s">
        <v>1669</v>
      </c>
      <c r="E1781" s="839"/>
      <c r="F1781" s="839"/>
      <c r="G1781" s="839"/>
      <c r="H1781" s="839"/>
      <c r="I1781" s="840"/>
      <c r="J1781" s="132"/>
      <c r="K1781" s="642"/>
      <c r="L1781" s="642"/>
      <c r="M1781" s="65"/>
    </row>
    <row r="1782" spans="2:13">
      <c r="B1782" s="66" t="s">
        <v>1666</v>
      </c>
      <c r="C1782" s="86" t="s">
        <v>6</v>
      </c>
      <c r="D1782" s="841" t="s">
        <v>1661</v>
      </c>
      <c r="E1782" s="842"/>
      <c r="F1782" s="842"/>
      <c r="G1782" s="842" t="s">
        <v>1662</v>
      </c>
      <c r="H1782" s="842"/>
      <c r="I1782" s="843"/>
      <c r="J1782" s="132"/>
      <c r="K1782" s="642"/>
      <c r="L1782" s="642"/>
      <c r="M1782" s="65"/>
    </row>
    <row r="1783" spans="2:13">
      <c r="B1783" s="66" t="s">
        <v>1670</v>
      </c>
      <c r="C1783" s="94" t="s">
        <v>1443</v>
      </c>
      <c r="D1783" s="63" t="s">
        <v>1663</v>
      </c>
      <c r="E1783" s="642" t="s">
        <v>1144</v>
      </c>
      <c r="F1783" s="642"/>
      <c r="G1783" s="64" t="s">
        <v>1663</v>
      </c>
      <c r="H1783" s="642" t="s">
        <v>695</v>
      </c>
      <c r="I1783" s="70"/>
      <c r="J1783" s="301"/>
      <c r="K1783" s="642"/>
      <c r="L1783" s="642"/>
      <c r="M1783" s="65"/>
    </row>
    <row r="1784" spans="2:13">
      <c r="B1784" s="66" t="s">
        <v>1659</v>
      </c>
      <c r="C1784" s="140">
        <v>796.64</v>
      </c>
      <c r="D1784" s="71" t="s">
        <v>1664</v>
      </c>
      <c r="E1784" s="90">
        <v>102</v>
      </c>
      <c r="F1784" s="68"/>
      <c r="G1784" s="72" t="s">
        <v>1664</v>
      </c>
      <c r="H1784" s="90">
        <v>120</v>
      </c>
      <c r="I1784" s="69"/>
      <c r="J1784" s="152"/>
      <c r="K1784" s="642"/>
      <c r="L1784" s="642"/>
      <c r="M1784" s="65"/>
    </row>
    <row r="1785" spans="2:13">
      <c r="B1785" s="66" t="s">
        <v>1660</v>
      </c>
      <c r="C1785" s="140">
        <v>179.4</v>
      </c>
      <c r="D1785" s="838" t="s">
        <v>1668</v>
      </c>
      <c r="E1785" s="839"/>
      <c r="F1785" s="839"/>
      <c r="G1785" s="839"/>
      <c r="H1785" s="839"/>
      <c r="I1785" s="840"/>
      <c r="J1785" s="152"/>
      <c r="K1785" s="642"/>
      <c r="L1785" s="642"/>
      <c r="M1785" s="65"/>
    </row>
    <row r="1786" spans="2:13">
      <c r="B1786" s="66" t="s">
        <v>1728</v>
      </c>
      <c r="C1786" s="140">
        <v>148.16</v>
      </c>
      <c r="D1786" s="841" t="s">
        <v>1661</v>
      </c>
      <c r="E1786" s="842"/>
      <c r="F1786" s="842"/>
      <c r="G1786" s="842" t="s">
        <v>1662</v>
      </c>
      <c r="H1786" s="842"/>
      <c r="I1786" s="843"/>
      <c r="J1786" s="152"/>
      <c r="K1786" s="642"/>
      <c r="L1786" s="642"/>
      <c r="M1786" s="65"/>
    </row>
    <row r="1787" spans="2:13">
      <c r="B1787" s="66" t="s">
        <v>1713</v>
      </c>
      <c r="C1787" s="140">
        <v>0.92</v>
      </c>
      <c r="D1787" s="63" t="s">
        <v>1663</v>
      </c>
      <c r="E1787" s="642" t="s">
        <v>1321</v>
      </c>
      <c r="F1787" s="642"/>
      <c r="G1787" s="64" t="s">
        <v>1663</v>
      </c>
      <c r="H1787" s="642" t="s">
        <v>633</v>
      </c>
      <c r="I1787" s="70"/>
      <c r="J1787" s="152"/>
      <c r="K1787" s="642"/>
      <c r="L1787" s="642"/>
      <c r="M1787" s="65"/>
    </row>
    <row r="1788" spans="2:13">
      <c r="B1788" s="66" t="s">
        <v>1714</v>
      </c>
      <c r="C1788" s="140">
        <v>1.54</v>
      </c>
      <c r="D1788" s="63" t="s">
        <v>1664</v>
      </c>
      <c r="E1788" s="90">
        <v>80</v>
      </c>
      <c r="F1788" s="68"/>
      <c r="G1788" s="72" t="s">
        <v>1664</v>
      </c>
      <c r="H1788" s="91">
        <v>52</v>
      </c>
      <c r="I1788" s="70"/>
      <c r="J1788" s="152"/>
      <c r="K1788" s="642"/>
      <c r="L1788" s="642"/>
      <c r="M1788" s="65"/>
    </row>
    <row r="1789" spans="2:13">
      <c r="B1789" s="844" t="s">
        <v>1671</v>
      </c>
      <c r="C1789" s="839"/>
      <c r="D1789" s="840"/>
      <c r="E1789" s="838" t="s">
        <v>1672</v>
      </c>
      <c r="F1789" s="839"/>
      <c r="G1789" s="840"/>
      <c r="H1789" s="838" t="s">
        <v>1673</v>
      </c>
      <c r="I1789" s="839"/>
      <c r="J1789" s="840"/>
      <c r="K1789" s="838" t="s">
        <v>1701</v>
      </c>
      <c r="L1789" s="839"/>
      <c r="M1789" s="845"/>
    </row>
    <row r="1790" spans="2:13">
      <c r="B1790" s="73" t="s">
        <v>1674</v>
      </c>
      <c r="C1790" s="639" t="s">
        <v>1675</v>
      </c>
      <c r="D1790" s="640" t="s">
        <v>1676</v>
      </c>
      <c r="E1790" s="638" t="s">
        <v>1674</v>
      </c>
      <c r="F1790" s="639" t="s">
        <v>1675</v>
      </c>
      <c r="G1790" s="640" t="s">
        <v>1676</v>
      </c>
      <c r="H1790" s="638" t="s">
        <v>1694</v>
      </c>
      <c r="I1790" s="639" t="s">
        <v>1731</v>
      </c>
      <c r="J1790" s="640" t="s">
        <v>1732</v>
      </c>
      <c r="K1790" s="638" t="s">
        <v>1702</v>
      </c>
      <c r="L1790" s="639"/>
      <c r="M1790" s="77" t="s">
        <v>1703</v>
      </c>
    </row>
    <row r="1791" spans="2:13">
      <c r="B1791" s="61" t="s">
        <v>1678</v>
      </c>
      <c r="C1791" s="86" t="s">
        <v>1723</v>
      </c>
      <c r="D1791" s="92" t="s">
        <v>1723</v>
      </c>
      <c r="E1791" s="641" t="s">
        <v>1678</v>
      </c>
      <c r="F1791" s="86" t="s">
        <v>1723</v>
      </c>
      <c r="G1791" s="92" t="s">
        <v>1723</v>
      </c>
      <c r="H1791" s="641" t="s">
        <v>1695</v>
      </c>
      <c r="I1791" s="86">
        <v>0</v>
      </c>
      <c r="J1791" s="92">
        <v>7</v>
      </c>
      <c r="K1791" s="641" t="s">
        <v>1704</v>
      </c>
      <c r="L1791" s="642"/>
      <c r="M1791" s="107">
        <v>0</v>
      </c>
    </row>
    <row r="1792" spans="2:13">
      <c r="B1792" s="61" t="s">
        <v>1679</v>
      </c>
      <c r="C1792" s="86" t="s">
        <v>1722</v>
      </c>
      <c r="D1792" s="92">
        <v>0</v>
      </c>
      <c r="E1792" s="641" t="s">
        <v>1679</v>
      </c>
      <c r="F1792" s="86" t="s">
        <v>1722</v>
      </c>
      <c r="G1792" s="92">
        <v>0</v>
      </c>
      <c r="H1792" s="641" t="s">
        <v>1696</v>
      </c>
      <c r="I1792" s="86">
        <v>90</v>
      </c>
      <c r="J1792" s="92">
        <v>0</v>
      </c>
      <c r="K1792" s="641" t="s">
        <v>1735</v>
      </c>
      <c r="L1792" s="642"/>
      <c r="M1792" s="107">
        <v>50</v>
      </c>
    </row>
    <row r="1793" spans="2:13">
      <c r="B1793" s="61" t="s">
        <v>1680</v>
      </c>
      <c r="C1793" s="86" t="s">
        <v>1722</v>
      </c>
      <c r="D1793" s="92">
        <v>0</v>
      </c>
      <c r="E1793" s="641" t="s">
        <v>1680</v>
      </c>
      <c r="F1793" s="86" t="s">
        <v>1722</v>
      </c>
      <c r="G1793" s="92">
        <v>0</v>
      </c>
      <c r="H1793" s="641" t="s">
        <v>1697</v>
      </c>
      <c r="I1793" s="86">
        <v>0</v>
      </c>
      <c r="J1793" s="92">
        <v>0</v>
      </c>
      <c r="K1793" s="67" t="s">
        <v>1706</v>
      </c>
      <c r="L1793" s="68"/>
      <c r="M1793" s="101">
        <v>0</v>
      </c>
    </row>
    <row r="1794" spans="2:13">
      <c r="B1794" s="61" t="s">
        <v>1681</v>
      </c>
      <c r="C1794" s="86" t="s">
        <v>1722</v>
      </c>
      <c r="D1794" s="92">
        <v>0</v>
      </c>
      <c r="E1794" s="641" t="s">
        <v>1681</v>
      </c>
      <c r="F1794" s="86" t="s">
        <v>1722</v>
      </c>
      <c r="G1794" s="92">
        <v>0</v>
      </c>
      <c r="H1794" s="641" t="s">
        <v>1698</v>
      </c>
      <c r="I1794" s="86">
        <v>0</v>
      </c>
      <c r="J1794" s="92">
        <v>7</v>
      </c>
      <c r="K1794" s="838" t="s">
        <v>1707</v>
      </c>
      <c r="L1794" s="839"/>
      <c r="M1794" s="845"/>
    </row>
    <row r="1795" spans="2:13">
      <c r="B1795" s="61" t="s">
        <v>1682</v>
      </c>
      <c r="C1795" s="86" t="s">
        <v>1722</v>
      </c>
      <c r="D1795" s="92">
        <v>0</v>
      </c>
      <c r="E1795" s="641" t="s">
        <v>1682</v>
      </c>
      <c r="F1795" s="86" t="s">
        <v>1722</v>
      </c>
      <c r="G1795" s="92">
        <v>0</v>
      </c>
      <c r="H1795" s="642" t="s">
        <v>1724</v>
      </c>
      <c r="I1795" s="86">
        <v>50</v>
      </c>
      <c r="J1795" s="92">
        <v>0</v>
      </c>
      <c r="K1795" s="846" t="s">
        <v>1708</v>
      </c>
      <c r="L1795" s="847"/>
      <c r="M1795" s="107">
        <v>0</v>
      </c>
    </row>
    <row r="1796" spans="2:13">
      <c r="B1796" s="61" t="s">
        <v>1683</v>
      </c>
      <c r="C1796" s="86" t="s">
        <v>1722</v>
      </c>
      <c r="D1796" s="92">
        <v>0</v>
      </c>
      <c r="E1796" s="641" t="s">
        <v>1683</v>
      </c>
      <c r="F1796" s="86" t="s">
        <v>1722</v>
      </c>
      <c r="G1796" s="92">
        <v>0</v>
      </c>
      <c r="H1796" s="641" t="s">
        <v>1699</v>
      </c>
      <c r="I1796" s="86">
        <v>0</v>
      </c>
      <c r="J1796" s="92">
        <v>7</v>
      </c>
      <c r="K1796" s="846" t="s">
        <v>1709</v>
      </c>
      <c r="L1796" s="847"/>
      <c r="M1796" s="107">
        <v>0</v>
      </c>
    </row>
    <row r="1797" spans="2:13">
      <c r="B1797" s="61" t="s">
        <v>1684</v>
      </c>
      <c r="C1797" s="86" t="s">
        <v>1722</v>
      </c>
      <c r="D1797" s="92">
        <v>0</v>
      </c>
      <c r="E1797" s="641" t="s">
        <v>1684</v>
      </c>
      <c r="F1797" s="86" t="s">
        <v>1722</v>
      </c>
      <c r="G1797" s="92">
        <v>0</v>
      </c>
      <c r="H1797" s="641" t="s">
        <v>1685</v>
      </c>
      <c r="I1797" s="86">
        <v>85</v>
      </c>
      <c r="J1797" s="92">
        <v>0</v>
      </c>
      <c r="K1797" s="846" t="s">
        <v>1710</v>
      </c>
      <c r="L1797" s="847"/>
      <c r="M1797" s="107">
        <v>0</v>
      </c>
    </row>
    <row r="1798" spans="2:13">
      <c r="B1798" s="61" t="s">
        <v>1685</v>
      </c>
      <c r="C1798" s="86" t="s">
        <v>1722</v>
      </c>
      <c r="D1798" s="92">
        <v>0</v>
      </c>
      <c r="E1798" s="641" t="s">
        <v>1685</v>
      </c>
      <c r="F1798" s="86" t="s">
        <v>1722</v>
      </c>
      <c r="G1798" s="92">
        <v>0</v>
      </c>
      <c r="H1798" s="641" t="s">
        <v>1700</v>
      </c>
      <c r="I1798" s="100">
        <v>0</v>
      </c>
      <c r="J1798" s="106">
        <v>0</v>
      </c>
      <c r="K1798" s="593" t="s">
        <v>2003</v>
      </c>
      <c r="L1798" s="100"/>
      <c r="M1798" s="101" t="s">
        <v>2004</v>
      </c>
    </row>
    <row r="1799" spans="2:13">
      <c r="B1799" s="61" t="s">
        <v>1686</v>
      </c>
      <c r="C1799" s="86" t="s">
        <v>1722</v>
      </c>
      <c r="D1799" s="92">
        <v>0</v>
      </c>
      <c r="E1799" s="641" t="s">
        <v>1686</v>
      </c>
      <c r="F1799" s="86" t="s">
        <v>1722</v>
      </c>
      <c r="G1799" s="92">
        <v>0</v>
      </c>
      <c r="H1799" s="848" t="s">
        <v>1712</v>
      </c>
      <c r="I1799" s="849"/>
      <c r="J1799" s="81" t="s">
        <v>1711</v>
      </c>
      <c r="K1799" s="97">
        <v>-40</v>
      </c>
      <c r="L1799" s="82" t="s">
        <v>1705</v>
      </c>
      <c r="M1799" s="98">
        <v>115</v>
      </c>
    </row>
    <row r="1800" spans="2:13">
      <c r="B1800" s="61" t="s">
        <v>1687</v>
      </c>
      <c r="C1800" s="86" t="s">
        <v>1723</v>
      </c>
      <c r="D1800" s="92" t="s">
        <v>1723</v>
      </c>
      <c r="E1800" s="641" t="s">
        <v>1687</v>
      </c>
      <c r="F1800" s="86" t="s">
        <v>1723</v>
      </c>
      <c r="G1800" s="92" t="s">
        <v>1723</v>
      </c>
      <c r="H1800" s="642"/>
      <c r="I1800" s="642"/>
      <c r="J1800" s="642"/>
      <c r="K1800" s="642"/>
      <c r="L1800" s="642"/>
      <c r="M1800" s="65"/>
    </row>
    <row r="1801" spans="2:13">
      <c r="B1801" s="61" t="s">
        <v>1688</v>
      </c>
      <c r="C1801" s="86" t="s">
        <v>1722</v>
      </c>
      <c r="D1801" s="92">
        <v>0</v>
      </c>
      <c r="E1801" s="641" t="s">
        <v>1688</v>
      </c>
      <c r="F1801" s="86" t="s">
        <v>1722</v>
      </c>
      <c r="G1801" s="92">
        <v>0</v>
      </c>
      <c r="H1801" s="642"/>
      <c r="I1801" s="642"/>
      <c r="J1801" s="642"/>
      <c r="K1801" s="642"/>
      <c r="L1801" s="642"/>
      <c r="M1801" s="65"/>
    </row>
    <row r="1802" spans="2:13">
      <c r="B1802" s="61" t="s">
        <v>1689</v>
      </c>
      <c r="C1802" s="86" t="s">
        <v>1722</v>
      </c>
      <c r="D1802" s="92">
        <v>0</v>
      </c>
      <c r="E1802" s="641" t="s">
        <v>1689</v>
      </c>
      <c r="F1802" s="86" t="s">
        <v>1722</v>
      </c>
      <c r="G1802" s="92">
        <v>0</v>
      </c>
      <c r="H1802" s="642"/>
      <c r="I1802" s="642"/>
      <c r="J1802" s="642"/>
      <c r="K1802" s="642"/>
      <c r="L1802" s="642"/>
      <c r="M1802" s="65"/>
    </row>
    <row r="1803" spans="2:13">
      <c r="B1803" s="61" t="s">
        <v>1690</v>
      </c>
      <c r="C1803" s="86" t="s">
        <v>1722</v>
      </c>
      <c r="D1803" s="92">
        <v>0</v>
      </c>
      <c r="E1803" s="641" t="s">
        <v>1690</v>
      </c>
      <c r="F1803" s="86" t="s">
        <v>1722</v>
      </c>
      <c r="G1803" s="92">
        <v>0</v>
      </c>
      <c r="H1803" s="642"/>
      <c r="I1803" s="642"/>
      <c r="J1803" s="642"/>
      <c r="K1803" s="642"/>
      <c r="L1803" s="642"/>
      <c r="M1803" s="65"/>
    </row>
    <row r="1804" spans="2:13">
      <c r="B1804" s="61" t="s">
        <v>1691</v>
      </c>
      <c r="C1804" s="86" t="s">
        <v>1722</v>
      </c>
      <c r="D1804" s="92">
        <v>0</v>
      </c>
      <c r="E1804" s="641" t="s">
        <v>1691</v>
      </c>
      <c r="F1804" s="86" t="s">
        <v>1722</v>
      </c>
      <c r="G1804" s="92">
        <v>0</v>
      </c>
      <c r="H1804" s="86" t="s">
        <v>1716</v>
      </c>
      <c r="I1804" s="642"/>
      <c r="J1804" s="85" t="s">
        <v>1717</v>
      </c>
      <c r="K1804" s="642"/>
      <c r="L1804" s="85" t="s">
        <v>1718</v>
      </c>
      <c r="M1804" s="65"/>
    </row>
    <row r="1805" spans="2:13">
      <c r="B1805" s="61" t="s">
        <v>1692</v>
      </c>
      <c r="C1805" s="86" t="s">
        <v>1722</v>
      </c>
      <c r="D1805" s="92">
        <v>0</v>
      </c>
      <c r="E1805" s="641" t="s">
        <v>1692</v>
      </c>
      <c r="F1805" s="86" t="s">
        <v>1722</v>
      </c>
      <c r="G1805" s="92">
        <v>0</v>
      </c>
      <c r="H1805" s="642"/>
      <c r="I1805" s="642"/>
      <c r="J1805" s="642"/>
      <c r="K1805" s="642"/>
      <c r="L1805" s="642"/>
      <c r="M1805" s="65"/>
    </row>
    <row r="1806" spans="2:13">
      <c r="B1806" s="61" t="s">
        <v>1677</v>
      </c>
      <c r="C1806" s="86" t="s">
        <v>1081</v>
      </c>
      <c r="D1806" s="92">
        <v>75</v>
      </c>
      <c r="E1806" s="641" t="s">
        <v>1677</v>
      </c>
      <c r="F1806" s="86" t="s">
        <v>1722</v>
      </c>
      <c r="G1806" s="92">
        <v>0</v>
      </c>
      <c r="H1806" s="642"/>
      <c r="I1806" s="642"/>
      <c r="J1806" s="642"/>
      <c r="K1806" s="642"/>
      <c r="L1806" s="642"/>
      <c r="M1806" s="65"/>
    </row>
    <row r="1807" spans="2:13">
      <c r="B1807" s="61" t="s">
        <v>1693</v>
      </c>
      <c r="C1807" s="86" t="s">
        <v>1722</v>
      </c>
      <c r="D1807" s="92">
        <v>0</v>
      </c>
      <c r="E1807" s="641" t="s">
        <v>1693</v>
      </c>
      <c r="F1807" s="86" t="s">
        <v>1722</v>
      </c>
      <c r="G1807" s="92">
        <v>0</v>
      </c>
      <c r="H1807" s="642"/>
      <c r="I1807" s="642"/>
      <c r="J1807" s="642"/>
      <c r="K1807" s="642"/>
      <c r="L1807" s="642"/>
      <c r="M1807" s="65"/>
    </row>
    <row r="1808" spans="2:13" ht="15.75" thickBot="1">
      <c r="B1808" s="102" t="s">
        <v>1729</v>
      </c>
      <c r="C1808" s="93"/>
      <c r="D1808" s="108">
        <v>75</v>
      </c>
      <c r="E1808" s="103" t="s">
        <v>1730</v>
      </c>
      <c r="F1808" s="93"/>
      <c r="G1808" s="108">
        <v>0</v>
      </c>
      <c r="H1808" s="83"/>
      <c r="I1808" s="83"/>
      <c r="J1808" s="83"/>
      <c r="K1808" s="83"/>
      <c r="L1808" s="83"/>
      <c r="M1808" s="84"/>
    </row>
    <row r="1809" spans="2:13" ht="15.75" thickTop="1">
      <c r="B1809" s="104"/>
      <c r="C1809" s="105"/>
      <c r="D1809" s="142"/>
      <c r="E1809" s="104"/>
      <c r="F1809" s="105"/>
      <c r="G1809" s="142"/>
      <c r="H1809" s="58"/>
      <c r="I1809" s="58"/>
      <c r="J1809" s="58"/>
      <c r="K1809" s="58"/>
      <c r="L1809" s="58"/>
      <c r="M1809" s="58"/>
    </row>
    <row r="1810" spans="2:13">
      <c r="B1810" s="104"/>
      <c r="C1810" s="105"/>
      <c r="D1810" s="142"/>
      <c r="E1810" s="104"/>
      <c r="F1810" s="105"/>
      <c r="G1810" s="142"/>
      <c r="H1810" s="58"/>
      <c r="I1810" s="58"/>
      <c r="J1810" s="58"/>
      <c r="K1810" s="58"/>
      <c r="L1810" s="58"/>
      <c r="M1810" s="58"/>
    </row>
    <row r="1811" spans="2:13" ht="15.75" thickBot="1">
      <c r="B1811" s="104"/>
      <c r="C1811" s="105"/>
      <c r="D1811" s="142"/>
      <c r="E1811" s="104"/>
      <c r="F1811" s="105"/>
      <c r="G1811" s="142"/>
      <c r="H1811" s="58"/>
      <c r="I1811" s="58"/>
      <c r="J1811" s="58"/>
      <c r="K1811" s="58"/>
      <c r="L1811" s="58"/>
      <c r="M1811" s="58"/>
    </row>
    <row r="1812" spans="2:13" ht="16.5" thickTop="1" thickBot="1">
      <c r="B1812" s="833" t="s">
        <v>1875</v>
      </c>
      <c r="C1812" s="834"/>
      <c r="D1812" s="835" t="s">
        <v>1658</v>
      </c>
      <c r="E1812" s="836"/>
      <c r="F1812" s="836"/>
      <c r="G1812" s="836"/>
      <c r="H1812" s="836"/>
      <c r="I1812" s="837"/>
      <c r="J1812" s="193"/>
      <c r="K1812" s="59"/>
      <c r="L1812" s="59"/>
      <c r="M1812" s="60"/>
    </row>
    <row r="1813" spans="2:13" ht="15.75" thickTop="1">
      <c r="B1813" s="66" t="s">
        <v>1667</v>
      </c>
      <c r="C1813" s="595" t="s">
        <v>2046</v>
      </c>
      <c r="D1813" s="323" t="s">
        <v>1652</v>
      </c>
      <c r="E1813" s="324" t="s">
        <v>1653</v>
      </c>
      <c r="F1813" s="324" t="s">
        <v>1654</v>
      </c>
      <c r="G1813" s="324" t="s">
        <v>1656</v>
      </c>
      <c r="H1813" s="324" t="s">
        <v>1655</v>
      </c>
      <c r="I1813" s="325" t="s">
        <v>1657</v>
      </c>
      <c r="J1813" s="145"/>
      <c r="K1813" s="327"/>
      <c r="L1813" s="327"/>
      <c r="M1813" s="65"/>
    </row>
    <row r="1814" spans="2:13">
      <c r="B1814" s="66" t="s">
        <v>1757</v>
      </c>
      <c r="C1814" s="86" t="s">
        <v>1762</v>
      </c>
      <c r="D1814" s="87">
        <v>90</v>
      </c>
      <c r="E1814" s="88">
        <v>120</v>
      </c>
      <c r="F1814" s="88">
        <v>120</v>
      </c>
      <c r="G1814" s="88">
        <v>60</v>
      </c>
      <c r="H1814" s="88">
        <v>60</v>
      </c>
      <c r="I1814" s="89">
        <v>50</v>
      </c>
      <c r="J1814" s="145"/>
      <c r="K1814" s="327"/>
      <c r="L1814" s="327"/>
      <c r="M1814" s="65"/>
    </row>
    <row r="1815" spans="2:13">
      <c r="B1815" s="66" t="s">
        <v>1665</v>
      </c>
      <c r="C1815" s="86" t="s">
        <v>9</v>
      </c>
      <c r="D1815" s="838" t="s">
        <v>1669</v>
      </c>
      <c r="E1815" s="839"/>
      <c r="F1815" s="839"/>
      <c r="G1815" s="839"/>
      <c r="H1815" s="839"/>
      <c r="I1815" s="840"/>
      <c r="J1815" s="145"/>
      <c r="K1815" s="327"/>
      <c r="L1815" s="327"/>
      <c r="M1815" s="65"/>
    </row>
    <row r="1816" spans="2:13">
      <c r="B1816" s="66" t="s">
        <v>1666</v>
      </c>
      <c r="C1816" s="86" t="s">
        <v>1723</v>
      </c>
      <c r="D1816" s="841" t="s">
        <v>1661</v>
      </c>
      <c r="E1816" s="842"/>
      <c r="F1816" s="842"/>
      <c r="G1816" s="842" t="s">
        <v>1662</v>
      </c>
      <c r="H1816" s="842"/>
      <c r="I1816" s="843"/>
      <c r="J1816" s="145"/>
      <c r="K1816" s="327"/>
      <c r="L1816" s="327"/>
      <c r="M1816" s="65"/>
    </row>
    <row r="1817" spans="2:13">
      <c r="B1817" s="66" t="s">
        <v>1670</v>
      </c>
      <c r="C1817" s="86" t="s">
        <v>1604</v>
      </c>
      <c r="D1817" s="63" t="s">
        <v>1663</v>
      </c>
      <c r="E1817" s="327" t="s">
        <v>811</v>
      </c>
      <c r="F1817" s="327"/>
      <c r="G1817" s="64" t="s">
        <v>1663</v>
      </c>
      <c r="H1817" s="327" t="s">
        <v>1723</v>
      </c>
      <c r="I1817" s="70"/>
      <c r="J1817" s="145"/>
      <c r="K1817" s="327"/>
      <c r="L1817" s="327"/>
      <c r="M1817" s="65"/>
    </row>
    <row r="1818" spans="2:13">
      <c r="B1818" s="66" t="s">
        <v>1659</v>
      </c>
      <c r="C1818" s="86">
        <v>196.58</v>
      </c>
      <c r="D1818" s="71" t="s">
        <v>1664</v>
      </c>
      <c r="E1818" s="90">
        <v>100</v>
      </c>
      <c r="F1818" s="68"/>
      <c r="G1818" s="72" t="s">
        <v>1664</v>
      </c>
      <c r="H1818" s="90" t="s">
        <v>1723</v>
      </c>
      <c r="I1818" s="69"/>
      <c r="J1818" s="145"/>
      <c r="K1818" s="327"/>
      <c r="L1818" s="327"/>
      <c r="M1818" s="65"/>
    </row>
    <row r="1819" spans="2:13">
      <c r="B1819" s="66" t="s">
        <v>1660</v>
      </c>
      <c r="C1819" s="86">
        <v>293.11</v>
      </c>
      <c r="D1819" s="838" t="s">
        <v>1668</v>
      </c>
      <c r="E1819" s="839"/>
      <c r="F1819" s="839"/>
      <c r="G1819" s="839"/>
      <c r="H1819" s="839"/>
      <c r="I1819" s="840"/>
      <c r="J1819" s="145"/>
      <c r="K1819" s="327"/>
      <c r="L1819" s="327"/>
      <c r="M1819" s="65"/>
    </row>
    <row r="1820" spans="2:13">
      <c r="B1820" s="66" t="s">
        <v>1728</v>
      </c>
      <c r="C1820" s="86">
        <v>279.72000000000003</v>
      </c>
      <c r="D1820" s="841" t="s">
        <v>1661</v>
      </c>
      <c r="E1820" s="842"/>
      <c r="F1820" s="842"/>
      <c r="G1820" s="842" t="s">
        <v>1662</v>
      </c>
      <c r="H1820" s="842"/>
      <c r="I1820" s="843"/>
      <c r="J1820" s="145"/>
      <c r="K1820" s="327"/>
      <c r="L1820" s="327"/>
      <c r="M1820" s="65"/>
    </row>
    <row r="1821" spans="2:13">
      <c r="B1821" s="66" t="s">
        <v>1713</v>
      </c>
      <c r="C1821" s="86">
        <v>1.38</v>
      </c>
      <c r="D1821" s="63" t="s">
        <v>1663</v>
      </c>
      <c r="E1821" s="327" t="s">
        <v>810</v>
      </c>
      <c r="F1821" s="327"/>
      <c r="G1821" s="64" t="s">
        <v>1663</v>
      </c>
      <c r="H1821" s="327" t="s">
        <v>1723</v>
      </c>
      <c r="I1821" s="70"/>
      <c r="J1821" s="145"/>
      <c r="K1821" s="327"/>
      <c r="L1821" s="327"/>
      <c r="M1821" s="65"/>
    </row>
    <row r="1822" spans="2:13">
      <c r="B1822" s="66" t="s">
        <v>1714</v>
      </c>
      <c r="C1822" s="86">
        <v>0.77</v>
      </c>
      <c r="D1822" s="63" t="s">
        <v>1664</v>
      </c>
      <c r="E1822" s="90">
        <v>90</v>
      </c>
      <c r="F1822" s="68"/>
      <c r="G1822" s="72" t="s">
        <v>1664</v>
      </c>
      <c r="H1822" s="91" t="s">
        <v>1723</v>
      </c>
      <c r="I1822" s="70"/>
      <c r="J1822" s="145"/>
      <c r="K1822" s="327"/>
      <c r="L1822" s="327"/>
      <c r="M1822" s="65"/>
    </row>
    <row r="1823" spans="2:13">
      <c r="B1823" s="844" t="s">
        <v>1671</v>
      </c>
      <c r="C1823" s="839"/>
      <c r="D1823" s="840"/>
      <c r="E1823" s="838" t="s">
        <v>1672</v>
      </c>
      <c r="F1823" s="839"/>
      <c r="G1823" s="840"/>
      <c r="H1823" s="838" t="s">
        <v>1673</v>
      </c>
      <c r="I1823" s="839"/>
      <c r="J1823" s="840"/>
      <c r="K1823" s="838" t="s">
        <v>1701</v>
      </c>
      <c r="L1823" s="839"/>
      <c r="M1823" s="845"/>
    </row>
    <row r="1824" spans="2:13">
      <c r="B1824" s="73" t="s">
        <v>1674</v>
      </c>
      <c r="C1824" s="324" t="s">
        <v>1675</v>
      </c>
      <c r="D1824" s="325" t="s">
        <v>1676</v>
      </c>
      <c r="E1824" s="323" t="s">
        <v>1674</v>
      </c>
      <c r="F1824" s="324" t="s">
        <v>1675</v>
      </c>
      <c r="G1824" s="325" t="s">
        <v>1676</v>
      </c>
      <c r="H1824" s="323" t="s">
        <v>1694</v>
      </c>
      <c r="I1824" s="324" t="s">
        <v>1731</v>
      </c>
      <c r="J1824" s="325" t="s">
        <v>1732</v>
      </c>
      <c r="K1824" s="323" t="s">
        <v>1702</v>
      </c>
      <c r="L1824" s="324"/>
      <c r="M1824" s="77" t="s">
        <v>1703</v>
      </c>
    </row>
    <row r="1825" spans="2:13">
      <c r="B1825" s="61" t="s">
        <v>1678</v>
      </c>
      <c r="C1825" s="86" t="s">
        <v>1144</v>
      </c>
      <c r="D1825" s="92">
        <v>102</v>
      </c>
      <c r="E1825" s="326" t="s">
        <v>1678</v>
      </c>
      <c r="F1825" s="94" t="s">
        <v>944</v>
      </c>
      <c r="G1825" s="92">
        <v>68</v>
      </c>
      <c r="H1825" s="326" t="s">
        <v>1695</v>
      </c>
      <c r="I1825" s="86">
        <v>0</v>
      </c>
      <c r="J1825" s="92">
        <v>10</v>
      </c>
      <c r="K1825" s="326" t="s">
        <v>1704</v>
      </c>
      <c r="L1825" s="327"/>
      <c r="M1825" s="107">
        <v>0</v>
      </c>
    </row>
    <row r="1826" spans="2:13">
      <c r="B1826" s="61" t="s">
        <v>1679</v>
      </c>
      <c r="C1826" s="86" t="s">
        <v>845</v>
      </c>
      <c r="D1826" s="92">
        <v>62</v>
      </c>
      <c r="E1826" s="326" t="s">
        <v>1679</v>
      </c>
      <c r="F1826" s="86" t="s">
        <v>1722</v>
      </c>
      <c r="G1826" s="92">
        <v>0</v>
      </c>
      <c r="H1826" s="326" t="s">
        <v>1696</v>
      </c>
      <c r="I1826" s="86">
        <v>90</v>
      </c>
      <c r="J1826" s="92">
        <v>0</v>
      </c>
      <c r="K1826" s="326" t="s">
        <v>1735</v>
      </c>
      <c r="L1826" s="327"/>
      <c r="M1826" s="107">
        <v>0</v>
      </c>
    </row>
    <row r="1827" spans="2:13">
      <c r="B1827" s="61" t="s">
        <v>1680</v>
      </c>
      <c r="C1827" s="86" t="s">
        <v>1722</v>
      </c>
      <c r="D1827" s="92">
        <v>0</v>
      </c>
      <c r="E1827" s="326" t="s">
        <v>1680</v>
      </c>
      <c r="F1827" s="86" t="s">
        <v>1722</v>
      </c>
      <c r="G1827" s="92">
        <v>0</v>
      </c>
      <c r="H1827" s="326" t="s">
        <v>1697</v>
      </c>
      <c r="I1827" s="86">
        <v>0</v>
      </c>
      <c r="J1827" s="92">
        <v>10</v>
      </c>
      <c r="K1827" s="67" t="s">
        <v>1706</v>
      </c>
      <c r="L1827" s="68"/>
      <c r="M1827" s="101">
        <v>0</v>
      </c>
    </row>
    <row r="1828" spans="2:13">
      <c r="B1828" s="61" t="s">
        <v>1681</v>
      </c>
      <c r="C1828" s="96" t="s">
        <v>1303</v>
      </c>
      <c r="D1828" s="92">
        <v>62</v>
      </c>
      <c r="E1828" s="326" t="s">
        <v>1681</v>
      </c>
      <c r="F1828" s="86" t="s">
        <v>1722</v>
      </c>
      <c r="G1828" s="92">
        <v>0</v>
      </c>
      <c r="H1828" s="326" t="s">
        <v>1698</v>
      </c>
      <c r="I1828" s="86">
        <v>0</v>
      </c>
      <c r="J1828" s="92">
        <v>0</v>
      </c>
      <c r="K1828" s="838" t="s">
        <v>1707</v>
      </c>
      <c r="L1828" s="839"/>
      <c r="M1828" s="845"/>
    </row>
    <row r="1829" spans="2:13">
      <c r="B1829" s="61" t="s">
        <v>1682</v>
      </c>
      <c r="C1829" s="94" t="s">
        <v>1180</v>
      </c>
      <c r="D1829" s="92">
        <v>80</v>
      </c>
      <c r="E1829" s="326" t="s">
        <v>1682</v>
      </c>
      <c r="F1829" s="86" t="s">
        <v>1722</v>
      </c>
      <c r="G1829" s="92">
        <v>0</v>
      </c>
      <c r="H1829" s="327" t="s">
        <v>1724</v>
      </c>
      <c r="I1829" s="86">
        <v>50</v>
      </c>
      <c r="J1829" s="92">
        <v>0</v>
      </c>
      <c r="K1829" s="846" t="s">
        <v>1708</v>
      </c>
      <c r="L1829" s="847"/>
      <c r="M1829" s="107">
        <v>0</v>
      </c>
    </row>
    <row r="1830" spans="2:13">
      <c r="B1830" s="61" t="s">
        <v>1683</v>
      </c>
      <c r="C1830" s="86" t="s">
        <v>954</v>
      </c>
      <c r="D1830" s="92">
        <v>70</v>
      </c>
      <c r="E1830" s="326" t="s">
        <v>1683</v>
      </c>
      <c r="F1830" s="86" t="s">
        <v>1722</v>
      </c>
      <c r="G1830" s="92">
        <v>0</v>
      </c>
      <c r="H1830" s="326" t="s">
        <v>1699</v>
      </c>
      <c r="I1830" s="86">
        <v>0</v>
      </c>
      <c r="J1830" s="92">
        <v>10</v>
      </c>
      <c r="K1830" s="846" t="s">
        <v>1709</v>
      </c>
      <c r="L1830" s="847"/>
      <c r="M1830" s="107">
        <v>0</v>
      </c>
    </row>
    <row r="1831" spans="2:13">
      <c r="B1831" s="61" t="s">
        <v>1684</v>
      </c>
      <c r="C1831" s="96" t="s">
        <v>1268</v>
      </c>
      <c r="D1831" s="92">
        <v>120</v>
      </c>
      <c r="E1831" s="326" t="s">
        <v>1684</v>
      </c>
      <c r="F1831" s="86" t="s">
        <v>1722</v>
      </c>
      <c r="G1831" s="92">
        <v>0</v>
      </c>
      <c r="H1831" s="326" t="s">
        <v>1685</v>
      </c>
      <c r="I1831" s="86">
        <v>85</v>
      </c>
      <c r="J1831" s="92">
        <v>30</v>
      </c>
      <c r="K1831" s="846" t="s">
        <v>1710</v>
      </c>
      <c r="L1831" s="847"/>
      <c r="M1831" s="107">
        <v>100</v>
      </c>
    </row>
    <row r="1832" spans="2:13">
      <c r="B1832" s="61" t="s">
        <v>1685</v>
      </c>
      <c r="C1832" s="86" t="s">
        <v>905</v>
      </c>
      <c r="D1832" s="92">
        <v>84</v>
      </c>
      <c r="E1832" s="326" t="s">
        <v>1685</v>
      </c>
      <c r="F1832" s="86" t="s">
        <v>1722</v>
      </c>
      <c r="G1832" s="92">
        <v>0</v>
      </c>
      <c r="H1832" s="326" t="s">
        <v>1700</v>
      </c>
      <c r="I1832" s="100">
        <v>0</v>
      </c>
      <c r="J1832" s="106">
        <v>0</v>
      </c>
      <c r="K1832" s="593" t="s">
        <v>2003</v>
      </c>
      <c r="L1832" s="100"/>
      <c r="M1832" s="101">
        <v>0</v>
      </c>
    </row>
    <row r="1833" spans="2:13">
      <c r="B1833" s="61" t="s">
        <v>1686</v>
      </c>
      <c r="C1833" s="86" t="s">
        <v>1723</v>
      </c>
      <c r="D1833" s="92" t="s">
        <v>1723</v>
      </c>
      <c r="E1833" s="326" t="s">
        <v>1686</v>
      </c>
      <c r="F1833" s="86" t="s">
        <v>1723</v>
      </c>
      <c r="G1833" s="92" t="s">
        <v>1723</v>
      </c>
      <c r="H1833" s="848" t="s">
        <v>1712</v>
      </c>
      <c r="I1833" s="849"/>
      <c r="J1833" s="81" t="s">
        <v>1711</v>
      </c>
      <c r="K1833" s="97">
        <v>-60</v>
      </c>
      <c r="L1833" s="82" t="s">
        <v>1705</v>
      </c>
      <c r="M1833" s="98">
        <v>185</v>
      </c>
    </row>
    <row r="1834" spans="2:13">
      <c r="B1834" s="61" t="s">
        <v>1687</v>
      </c>
      <c r="C1834" s="86" t="s">
        <v>1722</v>
      </c>
      <c r="D1834" s="92">
        <v>0</v>
      </c>
      <c r="E1834" s="326" t="s">
        <v>1687</v>
      </c>
      <c r="F1834" s="86" t="s">
        <v>1722</v>
      </c>
      <c r="G1834" s="92">
        <v>0</v>
      </c>
      <c r="H1834" s="327"/>
      <c r="I1834" s="327"/>
      <c r="J1834" s="327"/>
      <c r="K1834" s="327"/>
      <c r="L1834" s="327"/>
      <c r="M1834" s="65"/>
    </row>
    <row r="1835" spans="2:13">
      <c r="B1835" s="61" t="s">
        <v>1688</v>
      </c>
      <c r="C1835" s="86" t="s">
        <v>1722</v>
      </c>
      <c r="D1835" s="92">
        <v>0</v>
      </c>
      <c r="E1835" s="326" t="s">
        <v>1688</v>
      </c>
      <c r="F1835" s="86" t="s">
        <v>1722</v>
      </c>
      <c r="G1835" s="92">
        <v>0</v>
      </c>
      <c r="H1835" s="327"/>
      <c r="I1835" s="327"/>
      <c r="J1835" s="327"/>
      <c r="K1835" s="327"/>
      <c r="L1835" s="327"/>
      <c r="M1835" s="65"/>
    </row>
    <row r="1836" spans="2:13">
      <c r="B1836" s="61" t="s">
        <v>1689</v>
      </c>
      <c r="C1836" s="86" t="s">
        <v>1722</v>
      </c>
      <c r="D1836" s="92">
        <v>0</v>
      </c>
      <c r="E1836" s="326" t="s">
        <v>1689</v>
      </c>
      <c r="F1836" s="86" t="s">
        <v>1722</v>
      </c>
      <c r="G1836" s="92">
        <v>0</v>
      </c>
      <c r="H1836" s="327"/>
      <c r="I1836" s="327"/>
      <c r="J1836" s="327"/>
      <c r="K1836" s="327"/>
      <c r="L1836" s="327"/>
      <c r="M1836" s="65"/>
    </row>
    <row r="1837" spans="2:13">
      <c r="B1837" s="61" t="s">
        <v>1690</v>
      </c>
      <c r="C1837" s="96" t="s">
        <v>918</v>
      </c>
      <c r="D1837" s="92">
        <v>120</v>
      </c>
      <c r="E1837" s="326" t="s">
        <v>1690</v>
      </c>
      <c r="F1837" s="109" t="s">
        <v>1851</v>
      </c>
      <c r="G1837" s="92">
        <v>60</v>
      </c>
      <c r="H1837" s="327"/>
      <c r="I1837" s="327"/>
      <c r="J1837" s="327"/>
      <c r="K1837" s="327"/>
      <c r="L1837" s="327"/>
      <c r="M1837" s="65"/>
    </row>
    <row r="1838" spans="2:13">
      <c r="B1838" s="61" t="s">
        <v>1691</v>
      </c>
      <c r="C1838" s="86" t="s">
        <v>1722</v>
      </c>
      <c r="D1838" s="92">
        <v>0</v>
      </c>
      <c r="E1838" s="326" t="s">
        <v>1691</v>
      </c>
      <c r="F1838" s="86" t="s">
        <v>1722</v>
      </c>
      <c r="G1838" s="92">
        <v>0</v>
      </c>
      <c r="H1838" s="86" t="s">
        <v>1716</v>
      </c>
      <c r="I1838" s="327"/>
      <c r="J1838" s="85" t="s">
        <v>1717</v>
      </c>
      <c r="K1838" s="327"/>
      <c r="L1838" s="85" t="s">
        <v>1718</v>
      </c>
      <c r="M1838" s="65"/>
    </row>
    <row r="1839" spans="2:13">
      <c r="B1839" s="61" t="s">
        <v>1692</v>
      </c>
      <c r="C1839" s="86" t="s">
        <v>1722</v>
      </c>
      <c r="D1839" s="92">
        <v>0</v>
      </c>
      <c r="E1839" s="326" t="s">
        <v>1692</v>
      </c>
      <c r="F1839" s="86" t="s">
        <v>1722</v>
      </c>
      <c r="G1839" s="92">
        <v>0</v>
      </c>
      <c r="H1839" s="327"/>
      <c r="I1839" s="327"/>
      <c r="J1839" s="327"/>
      <c r="K1839" s="327"/>
      <c r="L1839" s="327"/>
      <c r="M1839" s="65"/>
    </row>
    <row r="1840" spans="2:13">
      <c r="B1840" s="61" t="s">
        <v>1677</v>
      </c>
      <c r="C1840" s="86" t="s">
        <v>654</v>
      </c>
      <c r="D1840" s="92">
        <v>75</v>
      </c>
      <c r="E1840" s="326" t="s">
        <v>1677</v>
      </c>
      <c r="F1840" s="86" t="s">
        <v>1722</v>
      </c>
      <c r="G1840" s="92">
        <v>0</v>
      </c>
      <c r="H1840" s="327"/>
      <c r="I1840" s="327"/>
      <c r="J1840" s="327"/>
      <c r="K1840" s="327"/>
      <c r="L1840" s="327"/>
      <c r="M1840" s="65"/>
    </row>
    <row r="1841" spans="2:13">
      <c r="B1841" s="61" t="s">
        <v>1693</v>
      </c>
      <c r="C1841" s="86" t="s">
        <v>909</v>
      </c>
      <c r="D1841" s="92">
        <v>75</v>
      </c>
      <c r="E1841" s="326" t="s">
        <v>1693</v>
      </c>
      <c r="F1841" s="86" t="s">
        <v>1722</v>
      </c>
      <c r="G1841" s="92">
        <v>0</v>
      </c>
      <c r="H1841" s="327"/>
      <c r="I1841" s="327"/>
      <c r="J1841" s="327"/>
      <c r="K1841" s="327"/>
      <c r="L1841" s="327"/>
      <c r="M1841" s="65"/>
    </row>
    <row r="1842" spans="2:13" ht="15.75" thickBot="1">
      <c r="B1842" s="102" t="s">
        <v>1729</v>
      </c>
      <c r="C1842" s="93"/>
      <c r="D1842" s="108">
        <v>85</v>
      </c>
      <c r="E1842" s="103" t="s">
        <v>1730</v>
      </c>
      <c r="F1842" s="93"/>
      <c r="G1842" s="108">
        <v>64</v>
      </c>
      <c r="H1842" s="83"/>
      <c r="I1842" s="83"/>
      <c r="J1842" s="83"/>
      <c r="K1842" s="83"/>
      <c r="L1842" s="83"/>
      <c r="M1842" s="84"/>
    </row>
    <row r="1843" spans="2:13" ht="15.75" thickTop="1">
      <c r="B1843" s="104"/>
      <c r="C1843" s="105"/>
      <c r="D1843" s="142"/>
      <c r="E1843" s="104"/>
      <c r="F1843" s="105"/>
      <c r="G1843" s="142"/>
      <c r="H1843" s="58"/>
      <c r="I1843" s="58"/>
      <c r="J1843" s="58"/>
      <c r="K1843" s="58"/>
      <c r="L1843" s="58"/>
      <c r="M1843" s="58"/>
    </row>
    <row r="1844" spans="2:13">
      <c r="B1844" s="104"/>
      <c r="C1844" s="105"/>
      <c r="D1844" s="142"/>
      <c r="E1844" s="104"/>
      <c r="F1844" s="105"/>
      <c r="G1844" s="142"/>
      <c r="H1844" s="58"/>
      <c r="I1844" s="58"/>
      <c r="J1844" s="58"/>
      <c r="K1844" s="58"/>
      <c r="L1844" s="58"/>
      <c r="M1844" s="58"/>
    </row>
    <row r="1845" spans="2:13" ht="15.75" thickBot="1">
      <c r="B1845" s="104"/>
      <c r="C1845" s="105"/>
      <c r="D1845" s="142"/>
      <c r="E1845" s="104"/>
      <c r="F1845" s="105"/>
      <c r="G1845" s="142"/>
      <c r="H1845" s="58"/>
      <c r="I1845" s="58"/>
      <c r="J1845" s="58"/>
      <c r="K1845" s="58"/>
      <c r="L1845" s="58"/>
      <c r="M1845" s="58"/>
    </row>
    <row r="1846" spans="2:13" ht="16.5" thickTop="1" thickBot="1">
      <c r="B1846" s="833" t="s">
        <v>1804</v>
      </c>
      <c r="C1846" s="834"/>
      <c r="D1846" s="835" t="s">
        <v>1658</v>
      </c>
      <c r="E1846" s="836"/>
      <c r="F1846" s="836"/>
      <c r="G1846" s="836"/>
      <c r="H1846" s="836"/>
      <c r="I1846" s="837"/>
      <c r="J1846" s="143"/>
      <c r="K1846" s="59"/>
      <c r="L1846" s="59"/>
      <c r="M1846" s="60"/>
    </row>
    <row r="1847" spans="2:13" ht="15.75" thickTop="1">
      <c r="B1847" s="66" t="s">
        <v>1667</v>
      </c>
      <c r="C1847" s="612" t="s">
        <v>2109</v>
      </c>
      <c r="D1847" s="181" t="s">
        <v>1652</v>
      </c>
      <c r="E1847" s="182" t="s">
        <v>1653</v>
      </c>
      <c r="F1847" s="182" t="s">
        <v>1654</v>
      </c>
      <c r="G1847" s="182" t="s">
        <v>1656</v>
      </c>
      <c r="H1847" s="182" t="s">
        <v>1655</v>
      </c>
      <c r="I1847" s="183" t="s">
        <v>1657</v>
      </c>
      <c r="J1847" s="144"/>
      <c r="K1847" s="180"/>
      <c r="L1847" s="180"/>
      <c r="M1847" s="65"/>
    </row>
    <row r="1848" spans="2:13">
      <c r="B1848" s="66" t="s">
        <v>1757</v>
      </c>
      <c r="C1848" s="86" t="s">
        <v>1745</v>
      </c>
      <c r="D1848" s="87">
        <v>91</v>
      </c>
      <c r="E1848" s="88">
        <v>134</v>
      </c>
      <c r="F1848" s="88">
        <v>95</v>
      </c>
      <c r="G1848" s="88">
        <v>100</v>
      </c>
      <c r="H1848" s="88">
        <v>100</v>
      </c>
      <c r="I1848" s="89">
        <v>80</v>
      </c>
      <c r="J1848" s="144"/>
      <c r="K1848" s="180"/>
      <c r="L1848" s="180"/>
      <c r="M1848" s="65"/>
    </row>
    <row r="1849" spans="2:13">
      <c r="B1849" s="66" t="s">
        <v>1665</v>
      </c>
      <c r="C1849" s="86" t="s">
        <v>2</v>
      </c>
      <c r="D1849" s="838" t="s">
        <v>1669</v>
      </c>
      <c r="E1849" s="839"/>
      <c r="F1849" s="839"/>
      <c r="G1849" s="839"/>
      <c r="H1849" s="839"/>
      <c r="I1849" s="840"/>
      <c r="J1849" s="144"/>
      <c r="K1849" s="180"/>
      <c r="L1849" s="180"/>
      <c r="M1849" s="65"/>
    </row>
    <row r="1850" spans="2:13">
      <c r="B1850" s="66" t="s">
        <v>1666</v>
      </c>
      <c r="C1850" s="86" t="s">
        <v>6</v>
      </c>
      <c r="D1850" s="841" t="s">
        <v>1661</v>
      </c>
      <c r="E1850" s="842"/>
      <c r="F1850" s="842"/>
      <c r="G1850" s="842" t="s">
        <v>1662</v>
      </c>
      <c r="H1850" s="842"/>
      <c r="I1850" s="843"/>
      <c r="J1850" s="144"/>
      <c r="K1850" s="180"/>
      <c r="L1850" s="180"/>
      <c r="M1850" s="65"/>
    </row>
    <row r="1851" spans="2:13">
      <c r="B1851" s="66" t="s">
        <v>1670</v>
      </c>
      <c r="C1851" s="96" t="s">
        <v>1483</v>
      </c>
      <c r="D1851" s="63" t="s">
        <v>1663</v>
      </c>
      <c r="E1851" s="180" t="s">
        <v>1074</v>
      </c>
      <c r="F1851" s="180"/>
      <c r="G1851" s="64" t="s">
        <v>1663</v>
      </c>
      <c r="H1851" s="180" t="s">
        <v>1805</v>
      </c>
      <c r="I1851" s="70"/>
      <c r="J1851" s="206"/>
      <c r="K1851" s="180"/>
      <c r="L1851" s="180"/>
      <c r="M1851" s="65"/>
    </row>
    <row r="1852" spans="2:13">
      <c r="B1852" s="66" t="s">
        <v>1659</v>
      </c>
      <c r="C1852" s="86">
        <v>992.63</v>
      </c>
      <c r="D1852" s="71" t="s">
        <v>1664</v>
      </c>
      <c r="E1852" s="90">
        <v>120</v>
      </c>
      <c r="F1852" s="68"/>
      <c r="G1852" s="72" t="s">
        <v>1664</v>
      </c>
      <c r="H1852" s="90">
        <v>60</v>
      </c>
      <c r="I1852" s="69"/>
      <c r="J1852" s="152"/>
      <c r="K1852" s="180"/>
      <c r="L1852" s="180"/>
      <c r="M1852" s="65"/>
    </row>
    <row r="1853" spans="2:13">
      <c r="B1853" s="66" t="s">
        <v>1660</v>
      </c>
      <c r="C1853" s="86">
        <v>425.88</v>
      </c>
      <c r="D1853" s="838" t="s">
        <v>1668</v>
      </c>
      <c r="E1853" s="839"/>
      <c r="F1853" s="839"/>
      <c r="G1853" s="839"/>
      <c r="H1853" s="839"/>
      <c r="I1853" s="840"/>
      <c r="J1853" s="152"/>
      <c r="K1853" s="180"/>
      <c r="L1853" s="180"/>
      <c r="M1853" s="65"/>
    </row>
    <row r="1854" spans="2:13">
      <c r="B1854" s="66" t="s">
        <v>1728</v>
      </c>
      <c r="C1854" s="140">
        <v>489.9</v>
      </c>
      <c r="D1854" s="841" t="s">
        <v>1661</v>
      </c>
      <c r="E1854" s="842"/>
      <c r="F1854" s="842"/>
      <c r="G1854" s="842" t="s">
        <v>1662</v>
      </c>
      <c r="H1854" s="842"/>
      <c r="I1854" s="843"/>
      <c r="J1854" s="152"/>
      <c r="K1854" s="180"/>
      <c r="L1854" s="180"/>
      <c r="M1854" s="65"/>
    </row>
    <row r="1855" spans="2:13">
      <c r="B1855" s="66" t="s">
        <v>1713</v>
      </c>
      <c r="C1855" s="140">
        <v>1.4</v>
      </c>
      <c r="D1855" s="63" t="s">
        <v>1663</v>
      </c>
      <c r="E1855" s="180" t="s">
        <v>794</v>
      </c>
      <c r="F1855" s="180"/>
      <c r="G1855" s="64" t="s">
        <v>1663</v>
      </c>
      <c r="H1855" s="180" t="s">
        <v>633</v>
      </c>
      <c r="I1855" s="70"/>
      <c r="J1855" s="152"/>
      <c r="K1855" s="180"/>
      <c r="L1855" s="180"/>
      <c r="M1855" s="65"/>
    </row>
    <row r="1856" spans="2:13">
      <c r="B1856" s="66" t="s">
        <v>1714</v>
      </c>
      <c r="C1856" s="86">
        <v>1.23</v>
      </c>
      <c r="D1856" s="63" t="s">
        <v>1664</v>
      </c>
      <c r="E1856" s="90">
        <v>126</v>
      </c>
      <c r="F1856" s="68"/>
      <c r="G1856" s="72" t="s">
        <v>1664</v>
      </c>
      <c r="H1856" s="91">
        <v>52</v>
      </c>
      <c r="I1856" s="70"/>
      <c r="J1856" s="152"/>
      <c r="K1856" s="180"/>
      <c r="L1856" s="180"/>
      <c r="M1856" s="65"/>
    </row>
    <row r="1857" spans="2:13">
      <c r="B1857" s="844" t="s">
        <v>1671</v>
      </c>
      <c r="C1857" s="839"/>
      <c r="D1857" s="840"/>
      <c r="E1857" s="838" t="s">
        <v>1672</v>
      </c>
      <c r="F1857" s="839"/>
      <c r="G1857" s="840"/>
      <c r="H1857" s="838" t="s">
        <v>1673</v>
      </c>
      <c r="I1857" s="839"/>
      <c r="J1857" s="840"/>
      <c r="K1857" s="838" t="s">
        <v>1701</v>
      </c>
      <c r="L1857" s="839"/>
      <c r="M1857" s="845"/>
    </row>
    <row r="1858" spans="2:13">
      <c r="B1858" s="73" t="s">
        <v>1674</v>
      </c>
      <c r="C1858" s="182" t="s">
        <v>1675</v>
      </c>
      <c r="D1858" s="183" t="s">
        <v>1676</v>
      </c>
      <c r="E1858" s="181" t="s">
        <v>1674</v>
      </c>
      <c r="F1858" s="182" t="s">
        <v>1675</v>
      </c>
      <c r="G1858" s="183" t="s">
        <v>1676</v>
      </c>
      <c r="H1858" s="181" t="s">
        <v>1694</v>
      </c>
      <c r="I1858" s="182" t="s">
        <v>1731</v>
      </c>
      <c r="J1858" s="183" t="s">
        <v>1732</v>
      </c>
      <c r="K1858" s="181" t="s">
        <v>1702</v>
      </c>
      <c r="L1858" s="182"/>
      <c r="M1858" s="77" t="s">
        <v>1703</v>
      </c>
    </row>
    <row r="1859" spans="2:13">
      <c r="B1859" s="61" t="s">
        <v>1678</v>
      </c>
      <c r="C1859" s="109" t="s">
        <v>1747</v>
      </c>
      <c r="D1859" s="92">
        <v>110</v>
      </c>
      <c r="E1859" s="179" t="s">
        <v>1678</v>
      </c>
      <c r="F1859" s="94" t="s">
        <v>944</v>
      </c>
      <c r="G1859" s="92">
        <v>68</v>
      </c>
      <c r="H1859" s="179" t="s">
        <v>1695</v>
      </c>
      <c r="I1859" s="86">
        <v>0</v>
      </c>
      <c r="J1859" s="92">
        <v>10</v>
      </c>
      <c r="K1859" s="179" t="s">
        <v>1704</v>
      </c>
      <c r="L1859" s="180"/>
      <c r="M1859" s="107">
        <v>0</v>
      </c>
    </row>
    <row r="1860" spans="2:13">
      <c r="B1860" s="61" t="s">
        <v>1679</v>
      </c>
      <c r="C1860" s="86" t="s">
        <v>847</v>
      </c>
      <c r="D1860" s="92">
        <v>75</v>
      </c>
      <c r="E1860" s="179" t="s">
        <v>1679</v>
      </c>
      <c r="F1860" s="86" t="s">
        <v>844</v>
      </c>
      <c r="G1860" s="92">
        <v>102</v>
      </c>
      <c r="H1860" s="179" t="s">
        <v>1696</v>
      </c>
      <c r="I1860" s="86">
        <v>90</v>
      </c>
      <c r="J1860" s="92">
        <v>-30</v>
      </c>
      <c r="K1860" s="179" t="s">
        <v>1735</v>
      </c>
      <c r="L1860" s="180"/>
      <c r="M1860" s="107">
        <v>50</v>
      </c>
    </row>
    <row r="1861" spans="2:13">
      <c r="B1861" s="61" t="s">
        <v>1680</v>
      </c>
      <c r="C1861" s="86" t="s">
        <v>644</v>
      </c>
      <c r="D1861" s="92">
        <v>81</v>
      </c>
      <c r="E1861" s="179" t="s">
        <v>1680</v>
      </c>
      <c r="F1861" s="96" t="s">
        <v>1346</v>
      </c>
      <c r="G1861" s="92">
        <v>60</v>
      </c>
      <c r="H1861" s="179" t="s">
        <v>1697</v>
      </c>
      <c r="I1861" s="86">
        <v>0</v>
      </c>
      <c r="J1861" s="92">
        <v>30</v>
      </c>
      <c r="K1861" s="67" t="s">
        <v>1706</v>
      </c>
      <c r="L1861" s="68"/>
      <c r="M1861" s="101">
        <v>0</v>
      </c>
    </row>
    <row r="1862" spans="2:13">
      <c r="B1862" s="61" t="s">
        <v>1681</v>
      </c>
      <c r="C1862" s="109" t="s">
        <v>1784</v>
      </c>
      <c r="D1862" s="92">
        <v>75</v>
      </c>
      <c r="E1862" s="179" t="s">
        <v>1681</v>
      </c>
      <c r="F1862" s="96" t="s">
        <v>1307</v>
      </c>
      <c r="G1862" s="92">
        <v>95</v>
      </c>
      <c r="H1862" s="179" t="s">
        <v>1698</v>
      </c>
      <c r="I1862" s="86">
        <v>0</v>
      </c>
      <c r="J1862" s="92">
        <v>10</v>
      </c>
      <c r="K1862" s="838" t="s">
        <v>1707</v>
      </c>
      <c r="L1862" s="839"/>
      <c r="M1862" s="845"/>
    </row>
    <row r="1863" spans="2:13">
      <c r="B1863" s="61" t="s">
        <v>1682</v>
      </c>
      <c r="C1863" s="86" t="s">
        <v>1722</v>
      </c>
      <c r="D1863" s="92">
        <v>0</v>
      </c>
      <c r="E1863" s="179" t="s">
        <v>1682</v>
      </c>
      <c r="F1863" s="86" t="s">
        <v>1722</v>
      </c>
      <c r="G1863" s="92">
        <v>0</v>
      </c>
      <c r="H1863" s="180" t="s">
        <v>1724</v>
      </c>
      <c r="I1863" s="86">
        <v>50</v>
      </c>
      <c r="J1863" s="92">
        <v>0</v>
      </c>
      <c r="K1863" s="846" t="s">
        <v>1708</v>
      </c>
      <c r="L1863" s="847"/>
      <c r="M1863" s="107">
        <v>0</v>
      </c>
    </row>
    <row r="1864" spans="2:13">
      <c r="B1864" s="61" t="s">
        <v>1683</v>
      </c>
      <c r="C1864" s="86" t="s">
        <v>953</v>
      </c>
      <c r="D1864" s="92">
        <v>75</v>
      </c>
      <c r="E1864" s="179" t="s">
        <v>1683</v>
      </c>
      <c r="F1864" s="86" t="s">
        <v>950</v>
      </c>
      <c r="G1864" s="92">
        <v>95</v>
      </c>
      <c r="H1864" s="179" t="s">
        <v>1699</v>
      </c>
      <c r="I1864" s="86">
        <v>100</v>
      </c>
      <c r="J1864" s="92">
        <v>10</v>
      </c>
      <c r="K1864" s="846" t="s">
        <v>1709</v>
      </c>
      <c r="L1864" s="847"/>
      <c r="M1864" s="107">
        <v>0</v>
      </c>
    </row>
    <row r="1865" spans="2:13">
      <c r="B1865" s="61" t="s">
        <v>1684</v>
      </c>
      <c r="C1865" s="96" t="s">
        <v>869</v>
      </c>
      <c r="D1865" s="92">
        <v>150</v>
      </c>
      <c r="E1865" s="179" t="s">
        <v>1684</v>
      </c>
      <c r="F1865" s="94" t="s">
        <v>866</v>
      </c>
      <c r="G1865" s="92">
        <v>84</v>
      </c>
      <c r="H1865" s="179" t="s">
        <v>1685</v>
      </c>
      <c r="I1865" s="86">
        <v>85</v>
      </c>
      <c r="J1865" s="92">
        <v>0</v>
      </c>
      <c r="K1865" s="846" t="s">
        <v>1710</v>
      </c>
      <c r="L1865" s="847"/>
      <c r="M1865" s="107">
        <v>0</v>
      </c>
    </row>
    <row r="1866" spans="2:13">
      <c r="B1866" s="61" t="s">
        <v>1685</v>
      </c>
      <c r="C1866" s="86" t="s">
        <v>1722</v>
      </c>
      <c r="D1866" s="92">
        <v>0</v>
      </c>
      <c r="E1866" s="179" t="s">
        <v>1685</v>
      </c>
      <c r="F1866" s="86" t="s">
        <v>1722</v>
      </c>
      <c r="G1866" s="92">
        <v>0</v>
      </c>
      <c r="H1866" s="179" t="s">
        <v>1700</v>
      </c>
      <c r="I1866" s="100">
        <v>0</v>
      </c>
      <c r="J1866" s="106">
        <v>0</v>
      </c>
      <c r="K1866" s="593" t="s">
        <v>2003</v>
      </c>
      <c r="L1866" s="100"/>
      <c r="M1866" s="101" t="s">
        <v>2004</v>
      </c>
    </row>
    <row r="1867" spans="2:13">
      <c r="B1867" s="61" t="s">
        <v>1686</v>
      </c>
      <c r="C1867" s="94" t="s">
        <v>811</v>
      </c>
      <c r="D1867" s="92">
        <v>100</v>
      </c>
      <c r="E1867" s="179" t="s">
        <v>1686</v>
      </c>
      <c r="F1867" s="86" t="s">
        <v>1722</v>
      </c>
      <c r="G1867" s="92">
        <v>0</v>
      </c>
      <c r="H1867" s="848" t="s">
        <v>1712</v>
      </c>
      <c r="I1867" s="849"/>
      <c r="J1867" s="81" t="s">
        <v>1711</v>
      </c>
      <c r="K1867" s="97">
        <v>0</v>
      </c>
      <c r="L1867" s="82" t="s">
        <v>1705</v>
      </c>
      <c r="M1867" s="98">
        <v>190</v>
      </c>
    </row>
    <row r="1868" spans="2:13">
      <c r="B1868" s="61" t="s">
        <v>1687</v>
      </c>
      <c r="C1868" s="86" t="s">
        <v>1723</v>
      </c>
      <c r="D1868" s="92" t="s">
        <v>1723</v>
      </c>
      <c r="E1868" s="179" t="s">
        <v>1687</v>
      </c>
      <c r="F1868" s="86" t="s">
        <v>1723</v>
      </c>
      <c r="G1868" s="92" t="s">
        <v>1723</v>
      </c>
      <c r="H1868" s="180"/>
      <c r="I1868" s="180"/>
      <c r="J1868" s="180"/>
      <c r="K1868" s="180"/>
      <c r="L1868" s="180"/>
      <c r="M1868" s="65"/>
    </row>
    <row r="1869" spans="2:13">
      <c r="B1869" s="61" t="s">
        <v>1688</v>
      </c>
      <c r="C1869" s="86" t="s">
        <v>1722</v>
      </c>
      <c r="D1869" s="92">
        <v>0</v>
      </c>
      <c r="E1869" s="179" t="s">
        <v>1688</v>
      </c>
      <c r="F1869" s="86" t="s">
        <v>1722</v>
      </c>
      <c r="G1869" s="92">
        <v>0</v>
      </c>
      <c r="H1869" s="180"/>
      <c r="I1869" s="180"/>
      <c r="J1869" s="180"/>
      <c r="K1869" s="180"/>
      <c r="L1869" s="180"/>
      <c r="M1869" s="65"/>
    </row>
    <row r="1870" spans="2:13">
      <c r="B1870" s="61" t="s">
        <v>1689</v>
      </c>
      <c r="C1870" s="94" t="s">
        <v>879</v>
      </c>
      <c r="D1870" s="92">
        <v>51</v>
      </c>
      <c r="E1870" s="179" t="s">
        <v>1689</v>
      </c>
      <c r="F1870" s="86" t="s">
        <v>1722</v>
      </c>
      <c r="G1870" s="92">
        <v>0</v>
      </c>
      <c r="H1870" s="180"/>
      <c r="I1870" s="180"/>
      <c r="J1870" s="180"/>
      <c r="K1870" s="180"/>
      <c r="L1870" s="180"/>
      <c r="M1870" s="65"/>
    </row>
    <row r="1871" spans="2:13">
      <c r="B1871" s="61" t="s">
        <v>1690</v>
      </c>
      <c r="C1871" s="94" t="s">
        <v>1252</v>
      </c>
      <c r="D1871" s="92">
        <v>80</v>
      </c>
      <c r="E1871" s="179" t="s">
        <v>1690</v>
      </c>
      <c r="F1871" s="86" t="s">
        <v>1722</v>
      </c>
      <c r="G1871" s="92">
        <v>0</v>
      </c>
      <c r="H1871" s="180"/>
      <c r="I1871" s="180"/>
      <c r="J1871" s="180"/>
      <c r="K1871" s="180"/>
      <c r="L1871" s="180"/>
      <c r="M1871" s="65"/>
    </row>
    <row r="1872" spans="2:13">
      <c r="B1872" s="61" t="s">
        <v>1691</v>
      </c>
      <c r="C1872" s="86" t="s">
        <v>1722</v>
      </c>
      <c r="D1872" s="92">
        <v>0</v>
      </c>
      <c r="E1872" s="179" t="s">
        <v>1691</v>
      </c>
      <c r="F1872" s="109" t="s">
        <v>1073</v>
      </c>
      <c r="G1872" s="92">
        <v>60</v>
      </c>
      <c r="H1872" s="86" t="s">
        <v>1716</v>
      </c>
      <c r="I1872" s="180"/>
      <c r="J1872" s="85" t="s">
        <v>1717</v>
      </c>
      <c r="K1872" s="180"/>
      <c r="L1872" s="85" t="s">
        <v>1718</v>
      </c>
      <c r="M1872" s="65"/>
    </row>
    <row r="1873" spans="2:13">
      <c r="B1873" s="61" t="s">
        <v>1692</v>
      </c>
      <c r="C1873" s="86" t="s">
        <v>1723</v>
      </c>
      <c r="D1873" s="92" t="s">
        <v>1723</v>
      </c>
      <c r="E1873" s="179" t="s">
        <v>1692</v>
      </c>
      <c r="F1873" s="86" t="s">
        <v>1723</v>
      </c>
      <c r="G1873" s="92" t="s">
        <v>1723</v>
      </c>
      <c r="H1873" s="180"/>
      <c r="I1873" s="180"/>
      <c r="J1873" s="180"/>
      <c r="K1873" s="180"/>
      <c r="L1873" s="180"/>
      <c r="M1873" s="65"/>
    </row>
    <row r="1874" spans="2:13">
      <c r="B1874" s="61" t="s">
        <v>1677</v>
      </c>
      <c r="C1874" s="86" t="s">
        <v>863</v>
      </c>
      <c r="D1874" s="92">
        <v>66</v>
      </c>
      <c r="E1874" s="179" t="s">
        <v>1677</v>
      </c>
      <c r="F1874" s="86" t="s">
        <v>1722</v>
      </c>
      <c r="G1874" s="92">
        <v>0</v>
      </c>
      <c r="H1874" s="180"/>
      <c r="I1874" s="180"/>
      <c r="J1874" s="180"/>
      <c r="K1874" s="180"/>
      <c r="L1874" s="180"/>
      <c r="M1874" s="65"/>
    </row>
    <row r="1875" spans="2:13">
      <c r="B1875" s="61" t="s">
        <v>1693</v>
      </c>
      <c r="C1875" s="86" t="s">
        <v>963</v>
      </c>
      <c r="D1875" s="92">
        <v>80</v>
      </c>
      <c r="E1875" s="179" t="s">
        <v>1693</v>
      </c>
      <c r="F1875" s="86" t="s">
        <v>1722</v>
      </c>
      <c r="G1875" s="92">
        <v>0</v>
      </c>
      <c r="H1875" s="180"/>
      <c r="I1875" s="180"/>
      <c r="J1875" s="180"/>
      <c r="K1875" s="180"/>
      <c r="L1875" s="180"/>
      <c r="M1875" s="65"/>
    </row>
    <row r="1876" spans="2:13" ht="15.75" thickBot="1">
      <c r="B1876" s="102" t="s">
        <v>1729</v>
      </c>
      <c r="C1876" s="93"/>
      <c r="D1876" s="108">
        <v>86</v>
      </c>
      <c r="E1876" s="103" t="s">
        <v>1730</v>
      </c>
      <c r="F1876" s="93"/>
      <c r="G1876" s="108">
        <v>81</v>
      </c>
      <c r="H1876" s="83"/>
      <c r="I1876" s="83"/>
      <c r="J1876" s="83"/>
      <c r="K1876" s="83"/>
      <c r="L1876" s="83"/>
      <c r="M1876" s="84"/>
    </row>
    <row r="1877" spans="2:13" ht="16.5" thickTop="1" thickBot="1">
      <c r="B1877" s="104"/>
      <c r="C1877" s="105"/>
      <c r="D1877" s="142"/>
      <c r="E1877" s="104"/>
      <c r="F1877" s="105"/>
      <c r="G1877" s="142"/>
      <c r="H1877" s="58"/>
      <c r="I1877" s="58"/>
      <c r="J1877" s="58"/>
      <c r="K1877" s="58"/>
      <c r="L1877" s="58"/>
      <c r="M1877" s="58"/>
    </row>
    <row r="1878" spans="2:13" ht="16.5" thickTop="1" thickBot="1">
      <c r="B1878" s="833" t="s">
        <v>1876</v>
      </c>
      <c r="C1878" s="834"/>
      <c r="D1878" s="835" t="s">
        <v>1658</v>
      </c>
      <c r="E1878" s="836"/>
      <c r="F1878" s="836"/>
      <c r="G1878" s="836"/>
      <c r="H1878" s="836"/>
      <c r="I1878" s="837"/>
      <c r="J1878" s="333"/>
      <c r="K1878" s="59"/>
      <c r="L1878" s="59"/>
      <c r="M1878" s="60"/>
    </row>
    <row r="1879" spans="2:13" ht="15.75" thickTop="1">
      <c r="B1879" s="66" t="s">
        <v>1667</v>
      </c>
      <c r="C1879" s="595" t="s">
        <v>2009</v>
      </c>
      <c r="D1879" s="323" t="s">
        <v>1652</v>
      </c>
      <c r="E1879" s="324" t="s">
        <v>1653</v>
      </c>
      <c r="F1879" s="324" t="s">
        <v>1654</v>
      </c>
      <c r="G1879" s="324" t="s">
        <v>1656</v>
      </c>
      <c r="H1879" s="324" t="s">
        <v>1655</v>
      </c>
      <c r="I1879" s="325" t="s">
        <v>1657</v>
      </c>
      <c r="J1879" s="217"/>
      <c r="K1879" s="327"/>
      <c r="L1879" s="327"/>
      <c r="M1879" s="65"/>
    </row>
    <row r="1880" spans="2:13">
      <c r="B1880" s="66" t="s">
        <v>1757</v>
      </c>
      <c r="C1880" s="86" t="s">
        <v>1762</v>
      </c>
      <c r="D1880" s="87">
        <v>70</v>
      </c>
      <c r="E1880" s="88">
        <v>90</v>
      </c>
      <c r="F1880" s="88">
        <v>110</v>
      </c>
      <c r="G1880" s="88">
        <v>60</v>
      </c>
      <c r="H1880" s="88">
        <v>75</v>
      </c>
      <c r="I1880" s="89">
        <v>95</v>
      </c>
      <c r="J1880" s="217"/>
      <c r="K1880" s="327"/>
      <c r="L1880" s="327"/>
      <c r="M1880" s="65"/>
    </row>
    <row r="1881" spans="2:13">
      <c r="B1881" s="66" t="s">
        <v>1665</v>
      </c>
      <c r="C1881" s="86" t="s">
        <v>12</v>
      </c>
      <c r="D1881" s="838" t="s">
        <v>1669</v>
      </c>
      <c r="E1881" s="839"/>
      <c r="F1881" s="839"/>
      <c r="G1881" s="839"/>
      <c r="H1881" s="839"/>
      <c r="I1881" s="840"/>
      <c r="J1881" s="217"/>
      <c r="K1881" s="327"/>
      <c r="L1881" s="327"/>
      <c r="M1881" s="65"/>
    </row>
    <row r="1882" spans="2:13">
      <c r="B1882" s="66" t="s">
        <v>1666</v>
      </c>
      <c r="C1882" s="86" t="s">
        <v>1</v>
      </c>
      <c r="D1882" s="841" t="s">
        <v>1661</v>
      </c>
      <c r="E1882" s="842"/>
      <c r="F1882" s="842"/>
      <c r="G1882" s="842" t="s">
        <v>1662</v>
      </c>
      <c r="H1882" s="842"/>
      <c r="I1882" s="843"/>
      <c r="J1882" s="217"/>
      <c r="K1882" s="327"/>
      <c r="L1882" s="327"/>
      <c r="M1882" s="65"/>
    </row>
    <row r="1883" spans="2:13">
      <c r="B1883" s="66" t="s">
        <v>1670</v>
      </c>
      <c r="C1883" s="86" t="s">
        <v>1579</v>
      </c>
      <c r="D1883" s="63" t="s">
        <v>1663</v>
      </c>
      <c r="E1883" s="327" t="s">
        <v>1095</v>
      </c>
      <c r="F1883" s="327"/>
      <c r="G1883" s="64" t="s">
        <v>1663</v>
      </c>
      <c r="H1883" s="327" t="s">
        <v>752</v>
      </c>
      <c r="I1883" s="70"/>
      <c r="J1883" s="334"/>
      <c r="K1883" s="327"/>
      <c r="L1883" s="327"/>
      <c r="M1883" s="65"/>
    </row>
    <row r="1884" spans="2:13">
      <c r="B1884" s="66" t="s">
        <v>1659</v>
      </c>
      <c r="C1884" s="86">
        <v>559.98</v>
      </c>
      <c r="D1884" s="71" t="s">
        <v>1664</v>
      </c>
      <c r="E1884" s="90">
        <v>80</v>
      </c>
      <c r="F1884" s="68"/>
      <c r="G1884" s="72" t="s">
        <v>1664</v>
      </c>
      <c r="H1884" s="90">
        <v>80</v>
      </c>
      <c r="I1884" s="69"/>
      <c r="J1884" s="127"/>
      <c r="K1884" s="327"/>
      <c r="L1884" s="327"/>
      <c r="M1884" s="65"/>
    </row>
    <row r="1885" spans="2:13">
      <c r="B1885" s="66" t="s">
        <v>1660</v>
      </c>
      <c r="C1885" s="86">
        <v>369.63</v>
      </c>
      <c r="D1885" s="838" t="s">
        <v>1668</v>
      </c>
      <c r="E1885" s="839"/>
      <c r="F1885" s="839"/>
      <c r="G1885" s="839"/>
      <c r="H1885" s="839"/>
      <c r="I1885" s="840"/>
      <c r="J1885" s="127"/>
      <c r="K1885" s="327"/>
      <c r="L1885" s="327"/>
      <c r="M1885" s="65"/>
    </row>
    <row r="1886" spans="2:13">
      <c r="B1886" s="66" t="s">
        <v>1728</v>
      </c>
      <c r="C1886" s="86">
        <v>494.89</v>
      </c>
      <c r="D1886" s="841" t="s">
        <v>1661</v>
      </c>
      <c r="E1886" s="842"/>
      <c r="F1886" s="842"/>
      <c r="G1886" s="842" t="s">
        <v>1662</v>
      </c>
      <c r="H1886" s="842"/>
      <c r="I1886" s="843"/>
      <c r="J1886" s="127"/>
      <c r="K1886" s="327"/>
      <c r="L1886" s="327"/>
      <c r="M1886" s="65"/>
    </row>
    <row r="1887" spans="2:13">
      <c r="B1887" s="66" t="s">
        <v>1713</v>
      </c>
      <c r="C1887" s="86">
        <v>1.08</v>
      </c>
      <c r="D1887" s="63" t="s">
        <v>1663</v>
      </c>
      <c r="E1887" s="327" t="s">
        <v>1216</v>
      </c>
      <c r="F1887" s="327"/>
      <c r="G1887" s="64" t="s">
        <v>1663</v>
      </c>
      <c r="H1887" s="327" t="s">
        <v>761</v>
      </c>
      <c r="I1887" s="70"/>
      <c r="J1887" s="127"/>
      <c r="K1887" s="327"/>
      <c r="L1887" s="327"/>
      <c r="M1887" s="65"/>
    </row>
    <row r="1888" spans="2:13">
      <c r="B1888" s="66" t="s">
        <v>1714</v>
      </c>
      <c r="C1888" s="86">
        <v>1.46</v>
      </c>
      <c r="D1888" s="63" t="s">
        <v>1664</v>
      </c>
      <c r="E1888" s="90">
        <v>90</v>
      </c>
      <c r="F1888" s="68"/>
      <c r="G1888" s="72" t="s">
        <v>1664</v>
      </c>
      <c r="H1888" s="91">
        <v>80</v>
      </c>
      <c r="I1888" s="70"/>
      <c r="J1888" s="127"/>
      <c r="K1888" s="327"/>
      <c r="L1888" s="327"/>
      <c r="M1888" s="65"/>
    </row>
    <row r="1889" spans="2:13">
      <c r="B1889" s="844" t="s">
        <v>1671</v>
      </c>
      <c r="C1889" s="839"/>
      <c r="D1889" s="840"/>
      <c r="E1889" s="838" t="s">
        <v>1672</v>
      </c>
      <c r="F1889" s="839"/>
      <c r="G1889" s="840"/>
      <c r="H1889" s="838" t="s">
        <v>1673</v>
      </c>
      <c r="I1889" s="839"/>
      <c r="J1889" s="840"/>
      <c r="K1889" s="838" t="s">
        <v>1701</v>
      </c>
      <c r="L1889" s="839"/>
      <c r="M1889" s="845"/>
    </row>
    <row r="1890" spans="2:13">
      <c r="B1890" s="73" t="s">
        <v>1674</v>
      </c>
      <c r="C1890" s="324" t="s">
        <v>1675</v>
      </c>
      <c r="D1890" s="325" t="s">
        <v>1676</v>
      </c>
      <c r="E1890" s="323" t="s">
        <v>1674</v>
      </c>
      <c r="F1890" s="324" t="s">
        <v>1675</v>
      </c>
      <c r="G1890" s="325" t="s">
        <v>1676</v>
      </c>
      <c r="H1890" s="323" t="s">
        <v>1694</v>
      </c>
      <c r="I1890" s="324" t="s">
        <v>1731</v>
      </c>
      <c r="J1890" s="325" t="s">
        <v>1732</v>
      </c>
      <c r="K1890" s="323" t="s">
        <v>1702</v>
      </c>
      <c r="L1890" s="324"/>
      <c r="M1890" s="77" t="s">
        <v>1703</v>
      </c>
    </row>
    <row r="1891" spans="2:13">
      <c r="B1891" s="61" t="s">
        <v>1678</v>
      </c>
      <c r="C1891" s="86" t="s">
        <v>1144</v>
      </c>
      <c r="D1891" s="92">
        <v>102</v>
      </c>
      <c r="E1891" s="326" t="s">
        <v>1678</v>
      </c>
      <c r="F1891" s="94" t="s">
        <v>944</v>
      </c>
      <c r="G1891" s="92">
        <v>68</v>
      </c>
      <c r="H1891" s="326" t="s">
        <v>1695</v>
      </c>
      <c r="I1891" s="86">
        <v>0</v>
      </c>
      <c r="J1891" s="92">
        <v>10</v>
      </c>
      <c r="K1891" s="326" t="s">
        <v>1704</v>
      </c>
      <c r="L1891" s="327"/>
      <c r="M1891" s="107">
        <v>0</v>
      </c>
    </row>
    <row r="1892" spans="2:13">
      <c r="B1892" s="61" t="s">
        <v>1679</v>
      </c>
      <c r="C1892" s="86" t="s">
        <v>845</v>
      </c>
      <c r="D1892" s="92">
        <v>62</v>
      </c>
      <c r="E1892" s="326" t="s">
        <v>1679</v>
      </c>
      <c r="F1892" s="86" t="s">
        <v>1722</v>
      </c>
      <c r="G1892" s="92">
        <v>0</v>
      </c>
      <c r="H1892" s="326" t="s">
        <v>1696</v>
      </c>
      <c r="I1892" s="86">
        <v>100</v>
      </c>
      <c r="J1892" s="92">
        <v>0</v>
      </c>
      <c r="K1892" s="326" t="s">
        <v>1735</v>
      </c>
      <c r="L1892" s="327"/>
      <c r="M1892" s="107">
        <v>0</v>
      </c>
    </row>
    <row r="1893" spans="2:13">
      <c r="B1893" s="61" t="s">
        <v>1680</v>
      </c>
      <c r="C1893" s="86" t="s">
        <v>644</v>
      </c>
      <c r="D1893" s="92">
        <v>81</v>
      </c>
      <c r="E1893" s="326" t="s">
        <v>1680</v>
      </c>
      <c r="F1893" s="86" t="s">
        <v>1722</v>
      </c>
      <c r="G1893" s="92">
        <v>0</v>
      </c>
      <c r="H1893" s="326" t="s">
        <v>1697</v>
      </c>
      <c r="I1893" s="86">
        <v>0</v>
      </c>
      <c r="J1893" s="92">
        <v>30</v>
      </c>
      <c r="K1893" s="67" t="s">
        <v>1706</v>
      </c>
      <c r="L1893" s="68"/>
      <c r="M1893" s="101">
        <v>0</v>
      </c>
    </row>
    <row r="1894" spans="2:13">
      <c r="B1894" s="61" t="s">
        <v>1681</v>
      </c>
      <c r="C1894" s="96" t="s">
        <v>1303</v>
      </c>
      <c r="D1894" s="92">
        <v>62</v>
      </c>
      <c r="E1894" s="326" t="s">
        <v>1681</v>
      </c>
      <c r="F1894" s="86" t="s">
        <v>1722</v>
      </c>
      <c r="G1894" s="92">
        <v>0</v>
      </c>
      <c r="H1894" s="326" t="s">
        <v>1698</v>
      </c>
      <c r="I1894" s="86">
        <v>0</v>
      </c>
      <c r="J1894" s="92">
        <v>10</v>
      </c>
      <c r="K1894" s="838" t="s">
        <v>1707</v>
      </c>
      <c r="L1894" s="839"/>
      <c r="M1894" s="845"/>
    </row>
    <row r="1895" spans="2:13">
      <c r="B1895" s="61" t="s">
        <v>1682</v>
      </c>
      <c r="C1895" s="86" t="s">
        <v>1722</v>
      </c>
      <c r="D1895" s="92">
        <v>0</v>
      </c>
      <c r="E1895" s="326" t="s">
        <v>1682</v>
      </c>
      <c r="F1895" s="86" t="s">
        <v>1722</v>
      </c>
      <c r="G1895" s="92">
        <v>0</v>
      </c>
      <c r="H1895" s="327" t="s">
        <v>1724</v>
      </c>
      <c r="I1895" s="86">
        <v>50</v>
      </c>
      <c r="J1895" s="92">
        <v>0</v>
      </c>
      <c r="K1895" s="846" t="s">
        <v>1708</v>
      </c>
      <c r="L1895" s="847"/>
      <c r="M1895" s="107">
        <v>0</v>
      </c>
    </row>
    <row r="1896" spans="2:13">
      <c r="B1896" s="61" t="s">
        <v>1683</v>
      </c>
      <c r="C1896" s="86" t="s">
        <v>951</v>
      </c>
      <c r="D1896" s="92">
        <v>62</v>
      </c>
      <c r="E1896" s="326" t="s">
        <v>1683</v>
      </c>
      <c r="F1896" s="86" t="s">
        <v>1722</v>
      </c>
      <c r="G1896" s="92">
        <v>0</v>
      </c>
      <c r="H1896" s="326" t="s">
        <v>1699</v>
      </c>
      <c r="I1896" s="86">
        <v>0</v>
      </c>
      <c r="J1896" s="92">
        <v>10</v>
      </c>
      <c r="K1896" s="846" t="s">
        <v>1709</v>
      </c>
      <c r="L1896" s="847"/>
      <c r="M1896" s="107">
        <v>50</v>
      </c>
    </row>
    <row r="1897" spans="2:13">
      <c r="B1897" s="61" t="s">
        <v>1684</v>
      </c>
      <c r="C1897" s="94" t="s">
        <v>697</v>
      </c>
      <c r="D1897" s="92">
        <v>75</v>
      </c>
      <c r="E1897" s="326" t="s">
        <v>1684</v>
      </c>
      <c r="F1897" s="86" t="s">
        <v>1722</v>
      </c>
      <c r="G1897" s="92">
        <v>0</v>
      </c>
      <c r="H1897" s="326" t="s">
        <v>1685</v>
      </c>
      <c r="I1897" s="86">
        <v>85</v>
      </c>
      <c r="J1897" s="92">
        <v>30</v>
      </c>
      <c r="K1897" s="846" t="s">
        <v>1710</v>
      </c>
      <c r="L1897" s="847"/>
      <c r="M1897" s="107">
        <v>0</v>
      </c>
    </row>
    <row r="1898" spans="2:13">
      <c r="B1898" s="61" t="s">
        <v>1685</v>
      </c>
      <c r="C1898" s="86" t="s">
        <v>1723</v>
      </c>
      <c r="D1898" s="92" t="s">
        <v>1723</v>
      </c>
      <c r="E1898" s="326" t="s">
        <v>1685</v>
      </c>
      <c r="F1898" s="86" t="s">
        <v>1723</v>
      </c>
      <c r="G1898" s="92" t="s">
        <v>1723</v>
      </c>
      <c r="H1898" s="326" t="s">
        <v>1700</v>
      </c>
      <c r="I1898" s="100">
        <v>0</v>
      </c>
      <c r="J1898" s="106">
        <v>0</v>
      </c>
      <c r="K1898" s="593" t="s">
        <v>2003</v>
      </c>
      <c r="L1898" s="100"/>
      <c r="M1898" s="101">
        <v>0</v>
      </c>
    </row>
    <row r="1899" spans="2:13">
      <c r="B1899" s="61" t="s">
        <v>1686</v>
      </c>
      <c r="C1899" s="94" t="s">
        <v>811</v>
      </c>
      <c r="D1899" s="92">
        <v>100</v>
      </c>
      <c r="E1899" s="326" t="s">
        <v>1686</v>
      </c>
      <c r="F1899" s="86" t="s">
        <v>1722</v>
      </c>
      <c r="G1899" s="92">
        <v>0</v>
      </c>
      <c r="H1899" s="848" t="s">
        <v>1712</v>
      </c>
      <c r="I1899" s="849"/>
      <c r="J1899" s="81" t="s">
        <v>1711</v>
      </c>
      <c r="K1899" s="97">
        <v>40</v>
      </c>
      <c r="L1899" s="82" t="s">
        <v>1705</v>
      </c>
      <c r="M1899" s="98">
        <v>215</v>
      </c>
    </row>
    <row r="1900" spans="2:13">
      <c r="B1900" s="61" t="s">
        <v>1687</v>
      </c>
      <c r="C1900" s="86" t="s">
        <v>627</v>
      </c>
      <c r="D1900" s="92">
        <v>60</v>
      </c>
      <c r="E1900" s="326" t="s">
        <v>1687</v>
      </c>
      <c r="F1900" s="86" t="s">
        <v>1722</v>
      </c>
      <c r="G1900" s="92">
        <v>0</v>
      </c>
      <c r="H1900" s="327"/>
      <c r="I1900" s="327"/>
      <c r="J1900" s="327"/>
      <c r="K1900" s="327"/>
      <c r="L1900" s="327"/>
      <c r="M1900" s="65"/>
    </row>
    <row r="1901" spans="2:13">
      <c r="B1901" s="61" t="s">
        <v>1688</v>
      </c>
      <c r="C1901" s="86" t="s">
        <v>1722</v>
      </c>
      <c r="D1901" s="92">
        <v>0</v>
      </c>
      <c r="E1901" s="326" t="s">
        <v>1688</v>
      </c>
      <c r="F1901" s="86" t="s">
        <v>1722</v>
      </c>
      <c r="G1901" s="92">
        <v>0</v>
      </c>
      <c r="H1901" s="327"/>
      <c r="I1901" s="327"/>
      <c r="J1901" s="327"/>
      <c r="K1901" s="327"/>
      <c r="L1901" s="327"/>
      <c r="M1901" s="65"/>
    </row>
    <row r="1902" spans="2:13">
      <c r="B1902" s="61" t="s">
        <v>1689</v>
      </c>
      <c r="C1902" s="86" t="s">
        <v>1749</v>
      </c>
      <c r="D1902" s="92">
        <v>80</v>
      </c>
      <c r="E1902" s="326" t="s">
        <v>1689</v>
      </c>
      <c r="F1902" s="86" t="s">
        <v>1722</v>
      </c>
      <c r="G1902" s="92">
        <v>0</v>
      </c>
      <c r="H1902" s="327"/>
      <c r="I1902" s="327"/>
      <c r="J1902" s="327"/>
      <c r="K1902" s="327"/>
      <c r="L1902" s="327"/>
      <c r="M1902" s="65"/>
    </row>
    <row r="1903" spans="2:13">
      <c r="B1903" s="61" t="s">
        <v>1690</v>
      </c>
      <c r="C1903" s="86" t="s">
        <v>1154</v>
      </c>
      <c r="D1903" s="92">
        <v>68</v>
      </c>
      <c r="E1903" s="326" t="s">
        <v>1690</v>
      </c>
      <c r="F1903" s="86" t="s">
        <v>1722</v>
      </c>
      <c r="G1903" s="92">
        <v>0</v>
      </c>
      <c r="H1903" s="327"/>
      <c r="I1903" s="327"/>
      <c r="J1903" s="327"/>
      <c r="K1903" s="327"/>
      <c r="L1903" s="327"/>
      <c r="M1903" s="65"/>
    </row>
    <row r="1904" spans="2:13">
      <c r="B1904" s="61" t="s">
        <v>1691</v>
      </c>
      <c r="C1904" s="86" t="s">
        <v>1722</v>
      </c>
      <c r="D1904" s="92">
        <v>0</v>
      </c>
      <c r="E1904" s="326" t="s">
        <v>1691</v>
      </c>
      <c r="F1904" s="96" t="s">
        <v>1185</v>
      </c>
      <c r="G1904" s="92">
        <v>80</v>
      </c>
      <c r="H1904" s="86" t="s">
        <v>1716</v>
      </c>
      <c r="I1904" s="327"/>
      <c r="J1904" s="85" t="s">
        <v>1717</v>
      </c>
      <c r="K1904" s="327"/>
      <c r="L1904" s="85" t="s">
        <v>1718</v>
      </c>
      <c r="M1904" s="65"/>
    </row>
    <row r="1905" spans="2:13">
      <c r="B1905" s="61" t="s">
        <v>1692</v>
      </c>
      <c r="C1905" s="86" t="s">
        <v>1722</v>
      </c>
      <c r="D1905" s="92">
        <v>0</v>
      </c>
      <c r="E1905" s="326" t="s">
        <v>1692</v>
      </c>
      <c r="F1905" s="86" t="s">
        <v>1722</v>
      </c>
      <c r="G1905" s="92">
        <v>0</v>
      </c>
      <c r="H1905" s="327"/>
      <c r="I1905" s="327"/>
      <c r="J1905" s="327"/>
      <c r="K1905" s="327"/>
      <c r="L1905" s="327"/>
      <c r="M1905" s="65"/>
    </row>
    <row r="1906" spans="2:13">
      <c r="B1906" s="61" t="s">
        <v>1677</v>
      </c>
      <c r="C1906" s="86" t="s">
        <v>1723</v>
      </c>
      <c r="D1906" s="92" t="s">
        <v>1723</v>
      </c>
      <c r="E1906" s="326" t="s">
        <v>1677</v>
      </c>
      <c r="F1906" s="86" t="s">
        <v>1723</v>
      </c>
      <c r="G1906" s="92" t="s">
        <v>1723</v>
      </c>
      <c r="H1906" s="327"/>
      <c r="I1906" s="327"/>
      <c r="J1906" s="327"/>
      <c r="K1906" s="327"/>
      <c r="L1906" s="327"/>
      <c r="M1906" s="65"/>
    </row>
    <row r="1907" spans="2:13">
      <c r="B1907" s="61" t="s">
        <v>1693</v>
      </c>
      <c r="C1907" s="86" t="s">
        <v>964</v>
      </c>
      <c r="D1907" s="92">
        <v>75</v>
      </c>
      <c r="E1907" s="326" t="s">
        <v>1693</v>
      </c>
      <c r="F1907" s="86" t="s">
        <v>1722</v>
      </c>
      <c r="G1907" s="92">
        <v>0</v>
      </c>
      <c r="H1907" s="327"/>
      <c r="I1907" s="327"/>
      <c r="J1907" s="327"/>
      <c r="K1907" s="327"/>
      <c r="L1907" s="327"/>
      <c r="M1907" s="65"/>
    </row>
    <row r="1908" spans="2:13" ht="15.75" thickBot="1">
      <c r="B1908" s="102" t="s">
        <v>1729</v>
      </c>
      <c r="C1908" s="93"/>
      <c r="D1908" s="108">
        <v>75</v>
      </c>
      <c r="E1908" s="103" t="s">
        <v>1730</v>
      </c>
      <c r="F1908" s="93"/>
      <c r="G1908" s="108">
        <v>74</v>
      </c>
      <c r="H1908" s="83"/>
      <c r="I1908" s="83"/>
      <c r="J1908" s="83"/>
      <c r="K1908" s="83"/>
      <c r="L1908" s="83"/>
      <c r="M1908" s="84"/>
    </row>
    <row r="1909" spans="2:13" ht="15.75" thickTop="1">
      <c r="B1909" s="104"/>
      <c r="C1909" s="105"/>
      <c r="D1909" s="142"/>
      <c r="E1909" s="104"/>
      <c r="F1909" s="105"/>
      <c r="G1909" s="142"/>
      <c r="H1909" s="58"/>
      <c r="I1909" s="58"/>
      <c r="J1909" s="58"/>
      <c r="K1909" s="58"/>
      <c r="L1909" s="58"/>
      <c r="M1909" s="58"/>
    </row>
    <row r="1910" spans="2:13">
      <c r="B1910" s="104"/>
      <c r="C1910" s="105"/>
      <c r="D1910" s="142"/>
      <c r="E1910" s="104"/>
      <c r="F1910" s="105"/>
      <c r="G1910" s="142"/>
      <c r="H1910" s="58"/>
      <c r="I1910" s="58"/>
      <c r="J1910" s="58"/>
      <c r="K1910" s="58"/>
      <c r="L1910" s="58"/>
      <c r="M1910" s="58"/>
    </row>
    <row r="1911" spans="2:13" ht="15.75" thickBot="1">
      <c r="B1911" s="104"/>
      <c r="C1911" s="105"/>
      <c r="D1911" s="142"/>
      <c r="E1911" s="104"/>
      <c r="F1911" s="105"/>
      <c r="G1911" s="142"/>
      <c r="H1911" s="58"/>
      <c r="I1911" s="58"/>
      <c r="J1911" s="58"/>
      <c r="K1911" s="58"/>
      <c r="L1911" s="58"/>
      <c r="M1911" s="58"/>
    </row>
    <row r="1912" spans="2:13" ht="16.5" thickTop="1" thickBot="1">
      <c r="B1912" s="833" t="s">
        <v>1878</v>
      </c>
      <c r="C1912" s="834"/>
      <c r="D1912" s="835" t="s">
        <v>1658</v>
      </c>
      <c r="E1912" s="836"/>
      <c r="F1912" s="836"/>
      <c r="G1912" s="836"/>
      <c r="H1912" s="836"/>
      <c r="I1912" s="837"/>
      <c r="J1912" s="216"/>
      <c r="K1912" s="59"/>
      <c r="L1912" s="59"/>
      <c r="M1912" s="60"/>
    </row>
    <row r="1913" spans="2:13" ht="15.75" thickTop="1">
      <c r="B1913" s="66" t="s">
        <v>1667</v>
      </c>
      <c r="C1913" s="612" t="s">
        <v>2093</v>
      </c>
      <c r="D1913" s="328" t="s">
        <v>1652</v>
      </c>
      <c r="E1913" s="329" t="s">
        <v>1653</v>
      </c>
      <c r="F1913" s="329" t="s">
        <v>1654</v>
      </c>
      <c r="G1913" s="329" t="s">
        <v>1656</v>
      </c>
      <c r="H1913" s="329" t="s">
        <v>1655</v>
      </c>
      <c r="I1913" s="330" t="s">
        <v>1657</v>
      </c>
      <c r="J1913" s="215"/>
      <c r="K1913" s="332"/>
      <c r="L1913" s="332"/>
      <c r="M1913" s="65"/>
    </row>
    <row r="1914" spans="2:13">
      <c r="B1914" s="66" t="s">
        <v>1757</v>
      </c>
      <c r="C1914" s="86" t="s">
        <v>1762</v>
      </c>
      <c r="D1914" s="87">
        <v>150</v>
      </c>
      <c r="E1914" s="88">
        <v>80</v>
      </c>
      <c r="F1914" s="88">
        <v>44</v>
      </c>
      <c r="G1914" s="88">
        <v>90</v>
      </c>
      <c r="H1914" s="88">
        <v>54</v>
      </c>
      <c r="I1914" s="89">
        <v>80</v>
      </c>
      <c r="J1914" s="215"/>
      <c r="K1914" s="332"/>
      <c r="L1914" s="332"/>
      <c r="M1914" s="65"/>
    </row>
    <row r="1915" spans="2:13">
      <c r="B1915" s="66" t="s">
        <v>1665</v>
      </c>
      <c r="C1915" s="86" t="s">
        <v>7</v>
      </c>
      <c r="D1915" s="838" t="s">
        <v>1669</v>
      </c>
      <c r="E1915" s="839"/>
      <c r="F1915" s="839"/>
      <c r="G1915" s="839"/>
      <c r="H1915" s="839"/>
      <c r="I1915" s="840"/>
      <c r="J1915" s="215"/>
      <c r="K1915" s="332"/>
      <c r="L1915" s="332"/>
      <c r="M1915" s="65"/>
    </row>
    <row r="1916" spans="2:13">
      <c r="B1916" s="66" t="s">
        <v>1666</v>
      </c>
      <c r="C1916" s="86" t="s">
        <v>6</v>
      </c>
      <c r="D1916" s="841" t="s">
        <v>1661</v>
      </c>
      <c r="E1916" s="842"/>
      <c r="F1916" s="842"/>
      <c r="G1916" s="842" t="s">
        <v>1662</v>
      </c>
      <c r="H1916" s="842"/>
      <c r="I1916" s="843"/>
      <c r="J1916" s="215"/>
      <c r="K1916" s="332"/>
      <c r="L1916" s="332"/>
      <c r="M1916" s="65"/>
    </row>
    <row r="1917" spans="2:13">
      <c r="B1917" s="66" t="s">
        <v>1670</v>
      </c>
      <c r="C1917" s="94" t="s">
        <v>1406</v>
      </c>
      <c r="D1917" s="63" t="s">
        <v>1663</v>
      </c>
      <c r="E1917" s="332" t="s">
        <v>656</v>
      </c>
      <c r="F1917" s="332"/>
      <c r="G1917" s="64" t="s">
        <v>1663</v>
      </c>
      <c r="H1917" s="332" t="s">
        <v>865</v>
      </c>
      <c r="I1917" s="70"/>
      <c r="J1917" s="340"/>
      <c r="K1917" s="332"/>
      <c r="L1917" s="332"/>
      <c r="M1917" s="65"/>
    </row>
    <row r="1918" spans="2:13">
      <c r="B1918" s="66" t="s">
        <v>1659</v>
      </c>
      <c r="C1918" s="140">
        <v>637.4</v>
      </c>
      <c r="D1918" s="71" t="s">
        <v>1664</v>
      </c>
      <c r="E1918" s="90">
        <v>30</v>
      </c>
      <c r="F1918" s="68"/>
      <c r="G1918" s="72" t="s">
        <v>1664</v>
      </c>
      <c r="H1918" s="90">
        <v>43</v>
      </c>
      <c r="I1918" s="69"/>
      <c r="J1918" s="152"/>
      <c r="K1918" s="332"/>
      <c r="L1918" s="332"/>
      <c r="M1918" s="65"/>
    </row>
    <row r="1919" spans="2:13">
      <c r="B1919" s="66" t="s">
        <v>1660</v>
      </c>
      <c r="C1919" s="86">
        <v>409.75</v>
      </c>
      <c r="D1919" s="838" t="s">
        <v>1668</v>
      </c>
      <c r="E1919" s="839"/>
      <c r="F1919" s="839"/>
      <c r="G1919" s="839"/>
      <c r="H1919" s="839"/>
      <c r="I1919" s="840"/>
      <c r="J1919" s="152"/>
      <c r="K1919" s="332"/>
      <c r="L1919" s="332"/>
      <c r="M1919" s="65"/>
    </row>
    <row r="1920" spans="2:13">
      <c r="B1920" s="66" t="s">
        <v>1728</v>
      </c>
      <c r="C1920" s="86">
        <v>564.72</v>
      </c>
      <c r="D1920" s="841" t="s">
        <v>1661</v>
      </c>
      <c r="E1920" s="842"/>
      <c r="F1920" s="842"/>
      <c r="G1920" s="842" t="s">
        <v>1662</v>
      </c>
      <c r="H1920" s="842"/>
      <c r="I1920" s="843"/>
      <c r="J1920" s="152"/>
      <c r="K1920" s="332"/>
      <c r="L1920" s="332"/>
      <c r="M1920" s="65"/>
    </row>
    <row r="1921" spans="2:13">
      <c r="B1921" s="66" t="s">
        <v>1713</v>
      </c>
      <c r="C1921" s="86">
        <v>2.31</v>
      </c>
      <c r="D1921" s="63" t="s">
        <v>1663</v>
      </c>
      <c r="E1921" s="332" t="s">
        <v>1185</v>
      </c>
      <c r="F1921" s="332"/>
      <c r="G1921" s="64" t="s">
        <v>1663</v>
      </c>
      <c r="H1921" s="332" t="s">
        <v>633</v>
      </c>
      <c r="I1921" s="70"/>
      <c r="J1921" s="152"/>
      <c r="K1921" s="332"/>
      <c r="L1921" s="332"/>
      <c r="M1921" s="65"/>
    </row>
    <row r="1922" spans="2:13">
      <c r="B1922" s="66" t="s">
        <v>1714</v>
      </c>
      <c r="C1922" s="86">
        <v>1.23</v>
      </c>
      <c r="D1922" s="63" t="s">
        <v>1664</v>
      </c>
      <c r="E1922" s="90">
        <v>80</v>
      </c>
      <c r="F1922" s="68"/>
      <c r="G1922" s="72" t="s">
        <v>1664</v>
      </c>
      <c r="H1922" s="91">
        <v>52</v>
      </c>
      <c r="I1922" s="70"/>
      <c r="J1922" s="152"/>
      <c r="K1922" s="332"/>
      <c r="L1922" s="332"/>
      <c r="M1922" s="65"/>
    </row>
    <row r="1923" spans="2:13">
      <c r="B1923" s="844" t="s">
        <v>1671</v>
      </c>
      <c r="C1923" s="839"/>
      <c r="D1923" s="840"/>
      <c r="E1923" s="838" t="s">
        <v>1672</v>
      </c>
      <c r="F1923" s="839"/>
      <c r="G1923" s="840"/>
      <c r="H1923" s="838" t="s">
        <v>1673</v>
      </c>
      <c r="I1923" s="839"/>
      <c r="J1923" s="840"/>
      <c r="K1923" s="838" t="s">
        <v>1701</v>
      </c>
      <c r="L1923" s="839"/>
      <c r="M1923" s="845"/>
    </row>
    <row r="1924" spans="2:13">
      <c r="B1924" s="73" t="s">
        <v>1674</v>
      </c>
      <c r="C1924" s="329" t="s">
        <v>1675</v>
      </c>
      <c r="D1924" s="330" t="s">
        <v>1676</v>
      </c>
      <c r="E1924" s="328" t="s">
        <v>1674</v>
      </c>
      <c r="F1924" s="329" t="s">
        <v>1675</v>
      </c>
      <c r="G1924" s="330" t="s">
        <v>1676</v>
      </c>
      <c r="H1924" s="328" t="s">
        <v>1694</v>
      </c>
      <c r="I1924" s="329" t="s">
        <v>1731</v>
      </c>
      <c r="J1924" s="330" t="s">
        <v>1732</v>
      </c>
      <c r="K1924" s="328" t="s">
        <v>1702</v>
      </c>
      <c r="L1924" s="329"/>
      <c r="M1924" s="77" t="s">
        <v>1703</v>
      </c>
    </row>
    <row r="1925" spans="2:13">
      <c r="B1925" s="61" t="s">
        <v>1678</v>
      </c>
      <c r="C1925" s="86" t="s">
        <v>1144</v>
      </c>
      <c r="D1925" s="92">
        <v>102</v>
      </c>
      <c r="E1925" s="331" t="s">
        <v>1678</v>
      </c>
      <c r="F1925" s="94" t="s">
        <v>944</v>
      </c>
      <c r="G1925" s="92">
        <v>68</v>
      </c>
      <c r="H1925" s="331" t="s">
        <v>1695</v>
      </c>
      <c r="I1925" s="86">
        <v>75</v>
      </c>
      <c r="J1925" s="92">
        <v>0</v>
      </c>
      <c r="K1925" s="331" t="s">
        <v>1704</v>
      </c>
      <c r="L1925" s="332"/>
      <c r="M1925" s="107">
        <v>25</v>
      </c>
    </row>
    <row r="1926" spans="2:13">
      <c r="B1926" s="61" t="s">
        <v>1679</v>
      </c>
      <c r="C1926" s="86" t="s">
        <v>1722</v>
      </c>
      <c r="D1926" s="92">
        <v>0</v>
      </c>
      <c r="E1926" s="331" t="s">
        <v>1679</v>
      </c>
      <c r="F1926" s="86" t="s">
        <v>1722</v>
      </c>
      <c r="G1926" s="92">
        <v>0</v>
      </c>
      <c r="H1926" s="331" t="s">
        <v>1696</v>
      </c>
      <c r="I1926" s="86">
        <v>90</v>
      </c>
      <c r="J1926" s="92">
        <v>0</v>
      </c>
      <c r="K1926" s="331" t="s">
        <v>1735</v>
      </c>
      <c r="L1926" s="332"/>
      <c r="M1926" s="107">
        <v>25</v>
      </c>
    </row>
    <row r="1927" spans="2:13">
      <c r="B1927" s="61" t="s">
        <v>1680</v>
      </c>
      <c r="C1927" s="86" t="s">
        <v>1722</v>
      </c>
      <c r="D1927" s="92">
        <v>0</v>
      </c>
      <c r="E1927" s="331" t="s">
        <v>1680</v>
      </c>
      <c r="F1927" s="86" t="s">
        <v>1722</v>
      </c>
      <c r="G1927" s="92">
        <v>0</v>
      </c>
      <c r="H1927" s="331" t="s">
        <v>1697</v>
      </c>
      <c r="I1927" s="86">
        <v>0</v>
      </c>
      <c r="J1927" s="92">
        <v>30</v>
      </c>
      <c r="K1927" s="67" t="s">
        <v>1706</v>
      </c>
      <c r="L1927" s="68"/>
      <c r="M1927" s="101">
        <v>0</v>
      </c>
    </row>
    <row r="1928" spans="2:13">
      <c r="B1928" s="61" t="s">
        <v>1681</v>
      </c>
      <c r="C1928" s="86" t="s">
        <v>1722</v>
      </c>
      <c r="D1928" s="92">
        <v>0</v>
      </c>
      <c r="E1928" s="331" t="s">
        <v>1681</v>
      </c>
      <c r="F1928" s="96" t="s">
        <v>1307</v>
      </c>
      <c r="G1928" s="92">
        <v>95</v>
      </c>
      <c r="H1928" s="331" t="s">
        <v>1698</v>
      </c>
      <c r="I1928" s="86">
        <v>0</v>
      </c>
      <c r="J1928" s="92">
        <v>0</v>
      </c>
      <c r="K1928" s="838" t="s">
        <v>1707</v>
      </c>
      <c r="L1928" s="839"/>
      <c r="M1928" s="845"/>
    </row>
    <row r="1929" spans="2:13">
      <c r="B1929" s="61" t="s">
        <v>1682</v>
      </c>
      <c r="C1929" s="86" t="s">
        <v>1722</v>
      </c>
      <c r="D1929" s="92">
        <v>0</v>
      </c>
      <c r="E1929" s="331" t="s">
        <v>1682</v>
      </c>
      <c r="F1929" s="86" t="s">
        <v>1722</v>
      </c>
      <c r="G1929" s="92">
        <v>0</v>
      </c>
      <c r="H1929" s="332" t="s">
        <v>1724</v>
      </c>
      <c r="I1929" s="86">
        <v>50</v>
      </c>
      <c r="J1929" s="92">
        <v>0</v>
      </c>
      <c r="K1929" s="846" t="s">
        <v>1708</v>
      </c>
      <c r="L1929" s="847"/>
      <c r="M1929" s="107">
        <v>0</v>
      </c>
    </row>
    <row r="1930" spans="2:13">
      <c r="B1930" s="61" t="s">
        <v>1683</v>
      </c>
      <c r="C1930" s="86" t="s">
        <v>1722</v>
      </c>
      <c r="D1930" s="92">
        <v>0</v>
      </c>
      <c r="E1930" s="331" t="s">
        <v>1683</v>
      </c>
      <c r="F1930" s="86" t="s">
        <v>956</v>
      </c>
      <c r="G1930" s="92">
        <v>52</v>
      </c>
      <c r="H1930" s="331" t="s">
        <v>1699</v>
      </c>
      <c r="I1930" s="86">
        <v>100</v>
      </c>
      <c r="J1930" s="92">
        <v>10</v>
      </c>
      <c r="K1930" s="846" t="s">
        <v>1709</v>
      </c>
      <c r="L1930" s="847"/>
      <c r="M1930" s="107">
        <v>0</v>
      </c>
    </row>
    <row r="1931" spans="2:13">
      <c r="B1931" s="61" t="s">
        <v>1684</v>
      </c>
      <c r="C1931" s="86" t="s">
        <v>1722</v>
      </c>
      <c r="D1931" s="92">
        <v>0</v>
      </c>
      <c r="E1931" s="331" t="s">
        <v>1684</v>
      </c>
      <c r="F1931" s="86" t="s">
        <v>1722</v>
      </c>
      <c r="G1931" s="92">
        <v>0</v>
      </c>
      <c r="H1931" s="331" t="s">
        <v>1685</v>
      </c>
      <c r="I1931" s="86">
        <v>85</v>
      </c>
      <c r="J1931" s="92">
        <v>0</v>
      </c>
      <c r="K1931" s="846" t="s">
        <v>1710</v>
      </c>
      <c r="L1931" s="847"/>
      <c r="M1931" s="107">
        <v>0</v>
      </c>
    </row>
    <row r="1932" spans="2:13">
      <c r="B1932" s="61" t="s">
        <v>1685</v>
      </c>
      <c r="C1932" s="86" t="s">
        <v>1722</v>
      </c>
      <c r="D1932" s="92">
        <v>0</v>
      </c>
      <c r="E1932" s="331" t="s">
        <v>1685</v>
      </c>
      <c r="F1932" s="86" t="s">
        <v>1722</v>
      </c>
      <c r="G1932" s="92">
        <v>0</v>
      </c>
      <c r="H1932" s="331" t="s">
        <v>1700</v>
      </c>
      <c r="I1932" s="100">
        <v>70</v>
      </c>
      <c r="J1932" s="106">
        <v>0</v>
      </c>
      <c r="K1932" s="593" t="s">
        <v>2003</v>
      </c>
      <c r="L1932" s="100"/>
      <c r="M1932" s="101" t="s">
        <v>2004</v>
      </c>
    </row>
    <row r="1933" spans="2:13">
      <c r="B1933" s="61" t="s">
        <v>1686</v>
      </c>
      <c r="C1933" s="86" t="s">
        <v>1722</v>
      </c>
      <c r="D1933" s="92">
        <v>0</v>
      </c>
      <c r="E1933" s="331" t="s">
        <v>1686</v>
      </c>
      <c r="F1933" s="86" t="s">
        <v>1722</v>
      </c>
      <c r="G1933" s="92">
        <v>0</v>
      </c>
      <c r="H1933" s="848" t="s">
        <v>1712</v>
      </c>
      <c r="I1933" s="849"/>
      <c r="J1933" s="81" t="s">
        <v>1711</v>
      </c>
      <c r="K1933" s="97">
        <v>40</v>
      </c>
      <c r="L1933" s="82" t="s">
        <v>1705</v>
      </c>
      <c r="M1933" s="98">
        <v>280</v>
      </c>
    </row>
    <row r="1934" spans="2:13">
      <c r="B1934" s="61" t="s">
        <v>1687</v>
      </c>
      <c r="C1934" s="86" t="s">
        <v>1723</v>
      </c>
      <c r="D1934" s="92" t="s">
        <v>1723</v>
      </c>
      <c r="E1934" s="331" t="s">
        <v>1687</v>
      </c>
      <c r="F1934" s="86" t="s">
        <v>1723</v>
      </c>
      <c r="G1934" s="92" t="s">
        <v>1723</v>
      </c>
      <c r="H1934" s="332"/>
      <c r="I1934" s="332"/>
      <c r="J1934" s="332"/>
      <c r="K1934" s="332"/>
      <c r="L1934" s="332"/>
      <c r="M1934" s="65"/>
    </row>
    <row r="1935" spans="2:13">
      <c r="B1935" s="61" t="s">
        <v>1688</v>
      </c>
      <c r="C1935" s="86" t="s">
        <v>1722</v>
      </c>
      <c r="D1935" s="92">
        <v>0</v>
      </c>
      <c r="E1935" s="331" t="s">
        <v>1688</v>
      </c>
      <c r="F1935" s="86" t="s">
        <v>13</v>
      </c>
      <c r="G1935" s="92">
        <v>90</v>
      </c>
      <c r="H1935" s="332"/>
      <c r="I1935" s="332"/>
      <c r="J1935" s="332"/>
      <c r="K1935" s="332"/>
      <c r="L1935" s="332"/>
      <c r="M1935" s="65"/>
    </row>
    <row r="1936" spans="2:13">
      <c r="B1936" s="61" t="s">
        <v>1689</v>
      </c>
      <c r="C1936" s="86" t="s">
        <v>1722</v>
      </c>
      <c r="D1936" s="92">
        <v>0</v>
      </c>
      <c r="E1936" s="331" t="s">
        <v>1689</v>
      </c>
      <c r="F1936" s="94" t="s">
        <v>1196</v>
      </c>
      <c r="G1936" s="92">
        <v>60</v>
      </c>
      <c r="H1936" s="332"/>
      <c r="I1936" s="332"/>
      <c r="J1936" s="332"/>
      <c r="K1936" s="332"/>
      <c r="L1936" s="332"/>
      <c r="M1936" s="65"/>
    </row>
    <row r="1937" spans="2:13">
      <c r="B1937" s="61" t="s">
        <v>1690</v>
      </c>
      <c r="C1937" s="86" t="s">
        <v>1162</v>
      </c>
      <c r="D1937" s="92">
        <v>49</v>
      </c>
      <c r="E1937" s="331" t="s">
        <v>1690</v>
      </c>
      <c r="F1937" s="86" t="s">
        <v>1722</v>
      </c>
      <c r="G1937" s="92">
        <v>0</v>
      </c>
      <c r="H1937" s="332"/>
      <c r="I1937" s="332"/>
      <c r="J1937" s="332"/>
      <c r="K1937" s="332"/>
      <c r="L1937" s="332"/>
      <c r="M1937" s="65"/>
    </row>
    <row r="1938" spans="2:13">
      <c r="B1938" s="61" t="s">
        <v>1691</v>
      </c>
      <c r="C1938" s="86" t="s">
        <v>1723</v>
      </c>
      <c r="D1938" s="92" t="s">
        <v>1723</v>
      </c>
      <c r="E1938" s="331" t="s">
        <v>1691</v>
      </c>
      <c r="F1938" s="86" t="s">
        <v>1723</v>
      </c>
      <c r="G1938" s="92" t="s">
        <v>1723</v>
      </c>
      <c r="H1938" s="86" t="s">
        <v>1716</v>
      </c>
      <c r="I1938" s="332"/>
      <c r="J1938" s="85" t="s">
        <v>1717</v>
      </c>
      <c r="K1938" s="332"/>
      <c r="L1938" s="85" t="s">
        <v>1718</v>
      </c>
      <c r="M1938" s="65"/>
    </row>
    <row r="1939" spans="2:13">
      <c r="B1939" s="61" t="s">
        <v>1692</v>
      </c>
      <c r="C1939" s="86" t="s">
        <v>1722</v>
      </c>
      <c r="D1939" s="92">
        <v>0</v>
      </c>
      <c r="E1939" s="331" t="s">
        <v>1692</v>
      </c>
      <c r="F1939" s="86" t="s">
        <v>1722</v>
      </c>
      <c r="G1939" s="92">
        <v>0</v>
      </c>
      <c r="H1939" s="332"/>
      <c r="I1939" s="332"/>
      <c r="J1939" s="332"/>
      <c r="K1939" s="332"/>
      <c r="L1939" s="332"/>
      <c r="M1939" s="65"/>
    </row>
    <row r="1940" spans="2:13">
      <c r="B1940" s="61" t="s">
        <v>1677</v>
      </c>
      <c r="C1940" s="96" t="s">
        <v>1262</v>
      </c>
      <c r="D1940" s="92">
        <v>110</v>
      </c>
      <c r="E1940" s="331" t="s">
        <v>1677</v>
      </c>
      <c r="F1940" s="86" t="s">
        <v>1722</v>
      </c>
      <c r="G1940" s="92">
        <v>0</v>
      </c>
      <c r="H1940" s="332"/>
      <c r="I1940" s="332"/>
      <c r="J1940" s="332"/>
      <c r="K1940" s="332"/>
      <c r="L1940" s="332"/>
      <c r="M1940" s="65"/>
    </row>
    <row r="1941" spans="2:13">
      <c r="B1941" s="61" t="s">
        <v>1693</v>
      </c>
      <c r="C1941" s="86" t="s">
        <v>909</v>
      </c>
      <c r="D1941" s="92">
        <v>75</v>
      </c>
      <c r="E1941" s="331" t="s">
        <v>1693</v>
      </c>
      <c r="F1941" s="86" t="s">
        <v>1722</v>
      </c>
      <c r="G1941" s="92">
        <v>0</v>
      </c>
      <c r="H1941" s="332"/>
      <c r="I1941" s="332"/>
      <c r="J1941" s="332"/>
      <c r="K1941" s="332"/>
      <c r="L1941" s="332"/>
      <c r="M1941" s="65"/>
    </row>
    <row r="1942" spans="2:13" ht="15.75" thickBot="1">
      <c r="B1942" s="102" t="s">
        <v>1729</v>
      </c>
      <c r="C1942" s="93"/>
      <c r="D1942" s="108">
        <v>84</v>
      </c>
      <c r="E1942" s="103" t="s">
        <v>1730</v>
      </c>
      <c r="F1942" s="93"/>
      <c r="G1942" s="108">
        <v>73</v>
      </c>
      <c r="H1942" s="83"/>
      <c r="I1942" s="83"/>
      <c r="J1942" s="83"/>
      <c r="K1942" s="83"/>
      <c r="L1942" s="83"/>
      <c r="M1942" s="84"/>
    </row>
    <row r="1943" spans="2:13" ht="15.75" thickTop="1">
      <c r="B1943" s="104"/>
      <c r="C1943" s="105"/>
      <c r="D1943" s="142"/>
      <c r="E1943" s="104"/>
      <c r="F1943" s="105"/>
      <c r="G1943" s="142"/>
      <c r="H1943" s="58"/>
      <c r="I1943" s="58"/>
      <c r="J1943" s="58"/>
      <c r="K1943" s="58"/>
      <c r="L1943" s="58"/>
      <c r="M1943" s="58"/>
    </row>
    <row r="1944" spans="2:13">
      <c r="B1944" s="104"/>
      <c r="C1944" s="105"/>
      <c r="D1944" s="142"/>
      <c r="E1944" s="104"/>
      <c r="F1944" s="105"/>
      <c r="G1944" s="142"/>
      <c r="H1944" s="58"/>
      <c r="I1944" s="58"/>
      <c r="J1944" s="58"/>
      <c r="K1944" s="58"/>
      <c r="L1944" s="58"/>
      <c r="M1944" s="58"/>
    </row>
    <row r="1945" spans="2:13" ht="15.75" thickBot="1">
      <c r="B1945" s="104"/>
      <c r="C1945" s="105"/>
      <c r="D1945" s="142"/>
      <c r="E1945" s="104"/>
      <c r="F1945" s="105"/>
      <c r="G1945" s="142"/>
      <c r="H1945" s="58"/>
      <c r="I1945" s="58"/>
      <c r="J1945" s="58"/>
      <c r="K1945" s="58"/>
      <c r="L1945" s="58"/>
      <c r="M1945" s="58"/>
    </row>
    <row r="1946" spans="2:13" ht="16.5" thickTop="1" thickBot="1">
      <c r="B1946" s="833" t="s">
        <v>1879</v>
      </c>
      <c r="C1946" s="834"/>
      <c r="D1946" s="835" t="s">
        <v>1658</v>
      </c>
      <c r="E1946" s="836"/>
      <c r="F1946" s="836"/>
      <c r="G1946" s="836"/>
      <c r="H1946" s="836"/>
      <c r="I1946" s="837"/>
      <c r="J1946" s="193"/>
      <c r="K1946" s="59"/>
      <c r="L1946" s="59"/>
      <c r="M1946" s="60"/>
    </row>
    <row r="1947" spans="2:13" ht="15.75" thickTop="1">
      <c r="B1947" s="66" t="s">
        <v>1667</v>
      </c>
      <c r="C1947" s="595" t="s">
        <v>2040</v>
      </c>
      <c r="D1947" s="335" t="s">
        <v>1652</v>
      </c>
      <c r="E1947" s="336" t="s">
        <v>1653</v>
      </c>
      <c r="F1947" s="336" t="s">
        <v>1654</v>
      </c>
      <c r="G1947" s="336" t="s">
        <v>1656</v>
      </c>
      <c r="H1947" s="336" t="s">
        <v>1655</v>
      </c>
      <c r="I1947" s="337" t="s">
        <v>1657</v>
      </c>
      <c r="J1947" s="145"/>
      <c r="K1947" s="339"/>
      <c r="L1947" s="339"/>
      <c r="M1947" s="65"/>
    </row>
    <row r="1948" spans="2:13">
      <c r="B1948" s="66" t="s">
        <v>1757</v>
      </c>
      <c r="C1948" s="86" t="s">
        <v>1762</v>
      </c>
      <c r="D1948" s="87">
        <v>35</v>
      </c>
      <c r="E1948" s="88">
        <v>80</v>
      </c>
      <c r="F1948" s="88">
        <v>50</v>
      </c>
      <c r="G1948" s="88">
        <v>50</v>
      </c>
      <c r="H1948" s="88">
        <v>70</v>
      </c>
      <c r="I1948" s="89">
        <v>120</v>
      </c>
      <c r="J1948" s="145"/>
      <c r="K1948" s="339"/>
      <c r="L1948" s="339"/>
      <c r="M1948" s="65"/>
    </row>
    <row r="1949" spans="2:13">
      <c r="B1949" s="66" t="s">
        <v>1665</v>
      </c>
      <c r="C1949" s="86" t="s">
        <v>9</v>
      </c>
      <c r="D1949" s="838" t="s">
        <v>1669</v>
      </c>
      <c r="E1949" s="839"/>
      <c r="F1949" s="839"/>
      <c r="G1949" s="839"/>
      <c r="H1949" s="839"/>
      <c r="I1949" s="840"/>
      <c r="J1949" s="145"/>
      <c r="K1949" s="339"/>
      <c r="L1949" s="339"/>
      <c r="M1949" s="65"/>
    </row>
    <row r="1950" spans="2:13">
      <c r="B1950" s="66" t="s">
        <v>1666</v>
      </c>
      <c r="C1950" s="86" t="s">
        <v>1723</v>
      </c>
      <c r="D1950" s="841" t="s">
        <v>1661</v>
      </c>
      <c r="E1950" s="842"/>
      <c r="F1950" s="842"/>
      <c r="G1950" s="842" t="s">
        <v>1662</v>
      </c>
      <c r="H1950" s="842"/>
      <c r="I1950" s="843"/>
      <c r="J1950" s="145"/>
      <c r="K1950" s="339"/>
      <c r="L1950" s="339"/>
      <c r="M1950" s="65"/>
    </row>
    <row r="1951" spans="2:13">
      <c r="B1951" s="66" t="s">
        <v>1670</v>
      </c>
      <c r="C1951" s="96" t="s">
        <v>1414</v>
      </c>
      <c r="D1951" s="63" t="s">
        <v>1663</v>
      </c>
      <c r="E1951" s="339" t="s">
        <v>811</v>
      </c>
      <c r="F1951" s="339"/>
      <c r="G1951" s="64" t="s">
        <v>1663</v>
      </c>
      <c r="H1951" s="339" t="s">
        <v>1723</v>
      </c>
      <c r="I1951" s="70"/>
      <c r="J1951" s="145"/>
      <c r="K1951" s="339"/>
      <c r="L1951" s="339"/>
      <c r="M1951" s="65"/>
    </row>
    <row r="1952" spans="2:13">
      <c r="B1952" s="66" t="s">
        <v>1659</v>
      </c>
      <c r="C1952" s="86">
        <v>408.48</v>
      </c>
      <c r="D1952" s="71" t="s">
        <v>1664</v>
      </c>
      <c r="E1952" s="90">
        <v>100</v>
      </c>
      <c r="F1952" s="68"/>
      <c r="G1952" s="72" t="s">
        <v>1664</v>
      </c>
      <c r="H1952" s="90" t="s">
        <v>1723</v>
      </c>
      <c r="I1952" s="69"/>
      <c r="J1952" s="145"/>
      <c r="K1952" s="339"/>
      <c r="L1952" s="339"/>
      <c r="M1952" s="65"/>
    </row>
    <row r="1953" spans="2:13">
      <c r="B1953" s="66" t="s">
        <v>1660</v>
      </c>
      <c r="C1953" s="86">
        <v>76.459999999999994</v>
      </c>
      <c r="D1953" s="838" t="s">
        <v>1668</v>
      </c>
      <c r="E1953" s="839"/>
      <c r="F1953" s="839"/>
      <c r="G1953" s="839"/>
      <c r="H1953" s="839"/>
      <c r="I1953" s="840"/>
      <c r="J1953" s="145"/>
      <c r="K1953" s="339"/>
      <c r="L1953" s="339"/>
      <c r="M1953" s="65"/>
    </row>
    <row r="1954" spans="2:13">
      <c r="B1954" s="66" t="s">
        <v>1728</v>
      </c>
      <c r="C1954" s="86">
        <v>418.21</v>
      </c>
      <c r="D1954" s="841" t="s">
        <v>1661</v>
      </c>
      <c r="E1954" s="842"/>
      <c r="F1954" s="842"/>
      <c r="G1954" s="842" t="s">
        <v>1662</v>
      </c>
      <c r="H1954" s="842"/>
      <c r="I1954" s="843"/>
      <c r="J1954" s="145"/>
      <c r="K1954" s="339"/>
      <c r="L1954" s="339"/>
      <c r="M1954" s="65"/>
    </row>
    <row r="1955" spans="2:13">
      <c r="B1955" s="66" t="s">
        <v>1713</v>
      </c>
      <c r="C1955" s="86">
        <v>0.54</v>
      </c>
      <c r="D1955" s="63" t="s">
        <v>1663</v>
      </c>
      <c r="E1955" s="339" t="s">
        <v>810</v>
      </c>
      <c r="F1955" s="339"/>
      <c r="G1955" s="64" t="s">
        <v>1663</v>
      </c>
      <c r="H1955" s="339" t="s">
        <v>1723</v>
      </c>
      <c r="I1955" s="70"/>
      <c r="J1955" s="145"/>
      <c r="K1955" s="339"/>
      <c r="L1955" s="339"/>
      <c r="M1955" s="65"/>
    </row>
    <row r="1956" spans="2:13">
      <c r="B1956" s="66" t="s">
        <v>1714</v>
      </c>
      <c r="C1956" s="86">
        <v>1.85</v>
      </c>
      <c r="D1956" s="63" t="s">
        <v>1664</v>
      </c>
      <c r="E1956" s="90">
        <v>90</v>
      </c>
      <c r="F1956" s="68"/>
      <c r="G1956" s="72" t="s">
        <v>1664</v>
      </c>
      <c r="H1956" s="91" t="s">
        <v>1723</v>
      </c>
      <c r="I1956" s="70"/>
      <c r="J1956" s="145"/>
      <c r="K1956" s="339"/>
      <c r="L1956" s="339"/>
      <c r="M1956" s="65"/>
    </row>
    <row r="1957" spans="2:13">
      <c r="B1957" s="844" t="s">
        <v>1671</v>
      </c>
      <c r="C1957" s="839"/>
      <c r="D1957" s="840"/>
      <c r="E1957" s="838" t="s">
        <v>1672</v>
      </c>
      <c r="F1957" s="839"/>
      <c r="G1957" s="840"/>
      <c r="H1957" s="838" t="s">
        <v>1673</v>
      </c>
      <c r="I1957" s="839"/>
      <c r="J1957" s="840"/>
      <c r="K1957" s="838" t="s">
        <v>1701</v>
      </c>
      <c r="L1957" s="839"/>
      <c r="M1957" s="845"/>
    </row>
    <row r="1958" spans="2:13">
      <c r="B1958" s="73" t="s">
        <v>1674</v>
      </c>
      <c r="C1958" s="336" t="s">
        <v>1675</v>
      </c>
      <c r="D1958" s="337" t="s">
        <v>1676</v>
      </c>
      <c r="E1958" s="335" t="s">
        <v>1674</v>
      </c>
      <c r="F1958" s="336" t="s">
        <v>1675</v>
      </c>
      <c r="G1958" s="337" t="s">
        <v>1676</v>
      </c>
      <c r="H1958" s="335" t="s">
        <v>1694</v>
      </c>
      <c r="I1958" s="336" t="s">
        <v>1731</v>
      </c>
      <c r="J1958" s="337" t="s">
        <v>1732</v>
      </c>
      <c r="K1958" s="335" t="s">
        <v>1702</v>
      </c>
      <c r="L1958" s="336"/>
      <c r="M1958" s="77" t="s">
        <v>1703</v>
      </c>
    </row>
    <row r="1959" spans="2:13">
      <c r="B1959" s="61" t="s">
        <v>1678</v>
      </c>
      <c r="C1959" s="86" t="s">
        <v>1144</v>
      </c>
      <c r="D1959" s="92">
        <v>102</v>
      </c>
      <c r="E1959" s="338" t="s">
        <v>1678</v>
      </c>
      <c r="F1959" s="99" t="s">
        <v>1321</v>
      </c>
      <c r="G1959" s="92">
        <v>80</v>
      </c>
      <c r="H1959" s="338" t="s">
        <v>1695</v>
      </c>
      <c r="I1959" s="86">
        <v>0</v>
      </c>
      <c r="J1959" s="92">
        <v>7</v>
      </c>
      <c r="K1959" s="338" t="s">
        <v>1704</v>
      </c>
      <c r="L1959" s="339"/>
      <c r="M1959" s="107">
        <v>0</v>
      </c>
    </row>
    <row r="1960" spans="2:13">
      <c r="B1960" s="61" t="s">
        <v>1679</v>
      </c>
      <c r="C1960" s="86" t="s">
        <v>1722</v>
      </c>
      <c r="D1960" s="92">
        <v>0</v>
      </c>
      <c r="E1960" s="338" t="s">
        <v>1679</v>
      </c>
      <c r="F1960" s="86" t="s">
        <v>1722</v>
      </c>
      <c r="G1960" s="92">
        <v>0</v>
      </c>
      <c r="H1960" s="338" t="s">
        <v>1696</v>
      </c>
      <c r="I1960" s="86">
        <v>90</v>
      </c>
      <c r="J1960" s="92">
        <v>0</v>
      </c>
      <c r="K1960" s="338" t="s">
        <v>1735</v>
      </c>
      <c r="L1960" s="339"/>
      <c r="M1960" s="107">
        <v>0</v>
      </c>
    </row>
    <row r="1961" spans="2:13">
      <c r="B1961" s="61" t="s">
        <v>1680</v>
      </c>
      <c r="C1961" s="86" t="s">
        <v>1722</v>
      </c>
      <c r="D1961" s="92">
        <v>0</v>
      </c>
      <c r="E1961" s="338" t="s">
        <v>1680</v>
      </c>
      <c r="F1961" s="86" t="s">
        <v>1722</v>
      </c>
      <c r="G1961" s="92">
        <v>0</v>
      </c>
      <c r="H1961" s="338" t="s">
        <v>1697</v>
      </c>
      <c r="I1961" s="86">
        <v>0</v>
      </c>
      <c r="J1961" s="92">
        <v>0</v>
      </c>
      <c r="K1961" s="67" t="s">
        <v>1706</v>
      </c>
      <c r="L1961" s="68"/>
      <c r="M1961" s="101">
        <v>0</v>
      </c>
    </row>
    <row r="1962" spans="2:13">
      <c r="B1962" s="61" t="s">
        <v>1681</v>
      </c>
      <c r="C1962" s="86" t="s">
        <v>1722</v>
      </c>
      <c r="D1962" s="92">
        <v>0</v>
      </c>
      <c r="E1962" s="338" t="s">
        <v>1681</v>
      </c>
      <c r="F1962" s="86" t="s">
        <v>1722</v>
      </c>
      <c r="G1962" s="92">
        <v>0</v>
      </c>
      <c r="H1962" s="338" t="s">
        <v>1698</v>
      </c>
      <c r="I1962" s="86">
        <v>0</v>
      </c>
      <c r="J1962" s="92">
        <v>7</v>
      </c>
      <c r="K1962" s="838" t="s">
        <v>1707</v>
      </c>
      <c r="L1962" s="839"/>
      <c r="M1962" s="845"/>
    </row>
    <row r="1963" spans="2:13">
      <c r="B1963" s="61" t="s">
        <v>1682</v>
      </c>
      <c r="C1963" s="86" t="s">
        <v>1722</v>
      </c>
      <c r="D1963" s="92">
        <v>0</v>
      </c>
      <c r="E1963" s="338" t="s">
        <v>1682</v>
      </c>
      <c r="F1963" s="86" t="s">
        <v>1722</v>
      </c>
      <c r="G1963" s="92">
        <v>0</v>
      </c>
      <c r="H1963" s="339" t="s">
        <v>1724</v>
      </c>
      <c r="I1963" s="86">
        <v>50</v>
      </c>
      <c r="J1963" s="92">
        <v>0</v>
      </c>
      <c r="K1963" s="846" t="s">
        <v>1708</v>
      </c>
      <c r="L1963" s="847"/>
      <c r="M1963" s="107">
        <v>0</v>
      </c>
    </row>
    <row r="1964" spans="2:13">
      <c r="B1964" s="61" t="s">
        <v>1683</v>
      </c>
      <c r="C1964" s="86" t="s">
        <v>1722</v>
      </c>
      <c r="D1964" s="92">
        <v>0</v>
      </c>
      <c r="E1964" s="338" t="s">
        <v>1683</v>
      </c>
      <c r="F1964" s="86" t="s">
        <v>1722</v>
      </c>
      <c r="G1964" s="92">
        <v>0</v>
      </c>
      <c r="H1964" s="338" t="s">
        <v>1699</v>
      </c>
      <c r="I1964" s="86">
        <v>0</v>
      </c>
      <c r="J1964" s="92">
        <v>7</v>
      </c>
      <c r="K1964" s="846" t="s">
        <v>1709</v>
      </c>
      <c r="L1964" s="847"/>
      <c r="M1964" s="107">
        <v>0</v>
      </c>
    </row>
    <row r="1965" spans="2:13">
      <c r="B1965" s="61" t="s">
        <v>1684</v>
      </c>
      <c r="C1965" s="86" t="s">
        <v>1147</v>
      </c>
      <c r="D1965" s="92">
        <v>55</v>
      </c>
      <c r="E1965" s="338" t="s">
        <v>1684</v>
      </c>
      <c r="F1965" s="86" t="s">
        <v>1722</v>
      </c>
      <c r="G1965" s="92">
        <v>0</v>
      </c>
      <c r="H1965" s="338" t="s">
        <v>1685</v>
      </c>
      <c r="I1965" s="86">
        <v>85</v>
      </c>
      <c r="J1965" s="92">
        <v>30</v>
      </c>
      <c r="K1965" s="846" t="s">
        <v>1710</v>
      </c>
      <c r="L1965" s="847"/>
      <c r="M1965" s="107">
        <v>100</v>
      </c>
    </row>
    <row r="1966" spans="2:13">
      <c r="B1966" s="61" t="s">
        <v>1685</v>
      </c>
      <c r="C1966" s="86" t="s">
        <v>1722</v>
      </c>
      <c r="D1966" s="92">
        <v>0</v>
      </c>
      <c r="E1966" s="338" t="s">
        <v>1685</v>
      </c>
      <c r="F1966" s="96" t="s">
        <v>1216</v>
      </c>
      <c r="G1966" s="92">
        <v>90</v>
      </c>
      <c r="H1966" s="338" t="s">
        <v>1700</v>
      </c>
      <c r="I1966" s="100">
        <v>0</v>
      </c>
      <c r="J1966" s="106">
        <v>0</v>
      </c>
      <c r="K1966" s="593" t="s">
        <v>2003</v>
      </c>
      <c r="L1966" s="100"/>
      <c r="M1966" s="101">
        <v>0</v>
      </c>
    </row>
    <row r="1967" spans="2:13">
      <c r="B1967" s="61" t="s">
        <v>1686</v>
      </c>
      <c r="C1967" s="86" t="s">
        <v>1723</v>
      </c>
      <c r="D1967" s="92" t="s">
        <v>1723</v>
      </c>
      <c r="E1967" s="338" t="s">
        <v>1686</v>
      </c>
      <c r="F1967" s="86" t="s">
        <v>1723</v>
      </c>
      <c r="G1967" s="92" t="s">
        <v>1723</v>
      </c>
      <c r="H1967" s="848" t="s">
        <v>1712</v>
      </c>
      <c r="I1967" s="849"/>
      <c r="J1967" s="81" t="s">
        <v>1711</v>
      </c>
      <c r="K1967" s="97">
        <v>20</v>
      </c>
      <c r="L1967" s="82" t="s">
        <v>1705</v>
      </c>
      <c r="M1967" s="98">
        <v>35</v>
      </c>
    </row>
    <row r="1968" spans="2:13">
      <c r="B1968" s="61" t="s">
        <v>1687</v>
      </c>
      <c r="C1968" s="86" t="s">
        <v>627</v>
      </c>
      <c r="D1968" s="92">
        <v>60</v>
      </c>
      <c r="E1968" s="338" t="s">
        <v>1687</v>
      </c>
      <c r="F1968" s="86" t="s">
        <v>1722</v>
      </c>
      <c r="G1968" s="92">
        <v>0</v>
      </c>
      <c r="H1968" s="339"/>
      <c r="I1968" s="339"/>
      <c r="J1968" s="339"/>
      <c r="K1968" s="339"/>
      <c r="L1968" s="339"/>
      <c r="M1968" s="65"/>
    </row>
    <row r="1969" spans="2:13">
      <c r="B1969" s="61" t="s">
        <v>1688</v>
      </c>
      <c r="C1969" s="86" t="s">
        <v>1722</v>
      </c>
      <c r="D1969" s="92">
        <v>0</v>
      </c>
      <c r="E1969" s="338" t="s">
        <v>1688</v>
      </c>
      <c r="F1969" s="86" t="s">
        <v>1722</v>
      </c>
      <c r="G1969" s="92">
        <v>0</v>
      </c>
      <c r="H1969" s="339"/>
      <c r="I1969" s="339"/>
      <c r="J1969" s="339"/>
      <c r="K1969" s="339"/>
      <c r="L1969" s="339"/>
      <c r="M1969" s="65"/>
    </row>
    <row r="1970" spans="2:13">
      <c r="B1970" s="61" t="s">
        <v>1689</v>
      </c>
      <c r="C1970" s="86" t="s">
        <v>1722</v>
      </c>
      <c r="D1970" s="92">
        <v>0</v>
      </c>
      <c r="E1970" s="338" t="s">
        <v>1689</v>
      </c>
      <c r="F1970" s="86" t="s">
        <v>1722</v>
      </c>
      <c r="G1970" s="92">
        <v>0</v>
      </c>
      <c r="H1970" s="339"/>
      <c r="I1970" s="339"/>
      <c r="J1970" s="339"/>
      <c r="K1970" s="339"/>
      <c r="L1970" s="339"/>
      <c r="M1970" s="65"/>
    </row>
    <row r="1971" spans="2:13">
      <c r="B1971" s="61" t="s">
        <v>1690</v>
      </c>
      <c r="C1971" s="94" t="s">
        <v>1252</v>
      </c>
      <c r="D1971" s="92">
        <v>80</v>
      </c>
      <c r="E1971" s="338" t="s">
        <v>1690</v>
      </c>
      <c r="F1971" s="109" t="s">
        <v>1851</v>
      </c>
      <c r="G1971" s="92">
        <v>60</v>
      </c>
      <c r="H1971" s="339"/>
      <c r="I1971" s="339"/>
      <c r="J1971" s="339"/>
      <c r="K1971" s="339"/>
      <c r="L1971" s="339"/>
      <c r="M1971" s="65"/>
    </row>
    <row r="1972" spans="2:13">
      <c r="B1972" s="61" t="s">
        <v>1691</v>
      </c>
      <c r="C1972" s="96" t="s">
        <v>1187</v>
      </c>
      <c r="D1972" s="92">
        <v>70</v>
      </c>
      <c r="E1972" s="338" t="s">
        <v>1691</v>
      </c>
      <c r="F1972" s="86" t="s">
        <v>1722</v>
      </c>
      <c r="G1972" s="92">
        <v>0</v>
      </c>
      <c r="H1972" s="86" t="s">
        <v>1716</v>
      </c>
      <c r="I1972" s="339"/>
      <c r="J1972" s="85" t="s">
        <v>1717</v>
      </c>
      <c r="K1972" s="339"/>
      <c r="L1972" s="85" t="s">
        <v>1718</v>
      </c>
      <c r="M1972" s="65"/>
    </row>
    <row r="1973" spans="2:13">
      <c r="B1973" s="61" t="s">
        <v>1692</v>
      </c>
      <c r="C1973" s="86" t="s">
        <v>1722</v>
      </c>
      <c r="D1973" s="92">
        <v>0</v>
      </c>
      <c r="E1973" s="338" t="s">
        <v>1692</v>
      </c>
      <c r="F1973" s="86" t="s">
        <v>1722</v>
      </c>
      <c r="G1973" s="92">
        <v>0</v>
      </c>
      <c r="H1973" s="339"/>
      <c r="I1973" s="339"/>
      <c r="J1973" s="339"/>
      <c r="K1973" s="339"/>
      <c r="L1973" s="339"/>
      <c r="M1973" s="65"/>
    </row>
    <row r="1974" spans="2:13">
      <c r="B1974" s="61" t="s">
        <v>1677</v>
      </c>
      <c r="C1974" s="96" t="s">
        <v>1262</v>
      </c>
      <c r="D1974" s="92">
        <v>110</v>
      </c>
      <c r="E1974" s="338" t="s">
        <v>1677</v>
      </c>
      <c r="F1974" s="86" t="s">
        <v>1722</v>
      </c>
      <c r="G1974" s="92">
        <v>0</v>
      </c>
      <c r="H1974" s="339"/>
      <c r="I1974" s="339"/>
      <c r="J1974" s="339"/>
      <c r="K1974" s="339"/>
      <c r="L1974" s="339"/>
      <c r="M1974" s="65"/>
    </row>
    <row r="1975" spans="2:13">
      <c r="B1975" s="61" t="s">
        <v>1693</v>
      </c>
      <c r="C1975" s="86" t="s">
        <v>1722</v>
      </c>
      <c r="D1975" s="92">
        <v>0</v>
      </c>
      <c r="E1975" s="338" t="s">
        <v>1693</v>
      </c>
      <c r="F1975" s="86" t="s">
        <v>1722</v>
      </c>
      <c r="G1975" s="92">
        <v>0</v>
      </c>
      <c r="H1975" s="339"/>
      <c r="I1975" s="339"/>
      <c r="J1975" s="339"/>
      <c r="K1975" s="339"/>
      <c r="L1975" s="339"/>
      <c r="M1975" s="65"/>
    </row>
    <row r="1976" spans="2:13" ht="15.75" thickBot="1">
      <c r="B1976" s="102" t="s">
        <v>1729</v>
      </c>
      <c r="C1976" s="93"/>
      <c r="D1976" s="108">
        <v>80</v>
      </c>
      <c r="E1976" s="103" t="s">
        <v>1730</v>
      </c>
      <c r="F1976" s="93"/>
      <c r="G1976" s="108">
        <v>77</v>
      </c>
      <c r="H1976" s="83"/>
      <c r="I1976" s="83"/>
      <c r="J1976" s="83"/>
      <c r="K1976" s="83"/>
      <c r="L1976" s="83"/>
      <c r="M1976" s="84"/>
    </row>
    <row r="1977" spans="2:13" ht="16.5" thickTop="1" thickBot="1">
      <c r="B1977" s="104"/>
      <c r="C1977" s="105"/>
      <c r="D1977" s="142"/>
      <c r="E1977" s="104"/>
      <c r="F1977" s="105"/>
      <c r="G1977" s="142"/>
      <c r="H1977" s="58"/>
      <c r="I1977" s="58"/>
      <c r="J1977" s="58"/>
      <c r="K1977" s="58"/>
      <c r="L1977" s="58"/>
      <c r="M1977" s="58"/>
    </row>
    <row r="1978" spans="2:13" ht="16.5" thickTop="1" thickBot="1">
      <c r="B1978" s="833" t="s">
        <v>2125</v>
      </c>
      <c r="C1978" s="834"/>
      <c r="D1978" s="835" t="s">
        <v>1658</v>
      </c>
      <c r="E1978" s="836"/>
      <c r="F1978" s="836"/>
      <c r="G1978" s="836"/>
      <c r="H1978" s="836"/>
      <c r="I1978" s="837"/>
      <c r="J1978" s="131"/>
      <c r="K1978" s="59"/>
      <c r="L1978" s="59"/>
      <c r="M1978" s="60"/>
    </row>
    <row r="1979" spans="2:13" ht="15.75" thickTop="1">
      <c r="B1979" s="66" t="s">
        <v>1667</v>
      </c>
      <c r="C1979" s="639" t="s">
        <v>2096</v>
      </c>
      <c r="D1979" s="638" t="s">
        <v>1652</v>
      </c>
      <c r="E1979" s="639" t="s">
        <v>1653</v>
      </c>
      <c r="F1979" s="639" t="s">
        <v>1654</v>
      </c>
      <c r="G1979" s="639" t="s">
        <v>1656</v>
      </c>
      <c r="H1979" s="639" t="s">
        <v>1655</v>
      </c>
      <c r="I1979" s="640" t="s">
        <v>1657</v>
      </c>
      <c r="J1979" s="132"/>
      <c r="K1979" s="642"/>
      <c r="L1979" s="642"/>
      <c r="M1979" s="65"/>
    </row>
    <row r="1980" spans="2:13">
      <c r="B1980" s="66" t="s">
        <v>1757</v>
      </c>
      <c r="C1980" s="86" t="s">
        <v>1792</v>
      </c>
      <c r="D1980" s="87">
        <v>100</v>
      </c>
      <c r="E1980" s="88">
        <v>70</v>
      </c>
      <c r="F1980" s="88">
        <v>70</v>
      </c>
      <c r="G1980" s="88">
        <v>65</v>
      </c>
      <c r="H1980" s="88">
        <v>65</v>
      </c>
      <c r="I1980" s="89">
        <v>45</v>
      </c>
      <c r="J1980" s="132"/>
      <c r="K1980" s="642"/>
      <c r="L1980" s="642"/>
      <c r="M1980" s="65"/>
    </row>
    <row r="1981" spans="2:13">
      <c r="B1981" s="66" t="s">
        <v>1665</v>
      </c>
      <c r="C1981" s="86" t="s">
        <v>11</v>
      </c>
      <c r="D1981" s="838" t="s">
        <v>1669</v>
      </c>
      <c r="E1981" s="839"/>
      <c r="F1981" s="839"/>
      <c r="G1981" s="839"/>
      <c r="H1981" s="839"/>
      <c r="I1981" s="840"/>
      <c r="J1981" s="132"/>
      <c r="K1981" s="642"/>
      <c r="L1981" s="642"/>
      <c r="M1981" s="65"/>
    </row>
    <row r="1982" spans="2:13">
      <c r="B1982" s="66" t="s">
        <v>1666</v>
      </c>
      <c r="C1982" s="86" t="s">
        <v>1723</v>
      </c>
      <c r="D1982" s="841" t="s">
        <v>1661</v>
      </c>
      <c r="E1982" s="842"/>
      <c r="F1982" s="842"/>
      <c r="G1982" s="842" t="s">
        <v>1662</v>
      </c>
      <c r="H1982" s="842"/>
      <c r="I1982" s="843"/>
      <c r="J1982" s="132"/>
      <c r="K1982" s="642"/>
      <c r="L1982" s="642"/>
      <c r="M1982" s="65"/>
    </row>
    <row r="1983" spans="2:13">
      <c r="B1983" s="66" t="s">
        <v>1670</v>
      </c>
      <c r="C1983" s="109" t="s">
        <v>1564</v>
      </c>
      <c r="D1983" s="63" t="s">
        <v>1663</v>
      </c>
      <c r="E1983" s="642" t="s">
        <v>1144</v>
      </c>
      <c r="F1983" s="642"/>
      <c r="G1983" s="64" t="s">
        <v>1663</v>
      </c>
      <c r="H1983" s="642" t="s">
        <v>1723</v>
      </c>
      <c r="I1983" s="70"/>
      <c r="J1983" s="132"/>
      <c r="K1983" s="642"/>
      <c r="L1983" s="642"/>
      <c r="M1983" s="65"/>
    </row>
    <row r="1984" spans="2:13">
      <c r="B1984" s="66" t="s">
        <v>1659</v>
      </c>
      <c r="C1984" s="140">
        <v>51.03</v>
      </c>
      <c r="D1984" s="71" t="s">
        <v>1664</v>
      </c>
      <c r="E1984" s="90">
        <v>102</v>
      </c>
      <c r="F1984" s="68"/>
      <c r="G1984" s="72" t="s">
        <v>1664</v>
      </c>
      <c r="H1984" s="90" t="s">
        <v>1723</v>
      </c>
      <c r="I1984" s="69"/>
      <c r="J1984" s="132"/>
      <c r="K1984" s="642"/>
      <c r="L1984" s="642"/>
      <c r="M1984" s="65"/>
    </row>
    <row r="1985" spans="2:13">
      <c r="B1985" s="66" t="s">
        <v>1660</v>
      </c>
      <c r="C1985" s="140">
        <v>245.32</v>
      </c>
      <c r="D1985" s="838" t="s">
        <v>1668</v>
      </c>
      <c r="E1985" s="839"/>
      <c r="F1985" s="839"/>
      <c r="G1985" s="839"/>
      <c r="H1985" s="839"/>
      <c r="I1985" s="840"/>
      <c r="J1985" s="132"/>
      <c r="K1985" s="642"/>
      <c r="L1985" s="642"/>
      <c r="M1985" s="65"/>
    </row>
    <row r="1986" spans="2:13">
      <c r="B1986" s="66" t="s">
        <v>1728</v>
      </c>
      <c r="C1986" s="140">
        <v>666.13</v>
      </c>
      <c r="D1986" s="841" t="s">
        <v>1661</v>
      </c>
      <c r="E1986" s="842"/>
      <c r="F1986" s="842"/>
      <c r="G1986" s="842" t="s">
        <v>1662</v>
      </c>
      <c r="H1986" s="842"/>
      <c r="I1986" s="843"/>
      <c r="J1986" s="132"/>
      <c r="K1986" s="642"/>
      <c r="L1986" s="642"/>
      <c r="M1986" s="65"/>
    </row>
    <row r="1987" spans="2:13">
      <c r="B1987" s="66" t="s">
        <v>1713</v>
      </c>
      <c r="C1987" s="140">
        <v>1.54</v>
      </c>
      <c r="D1987" s="63" t="s">
        <v>1663</v>
      </c>
      <c r="E1987" s="642" t="s">
        <v>1722</v>
      </c>
      <c r="F1987" s="642"/>
      <c r="G1987" s="64" t="s">
        <v>1663</v>
      </c>
      <c r="H1987" s="642" t="s">
        <v>1723</v>
      </c>
      <c r="I1987" s="70"/>
      <c r="J1987" s="132"/>
      <c r="K1987" s="642"/>
      <c r="L1987" s="642"/>
      <c r="M1987" s="65"/>
    </row>
    <row r="1988" spans="2:13">
      <c r="B1988" s="66" t="s">
        <v>1714</v>
      </c>
      <c r="C1988" s="140">
        <v>0.69</v>
      </c>
      <c r="D1988" s="63" t="s">
        <v>1664</v>
      </c>
      <c r="E1988" s="90">
        <v>0</v>
      </c>
      <c r="F1988" s="68"/>
      <c r="G1988" s="72" t="s">
        <v>1664</v>
      </c>
      <c r="H1988" s="91" t="s">
        <v>1723</v>
      </c>
      <c r="I1988" s="70"/>
      <c r="J1988" s="132"/>
      <c r="K1988" s="642"/>
      <c r="L1988" s="642"/>
      <c r="M1988" s="65"/>
    </row>
    <row r="1989" spans="2:13">
      <c r="B1989" s="844" t="s">
        <v>1671</v>
      </c>
      <c r="C1989" s="839"/>
      <c r="D1989" s="840"/>
      <c r="E1989" s="838" t="s">
        <v>1672</v>
      </c>
      <c r="F1989" s="839"/>
      <c r="G1989" s="840"/>
      <c r="H1989" s="838" t="s">
        <v>1673</v>
      </c>
      <c r="I1989" s="839"/>
      <c r="J1989" s="840"/>
      <c r="K1989" s="838" t="s">
        <v>1701</v>
      </c>
      <c r="L1989" s="839"/>
      <c r="M1989" s="845"/>
    </row>
    <row r="1990" spans="2:13">
      <c r="B1990" s="73" t="s">
        <v>1674</v>
      </c>
      <c r="C1990" s="639" t="s">
        <v>1675</v>
      </c>
      <c r="D1990" s="640" t="s">
        <v>1676</v>
      </c>
      <c r="E1990" s="638" t="s">
        <v>1674</v>
      </c>
      <c r="F1990" s="639" t="s">
        <v>1675</v>
      </c>
      <c r="G1990" s="640" t="s">
        <v>1676</v>
      </c>
      <c r="H1990" s="638" t="s">
        <v>1694</v>
      </c>
      <c r="I1990" s="639" t="s">
        <v>1731</v>
      </c>
      <c r="J1990" s="640" t="s">
        <v>1732</v>
      </c>
      <c r="K1990" s="638" t="s">
        <v>1702</v>
      </c>
      <c r="L1990" s="639"/>
      <c r="M1990" s="77" t="s">
        <v>1703</v>
      </c>
    </row>
    <row r="1991" spans="2:13">
      <c r="B1991" s="61" t="s">
        <v>1678</v>
      </c>
      <c r="C1991" s="86" t="s">
        <v>1723</v>
      </c>
      <c r="D1991" s="92" t="s">
        <v>1723</v>
      </c>
      <c r="E1991" s="641" t="s">
        <v>1678</v>
      </c>
      <c r="F1991" s="86" t="s">
        <v>1723</v>
      </c>
      <c r="G1991" s="92" t="s">
        <v>1723</v>
      </c>
      <c r="H1991" s="641" t="s">
        <v>1695</v>
      </c>
      <c r="I1991" s="86">
        <v>0</v>
      </c>
      <c r="J1991" s="92">
        <v>20</v>
      </c>
      <c r="K1991" s="641" t="s">
        <v>1704</v>
      </c>
      <c r="L1991" s="642"/>
      <c r="M1991" s="107">
        <v>25</v>
      </c>
    </row>
    <row r="1992" spans="2:13">
      <c r="B1992" s="61" t="s">
        <v>1679</v>
      </c>
      <c r="C1992" s="86" t="s">
        <v>1722</v>
      </c>
      <c r="D1992" s="92">
        <v>0</v>
      </c>
      <c r="E1992" s="641" t="s">
        <v>1679</v>
      </c>
      <c r="F1992" s="86" t="s">
        <v>844</v>
      </c>
      <c r="G1992" s="92">
        <v>102</v>
      </c>
      <c r="H1992" s="641" t="s">
        <v>1696</v>
      </c>
      <c r="I1992" s="86">
        <v>90</v>
      </c>
      <c r="J1992" s="92">
        <v>40</v>
      </c>
      <c r="K1992" s="641" t="s">
        <v>1735</v>
      </c>
      <c r="L1992" s="642"/>
      <c r="M1992" s="107">
        <v>50</v>
      </c>
    </row>
    <row r="1993" spans="2:13">
      <c r="B1993" s="61" t="s">
        <v>1680</v>
      </c>
      <c r="C1993" s="86" t="s">
        <v>644</v>
      </c>
      <c r="D1993" s="92">
        <v>81</v>
      </c>
      <c r="E1993" s="641" t="s">
        <v>1680</v>
      </c>
      <c r="F1993" s="96" t="s">
        <v>1346</v>
      </c>
      <c r="G1993" s="92">
        <v>60</v>
      </c>
      <c r="H1993" s="641" t="s">
        <v>1697</v>
      </c>
      <c r="I1993" s="86">
        <v>0</v>
      </c>
      <c r="J1993" s="92">
        <v>60</v>
      </c>
      <c r="K1993" s="67" t="s">
        <v>1706</v>
      </c>
      <c r="L1993" s="68"/>
      <c r="M1993" s="101">
        <v>0</v>
      </c>
    </row>
    <row r="1994" spans="2:13">
      <c r="B1994" s="61" t="s">
        <v>1681</v>
      </c>
      <c r="C1994" s="86" t="s">
        <v>1722</v>
      </c>
      <c r="D1994" s="92">
        <v>0</v>
      </c>
      <c r="E1994" s="641" t="s">
        <v>1681</v>
      </c>
      <c r="F1994" s="96" t="s">
        <v>1307</v>
      </c>
      <c r="G1994" s="92">
        <v>95</v>
      </c>
      <c r="H1994" s="641" t="s">
        <v>1698</v>
      </c>
      <c r="I1994" s="86">
        <v>0</v>
      </c>
      <c r="J1994" s="92">
        <v>20</v>
      </c>
      <c r="K1994" s="838" t="s">
        <v>1707</v>
      </c>
      <c r="L1994" s="839"/>
      <c r="M1994" s="845"/>
    </row>
    <row r="1995" spans="2:13">
      <c r="B1995" s="61" t="s">
        <v>1682</v>
      </c>
      <c r="C1995" s="86" t="s">
        <v>1722</v>
      </c>
      <c r="D1995" s="92">
        <v>0</v>
      </c>
      <c r="E1995" s="641" t="s">
        <v>1682</v>
      </c>
      <c r="F1995" s="94" t="s">
        <v>1908</v>
      </c>
      <c r="G1995" s="92">
        <v>60</v>
      </c>
      <c r="H1995" s="642" t="s">
        <v>1724</v>
      </c>
      <c r="I1995" s="86">
        <v>50</v>
      </c>
      <c r="J1995" s="92">
        <v>0</v>
      </c>
      <c r="K1995" s="846" t="s">
        <v>1708</v>
      </c>
      <c r="L1995" s="847"/>
      <c r="M1995" s="107">
        <v>0</v>
      </c>
    </row>
    <row r="1996" spans="2:13">
      <c r="B1996" s="61" t="s">
        <v>1683</v>
      </c>
      <c r="C1996" s="86" t="s">
        <v>1722</v>
      </c>
      <c r="D1996" s="92">
        <v>0</v>
      </c>
      <c r="E1996" s="641" t="s">
        <v>1683</v>
      </c>
      <c r="F1996" s="86" t="s">
        <v>950</v>
      </c>
      <c r="G1996" s="92">
        <v>95</v>
      </c>
      <c r="H1996" s="641" t="s">
        <v>1699</v>
      </c>
      <c r="I1996" s="86">
        <v>100</v>
      </c>
      <c r="J1996" s="92">
        <v>20</v>
      </c>
      <c r="K1996" s="846" t="s">
        <v>1709</v>
      </c>
      <c r="L1996" s="847"/>
      <c r="M1996" s="107">
        <v>0</v>
      </c>
    </row>
    <row r="1997" spans="2:13">
      <c r="B1997" s="61" t="s">
        <v>1684</v>
      </c>
      <c r="C1997" s="94" t="s">
        <v>1155</v>
      </c>
      <c r="D1997" s="92">
        <v>40</v>
      </c>
      <c r="E1997" s="641" t="s">
        <v>1684</v>
      </c>
      <c r="F1997" s="86" t="s">
        <v>1722</v>
      </c>
      <c r="G1997" s="92">
        <v>0</v>
      </c>
      <c r="H1997" s="641" t="s">
        <v>1685</v>
      </c>
      <c r="I1997" s="86">
        <v>85</v>
      </c>
      <c r="J1997" s="92">
        <v>60</v>
      </c>
      <c r="K1997" s="846" t="s">
        <v>1710</v>
      </c>
      <c r="L1997" s="847"/>
      <c r="M1997" s="107">
        <v>100</v>
      </c>
    </row>
    <row r="1998" spans="2:13">
      <c r="B1998" s="61" t="s">
        <v>1685</v>
      </c>
      <c r="C1998" s="86" t="s">
        <v>1095</v>
      </c>
      <c r="D1998" s="92">
        <v>80</v>
      </c>
      <c r="E1998" s="641" t="s">
        <v>1685</v>
      </c>
      <c r="F1998" s="86" t="s">
        <v>1722</v>
      </c>
      <c r="G1998" s="92">
        <v>0</v>
      </c>
      <c r="H1998" s="641" t="s">
        <v>1700</v>
      </c>
      <c r="I1998" s="100">
        <v>50</v>
      </c>
      <c r="J1998" s="106">
        <v>0</v>
      </c>
      <c r="K1998" s="593" t="s">
        <v>2003</v>
      </c>
      <c r="L1998" s="100"/>
      <c r="M1998" s="101">
        <v>0</v>
      </c>
    </row>
    <row r="1999" spans="2:13">
      <c r="B1999" s="61" t="s">
        <v>1686</v>
      </c>
      <c r="C1999" s="94" t="s">
        <v>811</v>
      </c>
      <c r="D1999" s="92">
        <v>100</v>
      </c>
      <c r="E1999" s="641" t="s">
        <v>1686</v>
      </c>
      <c r="F1999" s="86" t="s">
        <v>1722</v>
      </c>
      <c r="G1999" s="92">
        <v>0</v>
      </c>
      <c r="H1999" s="848" t="s">
        <v>1712</v>
      </c>
      <c r="I1999" s="849"/>
      <c r="J1999" s="81" t="s">
        <v>1711</v>
      </c>
      <c r="K1999" s="97">
        <v>40</v>
      </c>
      <c r="L1999" s="82" t="s">
        <v>1705</v>
      </c>
      <c r="M1999" s="98">
        <v>155</v>
      </c>
    </row>
    <row r="2000" spans="2:13">
      <c r="B2000" s="61" t="s">
        <v>1687</v>
      </c>
      <c r="C2000" s="86" t="s">
        <v>1722</v>
      </c>
      <c r="D2000" s="92">
        <v>0</v>
      </c>
      <c r="E2000" s="641" t="s">
        <v>1687</v>
      </c>
      <c r="F2000" s="86" t="s">
        <v>1722</v>
      </c>
      <c r="G2000" s="92">
        <v>0</v>
      </c>
      <c r="H2000" s="642"/>
      <c r="I2000" s="642"/>
      <c r="J2000" s="642"/>
      <c r="K2000" s="642"/>
      <c r="L2000" s="642"/>
      <c r="M2000" s="65"/>
    </row>
    <row r="2001" spans="2:13">
      <c r="B2001" s="61" t="s">
        <v>1688</v>
      </c>
      <c r="C2001" s="96" t="s">
        <v>1372</v>
      </c>
      <c r="D2001" s="92">
        <v>72</v>
      </c>
      <c r="E2001" s="641" t="s">
        <v>1688</v>
      </c>
      <c r="F2001" s="96" t="s">
        <v>806</v>
      </c>
      <c r="G2001" s="92">
        <v>50</v>
      </c>
      <c r="H2001" s="642"/>
      <c r="I2001" s="642"/>
      <c r="J2001" s="642"/>
      <c r="K2001" s="642"/>
      <c r="L2001" s="642"/>
      <c r="M2001" s="65"/>
    </row>
    <row r="2002" spans="2:13">
      <c r="B2002" s="61" t="s">
        <v>1689</v>
      </c>
      <c r="C2002" s="86" t="s">
        <v>1722</v>
      </c>
      <c r="D2002" s="92">
        <v>0</v>
      </c>
      <c r="E2002" s="641" t="s">
        <v>1689</v>
      </c>
      <c r="F2002" s="86" t="s">
        <v>1722</v>
      </c>
      <c r="G2002" s="92">
        <v>0</v>
      </c>
      <c r="H2002" s="642"/>
      <c r="I2002" s="642"/>
      <c r="J2002" s="642"/>
      <c r="K2002" s="642"/>
      <c r="L2002" s="642"/>
      <c r="M2002" s="65"/>
    </row>
    <row r="2003" spans="2:13">
      <c r="B2003" s="61" t="s">
        <v>1690</v>
      </c>
      <c r="C2003" s="86" t="s">
        <v>1154</v>
      </c>
      <c r="D2003" s="92">
        <v>68</v>
      </c>
      <c r="E2003" s="641" t="s">
        <v>1690</v>
      </c>
      <c r="F2003" s="109" t="s">
        <v>1851</v>
      </c>
      <c r="G2003" s="92">
        <v>60</v>
      </c>
      <c r="H2003" s="642"/>
      <c r="I2003" s="642"/>
      <c r="J2003" s="642"/>
      <c r="K2003" s="642"/>
      <c r="L2003" s="642"/>
      <c r="M2003" s="65"/>
    </row>
    <row r="2004" spans="2:13">
      <c r="B2004" s="61" t="s">
        <v>1691</v>
      </c>
      <c r="C2004" s="86" t="s">
        <v>656</v>
      </c>
      <c r="D2004" s="92">
        <v>30</v>
      </c>
      <c r="E2004" s="641" t="s">
        <v>1691</v>
      </c>
      <c r="F2004" s="96" t="s">
        <v>1185</v>
      </c>
      <c r="G2004" s="92">
        <v>80</v>
      </c>
      <c r="H2004" s="86" t="s">
        <v>1716</v>
      </c>
      <c r="I2004" s="642"/>
      <c r="J2004" s="85" t="s">
        <v>1717</v>
      </c>
      <c r="K2004" s="642"/>
      <c r="L2004" s="85" t="s">
        <v>1718</v>
      </c>
      <c r="M2004" s="65"/>
    </row>
    <row r="2005" spans="2:13">
      <c r="B2005" s="61" t="s">
        <v>1692</v>
      </c>
      <c r="C2005" s="86" t="s">
        <v>1722</v>
      </c>
      <c r="D2005" s="92">
        <v>0</v>
      </c>
      <c r="E2005" s="641" t="s">
        <v>1692</v>
      </c>
      <c r="F2005" s="86" t="s">
        <v>1722</v>
      </c>
      <c r="G2005" s="92">
        <v>0</v>
      </c>
      <c r="H2005" s="642"/>
      <c r="I2005" s="642"/>
      <c r="J2005" s="642"/>
      <c r="K2005" s="642"/>
      <c r="L2005" s="642"/>
      <c r="M2005" s="65"/>
    </row>
    <row r="2006" spans="2:13">
      <c r="B2006" s="61" t="s">
        <v>1677</v>
      </c>
      <c r="C2006" s="86" t="s">
        <v>677</v>
      </c>
      <c r="D2006" s="92">
        <v>60</v>
      </c>
      <c r="E2006" s="641" t="s">
        <v>1677</v>
      </c>
      <c r="F2006" s="86" t="s">
        <v>1722</v>
      </c>
      <c r="G2006" s="92">
        <v>0</v>
      </c>
      <c r="H2006" s="642"/>
      <c r="I2006" s="642"/>
      <c r="J2006" s="642"/>
      <c r="K2006" s="642"/>
      <c r="L2006" s="642"/>
      <c r="M2006" s="65"/>
    </row>
    <row r="2007" spans="2:13">
      <c r="B2007" s="61" t="s">
        <v>1693</v>
      </c>
      <c r="C2007" s="86" t="s">
        <v>964</v>
      </c>
      <c r="D2007" s="92">
        <v>75</v>
      </c>
      <c r="E2007" s="641" t="s">
        <v>1693</v>
      </c>
      <c r="F2007" s="86" t="s">
        <v>1722</v>
      </c>
      <c r="G2007" s="92">
        <v>0</v>
      </c>
      <c r="H2007" s="642"/>
      <c r="I2007" s="642"/>
      <c r="J2007" s="642"/>
      <c r="K2007" s="642"/>
      <c r="L2007" s="642"/>
      <c r="M2007" s="65"/>
    </row>
    <row r="2008" spans="2:13" ht="15.75" thickBot="1">
      <c r="B2008" s="102" t="s">
        <v>1729</v>
      </c>
      <c r="C2008" s="93"/>
      <c r="D2008" s="108">
        <v>67</v>
      </c>
      <c r="E2008" s="103" t="s">
        <v>1730</v>
      </c>
      <c r="F2008" s="93"/>
      <c r="G2008" s="108">
        <v>75</v>
      </c>
      <c r="H2008" s="83"/>
      <c r="I2008" s="83"/>
      <c r="J2008" s="83"/>
      <c r="K2008" s="83"/>
      <c r="L2008" s="83"/>
      <c r="M2008" s="84"/>
    </row>
    <row r="2009" spans="2:13" ht="15.75" thickTop="1">
      <c r="B2009" s="104"/>
      <c r="C2009" s="105"/>
      <c r="D2009" s="142"/>
      <c r="E2009" s="104"/>
      <c r="F2009" s="105"/>
      <c r="G2009" s="142"/>
      <c r="H2009" s="58"/>
      <c r="I2009" s="58"/>
      <c r="J2009" s="58"/>
      <c r="K2009" s="58"/>
      <c r="L2009" s="58"/>
      <c r="M2009" s="58"/>
    </row>
    <row r="2010" spans="2:13">
      <c r="B2010" s="104"/>
      <c r="C2010" s="105"/>
      <c r="D2010" s="142"/>
      <c r="E2010" s="104"/>
      <c r="F2010" s="105"/>
      <c r="G2010" s="142"/>
      <c r="H2010" s="58"/>
      <c r="I2010" s="58"/>
      <c r="J2010" s="58"/>
      <c r="K2010" s="58"/>
      <c r="L2010" s="58"/>
      <c r="M2010" s="58"/>
    </row>
    <row r="2011" spans="2:13" ht="15.75" thickBot="1">
      <c r="B2011" s="104"/>
      <c r="C2011" s="105"/>
      <c r="D2011" s="142"/>
      <c r="E2011" s="104"/>
      <c r="F2011" s="105"/>
      <c r="G2011" s="142"/>
      <c r="H2011" s="58"/>
      <c r="I2011" s="58"/>
      <c r="J2011" s="58"/>
      <c r="K2011" s="58"/>
      <c r="L2011" s="58"/>
      <c r="M2011" s="58"/>
    </row>
    <row r="2012" spans="2:13" ht="16.5" thickTop="1" thickBot="1">
      <c r="B2012" s="833" t="s">
        <v>1806</v>
      </c>
      <c r="C2012" s="834"/>
      <c r="D2012" s="835" t="s">
        <v>1658</v>
      </c>
      <c r="E2012" s="836"/>
      <c r="F2012" s="836"/>
      <c r="G2012" s="836"/>
      <c r="H2012" s="836"/>
      <c r="I2012" s="837"/>
      <c r="J2012" s="216"/>
      <c r="K2012" s="59"/>
      <c r="L2012" s="59"/>
      <c r="M2012" s="60"/>
    </row>
    <row r="2013" spans="2:13" ht="15.75" thickTop="1">
      <c r="B2013" s="66" t="s">
        <v>1667</v>
      </c>
      <c r="C2013" s="595" t="s">
        <v>2047</v>
      </c>
      <c r="D2013" s="197" t="s">
        <v>1652</v>
      </c>
      <c r="E2013" s="198" t="s">
        <v>1653</v>
      </c>
      <c r="F2013" s="198" t="s">
        <v>1654</v>
      </c>
      <c r="G2013" s="198" t="s">
        <v>1656</v>
      </c>
      <c r="H2013" s="198" t="s">
        <v>1655</v>
      </c>
      <c r="I2013" s="199" t="s">
        <v>1657</v>
      </c>
      <c r="J2013" s="215"/>
      <c r="K2013" s="196"/>
      <c r="L2013" s="196"/>
      <c r="M2013" s="65"/>
    </row>
    <row r="2014" spans="2:13">
      <c r="B2014" s="66" t="s">
        <v>1757</v>
      </c>
      <c r="C2014" s="86" t="s">
        <v>1745</v>
      </c>
      <c r="D2014" s="87">
        <v>45</v>
      </c>
      <c r="E2014" s="88">
        <v>100</v>
      </c>
      <c r="F2014" s="88">
        <v>135</v>
      </c>
      <c r="G2014" s="88">
        <v>65</v>
      </c>
      <c r="H2014" s="88">
        <v>135</v>
      </c>
      <c r="I2014" s="89">
        <v>45</v>
      </c>
      <c r="J2014" s="215"/>
      <c r="K2014" s="196"/>
      <c r="L2014" s="196"/>
      <c r="M2014" s="65"/>
    </row>
    <row r="2015" spans="2:13">
      <c r="B2015" s="66" t="s">
        <v>1665</v>
      </c>
      <c r="C2015" s="86" t="s">
        <v>7</v>
      </c>
      <c r="D2015" s="838" t="s">
        <v>1669</v>
      </c>
      <c r="E2015" s="839"/>
      <c r="F2015" s="839"/>
      <c r="G2015" s="839"/>
      <c r="H2015" s="839"/>
      <c r="I2015" s="840"/>
      <c r="J2015" s="215"/>
      <c r="K2015" s="196"/>
      <c r="L2015" s="196"/>
      <c r="M2015" s="65"/>
    </row>
    <row r="2016" spans="2:13">
      <c r="B2016" s="66" t="s">
        <v>1666</v>
      </c>
      <c r="C2016" s="86" t="s">
        <v>1723</v>
      </c>
      <c r="D2016" s="841" t="s">
        <v>1661</v>
      </c>
      <c r="E2016" s="842"/>
      <c r="F2016" s="842"/>
      <c r="G2016" s="842" t="s">
        <v>1662</v>
      </c>
      <c r="H2016" s="842"/>
      <c r="I2016" s="843"/>
      <c r="J2016" s="215"/>
      <c r="K2016" s="196"/>
      <c r="L2016" s="196"/>
      <c r="M2016" s="65"/>
    </row>
    <row r="2017" spans="2:13">
      <c r="B2017" s="66" t="s">
        <v>1670</v>
      </c>
      <c r="C2017" s="86" t="s">
        <v>1541</v>
      </c>
      <c r="D2017" s="63" t="s">
        <v>1663</v>
      </c>
      <c r="E2017" s="196" t="s">
        <v>1191</v>
      </c>
      <c r="F2017" s="196"/>
      <c r="G2017" s="64" t="s">
        <v>1663</v>
      </c>
      <c r="H2017" s="196" t="s">
        <v>1723</v>
      </c>
      <c r="I2017" s="70"/>
      <c r="J2017" s="215"/>
      <c r="K2017" s="196"/>
      <c r="L2017" s="196"/>
      <c r="M2017" s="65"/>
    </row>
    <row r="2018" spans="2:13">
      <c r="B2018" s="66" t="s">
        <v>1659</v>
      </c>
      <c r="C2018" s="86">
        <v>169.53</v>
      </c>
      <c r="D2018" s="71" t="s">
        <v>1664</v>
      </c>
      <c r="E2018" s="90">
        <v>70</v>
      </c>
      <c r="F2018" s="68"/>
      <c r="G2018" s="72" t="s">
        <v>1664</v>
      </c>
      <c r="H2018" s="90" t="s">
        <v>1723</v>
      </c>
      <c r="I2018" s="69"/>
      <c r="J2018" s="215"/>
      <c r="K2018" s="196"/>
      <c r="L2018" s="196"/>
      <c r="M2018" s="65"/>
    </row>
    <row r="2019" spans="2:13">
      <c r="B2019" s="66" t="s">
        <v>1660</v>
      </c>
      <c r="C2019" s="86">
        <v>373.34</v>
      </c>
      <c r="D2019" s="838" t="s">
        <v>1668</v>
      </c>
      <c r="E2019" s="839"/>
      <c r="F2019" s="839"/>
      <c r="G2019" s="839"/>
      <c r="H2019" s="839"/>
      <c r="I2019" s="840"/>
      <c r="J2019" s="215"/>
      <c r="K2019" s="196"/>
      <c r="L2019" s="196"/>
      <c r="M2019" s="65"/>
    </row>
    <row r="2020" spans="2:13">
      <c r="B2020" s="66" t="s">
        <v>1728</v>
      </c>
      <c r="C2020" s="86">
        <v>243.47</v>
      </c>
      <c r="D2020" s="841" t="s">
        <v>1661</v>
      </c>
      <c r="E2020" s="842"/>
      <c r="F2020" s="842"/>
      <c r="G2020" s="842" t="s">
        <v>1662</v>
      </c>
      <c r="H2020" s="842"/>
      <c r="I2020" s="843"/>
      <c r="J2020" s="215"/>
      <c r="K2020" s="196"/>
      <c r="L2020" s="196"/>
      <c r="M2020" s="65"/>
    </row>
    <row r="2021" spans="2:13">
      <c r="B2021" s="66" t="s">
        <v>1713</v>
      </c>
      <c r="C2021" s="86">
        <v>0.69</v>
      </c>
      <c r="D2021" s="63" t="s">
        <v>1663</v>
      </c>
      <c r="E2021" s="196" t="s">
        <v>1185</v>
      </c>
      <c r="F2021" s="196"/>
      <c r="G2021" s="64" t="s">
        <v>1663</v>
      </c>
      <c r="H2021" s="196" t="s">
        <v>1723</v>
      </c>
      <c r="I2021" s="70"/>
      <c r="J2021" s="215"/>
      <c r="K2021" s="196"/>
      <c r="L2021" s="196"/>
      <c r="M2021" s="65"/>
    </row>
    <row r="2022" spans="2:13">
      <c r="B2022" s="66" t="s">
        <v>1714</v>
      </c>
      <c r="C2022" s="86">
        <v>0.69</v>
      </c>
      <c r="D2022" s="63" t="s">
        <v>1664</v>
      </c>
      <c r="E2022" s="90">
        <v>80</v>
      </c>
      <c r="F2022" s="68"/>
      <c r="G2022" s="72" t="s">
        <v>1664</v>
      </c>
      <c r="H2022" s="91" t="s">
        <v>1723</v>
      </c>
      <c r="I2022" s="70"/>
      <c r="J2022" s="215"/>
      <c r="K2022" s="196"/>
      <c r="L2022" s="196"/>
      <c r="M2022" s="65"/>
    </row>
    <row r="2023" spans="2:13">
      <c r="B2023" s="844" t="s">
        <v>1671</v>
      </c>
      <c r="C2023" s="839"/>
      <c r="D2023" s="840"/>
      <c r="E2023" s="838" t="s">
        <v>1672</v>
      </c>
      <c r="F2023" s="839"/>
      <c r="G2023" s="840"/>
      <c r="H2023" s="838" t="s">
        <v>1673</v>
      </c>
      <c r="I2023" s="839"/>
      <c r="J2023" s="840"/>
      <c r="K2023" s="838" t="s">
        <v>1701</v>
      </c>
      <c r="L2023" s="839"/>
      <c r="M2023" s="845"/>
    </row>
    <row r="2024" spans="2:13">
      <c r="B2024" s="73" t="s">
        <v>1674</v>
      </c>
      <c r="C2024" s="198" t="s">
        <v>1675</v>
      </c>
      <c r="D2024" s="199" t="s">
        <v>1676</v>
      </c>
      <c r="E2024" s="197" t="s">
        <v>1674</v>
      </c>
      <c r="F2024" s="198" t="s">
        <v>1675</v>
      </c>
      <c r="G2024" s="199" t="s">
        <v>1676</v>
      </c>
      <c r="H2024" s="197" t="s">
        <v>1694</v>
      </c>
      <c r="I2024" s="198" t="s">
        <v>1731</v>
      </c>
      <c r="J2024" s="199" t="s">
        <v>1732</v>
      </c>
      <c r="K2024" s="197" t="s">
        <v>1702</v>
      </c>
      <c r="L2024" s="198"/>
      <c r="M2024" s="77" t="s">
        <v>1703</v>
      </c>
    </row>
    <row r="2025" spans="2:13">
      <c r="B2025" s="61" t="s">
        <v>1678</v>
      </c>
      <c r="C2025" s="86" t="s">
        <v>1144</v>
      </c>
      <c r="D2025" s="92">
        <v>102</v>
      </c>
      <c r="E2025" s="195" t="s">
        <v>1678</v>
      </c>
      <c r="F2025" s="94" t="s">
        <v>944</v>
      </c>
      <c r="G2025" s="92">
        <v>68</v>
      </c>
      <c r="H2025" s="195" t="s">
        <v>1695</v>
      </c>
      <c r="I2025" s="86">
        <v>75</v>
      </c>
      <c r="J2025" s="92">
        <v>10</v>
      </c>
      <c r="K2025" s="195" t="s">
        <v>1704</v>
      </c>
      <c r="L2025" s="196"/>
      <c r="M2025" s="107">
        <v>25</v>
      </c>
    </row>
    <row r="2026" spans="2:13">
      <c r="B2026" s="61" t="s">
        <v>1679</v>
      </c>
      <c r="C2026" s="86" t="s">
        <v>847</v>
      </c>
      <c r="D2026" s="92">
        <v>75</v>
      </c>
      <c r="E2026" s="195" t="s">
        <v>1679</v>
      </c>
      <c r="F2026" s="86" t="s">
        <v>1722</v>
      </c>
      <c r="G2026" s="92">
        <v>0</v>
      </c>
      <c r="H2026" s="195" t="s">
        <v>1696</v>
      </c>
      <c r="I2026" s="86">
        <v>100</v>
      </c>
      <c r="J2026" s="92">
        <v>0</v>
      </c>
      <c r="K2026" s="195" t="s">
        <v>1735</v>
      </c>
      <c r="L2026" s="196"/>
      <c r="M2026" s="107">
        <v>0</v>
      </c>
    </row>
    <row r="2027" spans="2:13">
      <c r="B2027" s="61" t="s">
        <v>1680</v>
      </c>
      <c r="C2027" s="86" t="s">
        <v>1722</v>
      </c>
      <c r="D2027" s="92">
        <v>0</v>
      </c>
      <c r="E2027" s="195" t="s">
        <v>1680</v>
      </c>
      <c r="F2027" s="86" t="s">
        <v>1722</v>
      </c>
      <c r="G2027" s="92">
        <v>0</v>
      </c>
      <c r="H2027" s="195" t="s">
        <v>1697</v>
      </c>
      <c r="I2027" s="86">
        <v>0</v>
      </c>
      <c r="J2027" s="92">
        <v>30</v>
      </c>
      <c r="K2027" s="67" t="s">
        <v>1706</v>
      </c>
      <c r="L2027" s="68"/>
      <c r="M2027" s="101">
        <v>0</v>
      </c>
    </row>
    <row r="2028" spans="2:13">
      <c r="B2028" s="61" t="s">
        <v>1681</v>
      </c>
      <c r="C2028" s="109" t="s">
        <v>1784</v>
      </c>
      <c r="D2028" s="92">
        <v>75</v>
      </c>
      <c r="E2028" s="195" t="s">
        <v>1681</v>
      </c>
      <c r="F2028" s="96" t="s">
        <v>719</v>
      </c>
      <c r="G2028" s="92">
        <v>45</v>
      </c>
      <c r="H2028" s="195" t="s">
        <v>1698</v>
      </c>
      <c r="I2028" s="86">
        <v>0</v>
      </c>
      <c r="J2028" s="92">
        <v>10</v>
      </c>
      <c r="K2028" s="838" t="s">
        <v>1707</v>
      </c>
      <c r="L2028" s="839"/>
      <c r="M2028" s="845"/>
    </row>
    <row r="2029" spans="2:13">
      <c r="B2029" s="61" t="s">
        <v>1682</v>
      </c>
      <c r="C2029" s="86" t="s">
        <v>1722</v>
      </c>
      <c r="D2029" s="92">
        <v>0</v>
      </c>
      <c r="E2029" s="195" t="s">
        <v>1682</v>
      </c>
      <c r="F2029" s="86" t="s">
        <v>1722</v>
      </c>
      <c r="G2029" s="92">
        <v>0</v>
      </c>
      <c r="H2029" s="196" t="s">
        <v>1724</v>
      </c>
      <c r="I2029" s="86">
        <v>50</v>
      </c>
      <c r="J2029" s="92">
        <v>0</v>
      </c>
      <c r="K2029" s="846" t="s">
        <v>1708</v>
      </c>
      <c r="L2029" s="847"/>
      <c r="M2029" s="107">
        <v>0</v>
      </c>
    </row>
    <row r="2030" spans="2:13">
      <c r="B2030" s="61" t="s">
        <v>1683</v>
      </c>
      <c r="C2030" s="86" t="s">
        <v>953</v>
      </c>
      <c r="D2030" s="92">
        <v>75</v>
      </c>
      <c r="E2030" s="195" t="s">
        <v>1683</v>
      </c>
      <c r="F2030" s="86" t="s">
        <v>950</v>
      </c>
      <c r="G2030" s="92">
        <v>95</v>
      </c>
      <c r="H2030" s="195" t="s">
        <v>1699</v>
      </c>
      <c r="I2030" s="86">
        <v>0</v>
      </c>
      <c r="J2030" s="92">
        <v>10</v>
      </c>
      <c r="K2030" s="846" t="s">
        <v>1709</v>
      </c>
      <c r="L2030" s="847"/>
      <c r="M2030" s="107">
        <v>0</v>
      </c>
    </row>
    <row r="2031" spans="2:13">
      <c r="B2031" s="61" t="s">
        <v>1684</v>
      </c>
      <c r="C2031" s="96" t="s">
        <v>869</v>
      </c>
      <c r="D2031" s="92">
        <v>150</v>
      </c>
      <c r="E2031" s="195" t="s">
        <v>1684</v>
      </c>
      <c r="F2031" s="94" t="s">
        <v>866</v>
      </c>
      <c r="G2031" s="92">
        <v>84</v>
      </c>
      <c r="H2031" s="195" t="s">
        <v>1685</v>
      </c>
      <c r="I2031" s="86">
        <v>85</v>
      </c>
      <c r="J2031" s="92">
        <v>0</v>
      </c>
      <c r="K2031" s="846" t="s">
        <v>1710</v>
      </c>
      <c r="L2031" s="847"/>
      <c r="M2031" s="107">
        <v>0</v>
      </c>
    </row>
    <row r="2032" spans="2:13">
      <c r="B2032" s="61" t="s">
        <v>1685</v>
      </c>
      <c r="C2032" s="86" t="s">
        <v>1722</v>
      </c>
      <c r="D2032" s="92">
        <v>0</v>
      </c>
      <c r="E2032" s="195" t="s">
        <v>1685</v>
      </c>
      <c r="F2032" s="86" t="s">
        <v>1722</v>
      </c>
      <c r="G2032" s="92">
        <v>0</v>
      </c>
      <c r="H2032" s="195" t="s">
        <v>1700</v>
      </c>
      <c r="I2032" s="100">
        <v>0</v>
      </c>
      <c r="J2032" s="106">
        <v>0</v>
      </c>
      <c r="K2032" s="593" t="s">
        <v>2003</v>
      </c>
      <c r="L2032" s="100"/>
      <c r="M2032" s="101">
        <v>0</v>
      </c>
    </row>
    <row r="2033" spans="2:13">
      <c r="B2033" s="61" t="s">
        <v>1686</v>
      </c>
      <c r="C2033" s="94" t="s">
        <v>811</v>
      </c>
      <c r="D2033" s="92">
        <v>100</v>
      </c>
      <c r="E2033" s="195" t="s">
        <v>1686</v>
      </c>
      <c r="F2033" s="86" t="s">
        <v>1722</v>
      </c>
      <c r="G2033" s="92">
        <v>0</v>
      </c>
      <c r="H2033" s="848" t="s">
        <v>1712</v>
      </c>
      <c r="I2033" s="849"/>
      <c r="J2033" s="81" t="s">
        <v>1711</v>
      </c>
      <c r="K2033" s="97">
        <v>40</v>
      </c>
      <c r="L2033" s="82" t="s">
        <v>1705</v>
      </c>
      <c r="M2033" s="98">
        <v>285</v>
      </c>
    </row>
    <row r="2034" spans="2:13">
      <c r="B2034" s="61" t="s">
        <v>1687</v>
      </c>
      <c r="C2034" s="86" t="s">
        <v>1722</v>
      </c>
      <c r="D2034" s="92">
        <v>0</v>
      </c>
      <c r="E2034" s="195" t="s">
        <v>1687</v>
      </c>
      <c r="F2034" s="86" t="s">
        <v>1722</v>
      </c>
      <c r="G2034" s="92">
        <v>0</v>
      </c>
      <c r="H2034" s="196"/>
      <c r="I2034" s="196"/>
      <c r="J2034" s="196"/>
      <c r="K2034" s="196"/>
      <c r="L2034" s="196"/>
      <c r="M2034" s="65"/>
    </row>
    <row r="2035" spans="2:13">
      <c r="B2035" s="61" t="s">
        <v>1688</v>
      </c>
      <c r="C2035" s="86" t="s">
        <v>1722</v>
      </c>
      <c r="D2035" s="92">
        <v>0</v>
      </c>
      <c r="E2035" s="195" t="s">
        <v>1688</v>
      </c>
      <c r="F2035" s="86" t="s">
        <v>13</v>
      </c>
      <c r="G2035" s="92">
        <v>90</v>
      </c>
      <c r="H2035" s="196"/>
      <c r="I2035" s="196"/>
      <c r="J2035" s="196"/>
      <c r="K2035" s="196"/>
      <c r="L2035" s="196"/>
      <c r="M2035" s="65"/>
    </row>
    <row r="2036" spans="2:13">
      <c r="B2036" s="61" t="s">
        <v>1689</v>
      </c>
      <c r="C2036" s="86" t="s">
        <v>1722</v>
      </c>
      <c r="D2036" s="92">
        <v>0</v>
      </c>
      <c r="E2036" s="195" t="s">
        <v>1689</v>
      </c>
      <c r="F2036" s="86" t="s">
        <v>1722</v>
      </c>
      <c r="G2036" s="92">
        <v>0</v>
      </c>
      <c r="H2036" s="196"/>
      <c r="I2036" s="196"/>
      <c r="J2036" s="196"/>
      <c r="K2036" s="196"/>
      <c r="L2036" s="196"/>
      <c r="M2036" s="65"/>
    </row>
    <row r="2037" spans="2:13">
      <c r="B2037" s="61" t="s">
        <v>1690</v>
      </c>
      <c r="C2037" s="86" t="s">
        <v>1154</v>
      </c>
      <c r="D2037" s="92">
        <v>68</v>
      </c>
      <c r="E2037" s="195" t="s">
        <v>1690</v>
      </c>
      <c r="F2037" s="86" t="s">
        <v>1722</v>
      </c>
      <c r="G2037" s="92">
        <v>0</v>
      </c>
      <c r="H2037" s="196"/>
      <c r="I2037" s="196"/>
      <c r="J2037" s="196"/>
      <c r="K2037" s="196"/>
      <c r="L2037" s="196"/>
      <c r="M2037" s="65"/>
    </row>
    <row r="2038" spans="2:13">
      <c r="B2038" s="61" t="s">
        <v>1691</v>
      </c>
      <c r="C2038" s="86" t="s">
        <v>1723</v>
      </c>
      <c r="D2038" s="92" t="s">
        <v>1723</v>
      </c>
      <c r="E2038" s="195" t="s">
        <v>1691</v>
      </c>
      <c r="F2038" s="86" t="s">
        <v>1723</v>
      </c>
      <c r="G2038" s="92" t="s">
        <v>1723</v>
      </c>
      <c r="H2038" s="86" t="s">
        <v>1716</v>
      </c>
      <c r="I2038" s="196"/>
      <c r="J2038" s="85" t="s">
        <v>1717</v>
      </c>
      <c r="K2038" s="196"/>
      <c r="L2038" s="85" t="s">
        <v>1718</v>
      </c>
      <c r="M2038" s="65"/>
    </row>
    <row r="2039" spans="2:13">
      <c r="B2039" s="61" t="s">
        <v>1692</v>
      </c>
      <c r="C2039" s="86" t="s">
        <v>1722</v>
      </c>
      <c r="D2039" s="92">
        <v>0</v>
      </c>
      <c r="E2039" s="195" t="s">
        <v>1692</v>
      </c>
      <c r="F2039" s="86" t="s">
        <v>1722</v>
      </c>
      <c r="G2039" s="92">
        <v>0</v>
      </c>
      <c r="H2039" s="196"/>
      <c r="I2039" s="196"/>
      <c r="J2039" s="196"/>
      <c r="K2039" s="196"/>
      <c r="L2039" s="196"/>
      <c r="M2039" s="65"/>
    </row>
    <row r="2040" spans="2:13">
      <c r="B2040" s="61" t="s">
        <v>1677</v>
      </c>
      <c r="C2040" s="96" t="s">
        <v>1262</v>
      </c>
      <c r="D2040" s="92">
        <v>110</v>
      </c>
      <c r="E2040" s="195" t="s">
        <v>1677</v>
      </c>
      <c r="F2040" s="86" t="s">
        <v>761</v>
      </c>
      <c r="G2040" s="92">
        <v>80</v>
      </c>
      <c r="H2040" s="196"/>
      <c r="I2040" s="196"/>
      <c r="J2040" s="196"/>
      <c r="K2040" s="196"/>
      <c r="L2040" s="196"/>
      <c r="M2040" s="65"/>
    </row>
    <row r="2041" spans="2:13">
      <c r="B2041" s="61" t="s">
        <v>1693</v>
      </c>
      <c r="C2041" s="86" t="s">
        <v>1722</v>
      </c>
      <c r="D2041" s="92">
        <v>0</v>
      </c>
      <c r="E2041" s="195" t="s">
        <v>1693</v>
      </c>
      <c r="F2041" s="86" t="s">
        <v>1722</v>
      </c>
      <c r="G2041" s="92">
        <v>0</v>
      </c>
      <c r="H2041" s="196"/>
      <c r="I2041" s="196"/>
      <c r="J2041" s="196"/>
      <c r="K2041" s="196"/>
      <c r="L2041" s="196"/>
      <c r="M2041" s="65"/>
    </row>
    <row r="2042" spans="2:13" ht="15.75" thickBot="1">
      <c r="B2042" s="102" t="s">
        <v>1729</v>
      </c>
      <c r="C2042" s="93"/>
      <c r="D2042" s="108">
        <v>94</v>
      </c>
      <c r="E2042" s="103" t="s">
        <v>1730</v>
      </c>
      <c r="F2042" s="93"/>
      <c r="G2042" s="108">
        <v>77</v>
      </c>
      <c r="H2042" s="83"/>
      <c r="I2042" s="83"/>
      <c r="J2042" s="83"/>
      <c r="K2042" s="83"/>
      <c r="L2042" s="83"/>
      <c r="M2042" s="84"/>
    </row>
    <row r="2043" spans="2:13" ht="15.75" thickTop="1">
      <c r="B2043" s="104"/>
      <c r="C2043" s="105"/>
      <c r="D2043" s="142"/>
      <c r="E2043" s="104"/>
      <c r="F2043" s="105"/>
      <c r="G2043" s="142"/>
      <c r="H2043" s="58"/>
      <c r="I2043" s="58"/>
      <c r="J2043" s="58"/>
      <c r="K2043" s="58"/>
      <c r="L2043" s="58"/>
      <c r="M2043" s="58"/>
    </row>
    <row r="2044" spans="2:13">
      <c r="B2044" s="104"/>
      <c r="C2044" s="105"/>
      <c r="D2044" s="142"/>
      <c r="E2044" s="104"/>
      <c r="F2044" s="105"/>
      <c r="G2044" s="142"/>
      <c r="H2044" s="58"/>
      <c r="I2044" s="58"/>
      <c r="J2044" s="58"/>
      <c r="K2044" s="58"/>
      <c r="L2044" s="58"/>
      <c r="M2044" s="58"/>
    </row>
    <row r="2045" spans="2:13" ht="15.75" thickBot="1">
      <c r="B2045" s="104"/>
      <c r="C2045" s="105"/>
      <c r="D2045" s="142"/>
      <c r="E2045" s="104"/>
      <c r="F2045" s="105"/>
      <c r="G2045" s="142"/>
      <c r="H2045" s="58"/>
      <c r="I2045" s="58"/>
      <c r="J2045" s="58"/>
      <c r="K2045" s="58"/>
      <c r="L2045" s="58"/>
      <c r="M2045" s="58"/>
    </row>
    <row r="2046" spans="2:13" ht="16.5" thickTop="1" thickBot="1">
      <c r="B2046" s="833" t="s">
        <v>2126</v>
      </c>
      <c r="C2046" s="834"/>
      <c r="D2046" s="835" t="s">
        <v>1658</v>
      </c>
      <c r="E2046" s="836"/>
      <c r="F2046" s="836"/>
      <c r="G2046" s="836"/>
      <c r="H2046" s="836"/>
      <c r="I2046" s="837"/>
      <c r="J2046" s="158"/>
      <c r="K2046" s="59"/>
      <c r="L2046" s="59"/>
      <c r="M2046" s="60"/>
    </row>
    <row r="2047" spans="2:13" ht="15.75" thickTop="1">
      <c r="B2047" s="66" t="s">
        <v>1667</v>
      </c>
      <c r="C2047" s="639" t="s">
        <v>2024</v>
      </c>
      <c r="D2047" s="638" t="s">
        <v>1652</v>
      </c>
      <c r="E2047" s="639" t="s">
        <v>1653</v>
      </c>
      <c r="F2047" s="639" t="s">
        <v>1654</v>
      </c>
      <c r="G2047" s="639" t="s">
        <v>1656</v>
      </c>
      <c r="H2047" s="639" t="s">
        <v>1655</v>
      </c>
      <c r="I2047" s="640" t="s">
        <v>1657</v>
      </c>
      <c r="J2047" s="159"/>
      <c r="K2047" s="642"/>
      <c r="L2047" s="642"/>
      <c r="M2047" s="65"/>
    </row>
    <row r="2048" spans="2:13">
      <c r="B2048" s="66" t="s">
        <v>1757</v>
      </c>
      <c r="C2048" s="86" t="s">
        <v>1792</v>
      </c>
      <c r="D2048" s="87">
        <v>60</v>
      </c>
      <c r="E2048" s="88">
        <v>50</v>
      </c>
      <c r="F2048" s="88">
        <v>70</v>
      </c>
      <c r="G2048" s="88">
        <v>50</v>
      </c>
      <c r="H2048" s="88">
        <v>90</v>
      </c>
      <c r="I2048" s="89">
        <v>65</v>
      </c>
      <c r="J2048" s="159"/>
      <c r="K2048" s="642"/>
      <c r="L2048" s="642"/>
      <c r="M2048" s="65"/>
    </row>
    <row r="2049" spans="2:13">
      <c r="B2049" s="66" t="s">
        <v>1665</v>
      </c>
      <c r="C2049" s="86" t="s">
        <v>0</v>
      </c>
      <c r="D2049" s="838" t="s">
        <v>1669</v>
      </c>
      <c r="E2049" s="839"/>
      <c r="F2049" s="839"/>
      <c r="G2049" s="839"/>
      <c r="H2049" s="839"/>
      <c r="I2049" s="840"/>
      <c r="J2049" s="159"/>
      <c r="K2049" s="642"/>
      <c r="L2049" s="642"/>
      <c r="M2049" s="65"/>
    </row>
    <row r="2050" spans="2:13">
      <c r="B2050" s="66" t="s">
        <v>1666</v>
      </c>
      <c r="C2050" s="86" t="s">
        <v>12</v>
      </c>
      <c r="D2050" s="841" t="s">
        <v>1661</v>
      </c>
      <c r="E2050" s="842"/>
      <c r="F2050" s="842"/>
      <c r="G2050" s="842" t="s">
        <v>1662</v>
      </c>
      <c r="H2050" s="842"/>
      <c r="I2050" s="843"/>
      <c r="J2050" s="159"/>
      <c r="K2050" s="642"/>
      <c r="L2050" s="642"/>
      <c r="M2050" s="65"/>
    </row>
    <row r="2051" spans="2:13">
      <c r="B2051" s="66" t="s">
        <v>1670</v>
      </c>
      <c r="C2051" s="96" t="s">
        <v>1571</v>
      </c>
      <c r="D2051" s="63" t="s">
        <v>1663</v>
      </c>
      <c r="E2051" s="642" t="s">
        <v>1333</v>
      </c>
      <c r="F2051" s="642"/>
      <c r="G2051" s="64" t="s">
        <v>1663</v>
      </c>
      <c r="H2051" s="642" t="s">
        <v>1096</v>
      </c>
      <c r="I2051" s="70"/>
      <c r="J2051" s="457"/>
      <c r="K2051" s="642"/>
      <c r="L2051" s="642"/>
      <c r="M2051" s="65"/>
    </row>
    <row r="2052" spans="2:13">
      <c r="B2052" s="66" t="s">
        <v>1659</v>
      </c>
      <c r="C2052" s="140">
        <v>215.3</v>
      </c>
      <c r="D2052" s="71" t="s">
        <v>1664</v>
      </c>
      <c r="E2052" s="90">
        <v>70</v>
      </c>
      <c r="F2052" s="68"/>
      <c r="G2052" s="72" t="s">
        <v>1664</v>
      </c>
      <c r="H2052" s="90">
        <v>15</v>
      </c>
      <c r="I2052" s="69"/>
      <c r="J2052" s="217"/>
      <c r="K2052" s="642"/>
      <c r="L2052" s="642"/>
      <c r="M2052" s="65"/>
    </row>
    <row r="2053" spans="2:13">
      <c r="B2053" s="66" t="s">
        <v>1660</v>
      </c>
      <c r="C2053" s="140">
        <v>182.53</v>
      </c>
      <c r="D2053" s="838" t="s">
        <v>1668</v>
      </c>
      <c r="E2053" s="839"/>
      <c r="F2053" s="839"/>
      <c r="G2053" s="839"/>
      <c r="H2053" s="839"/>
      <c r="I2053" s="840"/>
      <c r="J2053" s="217"/>
      <c r="K2053" s="642"/>
      <c r="L2053" s="642"/>
      <c r="M2053" s="65"/>
    </row>
    <row r="2054" spans="2:13">
      <c r="B2054" s="66" t="s">
        <v>1728</v>
      </c>
      <c r="C2054" s="140">
        <v>455.94</v>
      </c>
      <c r="D2054" s="841" t="s">
        <v>1661</v>
      </c>
      <c r="E2054" s="842"/>
      <c r="F2054" s="842"/>
      <c r="G2054" s="842" t="s">
        <v>1662</v>
      </c>
      <c r="H2054" s="842"/>
      <c r="I2054" s="843"/>
      <c r="J2054" s="217"/>
      <c r="K2054" s="642"/>
      <c r="L2054" s="642"/>
      <c r="M2054" s="65"/>
    </row>
    <row r="2055" spans="2:13">
      <c r="B2055" s="66" t="s">
        <v>1713</v>
      </c>
      <c r="C2055" s="140">
        <v>0.92</v>
      </c>
      <c r="D2055" s="63" t="s">
        <v>1663</v>
      </c>
      <c r="E2055" s="642" t="s">
        <v>706</v>
      </c>
      <c r="F2055" s="642"/>
      <c r="G2055" s="64" t="s">
        <v>1663</v>
      </c>
      <c r="H2055" s="642" t="s">
        <v>1216</v>
      </c>
      <c r="I2055" s="70"/>
      <c r="J2055" s="217"/>
      <c r="K2055" s="642"/>
      <c r="L2055" s="642"/>
      <c r="M2055" s="65"/>
    </row>
    <row r="2056" spans="2:13">
      <c r="B2056" s="66" t="s">
        <v>1714</v>
      </c>
      <c r="C2056" s="140">
        <v>1</v>
      </c>
      <c r="D2056" s="63" t="s">
        <v>1664</v>
      </c>
      <c r="E2056" s="90">
        <v>90</v>
      </c>
      <c r="F2056" s="68"/>
      <c r="G2056" s="72" t="s">
        <v>1664</v>
      </c>
      <c r="H2056" s="91">
        <v>90</v>
      </c>
      <c r="I2056" s="70"/>
      <c r="J2056" s="217"/>
      <c r="K2056" s="642"/>
      <c r="L2056" s="642"/>
      <c r="M2056" s="65"/>
    </row>
    <row r="2057" spans="2:13">
      <c r="B2057" s="844" t="s">
        <v>1671</v>
      </c>
      <c r="C2057" s="839"/>
      <c r="D2057" s="840"/>
      <c r="E2057" s="838" t="s">
        <v>1672</v>
      </c>
      <c r="F2057" s="839"/>
      <c r="G2057" s="840"/>
      <c r="H2057" s="838" t="s">
        <v>1673</v>
      </c>
      <c r="I2057" s="839"/>
      <c r="J2057" s="840"/>
      <c r="K2057" s="838" t="s">
        <v>1701</v>
      </c>
      <c r="L2057" s="839"/>
      <c r="M2057" s="845"/>
    </row>
    <row r="2058" spans="2:13">
      <c r="B2058" s="73" t="s">
        <v>1674</v>
      </c>
      <c r="C2058" s="639" t="s">
        <v>1675</v>
      </c>
      <c r="D2058" s="640" t="s">
        <v>1676</v>
      </c>
      <c r="E2058" s="638" t="s">
        <v>1674</v>
      </c>
      <c r="F2058" s="639" t="s">
        <v>1675</v>
      </c>
      <c r="G2058" s="640" t="s">
        <v>1676</v>
      </c>
      <c r="H2058" s="638" t="s">
        <v>1694</v>
      </c>
      <c r="I2058" s="639" t="s">
        <v>1731</v>
      </c>
      <c r="J2058" s="640" t="s">
        <v>1732</v>
      </c>
      <c r="K2058" s="638" t="s">
        <v>1702</v>
      </c>
      <c r="L2058" s="639"/>
      <c r="M2058" s="77" t="s">
        <v>1703</v>
      </c>
    </row>
    <row r="2059" spans="2:13">
      <c r="B2059" s="61" t="s">
        <v>1678</v>
      </c>
      <c r="C2059" s="86" t="s">
        <v>1144</v>
      </c>
      <c r="D2059" s="92">
        <v>102</v>
      </c>
      <c r="E2059" s="641" t="s">
        <v>1678</v>
      </c>
      <c r="F2059" s="94" t="s">
        <v>944</v>
      </c>
      <c r="G2059" s="92">
        <v>68</v>
      </c>
      <c r="H2059" s="641" t="s">
        <v>1695</v>
      </c>
      <c r="I2059" s="86">
        <v>0</v>
      </c>
      <c r="J2059" s="92">
        <v>0</v>
      </c>
      <c r="K2059" s="641" t="s">
        <v>1704</v>
      </c>
      <c r="L2059" s="642"/>
      <c r="M2059" s="107">
        <v>30</v>
      </c>
    </row>
    <row r="2060" spans="2:13">
      <c r="B2060" s="61" t="s">
        <v>1679</v>
      </c>
      <c r="C2060" s="86" t="s">
        <v>1722</v>
      </c>
      <c r="D2060" s="92">
        <v>0</v>
      </c>
      <c r="E2060" s="641" t="s">
        <v>1679</v>
      </c>
      <c r="F2060" s="86" t="s">
        <v>1722</v>
      </c>
      <c r="G2060" s="92">
        <v>0</v>
      </c>
      <c r="H2060" s="641" t="s">
        <v>1696</v>
      </c>
      <c r="I2060" s="86">
        <v>90</v>
      </c>
      <c r="J2060" s="92">
        <v>0</v>
      </c>
      <c r="K2060" s="641" t="s">
        <v>1735</v>
      </c>
      <c r="L2060" s="642"/>
      <c r="M2060" s="107">
        <v>100</v>
      </c>
    </row>
    <row r="2061" spans="2:13">
      <c r="B2061" s="61" t="s">
        <v>1680</v>
      </c>
      <c r="C2061" s="86" t="s">
        <v>1722</v>
      </c>
      <c r="D2061" s="92">
        <v>0</v>
      </c>
      <c r="E2061" s="641" t="s">
        <v>1680</v>
      </c>
      <c r="F2061" s="86" t="s">
        <v>1722</v>
      </c>
      <c r="G2061" s="92">
        <v>0</v>
      </c>
      <c r="H2061" s="641" t="s">
        <v>1697</v>
      </c>
      <c r="I2061" s="86">
        <v>0</v>
      </c>
      <c r="J2061" s="92">
        <v>20</v>
      </c>
      <c r="K2061" s="67" t="s">
        <v>1706</v>
      </c>
      <c r="L2061" s="68"/>
      <c r="M2061" s="101">
        <v>0</v>
      </c>
    </row>
    <row r="2062" spans="2:13">
      <c r="B2062" s="61" t="s">
        <v>1681</v>
      </c>
      <c r="C2062" s="86" t="s">
        <v>1722</v>
      </c>
      <c r="D2062" s="92">
        <v>0</v>
      </c>
      <c r="E2062" s="641" t="s">
        <v>1681</v>
      </c>
      <c r="F2062" s="86" t="s">
        <v>1722</v>
      </c>
      <c r="G2062" s="92">
        <v>0</v>
      </c>
      <c r="H2062" s="641" t="s">
        <v>1698</v>
      </c>
      <c r="I2062" s="86">
        <v>0</v>
      </c>
      <c r="J2062" s="92">
        <v>0</v>
      </c>
      <c r="K2062" s="838" t="s">
        <v>1707</v>
      </c>
      <c r="L2062" s="839"/>
      <c r="M2062" s="845"/>
    </row>
    <row r="2063" spans="2:13">
      <c r="B2063" s="61" t="s">
        <v>1682</v>
      </c>
      <c r="C2063" s="86" t="s">
        <v>1722</v>
      </c>
      <c r="D2063" s="92">
        <v>0</v>
      </c>
      <c r="E2063" s="641" t="s">
        <v>1682</v>
      </c>
      <c r="F2063" s="94" t="s">
        <v>824</v>
      </c>
      <c r="G2063" s="92">
        <v>80</v>
      </c>
      <c r="H2063" s="642" t="s">
        <v>1724</v>
      </c>
      <c r="I2063" s="86">
        <v>50</v>
      </c>
      <c r="J2063" s="92">
        <v>0</v>
      </c>
      <c r="K2063" s="846" t="s">
        <v>1708</v>
      </c>
      <c r="L2063" s="847"/>
      <c r="M2063" s="107">
        <v>0</v>
      </c>
    </row>
    <row r="2064" spans="2:13">
      <c r="B2064" s="61" t="s">
        <v>1683</v>
      </c>
      <c r="C2064" s="86" t="s">
        <v>1722</v>
      </c>
      <c r="D2064" s="92">
        <v>0</v>
      </c>
      <c r="E2064" s="641" t="s">
        <v>1683</v>
      </c>
      <c r="F2064" s="86" t="s">
        <v>1722</v>
      </c>
      <c r="G2064" s="92">
        <v>0</v>
      </c>
      <c r="H2064" s="641" t="s">
        <v>1699</v>
      </c>
      <c r="I2064" s="86">
        <v>0</v>
      </c>
      <c r="J2064" s="92">
        <v>0</v>
      </c>
      <c r="K2064" s="846" t="s">
        <v>1709</v>
      </c>
      <c r="L2064" s="847"/>
      <c r="M2064" s="107">
        <v>0</v>
      </c>
    </row>
    <row r="2065" spans="2:13">
      <c r="B2065" s="61" t="s">
        <v>1684</v>
      </c>
      <c r="C2065" s="86" t="s">
        <v>1722</v>
      </c>
      <c r="D2065" s="92">
        <v>0</v>
      </c>
      <c r="E2065" s="641" t="s">
        <v>1684</v>
      </c>
      <c r="F2065" s="86" t="s">
        <v>1722</v>
      </c>
      <c r="G2065" s="92">
        <v>0</v>
      </c>
      <c r="H2065" s="641" t="s">
        <v>1685</v>
      </c>
      <c r="I2065" s="86">
        <v>85</v>
      </c>
      <c r="J2065" s="92">
        <v>30</v>
      </c>
      <c r="K2065" s="846" t="s">
        <v>1710</v>
      </c>
      <c r="L2065" s="847"/>
      <c r="M2065" s="107">
        <v>0</v>
      </c>
    </row>
    <row r="2066" spans="2:13">
      <c r="B2066" s="61" t="s">
        <v>1685</v>
      </c>
      <c r="C2066" s="86" t="s">
        <v>1723</v>
      </c>
      <c r="D2066" s="92" t="s">
        <v>1723</v>
      </c>
      <c r="E2066" s="641" t="s">
        <v>1685</v>
      </c>
      <c r="F2066" s="86" t="s">
        <v>1723</v>
      </c>
      <c r="G2066" s="92" t="s">
        <v>1723</v>
      </c>
      <c r="H2066" s="641" t="s">
        <v>1700</v>
      </c>
      <c r="I2066" s="100">
        <v>0</v>
      </c>
      <c r="J2066" s="106">
        <v>0</v>
      </c>
      <c r="K2066" s="593" t="s">
        <v>2003</v>
      </c>
      <c r="L2066" s="100"/>
      <c r="M2066" s="101" t="s">
        <v>2004</v>
      </c>
    </row>
    <row r="2067" spans="2:13">
      <c r="B2067" s="61" t="s">
        <v>1686</v>
      </c>
      <c r="C2067" s="86" t="s">
        <v>1722</v>
      </c>
      <c r="D2067" s="92">
        <v>0</v>
      </c>
      <c r="E2067" s="641" t="s">
        <v>1686</v>
      </c>
      <c r="F2067" s="86" t="s">
        <v>1722</v>
      </c>
      <c r="G2067" s="92">
        <v>0</v>
      </c>
      <c r="H2067" s="848" t="s">
        <v>1712</v>
      </c>
      <c r="I2067" s="849"/>
      <c r="J2067" s="81" t="s">
        <v>1711</v>
      </c>
      <c r="K2067" s="97">
        <v>100</v>
      </c>
      <c r="L2067" s="82" t="s">
        <v>1705</v>
      </c>
      <c r="M2067" s="98">
        <v>125</v>
      </c>
    </row>
    <row r="2068" spans="2:13">
      <c r="B2068" s="61" t="s">
        <v>1687</v>
      </c>
      <c r="C2068" s="86" t="s">
        <v>627</v>
      </c>
      <c r="D2068" s="92">
        <v>60</v>
      </c>
      <c r="E2068" s="641" t="s">
        <v>1687</v>
      </c>
      <c r="F2068" s="86" t="s">
        <v>633</v>
      </c>
      <c r="G2068" s="92">
        <v>52</v>
      </c>
      <c r="H2068" s="642"/>
      <c r="I2068" s="642"/>
      <c r="J2068" s="642"/>
      <c r="K2068" s="642"/>
      <c r="L2068" s="642"/>
      <c r="M2068" s="65"/>
    </row>
    <row r="2069" spans="2:13">
      <c r="B2069" s="61" t="s">
        <v>1688</v>
      </c>
      <c r="C2069" s="86" t="s">
        <v>1722</v>
      </c>
      <c r="D2069" s="92">
        <v>0</v>
      </c>
      <c r="E2069" s="641" t="s">
        <v>1688</v>
      </c>
      <c r="F2069" s="86" t="s">
        <v>13</v>
      </c>
      <c r="G2069" s="92">
        <v>90</v>
      </c>
      <c r="H2069" s="642"/>
      <c r="I2069" s="642"/>
      <c r="J2069" s="642"/>
      <c r="K2069" s="642"/>
      <c r="L2069" s="642"/>
      <c r="M2069" s="65"/>
    </row>
    <row r="2070" spans="2:13">
      <c r="B2070" s="61" t="s">
        <v>1689</v>
      </c>
      <c r="C2070" s="86" t="s">
        <v>1723</v>
      </c>
      <c r="D2070" s="92" t="s">
        <v>1723</v>
      </c>
      <c r="E2070" s="641" t="s">
        <v>1689</v>
      </c>
      <c r="F2070" s="86" t="s">
        <v>1723</v>
      </c>
      <c r="G2070" s="92" t="s">
        <v>1723</v>
      </c>
      <c r="H2070" s="642"/>
      <c r="I2070" s="642"/>
      <c r="J2070" s="642"/>
      <c r="K2070" s="642"/>
      <c r="L2070" s="642"/>
      <c r="M2070" s="65"/>
    </row>
    <row r="2071" spans="2:13">
      <c r="B2071" s="61" t="s">
        <v>1690</v>
      </c>
      <c r="C2071" s="86" t="s">
        <v>1722</v>
      </c>
      <c r="D2071" s="92">
        <v>0</v>
      </c>
      <c r="E2071" s="641" t="s">
        <v>1690</v>
      </c>
      <c r="F2071" s="86" t="s">
        <v>1722</v>
      </c>
      <c r="G2071" s="92">
        <v>0</v>
      </c>
      <c r="H2071" s="642"/>
      <c r="I2071" s="642"/>
      <c r="J2071" s="642"/>
      <c r="K2071" s="642"/>
      <c r="L2071" s="642"/>
      <c r="M2071" s="65"/>
    </row>
    <row r="2072" spans="2:13">
      <c r="B2072" s="61" t="s">
        <v>1691</v>
      </c>
      <c r="C2072" s="86" t="s">
        <v>1722</v>
      </c>
      <c r="D2072" s="92">
        <v>0</v>
      </c>
      <c r="E2072" s="641" t="s">
        <v>1691</v>
      </c>
      <c r="F2072" s="96" t="s">
        <v>1185</v>
      </c>
      <c r="G2072" s="92">
        <v>80</v>
      </c>
      <c r="H2072" s="86" t="s">
        <v>1716</v>
      </c>
      <c r="I2072" s="642"/>
      <c r="J2072" s="85" t="s">
        <v>1717</v>
      </c>
      <c r="K2072" s="642"/>
      <c r="L2072" s="85" t="s">
        <v>1718</v>
      </c>
      <c r="M2072" s="65"/>
    </row>
    <row r="2073" spans="2:13">
      <c r="B2073" s="61" t="s">
        <v>1692</v>
      </c>
      <c r="C2073" s="86" t="s">
        <v>1722</v>
      </c>
      <c r="D2073" s="92">
        <v>0</v>
      </c>
      <c r="E2073" s="641" t="s">
        <v>1692</v>
      </c>
      <c r="F2073" s="86" t="s">
        <v>1332</v>
      </c>
      <c r="G2073" s="92">
        <v>40</v>
      </c>
      <c r="H2073" s="642"/>
      <c r="I2073" s="642"/>
      <c r="J2073" s="642"/>
      <c r="K2073" s="642"/>
      <c r="L2073" s="642"/>
      <c r="M2073" s="65"/>
    </row>
    <row r="2074" spans="2:13">
      <c r="B2074" s="61" t="s">
        <v>1677</v>
      </c>
      <c r="C2074" s="86" t="s">
        <v>1299</v>
      </c>
      <c r="D2074" s="92">
        <v>40</v>
      </c>
      <c r="E2074" s="641" t="s">
        <v>1677</v>
      </c>
      <c r="F2074" s="86" t="s">
        <v>1722</v>
      </c>
      <c r="G2074" s="92">
        <v>0</v>
      </c>
      <c r="H2074" s="642"/>
      <c r="I2074" s="642"/>
      <c r="J2074" s="642"/>
      <c r="K2074" s="642"/>
      <c r="L2074" s="642"/>
      <c r="M2074" s="65"/>
    </row>
    <row r="2075" spans="2:13">
      <c r="B2075" s="61" t="s">
        <v>1693</v>
      </c>
      <c r="C2075" s="86" t="s">
        <v>1722</v>
      </c>
      <c r="D2075" s="92">
        <v>0</v>
      </c>
      <c r="E2075" s="641" t="s">
        <v>1693</v>
      </c>
      <c r="F2075" s="86" t="s">
        <v>1722</v>
      </c>
      <c r="G2075" s="92">
        <v>0</v>
      </c>
      <c r="H2075" s="642"/>
      <c r="I2075" s="642"/>
      <c r="J2075" s="642"/>
      <c r="K2075" s="642"/>
      <c r="L2075" s="642"/>
      <c r="M2075" s="65"/>
    </row>
    <row r="2076" spans="2:13" ht="15.75" thickBot="1">
      <c r="B2076" s="102" t="s">
        <v>1729</v>
      </c>
      <c r="C2076" s="93"/>
      <c r="D2076" s="108">
        <v>67</v>
      </c>
      <c r="E2076" s="103" t="s">
        <v>1730</v>
      </c>
      <c r="F2076" s="93"/>
      <c r="G2076" s="108">
        <v>68</v>
      </c>
      <c r="H2076" s="83"/>
      <c r="I2076" s="83"/>
      <c r="J2076" s="83"/>
      <c r="K2076" s="83"/>
      <c r="L2076" s="83"/>
      <c r="M2076" s="84"/>
    </row>
    <row r="2077" spans="2:13" ht="15.75" thickTop="1">
      <c r="B2077" s="104"/>
      <c r="C2077" s="105"/>
      <c r="D2077" s="142"/>
      <c r="E2077" s="104"/>
      <c r="F2077" s="105"/>
      <c r="G2077" s="142"/>
      <c r="H2077" s="58"/>
      <c r="I2077" s="58"/>
      <c r="J2077" s="58"/>
      <c r="K2077" s="58"/>
      <c r="L2077" s="58"/>
      <c r="M2077" s="58"/>
    </row>
    <row r="2078" spans="2:13">
      <c r="B2078" s="104"/>
      <c r="C2078" s="105"/>
      <c r="D2078" s="142"/>
      <c r="E2078" s="104"/>
      <c r="F2078" s="105"/>
      <c r="G2078" s="142"/>
      <c r="H2078" s="58"/>
      <c r="I2078" s="58"/>
      <c r="J2078" s="58"/>
      <c r="K2078" s="58"/>
      <c r="L2078" s="58"/>
      <c r="M2078" s="58"/>
    </row>
    <row r="2079" spans="2:13" ht="15.75" thickBot="1">
      <c r="B2079" s="104"/>
      <c r="C2079" s="105"/>
      <c r="D2079" s="142"/>
      <c r="E2079" s="104"/>
      <c r="F2079" s="105"/>
      <c r="G2079" s="142"/>
      <c r="H2079" s="58"/>
      <c r="I2079" s="58"/>
      <c r="J2079" s="58"/>
      <c r="K2079" s="58"/>
      <c r="L2079" s="58"/>
      <c r="M2079" s="58"/>
    </row>
    <row r="2080" spans="2:13" ht="16.5" thickTop="1" thickBot="1">
      <c r="B2080" s="833" t="s">
        <v>1971</v>
      </c>
      <c r="C2080" s="834"/>
      <c r="D2080" s="835" t="s">
        <v>1658</v>
      </c>
      <c r="E2080" s="836"/>
      <c r="F2080" s="836"/>
      <c r="G2080" s="836"/>
      <c r="H2080" s="836"/>
      <c r="I2080" s="837"/>
      <c r="J2080" s="207"/>
      <c r="K2080" s="59"/>
      <c r="L2080" s="59"/>
      <c r="M2080" s="60"/>
    </row>
    <row r="2081" spans="2:13" ht="15.75" thickTop="1">
      <c r="B2081" s="66" t="s">
        <v>1667</v>
      </c>
      <c r="C2081" s="596" t="s">
        <v>2040</v>
      </c>
      <c r="D2081" s="538" t="s">
        <v>1652</v>
      </c>
      <c r="E2081" s="539" t="s">
        <v>1653</v>
      </c>
      <c r="F2081" s="539" t="s">
        <v>1654</v>
      </c>
      <c r="G2081" s="539" t="s">
        <v>1656</v>
      </c>
      <c r="H2081" s="539" t="s">
        <v>1655</v>
      </c>
      <c r="I2081" s="540" t="s">
        <v>1657</v>
      </c>
      <c r="J2081" s="208"/>
      <c r="K2081" s="537"/>
      <c r="L2081" s="537"/>
      <c r="M2081" s="65"/>
    </row>
    <row r="2082" spans="2:13">
      <c r="B2082" s="66" t="s">
        <v>1757</v>
      </c>
      <c r="C2082" s="86" t="s">
        <v>1741</v>
      </c>
      <c r="D2082" s="87">
        <v>65</v>
      </c>
      <c r="E2082" s="88">
        <v>83</v>
      </c>
      <c r="F2082" s="88">
        <v>57</v>
      </c>
      <c r="G2082" s="88">
        <v>95</v>
      </c>
      <c r="H2082" s="88">
        <v>85</v>
      </c>
      <c r="I2082" s="89">
        <v>105</v>
      </c>
      <c r="J2082" s="208"/>
      <c r="K2082" s="537"/>
      <c r="L2082" s="537"/>
      <c r="M2082" s="65"/>
    </row>
    <row r="2083" spans="2:13">
      <c r="B2083" s="66" t="s">
        <v>1665</v>
      </c>
      <c r="C2083" s="86" t="s">
        <v>3</v>
      </c>
      <c r="D2083" s="838" t="s">
        <v>1669</v>
      </c>
      <c r="E2083" s="839"/>
      <c r="F2083" s="839"/>
      <c r="G2083" s="839"/>
      <c r="H2083" s="839"/>
      <c r="I2083" s="840"/>
      <c r="J2083" s="208"/>
      <c r="K2083" s="537"/>
      <c r="L2083" s="537"/>
      <c r="M2083" s="65"/>
    </row>
    <row r="2084" spans="2:13">
      <c r="B2084" s="66" t="s">
        <v>1666</v>
      </c>
      <c r="C2084" s="86" t="s">
        <v>1723</v>
      </c>
      <c r="D2084" s="841" t="s">
        <v>1661</v>
      </c>
      <c r="E2084" s="842"/>
      <c r="F2084" s="842"/>
      <c r="G2084" s="842" t="s">
        <v>1662</v>
      </c>
      <c r="H2084" s="842"/>
      <c r="I2084" s="843"/>
      <c r="J2084" s="208"/>
      <c r="K2084" s="537"/>
      <c r="L2084" s="537"/>
      <c r="M2084" s="65"/>
    </row>
    <row r="2085" spans="2:13">
      <c r="B2085" s="66" t="s">
        <v>1670</v>
      </c>
      <c r="C2085" s="86" t="s">
        <v>1594</v>
      </c>
      <c r="D2085" s="63" t="s">
        <v>1663</v>
      </c>
      <c r="E2085" s="537" t="s">
        <v>1784</v>
      </c>
      <c r="F2085" s="537"/>
      <c r="G2085" s="64" t="s">
        <v>1663</v>
      </c>
      <c r="H2085" s="537" t="s">
        <v>1723</v>
      </c>
      <c r="I2085" s="70"/>
      <c r="J2085" s="208"/>
      <c r="K2085" s="537"/>
      <c r="L2085" s="537"/>
      <c r="M2085" s="65"/>
    </row>
    <row r="2086" spans="2:13">
      <c r="B2086" s="66" t="s">
        <v>1659</v>
      </c>
      <c r="C2086" s="86">
        <v>372.08</v>
      </c>
      <c r="D2086" s="71" t="s">
        <v>1664</v>
      </c>
      <c r="E2086" s="90">
        <v>75</v>
      </c>
      <c r="F2086" s="68"/>
      <c r="G2086" s="72" t="s">
        <v>1664</v>
      </c>
      <c r="H2086" s="90" t="s">
        <v>1723</v>
      </c>
      <c r="I2086" s="69"/>
      <c r="J2086" s="208"/>
      <c r="K2086" s="537"/>
      <c r="L2086" s="537"/>
      <c r="M2086" s="65"/>
    </row>
    <row r="2087" spans="2:13">
      <c r="B2087" s="66" t="s">
        <v>1660</v>
      </c>
      <c r="C2087" s="86">
        <v>180.34</v>
      </c>
      <c r="D2087" s="838" t="s">
        <v>1668</v>
      </c>
      <c r="E2087" s="839"/>
      <c r="F2087" s="839"/>
      <c r="G2087" s="839"/>
      <c r="H2087" s="839"/>
      <c r="I2087" s="840"/>
      <c r="J2087" s="208"/>
      <c r="K2087" s="537"/>
      <c r="L2087" s="537"/>
      <c r="M2087" s="65"/>
    </row>
    <row r="2088" spans="2:13">
      <c r="B2088" s="66" t="s">
        <v>1728</v>
      </c>
      <c r="C2088" s="86">
        <v>346.01</v>
      </c>
      <c r="D2088" s="841" t="s">
        <v>1661</v>
      </c>
      <c r="E2088" s="842"/>
      <c r="F2088" s="842"/>
      <c r="G2088" s="842" t="s">
        <v>1662</v>
      </c>
      <c r="H2088" s="842"/>
      <c r="I2088" s="843"/>
      <c r="J2088" s="208"/>
      <c r="K2088" s="537"/>
      <c r="L2088" s="537"/>
      <c r="M2088" s="65"/>
    </row>
    <row r="2089" spans="2:13">
      <c r="B2089" s="66" t="s">
        <v>1713</v>
      </c>
      <c r="C2089" s="140">
        <v>1</v>
      </c>
      <c r="D2089" s="63" t="s">
        <v>1663</v>
      </c>
      <c r="E2089" s="537" t="s">
        <v>1307</v>
      </c>
      <c r="F2089" s="537"/>
      <c r="G2089" s="64" t="s">
        <v>1663</v>
      </c>
      <c r="H2089" s="537" t="s">
        <v>1723</v>
      </c>
      <c r="I2089" s="70"/>
      <c r="J2089" s="208"/>
      <c r="K2089" s="537"/>
      <c r="L2089" s="537"/>
      <c r="M2089" s="65"/>
    </row>
    <row r="2090" spans="2:13">
      <c r="B2090" s="66" t="s">
        <v>1714</v>
      </c>
      <c r="C2090" s="86">
        <v>1.62</v>
      </c>
      <c r="D2090" s="63" t="s">
        <v>1664</v>
      </c>
      <c r="E2090" s="90">
        <v>95</v>
      </c>
      <c r="F2090" s="68"/>
      <c r="G2090" s="72" t="s">
        <v>1664</v>
      </c>
      <c r="H2090" s="91" t="s">
        <v>1723</v>
      </c>
      <c r="I2090" s="70"/>
      <c r="J2090" s="208"/>
      <c r="K2090" s="537"/>
      <c r="L2090" s="537"/>
      <c r="M2090" s="65"/>
    </row>
    <row r="2091" spans="2:13">
      <c r="B2091" s="844" t="s">
        <v>1671</v>
      </c>
      <c r="C2091" s="839"/>
      <c r="D2091" s="840"/>
      <c r="E2091" s="838" t="s">
        <v>1672</v>
      </c>
      <c r="F2091" s="839"/>
      <c r="G2091" s="840"/>
      <c r="H2091" s="838" t="s">
        <v>1673</v>
      </c>
      <c r="I2091" s="839"/>
      <c r="J2091" s="840"/>
      <c r="K2091" s="838" t="s">
        <v>1701</v>
      </c>
      <c r="L2091" s="839"/>
      <c r="M2091" s="845"/>
    </row>
    <row r="2092" spans="2:13">
      <c r="B2092" s="73" t="s">
        <v>1674</v>
      </c>
      <c r="C2092" s="539" t="s">
        <v>1675</v>
      </c>
      <c r="D2092" s="540" t="s">
        <v>1676</v>
      </c>
      <c r="E2092" s="538" t="s">
        <v>1674</v>
      </c>
      <c r="F2092" s="539" t="s">
        <v>1675</v>
      </c>
      <c r="G2092" s="540" t="s">
        <v>1676</v>
      </c>
      <c r="H2092" s="538" t="s">
        <v>1694</v>
      </c>
      <c r="I2092" s="539" t="s">
        <v>1731</v>
      </c>
      <c r="J2092" s="540" t="s">
        <v>1732</v>
      </c>
      <c r="K2092" s="538" t="s">
        <v>1702</v>
      </c>
      <c r="L2092" s="539"/>
      <c r="M2092" s="77" t="s">
        <v>1703</v>
      </c>
    </row>
    <row r="2093" spans="2:13">
      <c r="B2093" s="61" t="s">
        <v>1678</v>
      </c>
      <c r="C2093" s="86" t="s">
        <v>1144</v>
      </c>
      <c r="D2093" s="92">
        <v>102</v>
      </c>
      <c r="E2093" s="536" t="s">
        <v>1678</v>
      </c>
      <c r="F2093" s="94" t="s">
        <v>944</v>
      </c>
      <c r="G2093" s="92">
        <v>68</v>
      </c>
      <c r="H2093" s="536" t="s">
        <v>1695</v>
      </c>
      <c r="I2093" s="86">
        <v>0</v>
      </c>
      <c r="J2093" s="92">
        <v>10</v>
      </c>
      <c r="K2093" s="536" t="s">
        <v>1704</v>
      </c>
      <c r="L2093" s="537"/>
      <c r="M2093" s="107">
        <v>0</v>
      </c>
    </row>
    <row r="2094" spans="2:13">
      <c r="B2094" s="61" t="s">
        <v>1679</v>
      </c>
      <c r="C2094" s="86" t="s">
        <v>847</v>
      </c>
      <c r="D2094" s="92">
        <v>75</v>
      </c>
      <c r="E2094" s="536" t="s">
        <v>1679</v>
      </c>
      <c r="F2094" s="86" t="s">
        <v>1722</v>
      </c>
      <c r="G2094" s="92">
        <v>0</v>
      </c>
      <c r="H2094" s="536" t="s">
        <v>1696</v>
      </c>
      <c r="I2094" s="86">
        <v>90</v>
      </c>
      <c r="J2094" s="92">
        <v>10</v>
      </c>
      <c r="K2094" s="536" t="s">
        <v>1735</v>
      </c>
      <c r="L2094" s="537"/>
      <c r="M2094" s="107">
        <v>0</v>
      </c>
    </row>
    <row r="2095" spans="2:13">
      <c r="B2095" s="61" t="s">
        <v>1680</v>
      </c>
      <c r="C2095" s="86" t="s">
        <v>1722</v>
      </c>
      <c r="D2095" s="92">
        <v>0</v>
      </c>
      <c r="E2095" s="536" t="s">
        <v>1680</v>
      </c>
      <c r="F2095" s="86" t="s">
        <v>1722</v>
      </c>
      <c r="G2095" s="92">
        <v>0</v>
      </c>
      <c r="H2095" s="536" t="s">
        <v>1697</v>
      </c>
      <c r="I2095" s="86">
        <v>0</v>
      </c>
      <c r="J2095" s="92">
        <v>0</v>
      </c>
      <c r="K2095" s="67" t="s">
        <v>1706</v>
      </c>
      <c r="L2095" s="68"/>
      <c r="M2095" s="101">
        <v>0</v>
      </c>
    </row>
    <row r="2096" spans="2:13">
      <c r="B2096" s="61" t="s">
        <v>1681</v>
      </c>
      <c r="C2096" s="86" t="s">
        <v>1723</v>
      </c>
      <c r="D2096" s="92" t="s">
        <v>1723</v>
      </c>
      <c r="E2096" s="536" t="s">
        <v>1681</v>
      </c>
      <c r="F2096" s="86" t="s">
        <v>1723</v>
      </c>
      <c r="G2096" s="92" t="s">
        <v>1723</v>
      </c>
      <c r="H2096" s="536" t="s">
        <v>1698</v>
      </c>
      <c r="I2096" s="86">
        <v>0</v>
      </c>
      <c r="J2096" s="92">
        <v>10</v>
      </c>
      <c r="K2096" s="838" t="s">
        <v>1707</v>
      </c>
      <c r="L2096" s="839"/>
      <c r="M2096" s="845"/>
    </row>
    <row r="2097" spans="2:13">
      <c r="B2097" s="61" t="s">
        <v>1682</v>
      </c>
      <c r="C2097" s="86" t="s">
        <v>1722</v>
      </c>
      <c r="D2097" s="92">
        <v>0</v>
      </c>
      <c r="E2097" s="536" t="s">
        <v>1682</v>
      </c>
      <c r="F2097" s="86" t="s">
        <v>1722</v>
      </c>
      <c r="G2097" s="92">
        <v>0</v>
      </c>
      <c r="H2097" s="537" t="s">
        <v>1724</v>
      </c>
      <c r="I2097" s="86">
        <v>50</v>
      </c>
      <c r="J2097" s="92">
        <v>0</v>
      </c>
      <c r="K2097" s="846" t="s">
        <v>1708</v>
      </c>
      <c r="L2097" s="847"/>
      <c r="M2097" s="107">
        <v>0</v>
      </c>
    </row>
    <row r="2098" spans="2:13">
      <c r="B2098" s="61" t="s">
        <v>1683</v>
      </c>
      <c r="C2098" s="86" t="s">
        <v>953</v>
      </c>
      <c r="D2098" s="92">
        <v>75</v>
      </c>
      <c r="E2098" s="536" t="s">
        <v>1683</v>
      </c>
      <c r="F2098" s="86" t="s">
        <v>1722</v>
      </c>
      <c r="G2098" s="92">
        <v>0</v>
      </c>
      <c r="H2098" s="536" t="s">
        <v>1699</v>
      </c>
      <c r="I2098" s="86">
        <v>100</v>
      </c>
      <c r="J2098" s="92">
        <v>10</v>
      </c>
      <c r="K2098" s="846" t="s">
        <v>1709</v>
      </c>
      <c r="L2098" s="847"/>
      <c r="M2098" s="107">
        <v>0</v>
      </c>
    </row>
    <row r="2099" spans="2:13">
      <c r="B2099" s="61" t="s">
        <v>1684</v>
      </c>
      <c r="C2099" s="96" t="s">
        <v>869</v>
      </c>
      <c r="D2099" s="92">
        <v>150</v>
      </c>
      <c r="E2099" s="536" t="s">
        <v>1684</v>
      </c>
      <c r="F2099" s="94" t="s">
        <v>866</v>
      </c>
      <c r="G2099" s="92">
        <v>84</v>
      </c>
      <c r="H2099" s="536" t="s">
        <v>1685</v>
      </c>
      <c r="I2099" s="86">
        <v>85</v>
      </c>
      <c r="J2099" s="92">
        <v>0</v>
      </c>
      <c r="K2099" s="846" t="s">
        <v>1710</v>
      </c>
      <c r="L2099" s="847"/>
      <c r="M2099" s="107">
        <v>0</v>
      </c>
    </row>
    <row r="2100" spans="2:13">
      <c r="B2100" s="61" t="s">
        <v>1685</v>
      </c>
      <c r="C2100" s="86" t="s">
        <v>1722</v>
      </c>
      <c r="D2100" s="92">
        <v>0</v>
      </c>
      <c r="E2100" s="536" t="s">
        <v>1685</v>
      </c>
      <c r="F2100" s="86" t="s">
        <v>1722</v>
      </c>
      <c r="G2100" s="92">
        <v>0</v>
      </c>
      <c r="H2100" s="536" t="s">
        <v>1700</v>
      </c>
      <c r="I2100" s="100">
        <v>0</v>
      </c>
      <c r="J2100" s="106">
        <v>0</v>
      </c>
      <c r="K2100" s="593" t="s">
        <v>2003</v>
      </c>
      <c r="L2100" s="100"/>
      <c r="M2100" s="101">
        <v>0</v>
      </c>
    </row>
    <row r="2101" spans="2:13">
      <c r="B2101" s="61" t="s">
        <v>1686</v>
      </c>
      <c r="C2101" s="86" t="s">
        <v>1722</v>
      </c>
      <c r="D2101" s="92">
        <v>0</v>
      </c>
      <c r="E2101" s="536" t="s">
        <v>1686</v>
      </c>
      <c r="F2101" s="86" t="s">
        <v>1722</v>
      </c>
      <c r="G2101" s="92">
        <v>0</v>
      </c>
      <c r="H2101" s="848" t="s">
        <v>1712</v>
      </c>
      <c r="I2101" s="849"/>
      <c r="J2101" s="81" t="s">
        <v>1711</v>
      </c>
      <c r="K2101" s="97">
        <v>30</v>
      </c>
      <c r="L2101" s="82" t="s">
        <v>1705</v>
      </c>
      <c r="M2101" s="98">
        <v>125</v>
      </c>
    </row>
    <row r="2102" spans="2:13">
      <c r="B2102" s="61" t="s">
        <v>1687</v>
      </c>
      <c r="C2102" s="86" t="s">
        <v>1722</v>
      </c>
      <c r="D2102" s="92">
        <v>0</v>
      </c>
      <c r="E2102" s="536" t="s">
        <v>1687</v>
      </c>
      <c r="F2102" s="86" t="s">
        <v>1722</v>
      </c>
      <c r="G2102" s="92">
        <v>0</v>
      </c>
      <c r="H2102" s="537"/>
      <c r="I2102" s="537"/>
      <c r="J2102" s="537"/>
      <c r="K2102" s="537"/>
      <c r="L2102" s="537"/>
      <c r="M2102" s="65"/>
    </row>
    <row r="2103" spans="2:13">
      <c r="B2103" s="61" t="s">
        <v>1688</v>
      </c>
      <c r="C2103" s="86" t="s">
        <v>1722</v>
      </c>
      <c r="D2103" s="92">
        <v>0</v>
      </c>
      <c r="E2103" s="536" t="s">
        <v>1688</v>
      </c>
      <c r="F2103" s="86" t="s">
        <v>13</v>
      </c>
      <c r="G2103" s="92">
        <v>90</v>
      </c>
      <c r="H2103" s="537"/>
      <c r="I2103" s="537"/>
      <c r="J2103" s="537"/>
      <c r="K2103" s="537"/>
      <c r="L2103" s="537"/>
      <c r="M2103" s="65"/>
    </row>
    <row r="2104" spans="2:13">
      <c r="B2104" s="61" t="s">
        <v>1689</v>
      </c>
      <c r="C2104" s="86" t="s">
        <v>1722</v>
      </c>
      <c r="D2104" s="92">
        <v>0</v>
      </c>
      <c r="E2104" s="536" t="s">
        <v>1689</v>
      </c>
      <c r="F2104" s="96" t="s">
        <v>1195</v>
      </c>
      <c r="G2104" s="92">
        <v>75</v>
      </c>
      <c r="H2104" s="537"/>
      <c r="I2104" s="537"/>
      <c r="J2104" s="537"/>
      <c r="K2104" s="537"/>
      <c r="L2104" s="537"/>
      <c r="M2104" s="65"/>
    </row>
    <row r="2105" spans="2:13">
      <c r="B2105" s="61" t="s">
        <v>1690</v>
      </c>
      <c r="C2105" s="86" t="s">
        <v>1722</v>
      </c>
      <c r="D2105" s="92">
        <v>0</v>
      </c>
      <c r="E2105" s="536" t="s">
        <v>1690</v>
      </c>
      <c r="F2105" s="86" t="s">
        <v>1722</v>
      </c>
      <c r="G2105" s="92">
        <v>0</v>
      </c>
      <c r="H2105" s="537"/>
      <c r="I2105" s="537"/>
      <c r="J2105" s="537"/>
      <c r="K2105" s="537"/>
      <c r="L2105" s="537"/>
      <c r="M2105" s="65"/>
    </row>
    <row r="2106" spans="2:13">
      <c r="B2106" s="61" t="s">
        <v>1691</v>
      </c>
      <c r="C2106" s="86" t="s">
        <v>1722</v>
      </c>
      <c r="D2106" s="92">
        <v>0</v>
      </c>
      <c r="E2106" s="536" t="s">
        <v>1691</v>
      </c>
      <c r="F2106" s="86" t="s">
        <v>1722</v>
      </c>
      <c r="G2106" s="92">
        <v>0</v>
      </c>
      <c r="H2106" s="86" t="s">
        <v>1716</v>
      </c>
      <c r="I2106" s="537"/>
      <c r="J2106" s="85" t="s">
        <v>1717</v>
      </c>
      <c r="K2106" s="537"/>
      <c r="L2106" s="85" t="s">
        <v>1718</v>
      </c>
      <c r="M2106" s="65"/>
    </row>
    <row r="2107" spans="2:13">
      <c r="B2107" s="61" t="s">
        <v>1692</v>
      </c>
      <c r="C2107" s="86" t="s">
        <v>1722</v>
      </c>
      <c r="D2107" s="92">
        <v>0</v>
      </c>
      <c r="E2107" s="536" t="s">
        <v>1692</v>
      </c>
      <c r="F2107" s="86" t="s">
        <v>1722</v>
      </c>
      <c r="G2107" s="92">
        <v>0</v>
      </c>
      <c r="H2107" s="537"/>
      <c r="I2107" s="537"/>
      <c r="J2107" s="537"/>
      <c r="K2107" s="537"/>
      <c r="L2107" s="537"/>
      <c r="M2107" s="65"/>
    </row>
    <row r="2108" spans="2:13">
      <c r="B2108" s="61" t="s">
        <v>1677</v>
      </c>
      <c r="C2108" s="86" t="s">
        <v>863</v>
      </c>
      <c r="D2108" s="92">
        <v>66</v>
      </c>
      <c r="E2108" s="536" t="s">
        <v>1677</v>
      </c>
      <c r="F2108" s="86" t="s">
        <v>1722</v>
      </c>
      <c r="G2108" s="92">
        <v>0</v>
      </c>
      <c r="H2108" s="537"/>
      <c r="I2108" s="537"/>
      <c r="J2108" s="537"/>
      <c r="K2108" s="537"/>
      <c r="L2108" s="537"/>
      <c r="M2108" s="65"/>
    </row>
    <row r="2109" spans="2:13">
      <c r="B2109" s="61" t="s">
        <v>1693</v>
      </c>
      <c r="C2109" s="86" t="s">
        <v>964</v>
      </c>
      <c r="D2109" s="92">
        <v>75</v>
      </c>
      <c r="E2109" s="536" t="s">
        <v>1693</v>
      </c>
      <c r="F2109" s="86" t="s">
        <v>1722</v>
      </c>
      <c r="G2109" s="92">
        <v>0</v>
      </c>
      <c r="H2109" s="537"/>
      <c r="I2109" s="537"/>
      <c r="J2109" s="537"/>
      <c r="K2109" s="537"/>
      <c r="L2109" s="537"/>
      <c r="M2109" s="65"/>
    </row>
    <row r="2110" spans="2:13" ht="15.75" thickBot="1">
      <c r="B2110" s="102" t="s">
        <v>1729</v>
      </c>
      <c r="C2110" s="93"/>
      <c r="D2110" s="108">
        <v>91</v>
      </c>
      <c r="E2110" s="103" t="s">
        <v>1730</v>
      </c>
      <c r="F2110" s="93"/>
      <c r="G2110" s="108">
        <v>79</v>
      </c>
      <c r="H2110" s="83"/>
      <c r="I2110" s="83"/>
      <c r="J2110" s="83"/>
      <c r="K2110" s="83"/>
      <c r="L2110" s="83"/>
      <c r="M2110" s="84"/>
    </row>
    <row r="2111" spans="2:13" ht="16.5" thickTop="1" thickBot="1">
      <c r="B2111" s="104"/>
      <c r="C2111" s="105"/>
      <c r="D2111" s="142"/>
      <c r="E2111" s="104"/>
      <c r="F2111" s="105"/>
      <c r="G2111" s="142"/>
      <c r="H2111" s="58"/>
      <c r="I2111" s="58"/>
      <c r="J2111" s="58"/>
      <c r="K2111" s="58"/>
      <c r="L2111" s="58"/>
      <c r="M2111" s="58"/>
    </row>
    <row r="2112" spans="2:13" ht="16.5" thickTop="1" thickBot="1">
      <c r="B2112" s="833" t="s">
        <v>1807</v>
      </c>
      <c r="C2112" s="834"/>
      <c r="D2112" s="835" t="s">
        <v>1658</v>
      </c>
      <c r="E2112" s="836"/>
      <c r="F2112" s="836"/>
      <c r="G2112" s="836"/>
      <c r="H2112" s="836"/>
      <c r="I2112" s="837"/>
      <c r="J2112" s="207"/>
      <c r="K2112" s="59"/>
      <c r="L2112" s="59"/>
      <c r="M2112" s="60"/>
    </row>
    <row r="2113" spans="2:13" ht="15.75" thickTop="1">
      <c r="B2113" s="66" t="s">
        <v>1667</v>
      </c>
      <c r="C2113" s="596" t="s">
        <v>2048</v>
      </c>
      <c r="D2113" s="197" t="s">
        <v>1652</v>
      </c>
      <c r="E2113" s="198" t="s">
        <v>1653</v>
      </c>
      <c r="F2113" s="198" t="s">
        <v>1654</v>
      </c>
      <c r="G2113" s="198" t="s">
        <v>1656</v>
      </c>
      <c r="H2113" s="198" t="s">
        <v>1655</v>
      </c>
      <c r="I2113" s="199" t="s">
        <v>1657</v>
      </c>
      <c r="J2113" s="208"/>
      <c r="K2113" s="196"/>
      <c r="L2113" s="196"/>
      <c r="M2113" s="65"/>
    </row>
    <row r="2114" spans="2:13">
      <c r="B2114" s="66" t="s">
        <v>1757</v>
      </c>
      <c r="C2114" s="86" t="s">
        <v>1745</v>
      </c>
      <c r="D2114" s="87">
        <v>75</v>
      </c>
      <c r="E2114" s="88">
        <v>123</v>
      </c>
      <c r="F2114" s="88">
        <v>67</v>
      </c>
      <c r="G2114" s="88">
        <v>95</v>
      </c>
      <c r="H2114" s="88">
        <v>85</v>
      </c>
      <c r="I2114" s="89">
        <v>95</v>
      </c>
      <c r="J2114" s="208"/>
      <c r="K2114" s="196"/>
      <c r="L2114" s="196"/>
      <c r="M2114" s="65"/>
    </row>
    <row r="2115" spans="2:13">
      <c r="B2115" s="66" t="s">
        <v>1665</v>
      </c>
      <c r="C2115" s="86" t="s">
        <v>3</v>
      </c>
      <c r="D2115" s="838" t="s">
        <v>1669</v>
      </c>
      <c r="E2115" s="839"/>
      <c r="F2115" s="839"/>
      <c r="G2115" s="839"/>
      <c r="H2115" s="839"/>
      <c r="I2115" s="840"/>
      <c r="J2115" s="208"/>
      <c r="K2115" s="196"/>
      <c r="L2115" s="196"/>
      <c r="M2115" s="65"/>
    </row>
    <row r="2116" spans="2:13">
      <c r="B2116" s="66" t="s">
        <v>1666</v>
      </c>
      <c r="C2116" s="86" t="s">
        <v>1723</v>
      </c>
      <c r="D2116" s="841" t="s">
        <v>1661</v>
      </c>
      <c r="E2116" s="842"/>
      <c r="F2116" s="842"/>
      <c r="G2116" s="842" t="s">
        <v>1662</v>
      </c>
      <c r="H2116" s="842"/>
      <c r="I2116" s="843"/>
      <c r="J2116" s="208"/>
      <c r="K2116" s="196"/>
      <c r="L2116" s="196"/>
      <c r="M2116" s="65"/>
    </row>
    <row r="2117" spans="2:13">
      <c r="B2117" s="66" t="s">
        <v>1670</v>
      </c>
      <c r="C2117" s="96" t="s">
        <v>1517</v>
      </c>
      <c r="D2117" s="63" t="s">
        <v>1663</v>
      </c>
      <c r="E2117" s="196" t="s">
        <v>1784</v>
      </c>
      <c r="F2117" s="196"/>
      <c r="G2117" s="64" t="s">
        <v>1663</v>
      </c>
      <c r="H2117" s="196" t="s">
        <v>1723</v>
      </c>
      <c r="I2117" s="70"/>
      <c r="J2117" s="208"/>
      <c r="K2117" s="196"/>
      <c r="L2117" s="196"/>
      <c r="M2117" s="65"/>
    </row>
    <row r="2118" spans="2:13">
      <c r="B2118" s="66" t="s">
        <v>1659</v>
      </c>
      <c r="C2118" s="86">
        <v>373.88</v>
      </c>
      <c r="D2118" s="71" t="s">
        <v>1664</v>
      </c>
      <c r="E2118" s="90">
        <v>75</v>
      </c>
      <c r="F2118" s="68"/>
      <c r="G2118" s="72" t="s">
        <v>1664</v>
      </c>
      <c r="H2118" s="90" t="s">
        <v>1723</v>
      </c>
      <c r="I2118" s="69"/>
      <c r="J2118" s="208"/>
      <c r="K2118" s="196"/>
      <c r="L2118" s="196"/>
      <c r="M2118" s="65"/>
    </row>
    <row r="2119" spans="2:13">
      <c r="B2119" s="66" t="s">
        <v>1660</v>
      </c>
      <c r="C2119" s="86">
        <v>256.95999999999998</v>
      </c>
      <c r="D2119" s="838" t="s">
        <v>1668</v>
      </c>
      <c r="E2119" s="839"/>
      <c r="F2119" s="839"/>
      <c r="G2119" s="839"/>
      <c r="H2119" s="839"/>
      <c r="I2119" s="840"/>
      <c r="J2119" s="208"/>
      <c r="K2119" s="196"/>
      <c r="L2119" s="196"/>
      <c r="M2119" s="65"/>
    </row>
    <row r="2120" spans="2:13">
      <c r="B2120" s="66" t="s">
        <v>1728</v>
      </c>
      <c r="C2120" s="86">
        <v>516.23</v>
      </c>
      <c r="D2120" s="841" t="s">
        <v>1661</v>
      </c>
      <c r="E2120" s="842"/>
      <c r="F2120" s="842"/>
      <c r="G2120" s="842" t="s">
        <v>1662</v>
      </c>
      <c r="H2120" s="842"/>
      <c r="I2120" s="843"/>
      <c r="J2120" s="208"/>
      <c r="K2120" s="196"/>
      <c r="L2120" s="196"/>
      <c r="M2120" s="65"/>
    </row>
    <row r="2121" spans="2:13">
      <c r="B2121" s="66" t="s">
        <v>1713</v>
      </c>
      <c r="C2121" s="86">
        <v>1.1499999999999999</v>
      </c>
      <c r="D2121" s="63" t="s">
        <v>1663</v>
      </c>
      <c r="E2121" s="196" t="s">
        <v>1307</v>
      </c>
      <c r="F2121" s="196"/>
      <c r="G2121" s="64" t="s">
        <v>1663</v>
      </c>
      <c r="H2121" s="196" t="s">
        <v>1723</v>
      </c>
      <c r="I2121" s="70"/>
      <c r="J2121" s="208"/>
      <c r="K2121" s="196"/>
      <c r="L2121" s="196"/>
      <c r="M2121" s="65"/>
    </row>
    <row r="2122" spans="2:13">
      <c r="B2122" s="66" t="s">
        <v>1714</v>
      </c>
      <c r="C2122" s="86">
        <v>1.46</v>
      </c>
      <c r="D2122" s="63" t="s">
        <v>1664</v>
      </c>
      <c r="E2122" s="90">
        <v>95</v>
      </c>
      <c r="F2122" s="68"/>
      <c r="G2122" s="72" t="s">
        <v>1664</v>
      </c>
      <c r="H2122" s="91" t="s">
        <v>1723</v>
      </c>
      <c r="I2122" s="70"/>
      <c r="J2122" s="208"/>
      <c r="K2122" s="196"/>
      <c r="L2122" s="196"/>
      <c r="M2122" s="65"/>
    </row>
    <row r="2123" spans="2:13">
      <c r="B2123" s="844" t="s">
        <v>1671</v>
      </c>
      <c r="C2123" s="839"/>
      <c r="D2123" s="840"/>
      <c r="E2123" s="838" t="s">
        <v>1672</v>
      </c>
      <c r="F2123" s="839"/>
      <c r="G2123" s="840"/>
      <c r="H2123" s="838" t="s">
        <v>1673</v>
      </c>
      <c r="I2123" s="839"/>
      <c r="J2123" s="840"/>
      <c r="K2123" s="838" t="s">
        <v>1701</v>
      </c>
      <c r="L2123" s="839"/>
      <c r="M2123" s="845"/>
    </row>
    <row r="2124" spans="2:13">
      <c r="B2124" s="73" t="s">
        <v>1674</v>
      </c>
      <c r="C2124" s="198" t="s">
        <v>1675</v>
      </c>
      <c r="D2124" s="199" t="s">
        <v>1676</v>
      </c>
      <c r="E2124" s="197" t="s">
        <v>1674</v>
      </c>
      <c r="F2124" s="198" t="s">
        <v>1675</v>
      </c>
      <c r="G2124" s="199" t="s">
        <v>1676</v>
      </c>
      <c r="H2124" s="197" t="s">
        <v>1694</v>
      </c>
      <c r="I2124" s="198" t="s">
        <v>1731</v>
      </c>
      <c r="J2124" s="199" t="s">
        <v>1732</v>
      </c>
      <c r="K2124" s="197" t="s">
        <v>1702</v>
      </c>
      <c r="L2124" s="198"/>
      <c r="M2124" s="77" t="s">
        <v>1703</v>
      </c>
    </row>
    <row r="2125" spans="2:13">
      <c r="B2125" s="61" t="s">
        <v>1678</v>
      </c>
      <c r="C2125" s="86" t="s">
        <v>1144</v>
      </c>
      <c r="D2125" s="92">
        <v>102</v>
      </c>
      <c r="E2125" s="195" t="s">
        <v>1678</v>
      </c>
      <c r="F2125" s="94" t="s">
        <v>944</v>
      </c>
      <c r="G2125" s="92">
        <v>68</v>
      </c>
      <c r="H2125" s="195" t="s">
        <v>1695</v>
      </c>
      <c r="I2125" s="86">
        <v>0</v>
      </c>
      <c r="J2125" s="92">
        <v>10</v>
      </c>
      <c r="K2125" s="195" t="s">
        <v>1704</v>
      </c>
      <c r="L2125" s="196"/>
      <c r="M2125" s="107">
        <v>0</v>
      </c>
    </row>
    <row r="2126" spans="2:13">
      <c r="B2126" s="61" t="s">
        <v>1679</v>
      </c>
      <c r="C2126" s="86" t="s">
        <v>847</v>
      </c>
      <c r="D2126" s="92">
        <v>75</v>
      </c>
      <c r="E2126" s="195" t="s">
        <v>1679</v>
      </c>
      <c r="F2126" s="109" t="s">
        <v>855</v>
      </c>
      <c r="G2126" s="92">
        <v>95</v>
      </c>
      <c r="H2126" s="195" t="s">
        <v>1696</v>
      </c>
      <c r="I2126" s="86">
        <v>90</v>
      </c>
      <c r="J2126" s="92">
        <v>10</v>
      </c>
      <c r="K2126" s="195" t="s">
        <v>1735</v>
      </c>
      <c r="L2126" s="196"/>
      <c r="M2126" s="107">
        <v>0</v>
      </c>
    </row>
    <row r="2127" spans="2:13">
      <c r="B2127" s="61" t="s">
        <v>1680</v>
      </c>
      <c r="C2127" s="86" t="s">
        <v>1722</v>
      </c>
      <c r="D2127" s="92">
        <v>0</v>
      </c>
      <c r="E2127" s="195" t="s">
        <v>1680</v>
      </c>
      <c r="F2127" s="86" t="s">
        <v>1722</v>
      </c>
      <c r="G2127" s="92">
        <v>0</v>
      </c>
      <c r="H2127" s="195" t="s">
        <v>1697</v>
      </c>
      <c r="I2127" s="86">
        <v>0</v>
      </c>
      <c r="J2127" s="92">
        <v>30</v>
      </c>
      <c r="K2127" s="67" t="s">
        <v>1706</v>
      </c>
      <c r="L2127" s="68"/>
      <c r="M2127" s="101">
        <v>0</v>
      </c>
    </row>
    <row r="2128" spans="2:13">
      <c r="B2128" s="61" t="s">
        <v>1681</v>
      </c>
      <c r="C2128" s="86" t="s">
        <v>1723</v>
      </c>
      <c r="D2128" s="92" t="s">
        <v>1723</v>
      </c>
      <c r="E2128" s="195" t="s">
        <v>1681</v>
      </c>
      <c r="F2128" s="86" t="s">
        <v>1723</v>
      </c>
      <c r="G2128" s="92" t="s">
        <v>1723</v>
      </c>
      <c r="H2128" s="195" t="s">
        <v>1698</v>
      </c>
      <c r="I2128" s="86">
        <v>0</v>
      </c>
      <c r="J2128" s="92">
        <v>10</v>
      </c>
      <c r="K2128" s="838" t="s">
        <v>1707</v>
      </c>
      <c r="L2128" s="839"/>
      <c r="M2128" s="845"/>
    </row>
    <row r="2129" spans="2:13">
      <c r="B2129" s="61" t="s">
        <v>1682</v>
      </c>
      <c r="C2129" s="86" t="s">
        <v>1722</v>
      </c>
      <c r="D2129" s="92">
        <v>0</v>
      </c>
      <c r="E2129" s="195" t="s">
        <v>1682</v>
      </c>
      <c r="F2129" s="86" t="s">
        <v>1722</v>
      </c>
      <c r="G2129" s="92">
        <v>0</v>
      </c>
      <c r="H2129" s="196" t="s">
        <v>1724</v>
      </c>
      <c r="I2129" s="86">
        <v>50</v>
      </c>
      <c r="J2129" s="92">
        <v>0</v>
      </c>
      <c r="K2129" s="846" t="s">
        <v>1708</v>
      </c>
      <c r="L2129" s="847"/>
      <c r="M2129" s="107">
        <v>0</v>
      </c>
    </row>
    <row r="2130" spans="2:13">
      <c r="B2130" s="61" t="s">
        <v>1683</v>
      </c>
      <c r="C2130" s="86" t="s">
        <v>953</v>
      </c>
      <c r="D2130" s="92">
        <v>75</v>
      </c>
      <c r="E2130" s="195" t="s">
        <v>1683</v>
      </c>
      <c r="F2130" s="86" t="s">
        <v>1722</v>
      </c>
      <c r="G2130" s="92">
        <v>0</v>
      </c>
      <c r="H2130" s="195" t="s">
        <v>1699</v>
      </c>
      <c r="I2130" s="86">
        <v>100</v>
      </c>
      <c r="J2130" s="92">
        <v>10</v>
      </c>
      <c r="K2130" s="846" t="s">
        <v>1709</v>
      </c>
      <c r="L2130" s="847"/>
      <c r="M2130" s="107">
        <v>0</v>
      </c>
    </row>
    <row r="2131" spans="2:13">
      <c r="B2131" s="61" t="s">
        <v>1684</v>
      </c>
      <c r="C2131" s="96" t="s">
        <v>869</v>
      </c>
      <c r="D2131" s="92">
        <v>150</v>
      </c>
      <c r="E2131" s="195" t="s">
        <v>1684</v>
      </c>
      <c r="F2131" s="94" t="s">
        <v>866</v>
      </c>
      <c r="G2131" s="92">
        <v>84</v>
      </c>
      <c r="H2131" s="195" t="s">
        <v>1685</v>
      </c>
      <c r="I2131" s="86">
        <v>85</v>
      </c>
      <c r="J2131" s="92">
        <v>0</v>
      </c>
      <c r="K2131" s="846" t="s">
        <v>1710</v>
      </c>
      <c r="L2131" s="847"/>
      <c r="M2131" s="107">
        <v>0</v>
      </c>
    </row>
    <row r="2132" spans="2:13">
      <c r="B2132" s="61" t="s">
        <v>1685</v>
      </c>
      <c r="C2132" s="86" t="s">
        <v>1722</v>
      </c>
      <c r="D2132" s="92">
        <v>0</v>
      </c>
      <c r="E2132" s="195" t="s">
        <v>1685</v>
      </c>
      <c r="F2132" s="86" t="s">
        <v>1722</v>
      </c>
      <c r="G2132" s="92">
        <v>0</v>
      </c>
      <c r="H2132" s="195" t="s">
        <v>1700</v>
      </c>
      <c r="I2132" s="100">
        <v>0</v>
      </c>
      <c r="J2132" s="106">
        <v>0</v>
      </c>
      <c r="K2132" s="593" t="s">
        <v>2003</v>
      </c>
      <c r="L2132" s="100"/>
      <c r="M2132" s="101">
        <v>0</v>
      </c>
    </row>
    <row r="2133" spans="2:13">
      <c r="B2133" s="61" t="s">
        <v>1686</v>
      </c>
      <c r="C2133" s="94" t="s">
        <v>811</v>
      </c>
      <c r="D2133" s="92">
        <v>100</v>
      </c>
      <c r="E2133" s="195" t="s">
        <v>1686</v>
      </c>
      <c r="F2133" s="86" t="s">
        <v>1722</v>
      </c>
      <c r="G2133" s="92">
        <v>0</v>
      </c>
      <c r="H2133" s="848" t="s">
        <v>1712</v>
      </c>
      <c r="I2133" s="849"/>
      <c r="J2133" s="81" t="s">
        <v>1711</v>
      </c>
      <c r="K2133" s="97">
        <v>30</v>
      </c>
      <c r="L2133" s="82" t="s">
        <v>1705</v>
      </c>
      <c r="M2133" s="98">
        <v>165</v>
      </c>
    </row>
    <row r="2134" spans="2:13">
      <c r="B2134" s="61" t="s">
        <v>1687</v>
      </c>
      <c r="C2134" s="86" t="s">
        <v>1722</v>
      </c>
      <c r="D2134" s="92">
        <v>0</v>
      </c>
      <c r="E2134" s="195" t="s">
        <v>1687</v>
      </c>
      <c r="F2134" s="86" t="s">
        <v>1722</v>
      </c>
      <c r="G2134" s="92">
        <v>0</v>
      </c>
      <c r="H2134" s="196"/>
      <c r="I2134" s="196"/>
      <c r="J2134" s="196"/>
      <c r="K2134" s="196"/>
      <c r="L2134" s="196"/>
      <c r="M2134" s="65"/>
    </row>
    <row r="2135" spans="2:13">
      <c r="B2135" s="61" t="s">
        <v>1688</v>
      </c>
      <c r="C2135" s="86" t="s">
        <v>1722</v>
      </c>
      <c r="D2135" s="92">
        <v>0</v>
      </c>
      <c r="E2135" s="195" t="s">
        <v>1688</v>
      </c>
      <c r="F2135" s="86" t="s">
        <v>13</v>
      </c>
      <c r="G2135" s="92">
        <v>90</v>
      </c>
      <c r="H2135" s="196"/>
      <c r="I2135" s="196"/>
      <c r="J2135" s="196"/>
      <c r="K2135" s="196"/>
      <c r="L2135" s="196"/>
      <c r="M2135" s="65"/>
    </row>
    <row r="2136" spans="2:13">
      <c r="B2136" s="61" t="s">
        <v>1689</v>
      </c>
      <c r="C2136" s="86" t="s">
        <v>1722</v>
      </c>
      <c r="D2136" s="92">
        <v>0</v>
      </c>
      <c r="E2136" s="195" t="s">
        <v>1689</v>
      </c>
      <c r="F2136" s="96" t="s">
        <v>1195</v>
      </c>
      <c r="G2136" s="92">
        <v>75</v>
      </c>
      <c r="H2136" s="196"/>
      <c r="I2136" s="196"/>
      <c r="J2136" s="196"/>
      <c r="K2136" s="196"/>
      <c r="L2136" s="196"/>
      <c r="M2136" s="65"/>
    </row>
    <row r="2137" spans="2:13">
      <c r="B2137" s="61" t="s">
        <v>1690</v>
      </c>
      <c r="C2137" s="86" t="s">
        <v>1154</v>
      </c>
      <c r="D2137" s="92">
        <v>68</v>
      </c>
      <c r="E2137" s="195" t="s">
        <v>1690</v>
      </c>
      <c r="F2137" s="86" t="s">
        <v>1722</v>
      </c>
      <c r="G2137" s="92">
        <v>0</v>
      </c>
      <c r="H2137" s="196"/>
      <c r="I2137" s="196"/>
      <c r="J2137" s="196"/>
      <c r="K2137" s="196"/>
      <c r="L2137" s="196"/>
      <c r="M2137" s="65"/>
    </row>
    <row r="2138" spans="2:13">
      <c r="B2138" s="61" t="s">
        <v>1691</v>
      </c>
      <c r="C2138" s="86" t="s">
        <v>1722</v>
      </c>
      <c r="D2138" s="92">
        <v>0</v>
      </c>
      <c r="E2138" s="195" t="s">
        <v>1691</v>
      </c>
      <c r="F2138" s="86" t="s">
        <v>1722</v>
      </c>
      <c r="G2138" s="92">
        <v>0</v>
      </c>
      <c r="H2138" s="86" t="s">
        <v>1716</v>
      </c>
      <c r="I2138" s="196"/>
      <c r="J2138" s="85" t="s">
        <v>1717</v>
      </c>
      <c r="K2138" s="196"/>
      <c r="L2138" s="85" t="s">
        <v>1718</v>
      </c>
      <c r="M2138" s="65"/>
    </row>
    <row r="2139" spans="2:13">
      <c r="B2139" s="61" t="s">
        <v>1692</v>
      </c>
      <c r="C2139" s="86" t="s">
        <v>1722</v>
      </c>
      <c r="D2139" s="92">
        <v>0</v>
      </c>
      <c r="E2139" s="195" t="s">
        <v>1692</v>
      </c>
      <c r="F2139" s="86" t="s">
        <v>1722</v>
      </c>
      <c r="G2139" s="92">
        <v>0</v>
      </c>
      <c r="H2139" s="196"/>
      <c r="I2139" s="196"/>
      <c r="J2139" s="196"/>
      <c r="K2139" s="196"/>
      <c r="L2139" s="196"/>
      <c r="M2139" s="65"/>
    </row>
    <row r="2140" spans="2:13">
      <c r="B2140" s="61" t="s">
        <v>1677</v>
      </c>
      <c r="C2140" s="86" t="s">
        <v>863</v>
      </c>
      <c r="D2140" s="92">
        <v>66</v>
      </c>
      <c r="E2140" s="195" t="s">
        <v>1677</v>
      </c>
      <c r="F2140" s="86" t="s">
        <v>1722</v>
      </c>
      <c r="G2140" s="92">
        <v>0</v>
      </c>
      <c r="H2140" s="196"/>
      <c r="I2140" s="196"/>
      <c r="J2140" s="196"/>
      <c r="K2140" s="196"/>
      <c r="L2140" s="196"/>
      <c r="M2140" s="65"/>
    </row>
    <row r="2141" spans="2:13">
      <c r="B2141" s="61" t="s">
        <v>1693</v>
      </c>
      <c r="C2141" s="86" t="s">
        <v>964</v>
      </c>
      <c r="D2141" s="92">
        <v>75</v>
      </c>
      <c r="E2141" s="195" t="s">
        <v>1693</v>
      </c>
      <c r="F2141" s="86" t="s">
        <v>1722</v>
      </c>
      <c r="G2141" s="92">
        <v>0</v>
      </c>
      <c r="H2141" s="196"/>
      <c r="I2141" s="196"/>
      <c r="J2141" s="196"/>
      <c r="K2141" s="196"/>
      <c r="L2141" s="196"/>
      <c r="M2141" s="65"/>
    </row>
    <row r="2142" spans="2:13" ht="15.75" thickBot="1">
      <c r="B2142" s="102" t="s">
        <v>1729</v>
      </c>
      <c r="C2142" s="93"/>
      <c r="D2142" s="108">
        <v>89</v>
      </c>
      <c r="E2142" s="103" t="s">
        <v>1730</v>
      </c>
      <c r="F2142" s="93"/>
      <c r="G2142" s="108">
        <v>82</v>
      </c>
      <c r="H2142" s="83"/>
      <c r="I2142" s="83"/>
      <c r="J2142" s="83"/>
      <c r="K2142" s="83"/>
      <c r="L2142" s="83"/>
      <c r="M2142" s="84"/>
    </row>
    <row r="2143" spans="2:13" ht="15.75" thickTop="1">
      <c r="B2143" s="104"/>
      <c r="C2143" s="105"/>
      <c r="D2143" s="142"/>
      <c r="E2143" s="104"/>
      <c r="F2143" s="105"/>
      <c r="G2143" s="142"/>
      <c r="H2143" s="58"/>
      <c r="I2143" s="58"/>
      <c r="J2143" s="58"/>
      <c r="K2143" s="58"/>
      <c r="L2143" s="58"/>
      <c r="M2143" s="58"/>
    </row>
    <row r="2144" spans="2:13">
      <c r="B2144" s="104"/>
      <c r="C2144" s="105"/>
      <c r="D2144" s="142"/>
      <c r="E2144" s="104"/>
      <c r="F2144" s="105"/>
      <c r="G2144" s="142"/>
      <c r="H2144" s="58"/>
      <c r="I2144" s="58"/>
      <c r="J2144" s="58"/>
      <c r="K2144" s="58"/>
      <c r="L2144" s="58"/>
      <c r="M2144" s="58"/>
    </row>
    <row r="2145" spans="2:13" ht="15.75" thickBot="1">
      <c r="B2145" s="104"/>
      <c r="C2145" s="105"/>
      <c r="D2145" s="142"/>
      <c r="E2145" s="104"/>
      <c r="F2145" s="105"/>
      <c r="G2145" s="142"/>
      <c r="H2145" s="58"/>
      <c r="I2145" s="58"/>
      <c r="J2145" s="58"/>
      <c r="K2145" s="58"/>
      <c r="L2145" s="58"/>
      <c r="M2145" s="58"/>
    </row>
    <row r="2146" spans="2:13" ht="16.5" thickTop="1" thickBot="1">
      <c r="B2146" s="833" t="s">
        <v>2127</v>
      </c>
      <c r="C2146" s="834"/>
      <c r="D2146" s="835" t="s">
        <v>1658</v>
      </c>
      <c r="E2146" s="836"/>
      <c r="F2146" s="836"/>
      <c r="G2146" s="836"/>
      <c r="H2146" s="836"/>
      <c r="I2146" s="837"/>
      <c r="J2146" s="207"/>
      <c r="K2146" s="59"/>
      <c r="L2146" s="59"/>
      <c r="M2146" s="60"/>
    </row>
    <row r="2147" spans="2:13" ht="15.75" thickTop="1">
      <c r="B2147" s="66" t="s">
        <v>1667</v>
      </c>
      <c r="C2147" s="644" t="s">
        <v>2028</v>
      </c>
      <c r="D2147" s="643" t="s">
        <v>1652</v>
      </c>
      <c r="E2147" s="644" t="s">
        <v>1653</v>
      </c>
      <c r="F2147" s="644" t="s">
        <v>1654</v>
      </c>
      <c r="G2147" s="644" t="s">
        <v>1656</v>
      </c>
      <c r="H2147" s="644" t="s">
        <v>1655</v>
      </c>
      <c r="I2147" s="645" t="s">
        <v>1657</v>
      </c>
      <c r="J2147" s="208"/>
      <c r="K2147" s="647"/>
      <c r="L2147" s="647"/>
      <c r="M2147" s="65"/>
    </row>
    <row r="2148" spans="2:13">
      <c r="B2148" s="66" t="s">
        <v>1757</v>
      </c>
      <c r="C2148" s="86" t="s">
        <v>1792</v>
      </c>
      <c r="D2148" s="87">
        <v>60</v>
      </c>
      <c r="E2148" s="88">
        <v>50</v>
      </c>
      <c r="F2148" s="88">
        <v>70</v>
      </c>
      <c r="G2148" s="88">
        <v>80</v>
      </c>
      <c r="H2148" s="88">
        <v>80</v>
      </c>
      <c r="I2148" s="89">
        <v>140</v>
      </c>
      <c r="J2148" s="208"/>
      <c r="K2148" s="647"/>
      <c r="L2148" s="647"/>
      <c r="M2148" s="65"/>
    </row>
    <row r="2149" spans="2:13">
      <c r="B2149" s="66" t="s">
        <v>1665</v>
      </c>
      <c r="C2149" s="86" t="s">
        <v>3</v>
      </c>
      <c r="D2149" s="838" t="s">
        <v>1669</v>
      </c>
      <c r="E2149" s="839"/>
      <c r="F2149" s="839"/>
      <c r="G2149" s="839"/>
      <c r="H2149" s="839"/>
      <c r="I2149" s="840"/>
      <c r="J2149" s="208"/>
      <c r="K2149" s="647"/>
      <c r="L2149" s="647"/>
      <c r="M2149" s="65"/>
    </row>
    <row r="2150" spans="2:13">
      <c r="B2150" s="66" t="s">
        <v>1666</v>
      </c>
      <c r="C2150" s="86" t="s">
        <v>1723</v>
      </c>
      <c r="D2150" s="841" t="s">
        <v>1661</v>
      </c>
      <c r="E2150" s="842"/>
      <c r="F2150" s="842"/>
      <c r="G2150" s="842" t="s">
        <v>1662</v>
      </c>
      <c r="H2150" s="842"/>
      <c r="I2150" s="843"/>
      <c r="J2150" s="208"/>
      <c r="K2150" s="647"/>
      <c r="L2150" s="647"/>
      <c r="M2150" s="65"/>
    </row>
    <row r="2151" spans="2:13">
      <c r="B2151" s="66" t="s">
        <v>1670</v>
      </c>
      <c r="C2151" s="96" t="s">
        <v>1588</v>
      </c>
      <c r="D2151" s="63" t="s">
        <v>1663</v>
      </c>
      <c r="E2151" s="647" t="s">
        <v>1232</v>
      </c>
      <c r="F2151" s="647"/>
      <c r="G2151" s="64" t="s">
        <v>1663</v>
      </c>
      <c r="H2151" s="647" t="s">
        <v>1723</v>
      </c>
      <c r="I2151" s="70"/>
      <c r="J2151" s="208"/>
      <c r="K2151" s="647"/>
      <c r="L2151" s="647"/>
      <c r="M2151" s="65"/>
    </row>
    <row r="2152" spans="2:13">
      <c r="B2152" s="66" t="s">
        <v>1659</v>
      </c>
      <c r="C2152" s="140">
        <v>411.51</v>
      </c>
      <c r="D2152" s="71" t="s">
        <v>1664</v>
      </c>
      <c r="E2152" s="90">
        <v>65</v>
      </c>
      <c r="F2152" s="68"/>
      <c r="G2152" s="72" t="s">
        <v>1664</v>
      </c>
      <c r="H2152" s="90" t="s">
        <v>1723</v>
      </c>
      <c r="I2152" s="69"/>
      <c r="J2152" s="208"/>
      <c r="K2152" s="647"/>
      <c r="L2152" s="647"/>
      <c r="M2152" s="65"/>
    </row>
    <row r="2153" spans="2:13">
      <c r="B2153" s="66" t="s">
        <v>1660</v>
      </c>
      <c r="C2153" s="140">
        <v>175.26</v>
      </c>
      <c r="D2153" s="838" t="s">
        <v>1668</v>
      </c>
      <c r="E2153" s="839"/>
      <c r="F2153" s="839"/>
      <c r="G2153" s="839"/>
      <c r="H2153" s="839"/>
      <c r="I2153" s="840"/>
      <c r="J2153" s="208"/>
      <c r="K2153" s="647"/>
      <c r="L2153" s="647"/>
      <c r="M2153" s="65"/>
    </row>
    <row r="2154" spans="2:13">
      <c r="B2154" s="66" t="s">
        <v>1728</v>
      </c>
      <c r="C2154" s="140">
        <v>296.38</v>
      </c>
      <c r="D2154" s="841" t="s">
        <v>1661</v>
      </c>
      <c r="E2154" s="842"/>
      <c r="F2154" s="842"/>
      <c r="G2154" s="842" t="s">
        <v>1662</v>
      </c>
      <c r="H2154" s="842"/>
      <c r="I2154" s="843"/>
      <c r="J2154" s="208"/>
      <c r="K2154" s="647"/>
      <c r="L2154" s="647"/>
      <c r="M2154" s="65"/>
    </row>
    <row r="2155" spans="2:13">
      <c r="B2155" s="66" t="s">
        <v>1713</v>
      </c>
      <c r="C2155" s="140">
        <v>0.92</v>
      </c>
      <c r="D2155" s="63" t="s">
        <v>1663</v>
      </c>
      <c r="E2155" s="647" t="s">
        <v>1307</v>
      </c>
      <c r="F2155" s="647"/>
      <c r="G2155" s="64" t="s">
        <v>1663</v>
      </c>
      <c r="H2155" s="647" t="s">
        <v>1723</v>
      </c>
      <c r="I2155" s="70"/>
      <c r="J2155" s="208"/>
      <c r="K2155" s="647"/>
      <c r="L2155" s="647"/>
      <c r="M2155" s="65"/>
    </row>
    <row r="2156" spans="2:13">
      <c r="B2156" s="66" t="s">
        <v>1714</v>
      </c>
      <c r="C2156" s="140">
        <v>2.15</v>
      </c>
      <c r="D2156" s="63" t="s">
        <v>1664</v>
      </c>
      <c r="E2156" s="90">
        <v>95</v>
      </c>
      <c r="F2156" s="68"/>
      <c r="G2156" s="72" t="s">
        <v>1664</v>
      </c>
      <c r="H2156" s="91" t="s">
        <v>1723</v>
      </c>
      <c r="I2156" s="70"/>
      <c r="J2156" s="208"/>
      <c r="K2156" s="647"/>
      <c r="L2156" s="647"/>
      <c r="M2156" s="65"/>
    </row>
    <row r="2157" spans="2:13">
      <c r="B2157" s="844" t="s">
        <v>1671</v>
      </c>
      <c r="C2157" s="839"/>
      <c r="D2157" s="840"/>
      <c r="E2157" s="838" t="s">
        <v>1672</v>
      </c>
      <c r="F2157" s="839"/>
      <c r="G2157" s="840"/>
      <c r="H2157" s="838" t="s">
        <v>1673</v>
      </c>
      <c r="I2157" s="839"/>
      <c r="J2157" s="840"/>
      <c r="K2157" s="838" t="s">
        <v>1701</v>
      </c>
      <c r="L2157" s="839"/>
      <c r="M2157" s="845"/>
    </row>
    <row r="2158" spans="2:13">
      <c r="B2158" s="73" t="s">
        <v>1674</v>
      </c>
      <c r="C2158" s="644" t="s">
        <v>1675</v>
      </c>
      <c r="D2158" s="645" t="s">
        <v>1676</v>
      </c>
      <c r="E2158" s="643" t="s">
        <v>1674</v>
      </c>
      <c r="F2158" s="644" t="s">
        <v>1675</v>
      </c>
      <c r="G2158" s="645" t="s">
        <v>1676</v>
      </c>
      <c r="H2158" s="643" t="s">
        <v>1694</v>
      </c>
      <c r="I2158" s="644" t="s">
        <v>1731</v>
      </c>
      <c r="J2158" s="645" t="s">
        <v>1732</v>
      </c>
      <c r="K2158" s="643" t="s">
        <v>1702</v>
      </c>
      <c r="L2158" s="644"/>
      <c r="M2158" s="77" t="s">
        <v>1703</v>
      </c>
    </row>
    <row r="2159" spans="2:13">
      <c r="B2159" s="61" t="s">
        <v>1678</v>
      </c>
      <c r="C2159" s="86" t="s">
        <v>1144</v>
      </c>
      <c r="D2159" s="92">
        <v>102</v>
      </c>
      <c r="E2159" s="646" t="s">
        <v>1678</v>
      </c>
      <c r="F2159" s="94" t="s">
        <v>944</v>
      </c>
      <c r="G2159" s="92">
        <v>68</v>
      </c>
      <c r="H2159" s="646" t="s">
        <v>1695</v>
      </c>
      <c r="I2159" s="86">
        <v>0</v>
      </c>
      <c r="J2159" s="92">
        <v>0</v>
      </c>
      <c r="K2159" s="646" t="s">
        <v>1704</v>
      </c>
      <c r="L2159" s="647"/>
      <c r="M2159" s="107">
        <v>0</v>
      </c>
    </row>
    <row r="2160" spans="2:13">
      <c r="B2160" s="61" t="s">
        <v>1679</v>
      </c>
      <c r="C2160" s="86" t="s">
        <v>1722</v>
      </c>
      <c r="D2160" s="92">
        <v>0</v>
      </c>
      <c r="E2160" s="646" t="s">
        <v>1679</v>
      </c>
      <c r="F2160" s="86" t="s">
        <v>1722</v>
      </c>
      <c r="G2160" s="92">
        <v>0</v>
      </c>
      <c r="H2160" s="646" t="s">
        <v>1696</v>
      </c>
      <c r="I2160" s="86">
        <v>90</v>
      </c>
      <c r="J2160" s="92">
        <v>10</v>
      </c>
      <c r="K2160" s="646" t="s">
        <v>1735</v>
      </c>
      <c r="L2160" s="647"/>
      <c r="M2160" s="107">
        <v>0</v>
      </c>
    </row>
    <row r="2161" spans="2:13">
      <c r="B2161" s="61" t="s">
        <v>1680</v>
      </c>
      <c r="C2161" s="86" t="s">
        <v>1722</v>
      </c>
      <c r="D2161" s="92">
        <v>0</v>
      </c>
      <c r="E2161" s="646" t="s">
        <v>1680</v>
      </c>
      <c r="F2161" s="86" t="s">
        <v>1722</v>
      </c>
      <c r="G2161" s="92">
        <v>0</v>
      </c>
      <c r="H2161" s="646" t="s">
        <v>1697</v>
      </c>
      <c r="I2161" s="86">
        <v>0</v>
      </c>
      <c r="J2161" s="92">
        <v>0</v>
      </c>
      <c r="K2161" s="67" t="s">
        <v>1706</v>
      </c>
      <c r="L2161" s="68"/>
      <c r="M2161" s="101">
        <v>0</v>
      </c>
    </row>
    <row r="2162" spans="2:13">
      <c r="B2162" s="61" t="s">
        <v>1681</v>
      </c>
      <c r="C2162" s="86" t="s">
        <v>1723</v>
      </c>
      <c r="D2162" s="92" t="s">
        <v>1723</v>
      </c>
      <c r="E2162" s="646" t="s">
        <v>1681</v>
      </c>
      <c r="F2162" s="86" t="s">
        <v>1723</v>
      </c>
      <c r="G2162" s="92" t="s">
        <v>1723</v>
      </c>
      <c r="H2162" s="646" t="s">
        <v>1698</v>
      </c>
      <c r="I2162" s="86">
        <v>0</v>
      </c>
      <c r="J2162" s="92">
        <v>0</v>
      </c>
      <c r="K2162" s="838" t="s">
        <v>1707</v>
      </c>
      <c r="L2162" s="839"/>
      <c r="M2162" s="845"/>
    </row>
    <row r="2163" spans="2:13">
      <c r="B2163" s="61" t="s">
        <v>1682</v>
      </c>
      <c r="C2163" s="86" t="s">
        <v>1722</v>
      </c>
      <c r="D2163" s="92">
        <v>0</v>
      </c>
      <c r="E2163" s="646" t="s">
        <v>1682</v>
      </c>
      <c r="F2163" s="86" t="s">
        <v>1722</v>
      </c>
      <c r="G2163" s="92">
        <v>0</v>
      </c>
      <c r="H2163" s="647" t="s">
        <v>1724</v>
      </c>
      <c r="I2163" s="86">
        <v>0</v>
      </c>
      <c r="J2163" s="92">
        <v>0</v>
      </c>
      <c r="K2163" s="846" t="s">
        <v>1708</v>
      </c>
      <c r="L2163" s="847"/>
      <c r="M2163" s="107">
        <v>0</v>
      </c>
    </row>
    <row r="2164" spans="2:13">
      <c r="B2164" s="61" t="s">
        <v>1683</v>
      </c>
      <c r="C2164" s="86" t="s">
        <v>1722</v>
      </c>
      <c r="D2164" s="92">
        <v>0</v>
      </c>
      <c r="E2164" s="646" t="s">
        <v>1683</v>
      </c>
      <c r="F2164" s="86" t="s">
        <v>1722</v>
      </c>
      <c r="G2164" s="92">
        <v>0</v>
      </c>
      <c r="H2164" s="646" t="s">
        <v>1699</v>
      </c>
      <c r="I2164" s="86">
        <v>100</v>
      </c>
      <c r="J2164" s="92">
        <v>30</v>
      </c>
      <c r="K2164" s="846" t="s">
        <v>1709</v>
      </c>
      <c r="L2164" s="847"/>
      <c r="M2164" s="107">
        <v>0</v>
      </c>
    </row>
    <row r="2165" spans="2:13">
      <c r="B2165" s="61" t="s">
        <v>1684</v>
      </c>
      <c r="C2165" s="86" t="s">
        <v>1722</v>
      </c>
      <c r="D2165" s="92">
        <v>0</v>
      </c>
      <c r="E2165" s="646" t="s">
        <v>1684</v>
      </c>
      <c r="F2165" s="86" t="s">
        <v>1722</v>
      </c>
      <c r="G2165" s="92">
        <v>0</v>
      </c>
      <c r="H2165" s="646" t="s">
        <v>1685</v>
      </c>
      <c r="I2165" s="86">
        <v>85</v>
      </c>
      <c r="J2165" s="92">
        <v>0</v>
      </c>
      <c r="K2165" s="846" t="s">
        <v>1710</v>
      </c>
      <c r="L2165" s="847"/>
      <c r="M2165" s="107">
        <v>0</v>
      </c>
    </row>
    <row r="2166" spans="2:13">
      <c r="B2166" s="61" t="s">
        <v>1685</v>
      </c>
      <c r="C2166" s="86" t="s">
        <v>1722</v>
      </c>
      <c r="D2166" s="92">
        <v>0</v>
      </c>
      <c r="E2166" s="646" t="s">
        <v>1685</v>
      </c>
      <c r="F2166" s="86" t="s">
        <v>1722</v>
      </c>
      <c r="G2166" s="92">
        <v>0</v>
      </c>
      <c r="H2166" s="646" t="s">
        <v>1700</v>
      </c>
      <c r="I2166" s="100">
        <v>0</v>
      </c>
      <c r="J2166" s="106">
        <v>0</v>
      </c>
      <c r="K2166" s="593" t="s">
        <v>2003</v>
      </c>
      <c r="L2166" s="100"/>
      <c r="M2166" s="101">
        <v>0</v>
      </c>
    </row>
    <row r="2167" spans="2:13">
      <c r="B2167" s="61" t="s">
        <v>1686</v>
      </c>
      <c r="C2167" s="86" t="s">
        <v>1722</v>
      </c>
      <c r="D2167" s="92">
        <v>0</v>
      </c>
      <c r="E2167" s="646" t="s">
        <v>1686</v>
      </c>
      <c r="F2167" s="86" t="s">
        <v>1722</v>
      </c>
      <c r="G2167" s="92">
        <v>0</v>
      </c>
      <c r="H2167" s="848" t="s">
        <v>1712</v>
      </c>
      <c r="I2167" s="849"/>
      <c r="J2167" s="81" t="s">
        <v>1711</v>
      </c>
      <c r="K2167" s="97">
        <v>0</v>
      </c>
      <c r="L2167" s="82" t="s">
        <v>1705</v>
      </c>
      <c r="M2167" s="98">
        <v>155</v>
      </c>
    </row>
    <row r="2168" spans="2:13">
      <c r="B2168" s="61" t="s">
        <v>1687</v>
      </c>
      <c r="C2168" s="86" t="s">
        <v>1722</v>
      </c>
      <c r="D2168" s="92">
        <v>0</v>
      </c>
      <c r="E2168" s="646" t="s">
        <v>1687</v>
      </c>
      <c r="F2168" s="86" t="s">
        <v>1722</v>
      </c>
      <c r="G2168" s="92">
        <v>0</v>
      </c>
      <c r="H2168" s="647"/>
      <c r="I2168" s="647"/>
      <c r="J2168" s="647"/>
      <c r="K2168" s="647"/>
      <c r="L2168" s="647"/>
      <c r="M2168" s="65"/>
    </row>
    <row r="2169" spans="2:13">
      <c r="B2169" s="61" t="s">
        <v>1688</v>
      </c>
      <c r="C2169" s="86" t="s">
        <v>1722</v>
      </c>
      <c r="D2169" s="92">
        <v>0</v>
      </c>
      <c r="E2169" s="646" t="s">
        <v>1688</v>
      </c>
      <c r="F2169" s="94" t="s">
        <v>1037</v>
      </c>
      <c r="G2169" s="92">
        <v>50</v>
      </c>
      <c r="H2169" s="647"/>
      <c r="I2169" s="647"/>
      <c r="J2169" s="647"/>
      <c r="K2169" s="647"/>
      <c r="L2169" s="647"/>
      <c r="M2169" s="65"/>
    </row>
    <row r="2170" spans="2:13">
      <c r="B2170" s="61" t="s">
        <v>1689</v>
      </c>
      <c r="C2170" s="86" t="s">
        <v>1722</v>
      </c>
      <c r="D2170" s="92">
        <v>0</v>
      </c>
      <c r="E2170" s="646" t="s">
        <v>1689</v>
      </c>
      <c r="F2170" s="96" t="s">
        <v>1195</v>
      </c>
      <c r="G2170" s="92">
        <v>75</v>
      </c>
      <c r="H2170" s="647"/>
      <c r="I2170" s="647"/>
      <c r="J2170" s="647"/>
      <c r="K2170" s="647"/>
      <c r="L2170" s="647"/>
      <c r="M2170" s="65"/>
    </row>
    <row r="2171" spans="2:13">
      <c r="B2171" s="61" t="s">
        <v>1690</v>
      </c>
      <c r="C2171" s="86" t="s">
        <v>1162</v>
      </c>
      <c r="D2171" s="92">
        <v>49</v>
      </c>
      <c r="E2171" s="646" t="s">
        <v>1690</v>
      </c>
      <c r="F2171" s="86" t="s">
        <v>1722</v>
      </c>
      <c r="G2171" s="92">
        <v>0</v>
      </c>
      <c r="H2171" s="647"/>
      <c r="I2171" s="647"/>
      <c r="J2171" s="647"/>
      <c r="K2171" s="647"/>
      <c r="L2171" s="647"/>
      <c r="M2171" s="65"/>
    </row>
    <row r="2172" spans="2:13">
      <c r="B2172" s="61" t="s">
        <v>1691</v>
      </c>
      <c r="C2172" s="86" t="s">
        <v>1722</v>
      </c>
      <c r="D2172" s="92">
        <v>0</v>
      </c>
      <c r="E2172" s="646" t="s">
        <v>1691</v>
      </c>
      <c r="F2172" s="86" t="s">
        <v>1722</v>
      </c>
      <c r="G2172" s="92">
        <v>0</v>
      </c>
      <c r="H2172" s="86"/>
      <c r="I2172" s="647" t="s">
        <v>1800</v>
      </c>
      <c r="J2172" s="85"/>
      <c r="K2172" s="647"/>
      <c r="L2172" s="85" t="s">
        <v>1718</v>
      </c>
      <c r="M2172" s="65"/>
    </row>
    <row r="2173" spans="2:13">
      <c r="B2173" s="61" t="s">
        <v>1692</v>
      </c>
      <c r="C2173" s="86" t="s">
        <v>1722</v>
      </c>
      <c r="D2173" s="92">
        <v>0</v>
      </c>
      <c r="E2173" s="646" t="s">
        <v>1692</v>
      </c>
      <c r="F2173" s="86" t="s">
        <v>1722</v>
      </c>
      <c r="G2173" s="92">
        <v>0</v>
      </c>
      <c r="H2173" s="647"/>
      <c r="I2173" s="647"/>
      <c r="J2173" s="647"/>
      <c r="K2173" s="647"/>
      <c r="L2173" s="647"/>
      <c r="M2173" s="65"/>
    </row>
    <row r="2174" spans="2:13">
      <c r="B2174" s="61" t="s">
        <v>1677</v>
      </c>
      <c r="C2174" s="96" t="s">
        <v>1262</v>
      </c>
      <c r="D2174" s="92">
        <v>110</v>
      </c>
      <c r="E2174" s="646" t="s">
        <v>1677</v>
      </c>
      <c r="F2174" s="86" t="s">
        <v>1722</v>
      </c>
      <c r="G2174" s="92">
        <v>0</v>
      </c>
      <c r="H2174" s="647"/>
      <c r="I2174" s="647"/>
      <c r="J2174" s="647"/>
      <c r="K2174" s="647"/>
      <c r="L2174" s="647"/>
      <c r="M2174" s="65"/>
    </row>
    <row r="2175" spans="2:13">
      <c r="B2175" s="61" t="s">
        <v>1693</v>
      </c>
      <c r="C2175" s="86" t="s">
        <v>909</v>
      </c>
      <c r="D2175" s="92">
        <v>75</v>
      </c>
      <c r="E2175" s="646" t="s">
        <v>1693</v>
      </c>
      <c r="F2175" s="86" t="s">
        <v>1722</v>
      </c>
      <c r="G2175" s="92">
        <v>0</v>
      </c>
      <c r="H2175" s="647"/>
      <c r="I2175" s="647"/>
      <c r="J2175" s="647"/>
      <c r="K2175" s="647"/>
      <c r="L2175" s="647"/>
      <c r="M2175" s="65"/>
    </row>
    <row r="2176" spans="2:13" ht="15.75" thickBot="1">
      <c r="B2176" s="102" t="s">
        <v>1729</v>
      </c>
      <c r="C2176" s="93"/>
      <c r="D2176" s="108">
        <v>84</v>
      </c>
      <c r="E2176" s="103" t="s">
        <v>1730</v>
      </c>
      <c r="F2176" s="93"/>
      <c r="G2176" s="108">
        <v>64</v>
      </c>
      <c r="H2176" s="83"/>
      <c r="I2176" s="83"/>
      <c r="J2176" s="83"/>
      <c r="K2176" s="83"/>
      <c r="L2176" s="83"/>
      <c r="M2176" s="84"/>
    </row>
    <row r="2177" spans="2:13" ht="15.75" thickTop="1">
      <c r="B2177" s="104"/>
      <c r="C2177" s="105"/>
      <c r="D2177" s="142"/>
      <c r="E2177" s="104"/>
      <c r="F2177" s="105"/>
      <c r="G2177" s="142"/>
      <c r="H2177" s="58"/>
      <c r="I2177" s="58"/>
      <c r="J2177" s="58"/>
      <c r="K2177" s="58"/>
      <c r="L2177" s="58"/>
      <c r="M2177" s="58"/>
    </row>
    <row r="2178" spans="2:13">
      <c r="B2178" s="104"/>
      <c r="C2178" s="105"/>
      <c r="D2178" s="142"/>
      <c r="E2178" s="104"/>
      <c r="F2178" s="105"/>
      <c r="G2178" s="142"/>
      <c r="H2178" s="58"/>
      <c r="I2178" s="58"/>
      <c r="J2178" s="58"/>
      <c r="K2178" s="58"/>
      <c r="L2178" s="58"/>
      <c r="M2178" s="58"/>
    </row>
    <row r="2179" spans="2:13" ht="15.75" thickBot="1">
      <c r="B2179" s="104"/>
      <c r="C2179" s="105"/>
      <c r="D2179" s="142"/>
      <c r="E2179" s="104"/>
      <c r="F2179" s="105"/>
      <c r="G2179" s="142"/>
      <c r="H2179" s="58"/>
      <c r="I2179" s="58"/>
      <c r="J2179" s="58"/>
      <c r="K2179" s="58"/>
      <c r="L2179" s="58"/>
      <c r="M2179" s="58"/>
    </row>
    <row r="2180" spans="2:13" ht="16.5" thickTop="1" thickBot="1">
      <c r="B2180" s="833" t="s">
        <v>1789</v>
      </c>
      <c r="C2180" s="834"/>
      <c r="D2180" s="835" t="s">
        <v>1658</v>
      </c>
      <c r="E2180" s="836"/>
      <c r="F2180" s="836"/>
      <c r="G2180" s="836"/>
      <c r="H2180" s="836"/>
      <c r="I2180" s="837"/>
      <c r="J2180" s="190"/>
      <c r="K2180" s="59"/>
      <c r="L2180" s="59"/>
      <c r="M2180" s="60"/>
    </row>
    <row r="2181" spans="2:13" ht="15.75" thickTop="1">
      <c r="B2181" s="66" t="s">
        <v>1667</v>
      </c>
      <c r="C2181" s="596" t="s">
        <v>2049</v>
      </c>
      <c r="D2181" s="169" t="s">
        <v>1652</v>
      </c>
      <c r="E2181" s="170" t="s">
        <v>1653</v>
      </c>
      <c r="F2181" s="170" t="s">
        <v>1654</v>
      </c>
      <c r="G2181" s="170" t="s">
        <v>1656</v>
      </c>
      <c r="H2181" s="170" t="s">
        <v>1655</v>
      </c>
      <c r="I2181" s="171" t="s">
        <v>1657</v>
      </c>
      <c r="J2181" s="191"/>
      <c r="K2181" s="168"/>
      <c r="L2181" s="168"/>
      <c r="M2181" s="65"/>
    </row>
    <row r="2182" spans="2:13">
      <c r="B2182" s="66" t="s">
        <v>1757</v>
      </c>
      <c r="C2182" s="86" t="s">
        <v>1745</v>
      </c>
      <c r="D2182" s="87">
        <v>84</v>
      </c>
      <c r="E2182" s="88">
        <v>86</v>
      </c>
      <c r="F2182" s="88">
        <v>88</v>
      </c>
      <c r="G2182" s="88">
        <v>111</v>
      </c>
      <c r="H2182" s="88">
        <v>101</v>
      </c>
      <c r="I2182" s="89">
        <v>60</v>
      </c>
      <c r="J2182" s="191"/>
      <c r="K2182" s="168"/>
      <c r="L2182" s="168"/>
      <c r="M2182" s="65"/>
    </row>
    <row r="2183" spans="2:13">
      <c r="B2183" s="66" t="s">
        <v>1665</v>
      </c>
      <c r="C2183" s="86" t="s">
        <v>16</v>
      </c>
      <c r="D2183" s="838" t="s">
        <v>1669</v>
      </c>
      <c r="E2183" s="839"/>
      <c r="F2183" s="839"/>
      <c r="G2183" s="839"/>
      <c r="H2183" s="839"/>
      <c r="I2183" s="840"/>
      <c r="J2183" s="191"/>
      <c r="K2183" s="168"/>
      <c r="L2183" s="168"/>
      <c r="M2183" s="65"/>
    </row>
    <row r="2184" spans="2:13">
      <c r="B2184" s="66" t="s">
        <v>1666</v>
      </c>
      <c r="C2184" s="86" t="s">
        <v>15</v>
      </c>
      <c r="D2184" s="841" t="s">
        <v>1661</v>
      </c>
      <c r="E2184" s="842"/>
      <c r="F2184" s="842"/>
      <c r="G2184" s="842" t="s">
        <v>1662</v>
      </c>
      <c r="H2184" s="842"/>
      <c r="I2184" s="843"/>
      <c r="J2184" s="191"/>
      <c r="K2184" s="168"/>
      <c r="L2184" s="168"/>
      <c r="M2184" s="65"/>
    </row>
    <row r="2185" spans="2:13">
      <c r="B2185" s="66" t="s">
        <v>1670</v>
      </c>
      <c r="C2185" s="86" t="s">
        <v>1624</v>
      </c>
      <c r="D2185" s="63" t="s">
        <v>1663</v>
      </c>
      <c r="E2185" s="168" t="s">
        <v>1351</v>
      </c>
      <c r="F2185" s="168"/>
      <c r="G2185" s="64" t="s">
        <v>1663</v>
      </c>
      <c r="H2185" s="168" t="s">
        <v>1247</v>
      </c>
      <c r="I2185" s="70"/>
      <c r="J2185" s="192"/>
      <c r="K2185" s="168"/>
      <c r="L2185" s="168"/>
      <c r="M2185" s="65"/>
    </row>
    <row r="2186" spans="2:13">
      <c r="B2186" s="66" t="s">
        <v>1659</v>
      </c>
      <c r="C2186" s="86">
        <v>518.17999999999995</v>
      </c>
      <c r="D2186" s="71" t="s">
        <v>1664</v>
      </c>
      <c r="E2186" s="90">
        <v>80</v>
      </c>
      <c r="F2186" s="68"/>
      <c r="G2186" s="72" t="s">
        <v>1664</v>
      </c>
      <c r="H2186" s="90">
        <v>63</v>
      </c>
      <c r="I2186" s="69"/>
      <c r="J2186" s="168"/>
      <c r="K2186" s="168"/>
      <c r="L2186" s="168"/>
      <c r="M2186" s="65"/>
    </row>
    <row r="2187" spans="2:13">
      <c r="B2187" s="66" t="s">
        <v>1660</v>
      </c>
      <c r="C2187" s="110">
        <v>1006.94</v>
      </c>
      <c r="D2187" s="838" t="s">
        <v>1668</v>
      </c>
      <c r="E2187" s="839"/>
      <c r="F2187" s="839"/>
      <c r="G2187" s="839"/>
      <c r="H2187" s="839"/>
      <c r="I2187" s="840"/>
      <c r="J2187" s="168"/>
      <c r="K2187" s="168"/>
      <c r="L2187" s="168"/>
      <c r="M2187" s="65"/>
    </row>
    <row r="2188" spans="2:13">
      <c r="B2188" s="66" t="s">
        <v>1728</v>
      </c>
      <c r="C2188" s="86">
        <v>365.83</v>
      </c>
      <c r="D2188" s="841" t="s">
        <v>1661</v>
      </c>
      <c r="E2188" s="842"/>
      <c r="F2188" s="842"/>
      <c r="G2188" s="842" t="s">
        <v>1662</v>
      </c>
      <c r="H2188" s="842"/>
      <c r="I2188" s="843"/>
      <c r="J2188" s="168"/>
      <c r="K2188" s="168"/>
      <c r="L2188" s="168"/>
      <c r="M2188" s="65"/>
    </row>
    <row r="2189" spans="2:13">
      <c r="B2189" s="66" t="s">
        <v>1713</v>
      </c>
      <c r="C2189" s="86">
        <v>1.29</v>
      </c>
      <c r="D2189" s="63" t="s">
        <v>1663</v>
      </c>
      <c r="E2189" s="168" t="s">
        <v>1271</v>
      </c>
      <c r="F2189" s="168"/>
      <c r="G2189" s="64" t="s">
        <v>1663</v>
      </c>
      <c r="H2189" s="168" t="s">
        <v>860</v>
      </c>
      <c r="I2189" s="70"/>
      <c r="J2189" s="168"/>
      <c r="K2189" s="168"/>
      <c r="L2189" s="168"/>
      <c r="M2189" s="65"/>
    </row>
    <row r="2190" spans="2:13">
      <c r="B2190" s="66" t="s">
        <v>1714</v>
      </c>
      <c r="C2190" s="86">
        <v>0.92</v>
      </c>
      <c r="D2190" s="63" t="s">
        <v>1664</v>
      </c>
      <c r="E2190" s="90">
        <v>95</v>
      </c>
      <c r="F2190" s="68"/>
      <c r="G2190" s="72" t="s">
        <v>1664</v>
      </c>
      <c r="H2190" s="91">
        <v>80</v>
      </c>
      <c r="I2190" s="70"/>
      <c r="J2190" s="168"/>
      <c r="K2190" s="168"/>
      <c r="L2190" s="168"/>
      <c r="M2190" s="65"/>
    </row>
    <row r="2191" spans="2:13">
      <c r="B2191" s="844" t="s">
        <v>1671</v>
      </c>
      <c r="C2191" s="839"/>
      <c r="D2191" s="840"/>
      <c r="E2191" s="838" t="s">
        <v>1672</v>
      </c>
      <c r="F2191" s="839"/>
      <c r="G2191" s="840"/>
      <c r="H2191" s="838" t="s">
        <v>1673</v>
      </c>
      <c r="I2191" s="839"/>
      <c r="J2191" s="840"/>
      <c r="K2191" s="838" t="s">
        <v>1701</v>
      </c>
      <c r="L2191" s="839"/>
      <c r="M2191" s="845"/>
    </row>
    <row r="2192" spans="2:13">
      <c r="B2192" s="73" t="s">
        <v>1674</v>
      </c>
      <c r="C2192" s="170" t="s">
        <v>1675</v>
      </c>
      <c r="D2192" s="171" t="s">
        <v>1676</v>
      </c>
      <c r="E2192" s="169" t="s">
        <v>1674</v>
      </c>
      <c r="F2192" s="170" t="s">
        <v>1675</v>
      </c>
      <c r="G2192" s="171" t="s">
        <v>1676</v>
      </c>
      <c r="H2192" s="169" t="s">
        <v>1694</v>
      </c>
      <c r="I2192" s="170" t="s">
        <v>1731</v>
      </c>
      <c r="J2192" s="171" t="s">
        <v>1732</v>
      </c>
      <c r="K2192" s="169" t="s">
        <v>1702</v>
      </c>
      <c r="L2192" s="170"/>
      <c r="M2192" s="77" t="s">
        <v>1703</v>
      </c>
    </row>
    <row r="2193" spans="2:13">
      <c r="B2193" s="61" t="s">
        <v>1678</v>
      </c>
      <c r="C2193" s="86" t="s">
        <v>1144</v>
      </c>
      <c r="D2193" s="92">
        <v>102</v>
      </c>
      <c r="E2193" s="167" t="s">
        <v>1678</v>
      </c>
      <c r="F2193" s="94" t="s">
        <v>944</v>
      </c>
      <c r="G2193" s="92">
        <v>68</v>
      </c>
      <c r="H2193" s="167" t="s">
        <v>1695</v>
      </c>
      <c r="I2193" s="86">
        <v>0</v>
      </c>
      <c r="J2193" s="92">
        <v>0</v>
      </c>
      <c r="K2193" s="167" t="s">
        <v>1704</v>
      </c>
      <c r="L2193" s="168"/>
      <c r="M2193" s="107">
        <v>0</v>
      </c>
    </row>
    <row r="2194" spans="2:13">
      <c r="B2194" s="61" t="s">
        <v>1679</v>
      </c>
      <c r="C2194" s="86" t="s">
        <v>1722</v>
      </c>
      <c r="D2194" s="92">
        <v>0</v>
      </c>
      <c r="E2194" s="167" t="s">
        <v>1679</v>
      </c>
      <c r="F2194" s="86" t="s">
        <v>1722</v>
      </c>
      <c r="G2194" s="92">
        <v>0</v>
      </c>
      <c r="H2194" s="167" t="s">
        <v>1696</v>
      </c>
      <c r="I2194" s="86">
        <v>90</v>
      </c>
      <c r="J2194" s="92">
        <v>10</v>
      </c>
      <c r="K2194" s="167" t="s">
        <v>1735</v>
      </c>
      <c r="L2194" s="168"/>
      <c r="M2194" s="107">
        <v>6</v>
      </c>
    </row>
    <row r="2195" spans="2:13">
      <c r="B2195" s="61" t="s">
        <v>1680</v>
      </c>
      <c r="C2195" s="86" t="s">
        <v>1723</v>
      </c>
      <c r="D2195" s="92" t="s">
        <v>1723</v>
      </c>
      <c r="E2195" s="167" t="s">
        <v>1680</v>
      </c>
      <c r="F2195" s="86" t="s">
        <v>1723</v>
      </c>
      <c r="G2195" s="92" t="s">
        <v>1723</v>
      </c>
      <c r="H2195" s="167" t="s">
        <v>1697</v>
      </c>
      <c r="I2195" s="86">
        <v>0</v>
      </c>
      <c r="J2195" s="92">
        <v>30</v>
      </c>
      <c r="K2195" s="67" t="s">
        <v>1706</v>
      </c>
      <c r="L2195" s="68"/>
      <c r="M2195" s="101">
        <v>0</v>
      </c>
    </row>
    <row r="2196" spans="2:13">
      <c r="B2196" s="61" t="s">
        <v>1681</v>
      </c>
      <c r="C2196" s="86" t="s">
        <v>1722</v>
      </c>
      <c r="D2196" s="92">
        <v>0</v>
      </c>
      <c r="E2196" s="167" t="s">
        <v>1681</v>
      </c>
      <c r="F2196" s="86" t="s">
        <v>1722</v>
      </c>
      <c r="G2196" s="92">
        <v>0</v>
      </c>
      <c r="H2196" s="167" t="s">
        <v>1698</v>
      </c>
      <c r="I2196" s="86">
        <v>0</v>
      </c>
      <c r="J2196" s="92">
        <v>10</v>
      </c>
      <c r="K2196" s="838" t="s">
        <v>1707</v>
      </c>
      <c r="L2196" s="839"/>
      <c r="M2196" s="845"/>
    </row>
    <row r="2197" spans="2:13">
      <c r="B2197" s="61" t="s">
        <v>1682</v>
      </c>
      <c r="C2197" s="86" t="s">
        <v>1722</v>
      </c>
      <c r="D2197" s="92">
        <v>0</v>
      </c>
      <c r="E2197" s="167" t="s">
        <v>1682</v>
      </c>
      <c r="F2197" s="86" t="s">
        <v>889</v>
      </c>
      <c r="G2197" s="92">
        <v>80</v>
      </c>
      <c r="H2197" s="168" t="s">
        <v>1724</v>
      </c>
      <c r="I2197" s="86">
        <v>50</v>
      </c>
      <c r="J2197" s="92">
        <v>0</v>
      </c>
      <c r="K2197" s="846" t="s">
        <v>1708</v>
      </c>
      <c r="L2197" s="847"/>
      <c r="M2197" s="107">
        <v>0</v>
      </c>
    </row>
    <row r="2198" spans="2:13">
      <c r="B2198" s="61" t="s">
        <v>1683</v>
      </c>
      <c r="C2198" s="86" t="s">
        <v>663</v>
      </c>
      <c r="D2198" s="92">
        <v>90</v>
      </c>
      <c r="E2198" s="167" t="s">
        <v>1683</v>
      </c>
      <c r="F2198" s="86" t="s">
        <v>950</v>
      </c>
      <c r="G2198" s="92">
        <v>95</v>
      </c>
      <c r="H2198" s="167" t="s">
        <v>1699</v>
      </c>
      <c r="I2198" s="86">
        <v>0</v>
      </c>
      <c r="J2198" s="92">
        <v>0</v>
      </c>
      <c r="K2198" s="846" t="s">
        <v>1709</v>
      </c>
      <c r="L2198" s="847"/>
      <c r="M2198" s="107">
        <v>0</v>
      </c>
    </row>
    <row r="2199" spans="2:13">
      <c r="B2199" s="61" t="s">
        <v>1684</v>
      </c>
      <c r="C2199" s="94" t="s">
        <v>697</v>
      </c>
      <c r="D2199" s="92">
        <v>75</v>
      </c>
      <c r="E2199" s="167" t="s">
        <v>1684</v>
      </c>
      <c r="F2199" s="86" t="s">
        <v>1722</v>
      </c>
      <c r="G2199" s="92">
        <v>0</v>
      </c>
      <c r="H2199" s="167" t="s">
        <v>1685</v>
      </c>
      <c r="I2199" s="86">
        <v>85</v>
      </c>
      <c r="J2199" s="92">
        <v>0</v>
      </c>
      <c r="K2199" s="846" t="s">
        <v>1710</v>
      </c>
      <c r="L2199" s="847"/>
      <c r="M2199" s="107">
        <v>100</v>
      </c>
    </row>
    <row r="2200" spans="2:13">
      <c r="B2200" s="61" t="s">
        <v>1685</v>
      </c>
      <c r="C2200" s="86" t="s">
        <v>1722</v>
      </c>
      <c r="D2200" s="92">
        <v>0</v>
      </c>
      <c r="E2200" s="167" t="s">
        <v>1685</v>
      </c>
      <c r="F2200" s="86" t="s">
        <v>1722</v>
      </c>
      <c r="G2200" s="92">
        <v>0</v>
      </c>
      <c r="H2200" s="167" t="s">
        <v>1700</v>
      </c>
      <c r="I2200" s="100">
        <v>50</v>
      </c>
      <c r="J2200" s="106">
        <v>0</v>
      </c>
      <c r="K2200" s="593" t="s">
        <v>2003</v>
      </c>
      <c r="L2200" s="100"/>
      <c r="M2200" s="101">
        <v>0</v>
      </c>
    </row>
    <row r="2201" spans="2:13">
      <c r="B2201" s="61" t="s">
        <v>1686</v>
      </c>
      <c r="C2201" s="94" t="s">
        <v>811</v>
      </c>
      <c r="D2201" s="92">
        <v>100</v>
      </c>
      <c r="E2201" s="167" t="s">
        <v>1686</v>
      </c>
      <c r="F2201" s="86" t="s">
        <v>1722</v>
      </c>
      <c r="G2201" s="92">
        <v>0</v>
      </c>
      <c r="H2201" s="848" t="s">
        <v>1712</v>
      </c>
      <c r="I2201" s="849"/>
      <c r="J2201" s="81" t="s">
        <v>1711</v>
      </c>
      <c r="K2201" s="97">
        <v>30</v>
      </c>
      <c r="L2201" s="82" t="s">
        <v>1705</v>
      </c>
      <c r="M2201" s="98">
        <v>115</v>
      </c>
    </row>
    <row r="2202" spans="2:13">
      <c r="B2202" s="61" t="s">
        <v>1687</v>
      </c>
      <c r="C2202" s="86" t="s">
        <v>808</v>
      </c>
      <c r="D2202" s="92">
        <v>80</v>
      </c>
      <c r="E2202" s="167" t="s">
        <v>1687</v>
      </c>
      <c r="F2202" s="86" t="s">
        <v>1722</v>
      </c>
      <c r="G2202" s="92">
        <v>0</v>
      </c>
      <c r="H2202" s="168"/>
      <c r="I2202" s="168"/>
      <c r="J2202" s="168"/>
      <c r="K2202" s="168"/>
      <c r="L2202" s="168"/>
      <c r="M2202" s="65"/>
    </row>
    <row r="2203" spans="2:13">
      <c r="B2203" s="61" t="s">
        <v>1688</v>
      </c>
      <c r="C2203" s="86" t="s">
        <v>1722</v>
      </c>
      <c r="D2203" s="92">
        <v>0</v>
      </c>
      <c r="E2203" s="167" t="s">
        <v>1688</v>
      </c>
      <c r="F2203" s="86" t="s">
        <v>1722</v>
      </c>
      <c r="G2203" s="92">
        <v>0</v>
      </c>
      <c r="H2203" s="168"/>
      <c r="I2203" s="168"/>
      <c r="J2203" s="168"/>
      <c r="K2203" s="168"/>
      <c r="L2203" s="168"/>
      <c r="M2203" s="65"/>
    </row>
    <row r="2204" spans="2:13">
      <c r="B2204" s="61" t="s">
        <v>1689</v>
      </c>
      <c r="C2204" s="94" t="s">
        <v>879</v>
      </c>
      <c r="D2204" s="92">
        <v>51</v>
      </c>
      <c r="E2204" s="167" t="s">
        <v>1689</v>
      </c>
      <c r="F2204" s="96" t="s">
        <v>1195</v>
      </c>
      <c r="G2204" s="92">
        <v>75</v>
      </c>
      <c r="H2204" s="168"/>
      <c r="I2204" s="168"/>
      <c r="J2204" s="168"/>
      <c r="K2204" s="168"/>
      <c r="L2204" s="168"/>
      <c r="M2204" s="65"/>
    </row>
    <row r="2205" spans="2:13">
      <c r="B2205" s="61" t="s">
        <v>1690</v>
      </c>
      <c r="C2205" s="86" t="s">
        <v>1154</v>
      </c>
      <c r="D2205" s="92">
        <v>68</v>
      </c>
      <c r="E2205" s="167" t="s">
        <v>1690</v>
      </c>
      <c r="F2205" s="86" t="s">
        <v>1722</v>
      </c>
      <c r="G2205" s="92">
        <v>0</v>
      </c>
      <c r="H2205" s="168"/>
      <c r="I2205" s="168"/>
      <c r="J2205" s="168"/>
      <c r="K2205" s="168"/>
      <c r="L2205" s="168"/>
      <c r="M2205" s="65"/>
    </row>
    <row r="2206" spans="2:13">
      <c r="B2206" s="61" t="s">
        <v>1691</v>
      </c>
      <c r="C2206" s="96" t="s">
        <v>1187</v>
      </c>
      <c r="D2206" s="92">
        <v>70</v>
      </c>
      <c r="E2206" s="167" t="s">
        <v>1691</v>
      </c>
      <c r="F2206" s="86" t="s">
        <v>1722</v>
      </c>
      <c r="G2206" s="92">
        <v>0</v>
      </c>
      <c r="H2206" s="86" t="s">
        <v>1716</v>
      </c>
      <c r="I2206" s="168"/>
      <c r="J2206" s="85" t="s">
        <v>1717</v>
      </c>
      <c r="K2206" s="168"/>
      <c r="L2206" s="85" t="s">
        <v>1718</v>
      </c>
      <c r="M2206" s="65"/>
    </row>
    <row r="2207" spans="2:13">
      <c r="B2207" s="61" t="s">
        <v>1692</v>
      </c>
      <c r="C2207" s="86" t="s">
        <v>1722</v>
      </c>
      <c r="D2207" s="92">
        <v>0</v>
      </c>
      <c r="E2207" s="167" t="s">
        <v>1692</v>
      </c>
      <c r="F2207" s="86" t="s">
        <v>1722</v>
      </c>
      <c r="G2207" s="92">
        <v>0</v>
      </c>
      <c r="H2207" s="168"/>
      <c r="I2207" s="168"/>
      <c r="J2207" s="168"/>
      <c r="K2207" s="168"/>
      <c r="L2207" s="168"/>
      <c r="M2207" s="65"/>
    </row>
    <row r="2208" spans="2:13">
      <c r="B2208" s="61" t="s">
        <v>1677</v>
      </c>
      <c r="C2208" s="86" t="s">
        <v>863</v>
      </c>
      <c r="D2208" s="92">
        <v>66</v>
      </c>
      <c r="E2208" s="167" t="s">
        <v>1677</v>
      </c>
      <c r="F2208" s="86" t="s">
        <v>1722</v>
      </c>
      <c r="G2208" s="92">
        <v>0</v>
      </c>
      <c r="H2208" s="168"/>
      <c r="I2208" s="168"/>
      <c r="J2208" s="168"/>
      <c r="K2208" s="168"/>
      <c r="L2208" s="168"/>
      <c r="M2208" s="65"/>
    </row>
    <row r="2209" spans="2:13">
      <c r="B2209" s="61" t="s">
        <v>1693</v>
      </c>
      <c r="C2209" s="86" t="s">
        <v>1723</v>
      </c>
      <c r="D2209" s="92" t="s">
        <v>1723</v>
      </c>
      <c r="E2209" s="167" t="s">
        <v>1693</v>
      </c>
      <c r="F2209" s="86" t="s">
        <v>1723</v>
      </c>
      <c r="G2209" s="92" t="s">
        <v>1723</v>
      </c>
      <c r="H2209" s="168"/>
      <c r="I2209" s="168"/>
      <c r="J2209" s="168"/>
      <c r="K2209" s="168"/>
      <c r="L2209" s="168"/>
      <c r="M2209" s="65"/>
    </row>
    <row r="2210" spans="2:13" ht="15.75" thickBot="1">
      <c r="B2210" s="102" t="s">
        <v>1729</v>
      </c>
      <c r="C2210" s="93"/>
      <c r="D2210" s="108">
        <v>78</v>
      </c>
      <c r="E2210" s="103" t="s">
        <v>1730</v>
      </c>
      <c r="F2210" s="93"/>
      <c r="G2210" s="108">
        <v>80</v>
      </c>
      <c r="H2210" s="83"/>
      <c r="I2210" s="83"/>
      <c r="J2210" s="83"/>
      <c r="K2210" s="83"/>
      <c r="L2210" s="83"/>
      <c r="M2210" s="84"/>
    </row>
    <row r="2211" spans="2:13" ht="16.5" thickTop="1" thickBot="1">
      <c r="B2211" s="104"/>
      <c r="C2211" s="105"/>
      <c r="D2211" s="142"/>
      <c r="E2211" s="104"/>
      <c r="F2211" s="105"/>
      <c r="G2211" s="142"/>
      <c r="H2211" s="58"/>
      <c r="I2211" s="58"/>
      <c r="J2211" s="58"/>
      <c r="K2211" s="58"/>
      <c r="L2211" s="58"/>
      <c r="M2211" s="58"/>
    </row>
    <row r="2212" spans="2:13" ht="16.5" thickTop="1" thickBot="1">
      <c r="B2212" s="833" t="s">
        <v>2128</v>
      </c>
      <c r="C2212" s="834"/>
      <c r="D2212" s="835" t="s">
        <v>1658</v>
      </c>
      <c r="E2212" s="836"/>
      <c r="F2212" s="836"/>
      <c r="G2212" s="836"/>
      <c r="H2212" s="836"/>
      <c r="I2212" s="837"/>
      <c r="J2212" s="228"/>
      <c r="K2212" s="59"/>
      <c r="L2212" s="59"/>
      <c r="M2212" s="60"/>
    </row>
    <row r="2213" spans="2:13" ht="15.75" thickTop="1">
      <c r="B2213" s="66" t="s">
        <v>1667</v>
      </c>
      <c r="C2213" s="644" t="s">
        <v>2111</v>
      </c>
      <c r="D2213" s="643" t="s">
        <v>1652</v>
      </c>
      <c r="E2213" s="644" t="s">
        <v>1653</v>
      </c>
      <c r="F2213" s="644" t="s">
        <v>1654</v>
      </c>
      <c r="G2213" s="644" t="s">
        <v>1656</v>
      </c>
      <c r="H2213" s="644" t="s">
        <v>1655</v>
      </c>
      <c r="I2213" s="645" t="s">
        <v>1657</v>
      </c>
      <c r="J2213" s="229"/>
      <c r="K2213" s="647"/>
      <c r="L2213" s="647"/>
      <c r="M2213" s="65"/>
    </row>
    <row r="2214" spans="2:13">
      <c r="B2214" s="66" t="s">
        <v>1757</v>
      </c>
      <c r="C2214" s="86" t="s">
        <v>1792</v>
      </c>
      <c r="D2214" s="87">
        <v>115</v>
      </c>
      <c r="E2214" s="88">
        <v>115</v>
      </c>
      <c r="F2214" s="88">
        <v>85</v>
      </c>
      <c r="G2214" s="88">
        <v>90</v>
      </c>
      <c r="H2214" s="88">
        <v>75</v>
      </c>
      <c r="I2214" s="89">
        <v>100</v>
      </c>
      <c r="J2214" s="229"/>
      <c r="K2214" s="647"/>
      <c r="L2214" s="647"/>
      <c r="M2214" s="65"/>
    </row>
    <row r="2215" spans="2:13">
      <c r="B2215" s="66" t="s">
        <v>1665</v>
      </c>
      <c r="C2215" s="86" t="s">
        <v>5</v>
      </c>
      <c r="D2215" s="838" t="s">
        <v>1669</v>
      </c>
      <c r="E2215" s="839"/>
      <c r="F2215" s="839"/>
      <c r="G2215" s="839"/>
      <c r="H2215" s="839"/>
      <c r="I2215" s="840"/>
      <c r="J2215" s="229"/>
      <c r="K2215" s="647"/>
      <c r="L2215" s="647"/>
      <c r="M2215" s="65"/>
    </row>
    <row r="2216" spans="2:13">
      <c r="B2216" s="66" t="s">
        <v>1666</v>
      </c>
      <c r="C2216" s="86" t="s">
        <v>1723</v>
      </c>
      <c r="D2216" s="841" t="s">
        <v>1661</v>
      </c>
      <c r="E2216" s="842"/>
      <c r="F2216" s="842"/>
      <c r="G2216" s="842" t="s">
        <v>1662</v>
      </c>
      <c r="H2216" s="842"/>
      <c r="I2216" s="843"/>
      <c r="J2216" s="229"/>
      <c r="K2216" s="647"/>
      <c r="L2216" s="647"/>
      <c r="M2216" s="65"/>
    </row>
    <row r="2217" spans="2:13">
      <c r="B2217" s="66" t="s">
        <v>1670</v>
      </c>
      <c r="C2217" s="86" t="s">
        <v>1541</v>
      </c>
      <c r="D2217" s="63" t="s">
        <v>1663</v>
      </c>
      <c r="E2217" s="647" t="s">
        <v>856</v>
      </c>
      <c r="F2217" s="647"/>
      <c r="G2217" s="64" t="s">
        <v>1663</v>
      </c>
      <c r="H2217" s="647" t="s">
        <v>1723</v>
      </c>
      <c r="I2217" s="70"/>
      <c r="J2217" s="229"/>
      <c r="K2217" s="647"/>
      <c r="L2217" s="647"/>
      <c r="M2217" s="65"/>
    </row>
    <row r="2218" spans="2:13">
      <c r="B2218" s="66" t="s">
        <v>1659</v>
      </c>
      <c r="C2218" s="140">
        <v>753.89</v>
      </c>
      <c r="D2218" s="71" t="s">
        <v>1664</v>
      </c>
      <c r="E2218" s="90">
        <v>120</v>
      </c>
      <c r="F2218" s="68"/>
      <c r="G2218" s="72" t="s">
        <v>1664</v>
      </c>
      <c r="H2218" s="90" t="s">
        <v>1723</v>
      </c>
      <c r="I2218" s="69"/>
      <c r="J2218" s="229"/>
      <c r="K2218" s="647"/>
      <c r="L2218" s="647"/>
      <c r="M2218" s="65"/>
    </row>
    <row r="2219" spans="2:13">
      <c r="B2219" s="66" t="s">
        <v>1660</v>
      </c>
      <c r="C2219" s="140">
        <v>431.6</v>
      </c>
      <c r="D2219" s="838" t="s">
        <v>1668</v>
      </c>
      <c r="E2219" s="839"/>
      <c r="F2219" s="839"/>
      <c r="G2219" s="839"/>
      <c r="H2219" s="839"/>
      <c r="I2219" s="840"/>
      <c r="J2219" s="229"/>
      <c r="K2219" s="647"/>
      <c r="L2219" s="647"/>
      <c r="M2219" s="65"/>
    </row>
    <row r="2220" spans="2:13">
      <c r="B2220" s="66" t="s">
        <v>1728</v>
      </c>
      <c r="C2220" s="140">
        <v>266.47000000000003</v>
      </c>
      <c r="D2220" s="841" t="s">
        <v>1661</v>
      </c>
      <c r="E2220" s="842"/>
      <c r="F2220" s="842"/>
      <c r="G2220" s="842" t="s">
        <v>1662</v>
      </c>
      <c r="H2220" s="842"/>
      <c r="I2220" s="843"/>
      <c r="J2220" s="229"/>
      <c r="K2220" s="647"/>
      <c r="L2220" s="647"/>
      <c r="M2220" s="65"/>
    </row>
    <row r="2221" spans="2:13">
      <c r="B2221" s="66" t="s">
        <v>1713</v>
      </c>
      <c r="C2221" s="140">
        <v>1.77</v>
      </c>
      <c r="D2221" s="63" t="s">
        <v>1663</v>
      </c>
      <c r="E2221" s="647" t="s">
        <v>844</v>
      </c>
      <c r="F2221" s="647"/>
      <c r="G2221" s="64" t="s">
        <v>1663</v>
      </c>
      <c r="H2221" s="647" t="s">
        <v>1723</v>
      </c>
      <c r="I2221" s="70"/>
      <c r="J2221" s="229"/>
      <c r="K2221" s="647"/>
      <c r="L2221" s="647"/>
      <c r="M2221" s="65"/>
    </row>
    <row r="2222" spans="2:13">
      <c r="B2222" s="66" t="s">
        <v>1714</v>
      </c>
      <c r="C2222" s="140">
        <v>1.54</v>
      </c>
      <c r="D2222" s="63" t="s">
        <v>1664</v>
      </c>
      <c r="E2222" s="90">
        <v>102</v>
      </c>
      <c r="F2222" s="68"/>
      <c r="G2222" s="72" t="s">
        <v>1664</v>
      </c>
      <c r="H2222" s="91" t="s">
        <v>1723</v>
      </c>
      <c r="I2222" s="70"/>
      <c r="J2222" s="229"/>
      <c r="K2222" s="647"/>
      <c r="L2222" s="647"/>
      <c r="M2222" s="65"/>
    </row>
    <row r="2223" spans="2:13">
      <c r="B2223" s="844" t="s">
        <v>1671</v>
      </c>
      <c r="C2223" s="839"/>
      <c r="D2223" s="840"/>
      <c r="E2223" s="838" t="s">
        <v>1672</v>
      </c>
      <c r="F2223" s="839"/>
      <c r="G2223" s="840"/>
      <c r="H2223" s="838" t="s">
        <v>1673</v>
      </c>
      <c r="I2223" s="839"/>
      <c r="J2223" s="840"/>
      <c r="K2223" s="838" t="s">
        <v>1701</v>
      </c>
      <c r="L2223" s="839"/>
      <c r="M2223" s="845"/>
    </row>
    <row r="2224" spans="2:13">
      <c r="B2224" s="73" t="s">
        <v>1674</v>
      </c>
      <c r="C2224" s="644" t="s">
        <v>1675</v>
      </c>
      <c r="D2224" s="645" t="s">
        <v>1676</v>
      </c>
      <c r="E2224" s="643" t="s">
        <v>1674</v>
      </c>
      <c r="F2224" s="644" t="s">
        <v>1675</v>
      </c>
      <c r="G2224" s="645" t="s">
        <v>1676</v>
      </c>
      <c r="H2224" s="643" t="s">
        <v>1694</v>
      </c>
      <c r="I2224" s="644" t="s">
        <v>1731</v>
      </c>
      <c r="J2224" s="645" t="s">
        <v>1732</v>
      </c>
      <c r="K2224" s="643" t="s">
        <v>1702</v>
      </c>
      <c r="L2224" s="644"/>
      <c r="M2224" s="77" t="s">
        <v>1703</v>
      </c>
    </row>
    <row r="2225" spans="2:13">
      <c r="B2225" s="61" t="s">
        <v>1678</v>
      </c>
      <c r="C2225" s="109" t="s">
        <v>1854</v>
      </c>
      <c r="D2225" s="92">
        <v>110</v>
      </c>
      <c r="E2225" s="646" t="s">
        <v>1678</v>
      </c>
      <c r="F2225" s="94" t="s">
        <v>944</v>
      </c>
      <c r="G2225" s="92">
        <v>68</v>
      </c>
      <c r="H2225" s="646" t="s">
        <v>1695</v>
      </c>
      <c r="I2225" s="86">
        <v>75</v>
      </c>
      <c r="J2225" s="92">
        <v>10</v>
      </c>
      <c r="K2225" s="646" t="s">
        <v>1704</v>
      </c>
      <c r="L2225" s="647"/>
      <c r="M2225" s="107">
        <v>0</v>
      </c>
    </row>
    <row r="2226" spans="2:13">
      <c r="B2226" s="61" t="s">
        <v>1679</v>
      </c>
      <c r="C2226" s="86" t="s">
        <v>1723</v>
      </c>
      <c r="D2226" s="92" t="s">
        <v>1723</v>
      </c>
      <c r="E2226" s="646" t="s">
        <v>1679</v>
      </c>
      <c r="F2226" s="86" t="s">
        <v>1723</v>
      </c>
      <c r="G2226" s="92" t="s">
        <v>1723</v>
      </c>
      <c r="H2226" s="646" t="s">
        <v>1696</v>
      </c>
      <c r="I2226" s="86">
        <v>90</v>
      </c>
      <c r="J2226" s="92">
        <v>0</v>
      </c>
      <c r="K2226" s="646" t="s">
        <v>1735</v>
      </c>
      <c r="L2226" s="647"/>
      <c r="M2226" s="107">
        <v>0</v>
      </c>
    </row>
    <row r="2227" spans="2:13">
      <c r="B2227" s="61" t="s">
        <v>1680</v>
      </c>
      <c r="C2227" s="86" t="s">
        <v>1722</v>
      </c>
      <c r="D2227" s="92">
        <v>0</v>
      </c>
      <c r="E2227" s="646" t="s">
        <v>1680</v>
      </c>
      <c r="F2227" s="86" t="s">
        <v>1722</v>
      </c>
      <c r="G2227" s="92">
        <v>0</v>
      </c>
      <c r="H2227" s="646" t="s">
        <v>1697</v>
      </c>
      <c r="I2227" s="86">
        <v>0</v>
      </c>
      <c r="J2227" s="92">
        <v>30</v>
      </c>
      <c r="K2227" s="67" t="s">
        <v>1706</v>
      </c>
      <c r="L2227" s="68"/>
      <c r="M2227" s="101">
        <v>0</v>
      </c>
    </row>
    <row r="2228" spans="2:13">
      <c r="B2228" s="61" t="s">
        <v>1681</v>
      </c>
      <c r="C2228" s="86" t="s">
        <v>1722</v>
      </c>
      <c r="D2228" s="92">
        <v>0</v>
      </c>
      <c r="E2228" s="646" t="s">
        <v>1681</v>
      </c>
      <c r="F2228" s="86" t="s">
        <v>1722</v>
      </c>
      <c r="G2228" s="92">
        <v>0</v>
      </c>
      <c r="H2228" s="646" t="s">
        <v>1698</v>
      </c>
      <c r="I2228" s="86">
        <v>0</v>
      </c>
      <c r="J2228" s="92">
        <v>0</v>
      </c>
      <c r="K2228" s="838" t="s">
        <v>1707</v>
      </c>
      <c r="L2228" s="839"/>
      <c r="M2228" s="845"/>
    </row>
    <row r="2229" spans="2:13">
      <c r="B2229" s="61" t="s">
        <v>1682</v>
      </c>
      <c r="C2229" s="86" t="s">
        <v>1722</v>
      </c>
      <c r="D2229" s="92">
        <v>0</v>
      </c>
      <c r="E2229" s="646" t="s">
        <v>1682</v>
      </c>
      <c r="F2229" s="94" t="s">
        <v>1908</v>
      </c>
      <c r="G2229" s="92">
        <v>60</v>
      </c>
      <c r="H2229" s="647" t="s">
        <v>1724</v>
      </c>
      <c r="I2229" s="86">
        <v>0</v>
      </c>
      <c r="J2229" s="92">
        <v>0</v>
      </c>
      <c r="K2229" s="846" t="s">
        <v>1708</v>
      </c>
      <c r="L2229" s="847"/>
      <c r="M2229" s="107">
        <v>0</v>
      </c>
    </row>
    <row r="2230" spans="2:13">
      <c r="B2230" s="61" t="s">
        <v>1683</v>
      </c>
      <c r="C2230" s="86" t="s">
        <v>1722</v>
      </c>
      <c r="D2230" s="92">
        <v>0</v>
      </c>
      <c r="E2230" s="646" t="s">
        <v>1683</v>
      </c>
      <c r="F2230" s="86" t="s">
        <v>1722</v>
      </c>
      <c r="G2230" s="92">
        <v>0</v>
      </c>
      <c r="H2230" s="646" t="s">
        <v>1699</v>
      </c>
      <c r="I2230" s="86">
        <v>0</v>
      </c>
      <c r="J2230" s="92">
        <v>0</v>
      </c>
      <c r="K2230" s="846" t="s">
        <v>1709</v>
      </c>
      <c r="L2230" s="847"/>
      <c r="M2230" s="107">
        <v>0</v>
      </c>
    </row>
    <row r="2231" spans="2:13">
      <c r="B2231" s="61" t="s">
        <v>1684</v>
      </c>
      <c r="C2231" s="94" t="s">
        <v>1155</v>
      </c>
      <c r="D2231" s="92">
        <v>40</v>
      </c>
      <c r="E2231" s="646" t="s">
        <v>1684</v>
      </c>
      <c r="F2231" s="86" t="s">
        <v>1722</v>
      </c>
      <c r="G2231" s="92">
        <v>0</v>
      </c>
      <c r="H2231" s="646" t="s">
        <v>1685</v>
      </c>
      <c r="I2231" s="86">
        <v>85</v>
      </c>
      <c r="J2231" s="92">
        <v>0</v>
      </c>
      <c r="K2231" s="846" t="s">
        <v>1710</v>
      </c>
      <c r="L2231" s="847"/>
      <c r="M2231" s="107">
        <v>0</v>
      </c>
    </row>
    <row r="2232" spans="2:13">
      <c r="B2232" s="61" t="s">
        <v>1685</v>
      </c>
      <c r="C2232" s="86" t="s">
        <v>1722</v>
      </c>
      <c r="D2232" s="92">
        <v>0</v>
      </c>
      <c r="E2232" s="646" t="s">
        <v>1685</v>
      </c>
      <c r="F2232" s="86" t="s">
        <v>1722</v>
      </c>
      <c r="G2232" s="92">
        <v>0</v>
      </c>
      <c r="H2232" s="646" t="s">
        <v>1700</v>
      </c>
      <c r="I2232" s="100">
        <v>0</v>
      </c>
      <c r="J2232" s="106">
        <v>0</v>
      </c>
      <c r="K2232" s="593" t="s">
        <v>2003</v>
      </c>
      <c r="L2232" s="100"/>
      <c r="M2232" s="101" t="s">
        <v>2004</v>
      </c>
    </row>
    <row r="2233" spans="2:13">
      <c r="B2233" s="61" t="s">
        <v>1686</v>
      </c>
      <c r="C2233" s="86" t="s">
        <v>774</v>
      </c>
      <c r="D2233" s="92">
        <v>40</v>
      </c>
      <c r="E2233" s="646" t="s">
        <v>1686</v>
      </c>
      <c r="F2233" s="86" t="s">
        <v>1722</v>
      </c>
      <c r="G2233" s="92">
        <v>0</v>
      </c>
      <c r="H2233" s="848" t="s">
        <v>1712</v>
      </c>
      <c r="I2233" s="849"/>
      <c r="J2233" s="81" t="s">
        <v>1711</v>
      </c>
      <c r="K2233" s="97">
        <v>-20</v>
      </c>
      <c r="L2233" s="82" t="s">
        <v>1705</v>
      </c>
      <c r="M2233" s="98">
        <v>95</v>
      </c>
    </row>
    <row r="2234" spans="2:13">
      <c r="B2234" s="61" t="s">
        <v>1687</v>
      </c>
      <c r="C2234" s="86" t="s">
        <v>1722</v>
      </c>
      <c r="D2234" s="92">
        <v>0</v>
      </c>
      <c r="E2234" s="646" t="s">
        <v>1687</v>
      </c>
      <c r="F2234" s="86" t="s">
        <v>1722</v>
      </c>
      <c r="G2234" s="92">
        <v>0</v>
      </c>
      <c r="H2234" s="647"/>
      <c r="I2234" s="647"/>
      <c r="J2234" s="647"/>
      <c r="K2234" s="647"/>
      <c r="L2234" s="647"/>
      <c r="M2234" s="65"/>
    </row>
    <row r="2235" spans="2:13">
      <c r="B2235" s="61" t="s">
        <v>1688</v>
      </c>
      <c r="C2235" s="86" t="s">
        <v>1722</v>
      </c>
      <c r="D2235" s="92">
        <v>0</v>
      </c>
      <c r="E2235" s="646" t="s">
        <v>1688</v>
      </c>
      <c r="F2235" s="96" t="s">
        <v>829</v>
      </c>
      <c r="G2235" s="92">
        <v>80</v>
      </c>
      <c r="H2235" s="647"/>
      <c r="I2235" s="647"/>
      <c r="J2235" s="647"/>
      <c r="K2235" s="647"/>
      <c r="L2235" s="647"/>
      <c r="M2235" s="65"/>
    </row>
    <row r="2236" spans="2:13">
      <c r="B2236" s="61" t="s">
        <v>1689</v>
      </c>
      <c r="C2236" s="86" t="s">
        <v>1722</v>
      </c>
      <c r="D2236" s="92">
        <v>0</v>
      </c>
      <c r="E2236" s="646" t="s">
        <v>1689</v>
      </c>
      <c r="F2236" s="86" t="s">
        <v>1722</v>
      </c>
      <c r="G2236" s="92">
        <v>0</v>
      </c>
      <c r="H2236" s="647"/>
      <c r="I2236" s="647"/>
      <c r="J2236" s="647"/>
      <c r="K2236" s="647"/>
      <c r="L2236" s="647"/>
      <c r="M2236" s="65"/>
    </row>
    <row r="2237" spans="2:13">
      <c r="B2237" s="61" t="s">
        <v>1690</v>
      </c>
      <c r="C2237" s="94" t="s">
        <v>1252</v>
      </c>
      <c r="D2237" s="92">
        <v>80</v>
      </c>
      <c r="E2237" s="646" t="s">
        <v>1690</v>
      </c>
      <c r="F2237" s="86" t="s">
        <v>1722</v>
      </c>
      <c r="G2237" s="92">
        <v>0</v>
      </c>
      <c r="H2237" s="647"/>
      <c r="I2237" s="647"/>
      <c r="J2237" s="647"/>
      <c r="K2237" s="647"/>
      <c r="L2237" s="647"/>
      <c r="M2237" s="65"/>
    </row>
    <row r="2238" spans="2:13">
      <c r="B2238" s="61" t="s">
        <v>1691</v>
      </c>
      <c r="C2238" s="86" t="s">
        <v>1722</v>
      </c>
      <c r="D2238" s="92">
        <v>0</v>
      </c>
      <c r="E2238" s="646" t="s">
        <v>1691</v>
      </c>
      <c r="F2238" s="96" t="s">
        <v>1185</v>
      </c>
      <c r="G2238" s="92">
        <v>80</v>
      </c>
      <c r="H2238" s="86"/>
      <c r="I2238" s="647" t="s">
        <v>1800</v>
      </c>
      <c r="J2238" s="85"/>
      <c r="K2238" s="647"/>
      <c r="L2238" s="85" t="s">
        <v>1718</v>
      </c>
      <c r="M2238" s="65"/>
    </row>
    <row r="2239" spans="2:13">
      <c r="B2239" s="61" t="s">
        <v>1692</v>
      </c>
      <c r="C2239" s="86" t="s">
        <v>1722</v>
      </c>
      <c r="D2239" s="92">
        <v>0</v>
      </c>
      <c r="E2239" s="646" t="s">
        <v>1692</v>
      </c>
      <c r="F2239" s="86" t="s">
        <v>1722</v>
      </c>
      <c r="G2239" s="92">
        <v>0</v>
      </c>
      <c r="H2239" s="647"/>
      <c r="I2239" s="647"/>
      <c r="J2239" s="647"/>
      <c r="K2239" s="647"/>
      <c r="L2239" s="647"/>
      <c r="M2239" s="65"/>
    </row>
    <row r="2240" spans="2:13">
      <c r="B2240" s="61" t="s">
        <v>1677</v>
      </c>
      <c r="C2240" s="86" t="s">
        <v>677</v>
      </c>
      <c r="D2240" s="92">
        <v>60</v>
      </c>
      <c r="E2240" s="646" t="s">
        <v>1677</v>
      </c>
      <c r="F2240" s="86" t="s">
        <v>1722</v>
      </c>
      <c r="G2240" s="92">
        <v>0</v>
      </c>
      <c r="H2240" s="647"/>
      <c r="I2240" s="647"/>
      <c r="J2240" s="647"/>
      <c r="K2240" s="647"/>
      <c r="L2240" s="647"/>
      <c r="M2240" s="65"/>
    </row>
    <row r="2241" spans="2:13">
      <c r="B2241" s="61" t="s">
        <v>1693</v>
      </c>
      <c r="C2241" s="86" t="s">
        <v>963</v>
      </c>
      <c r="D2241" s="92">
        <v>80</v>
      </c>
      <c r="E2241" s="646" t="s">
        <v>1693</v>
      </c>
      <c r="F2241" s="86" t="s">
        <v>1722</v>
      </c>
      <c r="G2241" s="92">
        <v>0</v>
      </c>
      <c r="H2241" s="647"/>
      <c r="I2241" s="647"/>
      <c r="J2241" s="647"/>
      <c r="K2241" s="647"/>
      <c r="L2241" s="647"/>
      <c r="M2241" s="65"/>
    </row>
    <row r="2242" spans="2:13" ht="15.75" thickBot="1">
      <c r="B2242" s="102" t="s">
        <v>1729</v>
      </c>
      <c r="C2242" s="93"/>
      <c r="D2242" s="108">
        <v>68</v>
      </c>
      <c r="E2242" s="103" t="s">
        <v>1730</v>
      </c>
      <c r="F2242" s="93"/>
      <c r="G2242" s="108">
        <v>72</v>
      </c>
      <c r="H2242" s="83"/>
      <c r="I2242" s="83"/>
      <c r="J2242" s="83"/>
      <c r="K2242" s="83"/>
      <c r="L2242" s="83"/>
      <c r="M2242" s="84"/>
    </row>
    <row r="2243" spans="2:13" ht="16.5" thickTop="1" thickBot="1">
      <c r="B2243" s="104"/>
      <c r="C2243" s="105"/>
      <c r="D2243" s="142"/>
      <c r="E2243" s="104"/>
      <c r="F2243" s="105"/>
      <c r="G2243" s="142"/>
      <c r="H2243" s="58"/>
      <c r="I2243" s="58"/>
      <c r="J2243" s="58"/>
      <c r="K2243" s="58"/>
      <c r="L2243" s="58"/>
      <c r="M2243" s="58"/>
    </row>
    <row r="2244" spans="2:13" ht="16.5" thickTop="1" thickBot="1">
      <c r="B2244" s="833" t="s">
        <v>1972</v>
      </c>
      <c r="C2244" s="834"/>
      <c r="D2244" s="835" t="s">
        <v>1658</v>
      </c>
      <c r="E2244" s="836"/>
      <c r="F2244" s="836"/>
      <c r="G2244" s="836"/>
      <c r="H2244" s="836"/>
      <c r="I2244" s="837"/>
      <c r="J2244" s="119"/>
      <c r="K2244" s="59"/>
      <c r="L2244" s="59"/>
      <c r="M2244" s="60"/>
    </row>
    <row r="2245" spans="2:13" ht="15.75" thickTop="1">
      <c r="B2245" s="66" t="s">
        <v>1667</v>
      </c>
      <c r="C2245" s="598" t="s">
        <v>2051</v>
      </c>
      <c r="D2245" s="538" t="s">
        <v>1652</v>
      </c>
      <c r="E2245" s="539" t="s">
        <v>1653</v>
      </c>
      <c r="F2245" s="539" t="s">
        <v>1654</v>
      </c>
      <c r="G2245" s="539" t="s">
        <v>1656</v>
      </c>
      <c r="H2245" s="539" t="s">
        <v>1655</v>
      </c>
      <c r="I2245" s="540" t="s">
        <v>1657</v>
      </c>
      <c r="J2245" s="120"/>
      <c r="K2245" s="537"/>
      <c r="L2245" s="537"/>
      <c r="M2245" s="65"/>
    </row>
    <row r="2246" spans="2:13">
      <c r="B2246" s="66" t="s">
        <v>1757</v>
      </c>
      <c r="C2246" s="86" t="s">
        <v>1792</v>
      </c>
      <c r="D2246" s="87">
        <v>65</v>
      </c>
      <c r="E2246" s="88">
        <v>65</v>
      </c>
      <c r="F2246" s="88">
        <v>60</v>
      </c>
      <c r="G2246" s="88">
        <v>130</v>
      </c>
      <c r="H2246" s="88">
        <v>95</v>
      </c>
      <c r="I2246" s="89">
        <v>110</v>
      </c>
      <c r="J2246" s="120"/>
      <c r="K2246" s="537"/>
      <c r="L2246" s="537"/>
      <c r="M2246" s="65"/>
    </row>
    <row r="2247" spans="2:13">
      <c r="B2247" s="66" t="s">
        <v>1665</v>
      </c>
      <c r="C2247" s="86" t="s">
        <v>13</v>
      </c>
      <c r="D2247" s="838" t="s">
        <v>1669</v>
      </c>
      <c r="E2247" s="839"/>
      <c r="F2247" s="839"/>
      <c r="G2247" s="839"/>
      <c r="H2247" s="839"/>
      <c r="I2247" s="840"/>
      <c r="J2247" s="120"/>
      <c r="K2247" s="537"/>
      <c r="L2247" s="537"/>
      <c r="M2247" s="65"/>
    </row>
    <row r="2248" spans="2:13">
      <c r="B2248" s="66" t="s">
        <v>1666</v>
      </c>
      <c r="C2248" s="86" t="s">
        <v>1723</v>
      </c>
      <c r="D2248" s="841" t="s">
        <v>1661</v>
      </c>
      <c r="E2248" s="842"/>
      <c r="F2248" s="842"/>
      <c r="G2248" s="842" t="s">
        <v>1662</v>
      </c>
      <c r="H2248" s="842"/>
      <c r="I2248" s="843"/>
      <c r="J2248" s="120"/>
      <c r="K2248" s="537"/>
      <c r="L2248" s="537"/>
      <c r="M2248" s="65"/>
    </row>
    <row r="2249" spans="2:13">
      <c r="B2249" s="66" t="s">
        <v>1670</v>
      </c>
      <c r="C2249" s="96" t="s">
        <v>1614</v>
      </c>
      <c r="D2249" s="63" t="s">
        <v>1663</v>
      </c>
      <c r="E2249" s="537" t="s">
        <v>1372</v>
      </c>
      <c r="F2249" s="537"/>
      <c r="G2249" s="64" t="s">
        <v>1663</v>
      </c>
      <c r="H2249" s="537" t="s">
        <v>1723</v>
      </c>
      <c r="I2249" s="70"/>
      <c r="J2249" s="120"/>
      <c r="K2249" s="537"/>
      <c r="L2249" s="537"/>
      <c r="M2249" s="65"/>
    </row>
    <row r="2250" spans="2:13">
      <c r="B2250" s="66" t="s">
        <v>1659</v>
      </c>
      <c r="C2250" s="140">
        <v>343.9</v>
      </c>
      <c r="D2250" s="71" t="s">
        <v>1664</v>
      </c>
      <c r="E2250" s="90">
        <v>72</v>
      </c>
      <c r="F2250" s="68"/>
      <c r="G2250" s="72" t="s">
        <v>1664</v>
      </c>
      <c r="H2250" s="90" t="s">
        <v>1723</v>
      </c>
      <c r="I2250" s="69"/>
      <c r="J2250" s="120"/>
      <c r="K2250" s="537"/>
      <c r="L2250" s="537"/>
      <c r="M2250" s="65"/>
    </row>
    <row r="2251" spans="2:13">
      <c r="B2251" s="66" t="s">
        <v>1660</v>
      </c>
      <c r="C2251" s="86">
        <v>137.94999999999999</v>
      </c>
      <c r="D2251" s="838" t="s">
        <v>1668</v>
      </c>
      <c r="E2251" s="839"/>
      <c r="F2251" s="839"/>
      <c r="G2251" s="839"/>
      <c r="H2251" s="839"/>
      <c r="I2251" s="840"/>
      <c r="J2251" s="120"/>
      <c r="K2251" s="537"/>
      <c r="L2251" s="537"/>
      <c r="M2251" s="65"/>
    </row>
    <row r="2252" spans="2:13">
      <c r="B2252" s="66" t="s">
        <v>1728</v>
      </c>
      <c r="C2252" s="86">
        <v>619.38</v>
      </c>
      <c r="D2252" s="841" t="s">
        <v>1661</v>
      </c>
      <c r="E2252" s="842"/>
      <c r="F2252" s="842"/>
      <c r="G2252" s="842" t="s">
        <v>1662</v>
      </c>
      <c r="H2252" s="842"/>
      <c r="I2252" s="843"/>
      <c r="J2252" s="120"/>
      <c r="K2252" s="537"/>
      <c r="L2252" s="537"/>
      <c r="M2252" s="65"/>
    </row>
    <row r="2253" spans="2:13">
      <c r="B2253" s="66" t="s">
        <v>1713</v>
      </c>
      <c r="C2253" s="140">
        <v>1</v>
      </c>
      <c r="D2253" s="63" t="s">
        <v>1663</v>
      </c>
      <c r="E2253" s="537" t="s">
        <v>13</v>
      </c>
      <c r="F2253" s="537"/>
      <c r="G2253" s="64" t="s">
        <v>1663</v>
      </c>
      <c r="H2253" s="537" t="s">
        <v>1723</v>
      </c>
      <c r="I2253" s="70"/>
      <c r="J2253" s="120"/>
      <c r="K2253" s="537"/>
      <c r="L2253" s="537"/>
      <c r="M2253" s="65"/>
    </row>
    <row r="2254" spans="2:13">
      <c r="B2254" s="66" t="s">
        <v>1714</v>
      </c>
      <c r="C2254" s="86">
        <v>1.69</v>
      </c>
      <c r="D2254" s="63" t="s">
        <v>1664</v>
      </c>
      <c r="E2254" s="90">
        <v>90</v>
      </c>
      <c r="F2254" s="68"/>
      <c r="G2254" s="72" t="s">
        <v>1664</v>
      </c>
      <c r="H2254" s="91" t="s">
        <v>1723</v>
      </c>
      <c r="I2254" s="70"/>
      <c r="J2254" s="120"/>
      <c r="K2254" s="537"/>
      <c r="L2254" s="537"/>
      <c r="M2254" s="65"/>
    </row>
    <row r="2255" spans="2:13">
      <c r="B2255" s="844" t="s">
        <v>1671</v>
      </c>
      <c r="C2255" s="839"/>
      <c r="D2255" s="840"/>
      <c r="E2255" s="838" t="s">
        <v>1672</v>
      </c>
      <c r="F2255" s="839"/>
      <c r="G2255" s="840"/>
      <c r="H2255" s="838" t="s">
        <v>1673</v>
      </c>
      <c r="I2255" s="839"/>
      <c r="J2255" s="840"/>
      <c r="K2255" s="838" t="s">
        <v>1701</v>
      </c>
      <c r="L2255" s="839"/>
      <c r="M2255" s="845"/>
    </row>
    <row r="2256" spans="2:13">
      <c r="B2256" s="73" t="s">
        <v>1674</v>
      </c>
      <c r="C2256" s="539" t="s">
        <v>1675</v>
      </c>
      <c r="D2256" s="540" t="s">
        <v>1676</v>
      </c>
      <c r="E2256" s="538" t="s">
        <v>1674</v>
      </c>
      <c r="F2256" s="539" t="s">
        <v>1675</v>
      </c>
      <c r="G2256" s="540" t="s">
        <v>1676</v>
      </c>
      <c r="H2256" s="538" t="s">
        <v>1694</v>
      </c>
      <c r="I2256" s="539" t="s">
        <v>1731</v>
      </c>
      <c r="J2256" s="540" t="s">
        <v>1732</v>
      </c>
      <c r="K2256" s="538" t="s">
        <v>1702</v>
      </c>
      <c r="L2256" s="539"/>
      <c r="M2256" s="77" t="s">
        <v>1703</v>
      </c>
    </row>
    <row r="2257" spans="2:13">
      <c r="B2257" s="61" t="s">
        <v>1678</v>
      </c>
      <c r="C2257" s="86" t="s">
        <v>1144</v>
      </c>
      <c r="D2257" s="92">
        <v>102</v>
      </c>
      <c r="E2257" s="536" t="s">
        <v>1678</v>
      </c>
      <c r="F2257" s="94" t="s">
        <v>944</v>
      </c>
      <c r="G2257" s="92">
        <v>68</v>
      </c>
      <c r="H2257" s="536" t="s">
        <v>1695</v>
      </c>
      <c r="I2257" s="86">
        <v>0</v>
      </c>
      <c r="J2257" s="92">
        <v>0</v>
      </c>
      <c r="K2257" s="536" t="s">
        <v>1704</v>
      </c>
      <c r="L2257" s="537"/>
      <c r="M2257" s="107">
        <v>25</v>
      </c>
    </row>
    <row r="2258" spans="2:13">
      <c r="B2258" s="61" t="s">
        <v>1679</v>
      </c>
      <c r="C2258" s="86" t="s">
        <v>1722</v>
      </c>
      <c r="D2258" s="92">
        <v>0</v>
      </c>
      <c r="E2258" s="536" t="s">
        <v>1679</v>
      </c>
      <c r="F2258" s="86" t="s">
        <v>1722</v>
      </c>
      <c r="G2258" s="92">
        <v>0</v>
      </c>
      <c r="H2258" s="536" t="s">
        <v>1696</v>
      </c>
      <c r="I2258" s="86">
        <v>90</v>
      </c>
      <c r="J2258" s="92">
        <v>10</v>
      </c>
      <c r="K2258" s="536" t="s">
        <v>1735</v>
      </c>
      <c r="L2258" s="537"/>
      <c r="M2258" s="107">
        <v>75</v>
      </c>
    </row>
    <row r="2259" spans="2:13">
      <c r="B2259" s="61" t="s">
        <v>1680</v>
      </c>
      <c r="C2259" s="86" t="s">
        <v>1722</v>
      </c>
      <c r="D2259" s="92">
        <v>0</v>
      </c>
      <c r="E2259" s="536" t="s">
        <v>1680</v>
      </c>
      <c r="F2259" s="86" t="s">
        <v>1722</v>
      </c>
      <c r="G2259" s="92">
        <v>0</v>
      </c>
      <c r="H2259" s="536" t="s">
        <v>1697</v>
      </c>
      <c r="I2259" s="86">
        <v>0</v>
      </c>
      <c r="J2259" s="92">
        <v>30</v>
      </c>
      <c r="K2259" s="67" t="s">
        <v>1706</v>
      </c>
      <c r="L2259" s="68"/>
      <c r="M2259" s="101">
        <v>50</v>
      </c>
    </row>
    <row r="2260" spans="2:13">
      <c r="B2260" s="61" t="s">
        <v>1681</v>
      </c>
      <c r="C2260" s="86" t="s">
        <v>1722</v>
      </c>
      <c r="D2260" s="92">
        <v>0</v>
      </c>
      <c r="E2260" s="536" t="s">
        <v>1681</v>
      </c>
      <c r="F2260" s="86" t="s">
        <v>1722</v>
      </c>
      <c r="G2260" s="92">
        <v>0</v>
      </c>
      <c r="H2260" s="536" t="s">
        <v>1698</v>
      </c>
      <c r="I2260" s="86">
        <v>0</v>
      </c>
      <c r="J2260" s="92">
        <v>0</v>
      </c>
      <c r="K2260" s="838" t="s">
        <v>1707</v>
      </c>
      <c r="L2260" s="839"/>
      <c r="M2260" s="845"/>
    </row>
    <row r="2261" spans="2:13">
      <c r="B2261" s="61" t="s">
        <v>1682</v>
      </c>
      <c r="C2261" s="86" t="s">
        <v>1722</v>
      </c>
      <c r="D2261" s="92">
        <v>0</v>
      </c>
      <c r="E2261" s="536" t="s">
        <v>1682</v>
      </c>
      <c r="F2261" s="86" t="s">
        <v>889</v>
      </c>
      <c r="G2261" s="92">
        <v>80</v>
      </c>
      <c r="H2261" s="537" t="s">
        <v>1724</v>
      </c>
      <c r="I2261" s="86">
        <v>50</v>
      </c>
      <c r="J2261" s="92">
        <v>0</v>
      </c>
      <c r="K2261" s="846" t="s">
        <v>1708</v>
      </c>
      <c r="L2261" s="847"/>
      <c r="M2261" s="107">
        <v>0</v>
      </c>
    </row>
    <row r="2262" spans="2:13">
      <c r="B2262" s="61" t="s">
        <v>1683</v>
      </c>
      <c r="C2262" s="86" t="s">
        <v>1722</v>
      </c>
      <c r="D2262" s="92">
        <v>0</v>
      </c>
      <c r="E2262" s="536" t="s">
        <v>1683</v>
      </c>
      <c r="F2262" s="86" t="s">
        <v>1722</v>
      </c>
      <c r="G2262" s="92">
        <v>0</v>
      </c>
      <c r="H2262" s="536" t="s">
        <v>1699</v>
      </c>
      <c r="I2262" s="86">
        <v>0</v>
      </c>
      <c r="J2262" s="92">
        <v>0</v>
      </c>
      <c r="K2262" s="846" t="s">
        <v>1709</v>
      </c>
      <c r="L2262" s="847"/>
      <c r="M2262" s="107">
        <v>0</v>
      </c>
    </row>
    <row r="2263" spans="2:13">
      <c r="B2263" s="61" t="s">
        <v>1684</v>
      </c>
      <c r="C2263" s="86" t="s">
        <v>1722</v>
      </c>
      <c r="D2263" s="92">
        <v>0</v>
      </c>
      <c r="E2263" s="536" t="s">
        <v>1684</v>
      </c>
      <c r="F2263" s="86" t="s">
        <v>1722</v>
      </c>
      <c r="G2263" s="92">
        <v>0</v>
      </c>
      <c r="H2263" s="536" t="s">
        <v>1685</v>
      </c>
      <c r="I2263" s="86">
        <v>85</v>
      </c>
      <c r="J2263" s="92">
        <v>0</v>
      </c>
      <c r="K2263" s="846" t="s">
        <v>1710</v>
      </c>
      <c r="L2263" s="847"/>
      <c r="M2263" s="107">
        <v>0</v>
      </c>
    </row>
    <row r="2264" spans="2:13">
      <c r="B2264" s="61" t="s">
        <v>1685</v>
      </c>
      <c r="C2264" s="86" t="s">
        <v>1722</v>
      </c>
      <c r="D2264" s="92">
        <v>0</v>
      </c>
      <c r="E2264" s="536" t="s">
        <v>1685</v>
      </c>
      <c r="F2264" s="86" t="s">
        <v>1722</v>
      </c>
      <c r="G2264" s="92">
        <v>0</v>
      </c>
      <c r="H2264" s="536" t="s">
        <v>1700</v>
      </c>
      <c r="I2264" s="100">
        <v>50</v>
      </c>
      <c r="J2264" s="106">
        <v>0</v>
      </c>
      <c r="K2264" s="593" t="s">
        <v>2003</v>
      </c>
      <c r="L2264" s="100"/>
      <c r="M2264" s="101">
        <v>0</v>
      </c>
    </row>
    <row r="2265" spans="2:13">
      <c r="B2265" s="61" t="s">
        <v>1686</v>
      </c>
      <c r="C2265" s="86" t="s">
        <v>774</v>
      </c>
      <c r="D2265" s="92">
        <v>40</v>
      </c>
      <c r="E2265" s="536" t="s">
        <v>1686</v>
      </c>
      <c r="F2265" s="86" t="s">
        <v>1722</v>
      </c>
      <c r="G2265" s="92">
        <v>0</v>
      </c>
      <c r="H2265" s="848" t="s">
        <v>1712</v>
      </c>
      <c r="I2265" s="849"/>
      <c r="J2265" s="81" t="s">
        <v>1711</v>
      </c>
      <c r="K2265" s="97">
        <v>30</v>
      </c>
      <c r="L2265" s="82" t="s">
        <v>1705</v>
      </c>
      <c r="M2265" s="98">
        <v>315</v>
      </c>
    </row>
    <row r="2266" spans="2:13">
      <c r="B2266" s="61" t="s">
        <v>1687</v>
      </c>
      <c r="C2266" s="86" t="s">
        <v>1722</v>
      </c>
      <c r="D2266" s="92">
        <v>0</v>
      </c>
      <c r="E2266" s="536" t="s">
        <v>1687</v>
      </c>
      <c r="F2266" s="86" t="s">
        <v>1722</v>
      </c>
      <c r="G2266" s="92">
        <v>0</v>
      </c>
      <c r="H2266" s="537"/>
      <c r="I2266" s="537"/>
      <c r="J2266" s="537"/>
      <c r="K2266" s="537"/>
      <c r="L2266" s="537"/>
      <c r="M2266" s="65"/>
    </row>
    <row r="2267" spans="2:13">
      <c r="B2267" s="61" t="s">
        <v>1688</v>
      </c>
      <c r="C2267" s="86" t="s">
        <v>1723</v>
      </c>
      <c r="D2267" s="92" t="s">
        <v>1723</v>
      </c>
      <c r="E2267" s="536" t="s">
        <v>1688</v>
      </c>
      <c r="F2267" s="86" t="s">
        <v>1723</v>
      </c>
      <c r="G2267" s="92" t="s">
        <v>1723</v>
      </c>
      <c r="H2267" s="537"/>
      <c r="I2267" s="537"/>
      <c r="J2267" s="537"/>
      <c r="K2267" s="537"/>
      <c r="L2267" s="537"/>
      <c r="M2267" s="65"/>
    </row>
    <row r="2268" spans="2:13">
      <c r="B2268" s="61" t="s">
        <v>1689</v>
      </c>
      <c r="C2268" s="86" t="s">
        <v>1722</v>
      </c>
      <c r="D2268" s="92">
        <v>0</v>
      </c>
      <c r="E2268" s="536" t="s">
        <v>1689</v>
      </c>
      <c r="F2268" s="96" t="s">
        <v>1195</v>
      </c>
      <c r="G2268" s="92">
        <v>75</v>
      </c>
      <c r="H2268" s="537"/>
      <c r="I2268" s="537"/>
      <c r="J2268" s="537"/>
      <c r="K2268" s="537"/>
      <c r="L2268" s="537"/>
      <c r="M2268" s="65"/>
    </row>
    <row r="2269" spans="2:13">
      <c r="B2269" s="61" t="s">
        <v>1690</v>
      </c>
      <c r="C2269" s="86" t="s">
        <v>1722</v>
      </c>
      <c r="D2269" s="92">
        <v>0</v>
      </c>
      <c r="E2269" s="536" t="s">
        <v>1690</v>
      </c>
      <c r="F2269" s="86" t="s">
        <v>1722</v>
      </c>
      <c r="G2269" s="92">
        <v>0</v>
      </c>
      <c r="H2269" s="537"/>
      <c r="I2269" s="537"/>
      <c r="J2269" s="537"/>
      <c r="K2269" s="537"/>
      <c r="L2269" s="537"/>
      <c r="M2269" s="65"/>
    </row>
    <row r="2270" spans="2:13">
      <c r="B2270" s="61" t="s">
        <v>1691</v>
      </c>
      <c r="C2270" s="86" t="s">
        <v>1722</v>
      </c>
      <c r="D2270" s="92">
        <v>0</v>
      </c>
      <c r="E2270" s="536" t="s">
        <v>1691</v>
      </c>
      <c r="F2270" s="96" t="s">
        <v>1185</v>
      </c>
      <c r="G2270" s="92">
        <v>80</v>
      </c>
      <c r="H2270" s="86" t="s">
        <v>1716</v>
      </c>
      <c r="I2270" s="537"/>
      <c r="J2270" s="85" t="s">
        <v>1717</v>
      </c>
      <c r="K2270" s="537"/>
      <c r="L2270" s="85" t="s">
        <v>1718</v>
      </c>
      <c r="M2270" s="65"/>
    </row>
    <row r="2271" spans="2:13">
      <c r="B2271" s="61" t="s">
        <v>1692</v>
      </c>
      <c r="C2271" s="86" t="s">
        <v>1722</v>
      </c>
      <c r="D2271" s="92">
        <v>0</v>
      </c>
      <c r="E2271" s="536" t="s">
        <v>1692</v>
      </c>
      <c r="F2271" s="86" t="s">
        <v>1722</v>
      </c>
      <c r="G2271" s="92">
        <v>0</v>
      </c>
      <c r="H2271" s="537"/>
      <c r="I2271" s="537"/>
      <c r="J2271" s="537"/>
      <c r="K2271" s="537"/>
      <c r="L2271" s="537"/>
      <c r="M2271" s="65"/>
    </row>
    <row r="2272" spans="2:13">
      <c r="B2272" s="61" t="s">
        <v>1677</v>
      </c>
      <c r="C2272" s="86" t="s">
        <v>677</v>
      </c>
      <c r="D2272" s="92">
        <v>60</v>
      </c>
      <c r="E2272" s="536" t="s">
        <v>1677</v>
      </c>
      <c r="F2272" s="86" t="s">
        <v>1722</v>
      </c>
      <c r="G2272" s="92">
        <v>0</v>
      </c>
      <c r="H2272" s="537"/>
      <c r="I2272" s="537"/>
      <c r="J2272" s="537"/>
      <c r="K2272" s="537"/>
      <c r="L2272" s="537"/>
      <c r="M2272" s="65"/>
    </row>
    <row r="2273" spans="2:13">
      <c r="B2273" s="61" t="s">
        <v>1693</v>
      </c>
      <c r="C2273" s="86" t="s">
        <v>964</v>
      </c>
      <c r="D2273" s="92">
        <v>75</v>
      </c>
      <c r="E2273" s="536" t="s">
        <v>1693</v>
      </c>
      <c r="F2273" s="86" t="s">
        <v>1722</v>
      </c>
      <c r="G2273" s="92">
        <v>0</v>
      </c>
      <c r="H2273" s="537"/>
      <c r="I2273" s="537"/>
      <c r="J2273" s="537"/>
      <c r="K2273" s="537"/>
      <c r="L2273" s="537"/>
      <c r="M2273" s="65"/>
    </row>
    <row r="2274" spans="2:13" ht="15.75" thickBot="1">
      <c r="B2274" s="102" t="s">
        <v>1729</v>
      </c>
      <c r="C2274" s="93"/>
      <c r="D2274" s="108">
        <v>69</v>
      </c>
      <c r="E2274" s="103" t="s">
        <v>1730</v>
      </c>
      <c r="F2274" s="93"/>
      <c r="G2274" s="108">
        <v>76</v>
      </c>
      <c r="H2274" s="83"/>
      <c r="I2274" s="83"/>
      <c r="J2274" s="83"/>
      <c r="K2274" s="83"/>
      <c r="L2274" s="83"/>
      <c r="M2274" s="84"/>
    </row>
    <row r="2275" spans="2:13" ht="15.75" thickTop="1">
      <c r="B2275" s="104"/>
      <c r="C2275" s="105"/>
      <c r="D2275" s="142"/>
      <c r="E2275" s="104"/>
      <c r="F2275" s="105"/>
      <c r="G2275" s="142"/>
      <c r="H2275" s="58"/>
      <c r="I2275" s="58"/>
      <c r="J2275" s="58"/>
      <c r="K2275" s="58"/>
      <c r="L2275" s="58"/>
      <c r="M2275" s="58"/>
    </row>
    <row r="2276" spans="2:13">
      <c r="B2276" s="104"/>
      <c r="C2276" s="105"/>
      <c r="D2276" s="142"/>
      <c r="E2276" s="104"/>
      <c r="F2276" s="105"/>
      <c r="G2276" s="142"/>
      <c r="H2276" s="58"/>
      <c r="I2276" s="58"/>
      <c r="J2276" s="58"/>
      <c r="K2276" s="58"/>
      <c r="L2276" s="58"/>
      <c r="M2276" s="58"/>
    </row>
    <row r="2277" spans="2:13" ht="15.75" thickBot="1">
      <c r="B2277" s="104"/>
      <c r="C2277" s="105"/>
      <c r="D2277" s="142"/>
      <c r="E2277" s="104"/>
      <c r="F2277" s="105"/>
      <c r="G2277" s="142"/>
      <c r="H2277" s="58"/>
      <c r="I2277" s="58"/>
      <c r="J2277" s="58"/>
      <c r="K2277" s="58"/>
      <c r="L2277" s="58"/>
      <c r="M2277" s="58"/>
    </row>
    <row r="2278" spans="2:13" ht="16.5" thickTop="1" thickBot="1">
      <c r="B2278" s="833" t="s">
        <v>2129</v>
      </c>
      <c r="C2278" s="834"/>
      <c r="D2278" s="835" t="s">
        <v>1658</v>
      </c>
      <c r="E2278" s="836"/>
      <c r="F2278" s="836"/>
      <c r="G2278" s="836"/>
      <c r="H2278" s="836"/>
      <c r="I2278" s="837"/>
      <c r="J2278" s="112"/>
      <c r="K2278" s="59"/>
      <c r="L2278" s="59"/>
      <c r="M2278" s="60"/>
    </row>
    <row r="2279" spans="2:13" ht="15.75" thickTop="1">
      <c r="B2279" s="66" t="s">
        <v>1667</v>
      </c>
      <c r="C2279" s="644" t="s">
        <v>2130</v>
      </c>
      <c r="D2279" s="643" t="s">
        <v>1652</v>
      </c>
      <c r="E2279" s="644" t="s">
        <v>1653</v>
      </c>
      <c r="F2279" s="644" t="s">
        <v>1654</v>
      </c>
      <c r="G2279" s="644" t="s">
        <v>1656</v>
      </c>
      <c r="H2279" s="644" t="s">
        <v>1655</v>
      </c>
      <c r="I2279" s="645" t="s">
        <v>1657</v>
      </c>
      <c r="J2279" s="113"/>
      <c r="K2279" s="647"/>
      <c r="L2279" s="647"/>
      <c r="M2279" s="65"/>
    </row>
    <row r="2280" spans="2:13">
      <c r="B2280" s="66" t="s">
        <v>1757</v>
      </c>
      <c r="C2280" s="86" t="s">
        <v>1792</v>
      </c>
      <c r="D2280" s="87">
        <v>95</v>
      </c>
      <c r="E2280" s="88">
        <v>95</v>
      </c>
      <c r="F2280" s="88">
        <v>85</v>
      </c>
      <c r="G2280" s="88">
        <v>125</v>
      </c>
      <c r="H2280" s="88">
        <v>65</v>
      </c>
      <c r="I2280" s="89">
        <v>55</v>
      </c>
      <c r="J2280" s="113"/>
      <c r="K2280" s="647"/>
      <c r="L2280" s="647"/>
      <c r="M2280" s="65"/>
    </row>
    <row r="2281" spans="2:13">
      <c r="B2281" s="66" t="s">
        <v>1665</v>
      </c>
      <c r="C2281" s="86" t="s">
        <v>8</v>
      </c>
      <c r="D2281" s="838" t="s">
        <v>1669</v>
      </c>
      <c r="E2281" s="839"/>
      <c r="F2281" s="839"/>
      <c r="G2281" s="839"/>
      <c r="H2281" s="839"/>
      <c r="I2281" s="840"/>
      <c r="J2281" s="113"/>
      <c r="K2281" s="647"/>
      <c r="L2281" s="647"/>
      <c r="M2281" s="65"/>
    </row>
    <row r="2282" spans="2:13">
      <c r="B2282" s="66" t="s">
        <v>1666</v>
      </c>
      <c r="C2282" s="86" t="s">
        <v>13</v>
      </c>
      <c r="D2282" s="841" t="s">
        <v>1661</v>
      </c>
      <c r="E2282" s="842"/>
      <c r="F2282" s="842"/>
      <c r="G2282" s="842" t="s">
        <v>1662</v>
      </c>
      <c r="H2282" s="842"/>
      <c r="I2282" s="843"/>
      <c r="J2282" s="113"/>
      <c r="K2282" s="647"/>
      <c r="L2282" s="647"/>
      <c r="M2282" s="65"/>
    </row>
    <row r="2283" spans="2:13">
      <c r="B2283" s="66" t="s">
        <v>1670</v>
      </c>
      <c r="C2283" s="96" t="s">
        <v>1422</v>
      </c>
      <c r="D2283" s="63" t="s">
        <v>1663</v>
      </c>
      <c r="E2283" s="647" t="s">
        <v>1363</v>
      </c>
      <c r="F2283" s="647"/>
      <c r="G2283" s="64" t="s">
        <v>1663</v>
      </c>
      <c r="H2283" s="647" t="s">
        <v>1372</v>
      </c>
      <c r="I2283" s="70"/>
      <c r="J2283" s="648"/>
      <c r="K2283" s="647"/>
      <c r="L2283" s="647"/>
      <c r="M2283" s="65"/>
    </row>
    <row r="2284" spans="2:13">
      <c r="B2284" s="66" t="s">
        <v>1659</v>
      </c>
      <c r="C2284" s="140">
        <v>387.09</v>
      </c>
      <c r="D2284" s="71" t="s">
        <v>1664</v>
      </c>
      <c r="E2284" s="90">
        <v>120</v>
      </c>
      <c r="F2284" s="68"/>
      <c r="G2284" s="72" t="s">
        <v>1664</v>
      </c>
      <c r="H2284" s="90">
        <v>72</v>
      </c>
      <c r="I2284" s="69"/>
      <c r="J2284" s="120"/>
      <c r="K2284" s="647"/>
      <c r="L2284" s="647"/>
      <c r="M2284" s="65"/>
    </row>
    <row r="2285" spans="2:13">
      <c r="B2285" s="66" t="s">
        <v>1660</v>
      </c>
      <c r="C2285" s="140">
        <v>175.2</v>
      </c>
      <c r="D2285" s="838" t="s">
        <v>1668</v>
      </c>
      <c r="E2285" s="839"/>
      <c r="F2285" s="839"/>
      <c r="G2285" s="839"/>
      <c r="H2285" s="839"/>
      <c r="I2285" s="840"/>
      <c r="J2285" s="120"/>
      <c r="K2285" s="647"/>
      <c r="L2285" s="647"/>
      <c r="M2285" s="65"/>
    </row>
    <row r="2286" spans="2:13">
      <c r="B2286" s="66" t="s">
        <v>1728</v>
      </c>
      <c r="C2286" s="140">
        <v>439.41</v>
      </c>
      <c r="D2286" s="841" t="s">
        <v>1661</v>
      </c>
      <c r="E2286" s="842"/>
      <c r="F2286" s="842"/>
      <c r="G2286" s="842" t="s">
        <v>1662</v>
      </c>
      <c r="H2286" s="842"/>
      <c r="I2286" s="843"/>
      <c r="J2286" s="120"/>
      <c r="K2286" s="647"/>
      <c r="L2286" s="647"/>
      <c r="M2286" s="65"/>
    </row>
    <row r="2287" spans="2:13">
      <c r="B2287" s="66" t="s">
        <v>1713</v>
      </c>
      <c r="C2287" s="140">
        <v>1.46</v>
      </c>
      <c r="D2287" s="63" t="s">
        <v>1663</v>
      </c>
      <c r="E2287" s="647" t="s">
        <v>979</v>
      </c>
      <c r="F2287" s="647"/>
      <c r="G2287" s="64" t="s">
        <v>1663</v>
      </c>
      <c r="H2287" s="647" t="s">
        <v>13</v>
      </c>
      <c r="I2287" s="70"/>
      <c r="J2287" s="120"/>
      <c r="K2287" s="647"/>
      <c r="L2287" s="647"/>
      <c r="M2287" s="65"/>
    </row>
    <row r="2288" spans="2:13">
      <c r="B2288" s="66" t="s">
        <v>1714</v>
      </c>
      <c r="C2288" s="140">
        <v>0.85</v>
      </c>
      <c r="D2288" s="63" t="s">
        <v>1664</v>
      </c>
      <c r="E2288" s="90">
        <v>126</v>
      </c>
      <c r="F2288" s="68"/>
      <c r="G2288" s="72" t="s">
        <v>1664</v>
      </c>
      <c r="H2288" s="91">
        <v>90</v>
      </c>
      <c r="I2288" s="70"/>
      <c r="J2288" s="120"/>
      <c r="K2288" s="647"/>
      <c r="L2288" s="647"/>
      <c r="M2288" s="65"/>
    </row>
    <row r="2289" spans="2:13">
      <c r="B2289" s="844" t="s">
        <v>1671</v>
      </c>
      <c r="C2289" s="839"/>
      <c r="D2289" s="840"/>
      <c r="E2289" s="838" t="s">
        <v>1672</v>
      </c>
      <c r="F2289" s="839"/>
      <c r="G2289" s="840"/>
      <c r="H2289" s="838" t="s">
        <v>1673</v>
      </c>
      <c r="I2289" s="839"/>
      <c r="J2289" s="840"/>
      <c r="K2289" s="838" t="s">
        <v>1701</v>
      </c>
      <c r="L2289" s="839"/>
      <c r="M2289" s="845"/>
    </row>
    <row r="2290" spans="2:13">
      <c r="B2290" s="73" t="s">
        <v>1674</v>
      </c>
      <c r="C2290" s="644" t="s">
        <v>1675</v>
      </c>
      <c r="D2290" s="645" t="s">
        <v>1676</v>
      </c>
      <c r="E2290" s="643" t="s">
        <v>1674</v>
      </c>
      <c r="F2290" s="644" t="s">
        <v>1675</v>
      </c>
      <c r="G2290" s="645" t="s">
        <v>1676</v>
      </c>
      <c r="H2290" s="643" t="s">
        <v>1694</v>
      </c>
      <c r="I2290" s="644" t="s">
        <v>1731</v>
      </c>
      <c r="J2290" s="645" t="s">
        <v>1732</v>
      </c>
      <c r="K2290" s="643" t="s">
        <v>1702</v>
      </c>
      <c r="L2290" s="644"/>
      <c r="M2290" s="77" t="s">
        <v>1703</v>
      </c>
    </row>
    <row r="2291" spans="2:13">
      <c r="B2291" s="61" t="s">
        <v>1678</v>
      </c>
      <c r="C2291" s="86" t="s">
        <v>1144</v>
      </c>
      <c r="D2291" s="92">
        <v>102</v>
      </c>
      <c r="E2291" s="646" t="s">
        <v>1678</v>
      </c>
      <c r="F2291" s="94" t="s">
        <v>944</v>
      </c>
      <c r="G2291" s="92">
        <v>68</v>
      </c>
      <c r="H2291" s="646" t="s">
        <v>1695</v>
      </c>
      <c r="I2291" s="86">
        <v>0</v>
      </c>
      <c r="J2291" s="92">
        <v>0</v>
      </c>
      <c r="K2291" s="646" t="s">
        <v>1704</v>
      </c>
      <c r="L2291" s="647"/>
      <c r="M2291" s="107">
        <v>72</v>
      </c>
    </row>
    <row r="2292" spans="2:13">
      <c r="B2292" s="61" t="s">
        <v>1679</v>
      </c>
      <c r="C2292" s="86" t="s">
        <v>1722</v>
      </c>
      <c r="D2292" s="92">
        <v>0</v>
      </c>
      <c r="E2292" s="646" t="s">
        <v>1679</v>
      </c>
      <c r="F2292" s="86" t="s">
        <v>1722</v>
      </c>
      <c r="G2292" s="92">
        <v>0</v>
      </c>
      <c r="H2292" s="646" t="s">
        <v>1696</v>
      </c>
      <c r="I2292" s="86">
        <v>90</v>
      </c>
      <c r="J2292" s="92">
        <v>0</v>
      </c>
      <c r="K2292" s="646" t="s">
        <v>1735</v>
      </c>
      <c r="L2292" s="647"/>
      <c r="M2292" s="107">
        <v>100</v>
      </c>
    </row>
    <row r="2293" spans="2:13">
      <c r="B2293" s="61" t="s">
        <v>1680</v>
      </c>
      <c r="C2293" s="86" t="s">
        <v>1722</v>
      </c>
      <c r="D2293" s="92">
        <v>0</v>
      </c>
      <c r="E2293" s="646" t="s">
        <v>1680</v>
      </c>
      <c r="F2293" s="86" t="s">
        <v>1722</v>
      </c>
      <c r="G2293" s="92">
        <v>0</v>
      </c>
      <c r="H2293" s="646" t="s">
        <v>1697</v>
      </c>
      <c r="I2293" s="86">
        <v>0</v>
      </c>
      <c r="J2293" s="92">
        <v>20</v>
      </c>
      <c r="K2293" s="67" t="s">
        <v>1706</v>
      </c>
      <c r="L2293" s="68"/>
      <c r="M2293" s="101">
        <v>0</v>
      </c>
    </row>
    <row r="2294" spans="2:13">
      <c r="B2294" s="61" t="s">
        <v>1681</v>
      </c>
      <c r="C2294" s="86" t="s">
        <v>1722</v>
      </c>
      <c r="D2294" s="92">
        <v>0</v>
      </c>
      <c r="E2294" s="646" t="s">
        <v>1681</v>
      </c>
      <c r="F2294" s="86" t="s">
        <v>1722</v>
      </c>
      <c r="G2294" s="92">
        <v>0</v>
      </c>
      <c r="H2294" s="646" t="s">
        <v>1698</v>
      </c>
      <c r="I2294" s="86">
        <v>0</v>
      </c>
      <c r="J2294" s="92">
        <v>0</v>
      </c>
      <c r="K2294" s="838" t="s">
        <v>1707</v>
      </c>
      <c r="L2294" s="839"/>
      <c r="M2294" s="845"/>
    </row>
    <row r="2295" spans="2:13">
      <c r="B2295" s="61" t="s">
        <v>1682</v>
      </c>
      <c r="C2295" s="86" t="s">
        <v>1723</v>
      </c>
      <c r="D2295" s="92" t="s">
        <v>1723</v>
      </c>
      <c r="E2295" s="646" t="s">
        <v>1682</v>
      </c>
      <c r="F2295" s="86" t="s">
        <v>1723</v>
      </c>
      <c r="G2295" s="92" t="s">
        <v>1723</v>
      </c>
      <c r="H2295" s="647" t="s">
        <v>1724</v>
      </c>
      <c r="I2295" s="86">
        <v>50</v>
      </c>
      <c r="J2295" s="92">
        <v>0</v>
      </c>
      <c r="K2295" s="846" t="s">
        <v>1708</v>
      </c>
      <c r="L2295" s="847"/>
      <c r="M2295" s="107">
        <v>0</v>
      </c>
    </row>
    <row r="2296" spans="2:13">
      <c r="B2296" s="61" t="s">
        <v>1683</v>
      </c>
      <c r="C2296" s="86" t="s">
        <v>1722</v>
      </c>
      <c r="D2296" s="92">
        <v>0</v>
      </c>
      <c r="E2296" s="646" t="s">
        <v>1683</v>
      </c>
      <c r="F2296" s="86" t="s">
        <v>1722</v>
      </c>
      <c r="G2296" s="92">
        <v>0</v>
      </c>
      <c r="H2296" s="646" t="s">
        <v>1699</v>
      </c>
      <c r="I2296" s="86">
        <v>75</v>
      </c>
      <c r="J2296" s="92">
        <v>0</v>
      </c>
      <c r="K2296" s="846" t="s">
        <v>1709</v>
      </c>
      <c r="L2296" s="847"/>
      <c r="M2296" s="107">
        <v>0</v>
      </c>
    </row>
    <row r="2297" spans="2:13">
      <c r="B2297" s="61" t="s">
        <v>1684</v>
      </c>
      <c r="C2297" s="86" t="s">
        <v>992</v>
      </c>
      <c r="D2297" s="92">
        <v>80</v>
      </c>
      <c r="E2297" s="646" t="s">
        <v>1684</v>
      </c>
      <c r="F2297" s="86" t="s">
        <v>1722</v>
      </c>
      <c r="G2297" s="92">
        <v>0</v>
      </c>
      <c r="H2297" s="646" t="s">
        <v>1685</v>
      </c>
      <c r="I2297" s="86">
        <v>85</v>
      </c>
      <c r="J2297" s="92">
        <v>30</v>
      </c>
      <c r="K2297" s="846" t="s">
        <v>1710</v>
      </c>
      <c r="L2297" s="847"/>
      <c r="M2297" s="107">
        <v>0</v>
      </c>
    </row>
    <row r="2298" spans="2:13">
      <c r="B2298" s="61" t="s">
        <v>1685</v>
      </c>
      <c r="C2298" s="86" t="s">
        <v>1722</v>
      </c>
      <c r="D2298" s="92">
        <v>0</v>
      </c>
      <c r="E2298" s="646" t="s">
        <v>1685</v>
      </c>
      <c r="F2298" s="96" t="s">
        <v>1216</v>
      </c>
      <c r="G2298" s="92">
        <v>90</v>
      </c>
      <c r="H2298" s="646" t="s">
        <v>1700</v>
      </c>
      <c r="I2298" s="100">
        <v>75</v>
      </c>
      <c r="J2298" s="106">
        <v>0</v>
      </c>
      <c r="K2298" s="593" t="s">
        <v>2003</v>
      </c>
      <c r="L2298" s="100"/>
      <c r="M2298" s="101">
        <v>0</v>
      </c>
    </row>
    <row r="2299" spans="2:13">
      <c r="B2299" s="61" t="s">
        <v>1686</v>
      </c>
      <c r="C2299" s="86" t="s">
        <v>1722</v>
      </c>
      <c r="D2299" s="92">
        <v>0</v>
      </c>
      <c r="E2299" s="646" t="s">
        <v>1686</v>
      </c>
      <c r="F2299" s="86" t="s">
        <v>1722</v>
      </c>
      <c r="G2299" s="92">
        <v>0</v>
      </c>
      <c r="H2299" s="848" t="s">
        <v>1712</v>
      </c>
      <c r="I2299" s="849"/>
      <c r="J2299" s="81" t="s">
        <v>1711</v>
      </c>
      <c r="K2299" s="97">
        <v>-30</v>
      </c>
      <c r="L2299" s="82" t="s">
        <v>1705</v>
      </c>
      <c r="M2299" s="98">
        <v>165</v>
      </c>
    </row>
    <row r="2300" spans="2:13">
      <c r="B2300" s="61" t="s">
        <v>1687</v>
      </c>
      <c r="C2300" s="86" t="s">
        <v>1722</v>
      </c>
      <c r="D2300" s="92">
        <v>0</v>
      </c>
      <c r="E2300" s="646" t="s">
        <v>1687</v>
      </c>
      <c r="F2300" s="86" t="s">
        <v>1722</v>
      </c>
      <c r="G2300" s="92">
        <v>0</v>
      </c>
      <c r="H2300" s="647"/>
      <c r="I2300" s="647"/>
      <c r="J2300" s="647"/>
      <c r="K2300" s="647"/>
      <c r="L2300" s="647"/>
      <c r="M2300" s="65"/>
    </row>
    <row r="2301" spans="2:13">
      <c r="B2301" s="61" t="s">
        <v>1688</v>
      </c>
      <c r="C2301" s="86" t="s">
        <v>1723</v>
      </c>
      <c r="D2301" s="92" t="s">
        <v>1723</v>
      </c>
      <c r="E2301" s="646" t="s">
        <v>1688</v>
      </c>
      <c r="F2301" s="86" t="s">
        <v>1723</v>
      </c>
      <c r="G2301" s="92" t="s">
        <v>1723</v>
      </c>
      <c r="H2301" s="647"/>
      <c r="I2301" s="647"/>
      <c r="J2301" s="647"/>
      <c r="K2301" s="647"/>
      <c r="L2301" s="647"/>
      <c r="M2301" s="65"/>
    </row>
    <row r="2302" spans="2:13">
      <c r="B2302" s="61" t="s">
        <v>1689</v>
      </c>
      <c r="C2302" s="86" t="s">
        <v>1722</v>
      </c>
      <c r="D2302" s="92">
        <v>0</v>
      </c>
      <c r="E2302" s="646" t="s">
        <v>1689</v>
      </c>
      <c r="F2302" s="86" t="s">
        <v>1722</v>
      </c>
      <c r="G2302" s="92">
        <v>0</v>
      </c>
      <c r="H2302" s="647"/>
      <c r="I2302" s="647"/>
      <c r="J2302" s="647"/>
      <c r="K2302" s="647"/>
      <c r="L2302" s="647"/>
      <c r="M2302" s="65"/>
    </row>
    <row r="2303" spans="2:13">
      <c r="B2303" s="61" t="s">
        <v>1690</v>
      </c>
      <c r="C2303" s="86" t="s">
        <v>1162</v>
      </c>
      <c r="D2303" s="92">
        <v>49</v>
      </c>
      <c r="E2303" s="646" t="s">
        <v>1690</v>
      </c>
      <c r="F2303" s="109" t="s">
        <v>1851</v>
      </c>
      <c r="G2303" s="92">
        <v>60</v>
      </c>
      <c r="H2303" s="647"/>
      <c r="I2303" s="647"/>
      <c r="J2303" s="647"/>
      <c r="K2303" s="647"/>
      <c r="L2303" s="647"/>
      <c r="M2303" s="65"/>
    </row>
    <row r="2304" spans="2:13">
      <c r="B2304" s="61" t="s">
        <v>1691</v>
      </c>
      <c r="C2304" s="86" t="s">
        <v>1722</v>
      </c>
      <c r="D2304" s="92">
        <v>0</v>
      </c>
      <c r="E2304" s="646" t="s">
        <v>1691</v>
      </c>
      <c r="F2304" s="86" t="s">
        <v>1722</v>
      </c>
      <c r="G2304" s="92">
        <v>0</v>
      </c>
      <c r="H2304" s="86" t="s">
        <v>1716</v>
      </c>
      <c r="I2304" s="647"/>
      <c r="J2304" s="85" t="s">
        <v>1717</v>
      </c>
      <c r="K2304" s="647"/>
      <c r="L2304" s="85" t="s">
        <v>1718</v>
      </c>
      <c r="M2304" s="65"/>
    </row>
    <row r="2305" spans="2:13">
      <c r="B2305" s="61" t="s">
        <v>1692</v>
      </c>
      <c r="C2305" s="86" t="s">
        <v>1722</v>
      </c>
      <c r="D2305" s="92">
        <v>0</v>
      </c>
      <c r="E2305" s="646" t="s">
        <v>1692</v>
      </c>
      <c r="F2305" s="86" t="s">
        <v>1722</v>
      </c>
      <c r="G2305" s="92">
        <v>0</v>
      </c>
      <c r="H2305" s="647"/>
      <c r="I2305" s="647"/>
      <c r="J2305" s="647"/>
      <c r="K2305" s="647"/>
      <c r="L2305" s="647"/>
      <c r="M2305" s="65"/>
    </row>
    <row r="2306" spans="2:13">
      <c r="B2306" s="61" t="s">
        <v>1677</v>
      </c>
      <c r="C2306" s="86" t="s">
        <v>1299</v>
      </c>
      <c r="D2306" s="92">
        <v>40</v>
      </c>
      <c r="E2306" s="646" t="s">
        <v>1677</v>
      </c>
      <c r="F2306" s="86" t="s">
        <v>1722</v>
      </c>
      <c r="G2306" s="92">
        <v>0</v>
      </c>
      <c r="H2306" s="647"/>
      <c r="I2306" s="647"/>
      <c r="J2306" s="647"/>
      <c r="K2306" s="647"/>
      <c r="L2306" s="647"/>
      <c r="M2306" s="65"/>
    </row>
    <row r="2307" spans="2:13">
      <c r="B2307" s="61" t="s">
        <v>1693</v>
      </c>
      <c r="C2307" s="86" t="s">
        <v>1722</v>
      </c>
      <c r="D2307" s="92">
        <v>0</v>
      </c>
      <c r="E2307" s="646" t="s">
        <v>1693</v>
      </c>
      <c r="F2307" s="86" t="s">
        <v>1722</v>
      </c>
      <c r="G2307" s="92">
        <v>0</v>
      </c>
      <c r="H2307" s="647"/>
      <c r="I2307" s="647"/>
      <c r="J2307" s="647"/>
      <c r="K2307" s="647"/>
      <c r="L2307" s="647"/>
      <c r="M2307" s="65"/>
    </row>
    <row r="2308" spans="2:13" ht="15.75" thickBot="1">
      <c r="B2308" s="102" t="s">
        <v>1729</v>
      </c>
      <c r="C2308" s="93"/>
      <c r="D2308" s="108">
        <v>68</v>
      </c>
      <c r="E2308" s="103" t="s">
        <v>1730</v>
      </c>
      <c r="F2308" s="93"/>
      <c r="G2308" s="108">
        <v>73</v>
      </c>
      <c r="H2308" s="83"/>
      <c r="I2308" s="83"/>
      <c r="J2308" s="83"/>
      <c r="K2308" s="83"/>
      <c r="L2308" s="83"/>
      <c r="M2308" s="84"/>
    </row>
    <row r="2309" spans="2:13" ht="16.5" thickTop="1" thickBot="1">
      <c r="B2309" s="104"/>
      <c r="C2309" s="105"/>
      <c r="D2309" s="142"/>
      <c r="E2309" s="104"/>
      <c r="F2309" s="105"/>
      <c r="G2309" s="142"/>
      <c r="H2309" s="58"/>
      <c r="I2309" s="58"/>
      <c r="J2309" s="58"/>
      <c r="K2309" s="58"/>
      <c r="L2309" s="58"/>
      <c r="M2309" s="58"/>
    </row>
    <row r="2310" spans="2:13" ht="16.5" thickTop="1" thickBot="1">
      <c r="B2310" s="833" t="s">
        <v>2131</v>
      </c>
      <c r="C2310" s="834"/>
      <c r="D2310" s="835" t="s">
        <v>1658</v>
      </c>
      <c r="E2310" s="836"/>
      <c r="F2310" s="836"/>
      <c r="G2310" s="836"/>
      <c r="H2310" s="836"/>
      <c r="I2310" s="837"/>
      <c r="J2310" s="131"/>
      <c r="K2310" s="59"/>
      <c r="L2310" s="59"/>
      <c r="M2310" s="60"/>
    </row>
    <row r="2311" spans="2:13" ht="15.75" thickTop="1">
      <c r="B2311" s="66" t="s">
        <v>1667</v>
      </c>
      <c r="C2311" s="644" t="s">
        <v>2031</v>
      </c>
      <c r="D2311" s="643" t="s">
        <v>1652</v>
      </c>
      <c r="E2311" s="644" t="s">
        <v>1653</v>
      </c>
      <c r="F2311" s="644" t="s">
        <v>1654</v>
      </c>
      <c r="G2311" s="644" t="s">
        <v>1656</v>
      </c>
      <c r="H2311" s="644" t="s">
        <v>1655</v>
      </c>
      <c r="I2311" s="645" t="s">
        <v>1657</v>
      </c>
      <c r="J2311" s="132"/>
      <c r="K2311" s="647"/>
      <c r="L2311" s="647"/>
      <c r="M2311" s="65"/>
    </row>
    <row r="2312" spans="2:13">
      <c r="B2312" s="66" t="s">
        <v>1757</v>
      </c>
      <c r="C2312" s="86" t="s">
        <v>1792</v>
      </c>
      <c r="D2312" s="87">
        <v>104</v>
      </c>
      <c r="E2312" s="88">
        <v>91</v>
      </c>
      <c r="F2312" s="88">
        <v>63</v>
      </c>
      <c r="G2312" s="88">
        <v>91</v>
      </c>
      <c r="H2312" s="88">
        <v>63</v>
      </c>
      <c r="I2312" s="89">
        <v>68</v>
      </c>
      <c r="J2312" s="132"/>
      <c r="K2312" s="647"/>
      <c r="L2312" s="647"/>
      <c r="M2312" s="65"/>
    </row>
    <row r="2313" spans="2:13">
      <c r="B2313" s="66" t="s">
        <v>1665</v>
      </c>
      <c r="C2313" s="86" t="s">
        <v>11</v>
      </c>
      <c r="D2313" s="838" t="s">
        <v>1669</v>
      </c>
      <c r="E2313" s="839"/>
      <c r="F2313" s="839"/>
      <c r="G2313" s="839"/>
      <c r="H2313" s="839"/>
      <c r="I2313" s="840"/>
      <c r="J2313" s="132"/>
      <c r="K2313" s="647"/>
      <c r="L2313" s="647"/>
      <c r="M2313" s="65"/>
    </row>
    <row r="2314" spans="2:13">
      <c r="B2314" s="66" t="s">
        <v>1666</v>
      </c>
      <c r="C2314" s="86" t="s">
        <v>1723</v>
      </c>
      <c r="D2314" s="841" t="s">
        <v>1661</v>
      </c>
      <c r="E2314" s="842"/>
      <c r="F2314" s="842"/>
      <c r="G2314" s="842" t="s">
        <v>1662</v>
      </c>
      <c r="H2314" s="842"/>
      <c r="I2314" s="843"/>
      <c r="J2314" s="132"/>
      <c r="K2314" s="647"/>
      <c r="L2314" s="647"/>
      <c r="M2314" s="65"/>
    </row>
    <row r="2315" spans="2:13">
      <c r="B2315" s="66" t="s">
        <v>1670</v>
      </c>
      <c r="C2315" s="96" t="s">
        <v>1588</v>
      </c>
      <c r="D2315" s="63" t="s">
        <v>1663</v>
      </c>
      <c r="E2315" s="647" t="s">
        <v>1144</v>
      </c>
      <c r="F2315" s="647"/>
      <c r="G2315" s="64" t="s">
        <v>1663</v>
      </c>
      <c r="H2315" s="647" t="s">
        <v>1723</v>
      </c>
      <c r="I2315" s="70"/>
      <c r="J2315" s="132"/>
      <c r="K2315" s="647"/>
      <c r="L2315" s="647"/>
      <c r="M2315" s="65"/>
    </row>
    <row r="2316" spans="2:13">
      <c r="B2316" s="66" t="s">
        <v>1659</v>
      </c>
      <c r="C2316" s="140">
        <v>168.86</v>
      </c>
      <c r="D2316" s="71" t="s">
        <v>1664</v>
      </c>
      <c r="E2316" s="90">
        <v>102</v>
      </c>
      <c r="F2316" s="68"/>
      <c r="G2316" s="72" t="s">
        <v>1664</v>
      </c>
      <c r="H2316" s="90" t="s">
        <v>1723</v>
      </c>
      <c r="I2316" s="69"/>
      <c r="J2316" s="132"/>
      <c r="K2316" s="647"/>
      <c r="L2316" s="647"/>
      <c r="M2316" s="65"/>
    </row>
    <row r="2317" spans="2:13">
      <c r="B2317" s="66" t="s">
        <v>1660</v>
      </c>
      <c r="C2317" s="140">
        <v>237.89</v>
      </c>
      <c r="D2317" s="838" t="s">
        <v>1668</v>
      </c>
      <c r="E2317" s="839"/>
      <c r="F2317" s="839"/>
      <c r="G2317" s="839"/>
      <c r="H2317" s="839"/>
      <c r="I2317" s="840"/>
      <c r="J2317" s="132"/>
      <c r="K2317" s="647"/>
      <c r="L2317" s="647"/>
      <c r="M2317" s="65"/>
    </row>
    <row r="2318" spans="2:13">
      <c r="B2318" s="66" t="s">
        <v>1728</v>
      </c>
      <c r="C2318" s="140">
        <v>263.69</v>
      </c>
      <c r="D2318" s="841" t="s">
        <v>1661</v>
      </c>
      <c r="E2318" s="842"/>
      <c r="F2318" s="842"/>
      <c r="G2318" s="842" t="s">
        <v>1662</v>
      </c>
      <c r="H2318" s="842"/>
      <c r="I2318" s="843"/>
      <c r="J2318" s="132"/>
      <c r="K2318" s="647"/>
      <c r="L2318" s="647"/>
      <c r="M2318" s="65"/>
    </row>
    <row r="2319" spans="2:13">
      <c r="B2319" s="66" t="s">
        <v>1713</v>
      </c>
      <c r="C2319" s="140">
        <v>1.6</v>
      </c>
      <c r="D2319" s="63" t="s">
        <v>1663</v>
      </c>
      <c r="E2319" s="647" t="s">
        <v>946</v>
      </c>
      <c r="F2319" s="647"/>
      <c r="G2319" s="64" t="s">
        <v>1663</v>
      </c>
      <c r="H2319" s="647" t="s">
        <v>1723</v>
      </c>
      <c r="I2319" s="70"/>
      <c r="J2319" s="132"/>
      <c r="K2319" s="647"/>
      <c r="L2319" s="647"/>
      <c r="M2319" s="65"/>
    </row>
    <row r="2320" spans="2:13">
      <c r="B2320" s="66" t="s">
        <v>1714</v>
      </c>
      <c r="C2320" s="140">
        <v>1.05</v>
      </c>
      <c r="D2320" s="63" t="s">
        <v>1664</v>
      </c>
      <c r="E2320" s="90">
        <v>90</v>
      </c>
      <c r="F2320" s="68"/>
      <c r="G2320" s="72" t="s">
        <v>1664</v>
      </c>
      <c r="H2320" s="91" t="s">
        <v>1723</v>
      </c>
      <c r="I2320" s="70"/>
      <c r="J2320" s="132"/>
      <c r="K2320" s="647"/>
      <c r="L2320" s="647"/>
      <c r="M2320" s="65"/>
    </row>
    <row r="2321" spans="2:13">
      <c r="B2321" s="844" t="s">
        <v>1671</v>
      </c>
      <c r="C2321" s="839"/>
      <c r="D2321" s="840"/>
      <c r="E2321" s="838" t="s">
        <v>1672</v>
      </c>
      <c r="F2321" s="839"/>
      <c r="G2321" s="840"/>
      <c r="H2321" s="838" t="s">
        <v>1673</v>
      </c>
      <c r="I2321" s="839"/>
      <c r="J2321" s="840"/>
      <c r="K2321" s="838" t="s">
        <v>1701</v>
      </c>
      <c r="L2321" s="839"/>
      <c r="M2321" s="845"/>
    </row>
    <row r="2322" spans="2:13">
      <c r="B2322" s="73" t="s">
        <v>1674</v>
      </c>
      <c r="C2322" s="644" t="s">
        <v>1675</v>
      </c>
      <c r="D2322" s="645" t="s">
        <v>1676</v>
      </c>
      <c r="E2322" s="643" t="s">
        <v>1674</v>
      </c>
      <c r="F2322" s="644" t="s">
        <v>1675</v>
      </c>
      <c r="G2322" s="645" t="s">
        <v>1676</v>
      </c>
      <c r="H2322" s="643" t="s">
        <v>1694</v>
      </c>
      <c r="I2322" s="644" t="s">
        <v>1731</v>
      </c>
      <c r="J2322" s="645" t="s">
        <v>1732</v>
      </c>
      <c r="K2322" s="643" t="s">
        <v>1702</v>
      </c>
      <c r="L2322" s="644"/>
      <c r="M2322" s="77" t="s">
        <v>1703</v>
      </c>
    </row>
    <row r="2323" spans="2:13">
      <c r="B2323" s="61" t="s">
        <v>1678</v>
      </c>
      <c r="C2323" s="86" t="s">
        <v>1723</v>
      </c>
      <c r="D2323" s="92" t="s">
        <v>1723</v>
      </c>
      <c r="E2323" s="646" t="s">
        <v>1678</v>
      </c>
      <c r="F2323" s="86" t="s">
        <v>1723</v>
      </c>
      <c r="G2323" s="92" t="s">
        <v>1723</v>
      </c>
      <c r="H2323" s="646" t="s">
        <v>1695</v>
      </c>
      <c r="I2323" s="86">
        <v>0</v>
      </c>
      <c r="J2323" s="92">
        <v>10</v>
      </c>
      <c r="K2323" s="646" t="s">
        <v>1704</v>
      </c>
      <c r="L2323" s="647"/>
      <c r="M2323" s="107">
        <v>0</v>
      </c>
    </row>
    <row r="2324" spans="2:13">
      <c r="B2324" s="61" t="s">
        <v>1679</v>
      </c>
      <c r="C2324" s="86" t="s">
        <v>847</v>
      </c>
      <c r="D2324" s="92">
        <v>75</v>
      </c>
      <c r="E2324" s="646" t="s">
        <v>1679</v>
      </c>
      <c r="F2324" s="86" t="s">
        <v>1077</v>
      </c>
      <c r="G2324" s="92">
        <v>126</v>
      </c>
      <c r="H2324" s="646" t="s">
        <v>1696</v>
      </c>
      <c r="I2324" s="86">
        <v>90</v>
      </c>
      <c r="J2324" s="92">
        <v>-50</v>
      </c>
      <c r="K2324" s="646" t="s">
        <v>1735</v>
      </c>
      <c r="L2324" s="647"/>
      <c r="M2324" s="107">
        <v>0</v>
      </c>
    </row>
    <row r="2325" spans="2:13">
      <c r="B2325" s="61" t="s">
        <v>1680</v>
      </c>
      <c r="C2325" s="86" t="s">
        <v>1722</v>
      </c>
      <c r="D2325" s="92">
        <v>0</v>
      </c>
      <c r="E2325" s="646" t="s">
        <v>1680</v>
      </c>
      <c r="F2325" s="86" t="s">
        <v>1271</v>
      </c>
      <c r="G2325" s="92">
        <v>95</v>
      </c>
      <c r="H2325" s="646" t="s">
        <v>1697</v>
      </c>
      <c r="I2325" s="86">
        <v>0</v>
      </c>
      <c r="J2325" s="92">
        <v>30</v>
      </c>
      <c r="K2325" s="67" t="s">
        <v>1706</v>
      </c>
      <c r="L2325" s="68"/>
      <c r="M2325" s="101">
        <v>0</v>
      </c>
    </row>
    <row r="2326" spans="2:13">
      <c r="B2326" s="61" t="s">
        <v>1681</v>
      </c>
      <c r="C2326" s="109" t="s">
        <v>1784</v>
      </c>
      <c r="D2326" s="92">
        <v>75</v>
      </c>
      <c r="E2326" s="646" t="s">
        <v>1681</v>
      </c>
      <c r="F2326" s="96" t="s">
        <v>1194</v>
      </c>
      <c r="G2326" s="92">
        <v>60</v>
      </c>
      <c r="H2326" s="646" t="s">
        <v>1698</v>
      </c>
      <c r="I2326" s="86">
        <v>0</v>
      </c>
      <c r="J2326" s="92">
        <v>10</v>
      </c>
      <c r="K2326" s="838" t="s">
        <v>1707</v>
      </c>
      <c r="L2326" s="839"/>
      <c r="M2326" s="845"/>
    </row>
    <row r="2327" spans="2:13">
      <c r="B2327" s="61" t="s">
        <v>1682</v>
      </c>
      <c r="C2327" s="86" t="s">
        <v>1722</v>
      </c>
      <c r="D2327" s="92">
        <v>0</v>
      </c>
      <c r="E2327" s="646" t="s">
        <v>1682</v>
      </c>
      <c r="F2327" s="94" t="s">
        <v>1908</v>
      </c>
      <c r="G2327" s="92">
        <v>60</v>
      </c>
      <c r="H2327" s="647" t="s">
        <v>1724</v>
      </c>
      <c r="I2327" s="86">
        <v>50</v>
      </c>
      <c r="J2327" s="92">
        <v>0</v>
      </c>
      <c r="K2327" s="846" t="s">
        <v>1708</v>
      </c>
      <c r="L2327" s="847"/>
      <c r="M2327" s="107">
        <v>0</v>
      </c>
    </row>
    <row r="2328" spans="2:13">
      <c r="B2328" s="61" t="s">
        <v>1683</v>
      </c>
      <c r="C2328" s="86" t="s">
        <v>663</v>
      </c>
      <c r="D2328" s="92">
        <v>90</v>
      </c>
      <c r="E2328" s="646" t="s">
        <v>1683</v>
      </c>
      <c r="F2328" s="86" t="s">
        <v>950</v>
      </c>
      <c r="G2328" s="92">
        <v>95</v>
      </c>
      <c r="H2328" s="646" t="s">
        <v>1699</v>
      </c>
      <c r="I2328" s="86">
        <v>0</v>
      </c>
      <c r="J2328" s="92">
        <v>10</v>
      </c>
      <c r="K2328" s="846" t="s">
        <v>1709</v>
      </c>
      <c r="L2328" s="847"/>
      <c r="M2328" s="107">
        <v>0</v>
      </c>
    </row>
    <row r="2329" spans="2:13">
      <c r="B2329" s="61" t="s">
        <v>1684</v>
      </c>
      <c r="C2329" s="96" t="s">
        <v>913</v>
      </c>
      <c r="D2329" s="92">
        <v>90</v>
      </c>
      <c r="E2329" s="646" t="s">
        <v>1684</v>
      </c>
      <c r="F2329" s="94" t="s">
        <v>866</v>
      </c>
      <c r="G2329" s="92">
        <v>84</v>
      </c>
      <c r="H2329" s="646" t="s">
        <v>1685</v>
      </c>
      <c r="I2329" s="86">
        <v>85</v>
      </c>
      <c r="J2329" s="92">
        <v>0</v>
      </c>
      <c r="K2329" s="846" t="s">
        <v>1710</v>
      </c>
      <c r="L2329" s="847"/>
      <c r="M2329" s="107">
        <v>0</v>
      </c>
    </row>
    <row r="2330" spans="2:13">
      <c r="B2330" s="61" t="s">
        <v>1685</v>
      </c>
      <c r="C2330" s="86" t="s">
        <v>1722</v>
      </c>
      <c r="D2330" s="92">
        <v>0</v>
      </c>
      <c r="E2330" s="646" t="s">
        <v>1685</v>
      </c>
      <c r="F2330" s="86" t="s">
        <v>1722</v>
      </c>
      <c r="G2330" s="92">
        <v>0</v>
      </c>
      <c r="H2330" s="646" t="s">
        <v>1700</v>
      </c>
      <c r="I2330" s="100">
        <v>0</v>
      </c>
      <c r="J2330" s="106">
        <v>0</v>
      </c>
      <c r="K2330" s="593" t="s">
        <v>2003</v>
      </c>
      <c r="L2330" s="100"/>
      <c r="M2330" s="101">
        <v>0</v>
      </c>
    </row>
    <row r="2331" spans="2:13">
      <c r="B2331" s="61" t="s">
        <v>1686</v>
      </c>
      <c r="C2331" s="94" t="s">
        <v>811</v>
      </c>
      <c r="D2331" s="92">
        <v>100</v>
      </c>
      <c r="E2331" s="646" t="s">
        <v>1686</v>
      </c>
      <c r="F2331" s="86" t="s">
        <v>1722</v>
      </c>
      <c r="G2331" s="92">
        <v>0</v>
      </c>
      <c r="H2331" s="848" t="s">
        <v>1712</v>
      </c>
      <c r="I2331" s="849"/>
      <c r="J2331" s="81" t="s">
        <v>1711</v>
      </c>
      <c r="K2331" s="97">
        <v>0</v>
      </c>
      <c r="L2331" s="82" t="s">
        <v>1705</v>
      </c>
      <c r="M2331" s="98">
        <v>95</v>
      </c>
    </row>
    <row r="2332" spans="2:13">
      <c r="B2332" s="61" t="s">
        <v>1687</v>
      </c>
      <c r="C2332" s="86" t="s">
        <v>1722</v>
      </c>
      <c r="D2332" s="92">
        <v>0</v>
      </c>
      <c r="E2332" s="646" t="s">
        <v>1687</v>
      </c>
      <c r="F2332" s="86" t="s">
        <v>1722</v>
      </c>
      <c r="G2332" s="92">
        <v>0</v>
      </c>
      <c r="H2332" s="647"/>
      <c r="I2332" s="647"/>
      <c r="J2332" s="647"/>
      <c r="K2332" s="647"/>
      <c r="L2332" s="647"/>
      <c r="M2332" s="65"/>
    </row>
    <row r="2333" spans="2:13">
      <c r="B2333" s="61" t="s">
        <v>1688</v>
      </c>
      <c r="C2333" s="96" t="s">
        <v>1372</v>
      </c>
      <c r="D2333" s="92">
        <v>72</v>
      </c>
      <c r="E2333" s="646" t="s">
        <v>1688</v>
      </c>
      <c r="F2333" s="96" t="s">
        <v>829</v>
      </c>
      <c r="G2333" s="92">
        <v>80</v>
      </c>
      <c r="H2333" s="647"/>
      <c r="I2333" s="647"/>
      <c r="J2333" s="647"/>
      <c r="K2333" s="647"/>
      <c r="L2333" s="647"/>
      <c r="M2333" s="65"/>
    </row>
    <row r="2334" spans="2:13">
      <c r="B2334" s="61" t="s">
        <v>1689</v>
      </c>
      <c r="C2334" s="86" t="s">
        <v>1722</v>
      </c>
      <c r="D2334" s="92">
        <v>0</v>
      </c>
      <c r="E2334" s="646" t="s">
        <v>1689</v>
      </c>
      <c r="F2334" s="86" t="s">
        <v>1722</v>
      </c>
      <c r="G2334" s="92">
        <v>0</v>
      </c>
      <c r="H2334" s="647"/>
      <c r="I2334" s="647"/>
      <c r="J2334" s="647"/>
      <c r="K2334" s="647"/>
      <c r="L2334" s="647"/>
      <c r="M2334" s="65"/>
    </row>
    <row r="2335" spans="2:13">
      <c r="B2335" s="61" t="s">
        <v>1690</v>
      </c>
      <c r="C2335" s="86" t="s">
        <v>1154</v>
      </c>
      <c r="D2335" s="92">
        <v>68</v>
      </c>
      <c r="E2335" s="646" t="s">
        <v>1690</v>
      </c>
      <c r="F2335" s="86" t="s">
        <v>1722</v>
      </c>
      <c r="G2335" s="92">
        <v>0</v>
      </c>
      <c r="H2335" s="647"/>
      <c r="I2335" s="647"/>
      <c r="J2335" s="647"/>
      <c r="K2335" s="647"/>
      <c r="L2335" s="647"/>
      <c r="M2335" s="65"/>
    </row>
    <row r="2336" spans="2:13">
      <c r="B2336" s="61" t="s">
        <v>1691</v>
      </c>
      <c r="C2336" s="86" t="s">
        <v>656</v>
      </c>
      <c r="D2336" s="92">
        <v>30</v>
      </c>
      <c r="E2336" s="646" t="s">
        <v>1691</v>
      </c>
      <c r="F2336" s="96" t="s">
        <v>1185</v>
      </c>
      <c r="G2336" s="92">
        <v>80</v>
      </c>
      <c r="H2336" s="86" t="s">
        <v>1716</v>
      </c>
      <c r="I2336" s="647"/>
      <c r="J2336" s="85" t="s">
        <v>1717</v>
      </c>
      <c r="K2336" s="647"/>
      <c r="L2336" s="85" t="s">
        <v>1718</v>
      </c>
      <c r="M2336" s="65"/>
    </row>
    <row r="2337" spans="2:13">
      <c r="B2337" s="61" t="s">
        <v>1692</v>
      </c>
      <c r="C2337" s="86" t="s">
        <v>1074</v>
      </c>
      <c r="D2337" s="92">
        <v>120</v>
      </c>
      <c r="E2337" s="646" t="s">
        <v>1692</v>
      </c>
      <c r="F2337" s="86" t="s">
        <v>1722</v>
      </c>
      <c r="G2337" s="92">
        <v>0</v>
      </c>
      <c r="H2337" s="647"/>
      <c r="I2337" s="647"/>
      <c r="J2337" s="647"/>
      <c r="K2337" s="647"/>
      <c r="L2337" s="647"/>
      <c r="M2337" s="65"/>
    </row>
    <row r="2338" spans="2:13">
      <c r="B2338" s="61" t="s">
        <v>1677</v>
      </c>
      <c r="C2338" s="86" t="s">
        <v>752</v>
      </c>
      <c r="D2338" s="92">
        <v>80</v>
      </c>
      <c r="E2338" s="646" t="s">
        <v>1677</v>
      </c>
      <c r="F2338" s="86" t="s">
        <v>1722</v>
      </c>
      <c r="G2338" s="92">
        <v>0</v>
      </c>
      <c r="H2338" s="647"/>
      <c r="I2338" s="647"/>
      <c r="J2338" s="647"/>
      <c r="K2338" s="647"/>
      <c r="L2338" s="647"/>
      <c r="M2338" s="65"/>
    </row>
    <row r="2339" spans="2:13">
      <c r="B2339" s="61" t="s">
        <v>1693</v>
      </c>
      <c r="C2339" s="86" t="s">
        <v>1722</v>
      </c>
      <c r="D2339" s="92">
        <v>0</v>
      </c>
      <c r="E2339" s="646" t="s">
        <v>1693</v>
      </c>
      <c r="F2339" s="86" t="s">
        <v>1722</v>
      </c>
      <c r="G2339" s="92">
        <v>0</v>
      </c>
      <c r="H2339" s="647"/>
      <c r="I2339" s="647"/>
      <c r="J2339" s="647"/>
      <c r="K2339" s="647"/>
      <c r="L2339" s="647"/>
      <c r="M2339" s="65"/>
    </row>
    <row r="2340" spans="2:13" ht="15.75" thickBot="1">
      <c r="B2340" s="102" t="s">
        <v>1729</v>
      </c>
      <c r="C2340" s="93"/>
      <c r="D2340" s="108">
        <v>80</v>
      </c>
      <c r="E2340" s="103" t="s">
        <v>1730</v>
      </c>
      <c r="F2340" s="93"/>
      <c r="G2340" s="108">
        <v>85</v>
      </c>
      <c r="H2340" s="83"/>
      <c r="I2340" s="83"/>
      <c r="J2340" s="83"/>
      <c r="K2340" s="83"/>
      <c r="L2340" s="83"/>
      <c r="M2340" s="84"/>
    </row>
    <row r="2341" spans="2:13" ht="16.5" thickTop="1" thickBot="1">
      <c r="B2341" s="104"/>
      <c r="C2341" s="105"/>
      <c r="D2341" s="142"/>
      <c r="E2341" s="104"/>
      <c r="F2341" s="105"/>
      <c r="G2341" s="142"/>
      <c r="H2341" s="58"/>
      <c r="I2341" s="58"/>
      <c r="J2341" s="58"/>
      <c r="K2341" s="58"/>
      <c r="L2341" s="58"/>
      <c r="M2341" s="58"/>
    </row>
    <row r="2342" spans="2:13" ht="16.5" thickTop="1" thickBot="1">
      <c r="B2342" s="833" t="s">
        <v>1973</v>
      </c>
      <c r="C2342" s="834"/>
      <c r="D2342" s="835" t="s">
        <v>1658</v>
      </c>
      <c r="E2342" s="836"/>
      <c r="F2342" s="836"/>
      <c r="G2342" s="836"/>
      <c r="H2342" s="836"/>
      <c r="I2342" s="837"/>
      <c r="J2342" s="131"/>
      <c r="K2342" s="59"/>
      <c r="L2342" s="59"/>
      <c r="M2342" s="60"/>
    </row>
    <row r="2343" spans="2:13" ht="15.75" thickTop="1">
      <c r="B2343" s="66" t="s">
        <v>1667</v>
      </c>
      <c r="C2343" s="612" t="s">
        <v>2075</v>
      </c>
      <c r="D2343" s="538" t="s">
        <v>1652</v>
      </c>
      <c r="E2343" s="539" t="s">
        <v>1653</v>
      </c>
      <c r="F2343" s="539" t="s">
        <v>1654</v>
      </c>
      <c r="G2343" s="539" t="s">
        <v>1656</v>
      </c>
      <c r="H2343" s="539" t="s">
        <v>1655</v>
      </c>
      <c r="I2343" s="540" t="s">
        <v>1657</v>
      </c>
      <c r="J2343" s="132"/>
      <c r="K2343" s="537"/>
      <c r="L2343" s="537"/>
      <c r="M2343" s="65"/>
    </row>
    <row r="2344" spans="2:13">
      <c r="B2344" s="66" t="s">
        <v>1757</v>
      </c>
      <c r="C2344" s="86" t="s">
        <v>1792</v>
      </c>
      <c r="D2344" s="87">
        <v>52</v>
      </c>
      <c r="E2344" s="88">
        <v>65</v>
      </c>
      <c r="F2344" s="88">
        <v>55</v>
      </c>
      <c r="G2344" s="88">
        <v>58</v>
      </c>
      <c r="H2344" s="88">
        <v>62</v>
      </c>
      <c r="I2344" s="89">
        <v>60</v>
      </c>
      <c r="J2344" s="132"/>
      <c r="K2344" s="537"/>
      <c r="L2344" s="537"/>
      <c r="M2344" s="65"/>
    </row>
    <row r="2345" spans="2:13">
      <c r="B2345" s="66" t="s">
        <v>1665</v>
      </c>
      <c r="C2345" s="86" t="s">
        <v>11</v>
      </c>
      <c r="D2345" s="838" t="s">
        <v>1669</v>
      </c>
      <c r="E2345" s="839"/>
      <c r="F2345" s="839"/>
      <c r="G2345" s="839"/>
      <c r="H2345" s="839"/>
      <c r="I2345" s="840"/>
      <c r="J2345" s="132"/>
      <c r="K2345" s="537"/>
      <c r="L2345" s="537"/>
      <c r="M2345" s="65"/>
    </row>
    <row r="2346" spans="2:13">
      <c r="B2346" s="66" t="s">
        <v>1666</v>
      </c>
      <c r="C2346" s="86" t="s">
        <v>6</v>
      </c>
      <c r="D2346" s="841" t="s">
        <v>1661</v>
      </c>
      <c r="E2346" s="842"/>
      <c r="F2346" s="842"/>
      <c r="G2346" s="842" t="s">
        <v>1662</v>
      </c>
      <c r="H2346" s="842"/>
      <c r="I2346" s="843"/>
      <c r="J2346" s="132"/>
      <c r="K2346" s="537"/>
      <c r="L2346" s="537"/>
      <c r="M2346" s="65"/>
    </row>
    <row r="2347" spans="2:13">
      <c r="B2347" s="66" t="s">
        <v>1670</v>
      </c>
      <c r="C2347" s="96" t="s">
        <v>1483</v>
      </c>
      <c r="D2347" s="63" t="s">
        <v>1663</v>
      </c>
      <c r="E2347" s="537" t="s">
        <v>1144</v>
      </c>
      <c r="F2347" s="537"/>
      <c r="G2347" s="64" t="s">
        <v>1663</v>
      </c>
      <c r="H2347" s="537" t="s">
        <v>627</v>
      </c>
      <c r="I2347" s="70"/>
      <c r="J2347" s="301"/>
      <c r="K2347" s="537"/>
      <c r="L2347" s="537"/>
      <c r="M2347" s="65"/>
    </row>
    <row r="2348" spans="2:13">
      <c r="B2348" s="66" t="s">
        <v>1659</v>
      </c>
      <c r="C2348" s="86">
        <v>362.78</v>
      </c>
      <c r="D2348" s="71" t="s">
        <v>1664</v>
      </c>
      <c r="E2348" s="90">
        <v>102</v>
      </c>
      <c r="F2348" s="68"/>
      <c r="G2348" s="72" t="s">
        <v>1664</v>
      </c>
      <c r="H2348" s="90">
        <v>60</v>
      </c>
      <c r="I2348" s="69"/>
      <c r="J2348" s="152"/>
      <c r="K2348" s="537"/>
      <c r="L2348" s="537"/>
      <c r="M2348" s="65"/>
    </row>
    <row r="2349" spans="2:13">
      <c r="B2349" s="66" t="s">
        <v>1660</v>
      </c>
      <c r="C2349" s="140">
        <v>140.4</v>
      </c>
      <c r="D2349" s="838" t="s">
        <v>1668</v>
      </c>
      <c r="E2349" s="839"/>
      <c r="F2349" s="839"/>
      <c r="G2349" s="839"/>
      <c r="H2349" s="839"/>
      <c r="I2349" s="840"/>
      <c r="J2349" s="152"/>
      <c r="K2349" s="537"/>
      <c r="L2349" s="537"/>
      <c r="M2349" s="65"/>
    </row>
    <row r="2350" spans="2:13">
      <c r="B2350" s="66" t="s">
        <v>1728</v>
      </c>
      <c r="C2350" s="86">
        <v>277.52999999999997</v>
      </c>
      <c r="D2350" s="841" t="s">
        <v>1661</v>
      </c>
      <c r="E2350" s="842"/>
      <c r="F2350" s="842"/>
      <c r="G2350" s="842" t="s">
        <v>1662</v>
      </c>
      <c r="H2350" s="842"/>
      <c r="I2350" s="843"/>
      <c r="J2350" s="152"/>
      <c r="K2350" s="537"/>
      <c r="L2350" s="537"/>
      <c r="M2350" s="65"/>
    </row>
    <row r="2351" spans="2:13">
      <c r="B2351" s="66" t="s">
        <v>1713</v>
      </c>
      <c r="C2351" s="140">
        <v>0.8</v>
      </c>
      <c r="D2351" s="63" t="s">
        <v>1663</v>
      </c>
      <c r="E2351" s="537" t="s">
        <v>1280</v>
      </c>
      <c r="F2351" s="537"/>
      <c r="G2351" s="64" t="s">
        <v>1663</v>
      </c>
      <c r="H2351" s="537" t="s">
        <v>634</v>
      </c>
      <c r="I2351" s="70"/>
      <c r="J2351" s="152"/>
      <c r="K2351" s="537"/>
      <c r="L2351" s="537"/>
      <c r="M2351" s="65"/>
    </row>
    <row r="2352" spans="2:13">
      <c r="B2352" s="66" t="s">
        <v>1714</v>
      </c>
      <c r="C2352" s="86">
        <v>0.92</v>
      </c>
      <c r="D2352" s="63" t="s">
        <v>1664</v>
      </c>
      <c r="E2352" s="90">
        <v>60</v>
      </c>
      <c r="F2352" s="68"/>
      <c r="G2352" s="72" t="s">
        <v>1664</v>
      </c>
      <c r="H2352" s="91">
        <v>71</v>
      </c>
      <c r="I2352" s="70"/>
      <c r="J2352" s="152"/>
      <c r="K2352" s="537"/>
      <c r="L2352" s="537"/>
      <c r="M2352" s="65"/>
    </row>
    <row r="2353" spans="2:13">
      <c r="B2353" s="844" t="s">
        <v>1671</v>
      </c>
      <c r="C2353" s="839"/>
      <c r="D2353" s="840"/>
      <c r="E2353" s="838" t="s">
        <v>1672</v>
      </c>
      <c r="F2353" s="839"/>
      <c r="G2353" s="840"/>
      <c r="H2353" s="838" t="s">
        <v>1673</v>
      </c>
      <c r="I2353" s="839"/>
      <c r="J2353" s="840"/>
      <c r="K2353" s="838" t="s">
        <v>1701</v>
      </c>
      <c r="L2353" s="839"/>
      <c r="M2353" s="845"/>
    </row>
    <row r="2354" spans="2:13">
      <c r="B2354" s="73" t="s">
        <v>1674</v>
      </c>
      <c r="C2354" s="539" t="s">
        <v>1675</v>
      </c>
      <c r="D2354" s="540" t="s">
        <v>1676</v>
      </c>
      <c r="E2354" s="538" t="s">
        <v>1674</v>
      </c>
      <c r="F2354" s="539" t="s">
        <v>1675</v>
      </c>
      <c r="G2354" s="540" t="s">
        <v>1676</v>
      </c>
      <c r="H2354" s="538" t="s">
        <v>1694</v>
      </c>
      <c r="I2354" s="539" t="s">
        <v>1731</v>
      </c>
      <c r="J2354" s="540" t="s">
        <v>1732</v>
      </c>
      <c r="K2354" s="538" t="s">
        <v>1702</v>
      </c>
      <c r="L2354" s="539"/>
      <c r="M2354" s="77" t="s">
        <v>1703</v>
      </c>
    </row>
    <row r="2355" spans="2:13">
      <c r="B2355" s="61" t="s">
        <v>1678</v>
      </c>
      <c r="C2355" s="86" t="s">
        <v>1723</v>
      </c>
      <c r="D2355" s="92" t="s">
        <v>1723</v>
      </c>
      <c r="E2355" s="536" t="s">
        <v>1678</v>
      </c>
      <c r="F2355" s="86" t="s">
        <v>1723</v>
      </c>
      <c r="G2355" s="92" t="s">
        <v>1723</v>
      </c>
      <c r="H2355" s="536" t="s">
        <v>1695</v>
      </c>
      <c r="I2355" s="86">
        <v>0</v>
      </c>
      <c r="J2355" s="92">
        <v>10</v>
      </c>
      <c r="K2355" s="536" t="s">
        <v>1704</v>
      </c>
      <c r="L2355" s="537"/>
      <c r="M2355" s="107">
        <v>0</v>
      </c>
    </row>
    <row r="2356" spans="2:13">
      <c r="B2356" s="61" t="s">
        <v>1679</v>
      </c>
      <c r="C2356" s="86" t="s">
        <v>1722</v>
      </c>
      <c r="D2356" s="92">
        <v>0</v>
      </c>
      <c r="E2356" s="536" t="s">
        <v>1679</v>
      </c>
      <c r="F2356" s="94" t="s">
        <v>930</v>
      </c>
      <c r="G2356" s="92">
        <v>90</v>
      </c>
      <c r="H2356" s="536" t="s">
        <v>1696</v>
      </c>
      <c r="I2356" s="86">
        <v>90</v>
      </c>
      <c r="J2356" s="92">
        <v>0</v>
      </c>
      <c r="K2356" s="536" t="s">
        <v>1735</v>
      </c>
      <c r="L2356" s="537"/>
      <c r="M2356" s="107">
        <v>50</v>
      </c>
    </row>
    <row r="2357" spans="2:13">
      <c r="B2357" s="61" t="s">
        <v>1680</v>
      </c>
      <c r="C2357" s="86" t="s">
        <v>1722</v>
      </c>
      <c r="D2357" s="92">
        <v>0</v>
      </c>
      <c r="E2357" s="536" t="s">
        <v>1680</v>
      </c>
      <c r="F2357" s="86" t="s">
        <v>1722</v>
      </c>
      <c r="G2357" s="92">
        <v>0</v>
      </c>
      <c r="H2357" s="536" t="s">
        <v>1697</v>
      </c>
      <c r="I2357" s="86">
        <v>0</v>
      </c>
      <c r="J2357" s="92">
        <v>30</v>
      </c>
      <c r="K2357" s="67" t="s">
        <v>1706</v>
      </c>
      <c r="L2357" s="68"/>
      <c r="M2357" s="101">
        <v>0</v>
      </c>
    </row>
    <row r="2358" spans="2:13">
      <c r="B2358" s="61" t="s">
        <v>1681</v>
      </c>
      <c r="C2358" s="86" t="s">
        <v>1722</v>
      </c>
      <c r="D2358" s="92">
        <v>0</v>
      </c>
      <c r="E2358" s="536" t="s">
        <v>1681</v>
      </c>
      <c r="F2358" s="86" t="s">
        <v>1722</v>
      </c>
      <c r="G2358" s="92">
        <v>0</v>
      </c>
      <c r="H2358" s="536" t="s">
        <v>1698</v>
      </c>
      <c r="I2358" s="86">
        <v>0</v>
      </c>
      <c r="J2358" s="92">
        <v>0</v>
      </c>
      <c r="K2358" s="838" t="s">
        <v>1707</v>
      </c>
      <c r="L2358" s="839"/>
      <c r="M2358" s="845"/>
    </row>
    <row r="2359" spans="2:13">
      <c r="B2359" s="61" t="s">
        <v>1682</v>
      </c>
      <c r="C2359" s="86" t="s">
        <v>978</v>
      </c>
      <c r="D2359" s="92">
        <v>90</v>
      </c>
      <c r="E2359" s="536" t="s">
        <v>1682</v>
      </c>
      <c r="F2359" s="86" t="s">
        <v>1722</v>
      </c>
      <c r="G2359" s="92">
        <v>0</v>
      </c>
      <c r="H2359" s="537" t="s">
        <v>1724</v>
      </c>
      <c r="I2359" s="86">
        <v>50</v>
      </c>
      <c r="J2359" s="92">
        <v>0</v>
      </c>
      <c r="K2359" s="846" t="s">
        <v>1708</v>
      </c>
      <c r="L2359" s="847"/>
      <c r="M2359" s="107">
        <v>0</v>
      </c>
    </row>
    <row r="2360" spans="2:13">
      <c r="B2360" s="61" t="s">
        <v>1683</v>
      </c>
      <c r="C2360" s="86" t="s">
        <v>1722</v>
      </c>
      <c r="D2360" s="92">
        <v>0</v>
      </c>
      <c r="E2360" s="536" t="s">
        <v>1683</v>
      </c>
      <c r="F2360" s="86" t="s">
        <v>1722</v>
      </c>
      <c r="G2360" s="92">
        <v>0</v>
      </c>
      <c r="H2360" s="536" t="s">
        <v>1699</v>
      </c>
      <c r="I2360" s="86">
        <v>0</v>
      </c>
      <c r="J2360" s="92">
        <v>0</v>
      </c>
      <c r="K2360" s="846" t="s">
        <v>1709</v>
      </c>
      <c r="L2360" s="847"/>
      <c r="M2360" s="107">
        <v>0</v>
      </c>
    </row>
    <row r="2361" spans="2:13">
      <c r="B2361" s="61" t="s">
        <v>1684</v>
      </c>
      <c r="C2361" s="86" t="s">
        <v>1722</v>
      </c>
      <c r="D2361" s="92">
        <v>0</v>
      </c>
      <c r="E2361" s="536" t="s">
        <v>1684</v>
      </c>
      <c r="F2361" s="86" t="s">
        <v>1722</v>
      </c>
      <c r="G2361" s="92">
        <v>0</v>
      </c>
      <c r="H2361" s="536" t="s">
        <v>1685</v>
      </c>
      <c r="I2361" s="86">
        <v>85</v>
      </c>
      <c r="J2361" s="92">
        <v>30</v>
      </c>
      <c r="K2361" s="846" t="s">
        <v>1710</v>
      </c>
      <c r="L2361" s="847"/>
      <c r="M2361" s="107">
        <v>0</v>
      </c>
    </row>
    <row r="2362" spans="2:13">
      <c r="B2362" s="61" t="s">
        <v>1685</v>
      </c>
      <c r="C2362" s="86" t="s">
        <v>1095</v>
      </c>
      <c r="D2362" s="92">
        <v>80</v>
      </c>
      <c r="E2362" s="536" t="s">
        <v>1685</v>
      </c>
      <c r="F2362" s="86" t="s">
        <v>1722</v>
      </c>
      <c r="G2362" s="92">
        <v>0</v>
      </c>
      <c r="H2362" s="536" t="s">
        <v>1700</v>
      </c>
      <c r="I2362" s="100">
        <v>0</v>
      </c>
      <c r="J2362" s="106">
        <v>0</v>
      </c>
      <c r="K2362" s="593" t="s">
        <v>2003</v>
      </c>
      <c r="L2362" s="100"/>
      <c r="M2362" s="101" t="s">
        <v>2004</v>
      </c>
    </row>
    <row r="2363" spans="2:13">
      <c r="B2363" s="61" t="s">
        <v>1686</v>
      </c>
      <c r="C2363" s="86" t="s">
        <v>1722</v>
      </c>
      <c r="D2363" s="92">
        <v>0</v>
      </c>
      <c r="E2363" s="536" t="s">
        <v>1686</v>
      </c>
      <c r="F2363" s="86" t="s">
        <v>1722</v>
      </c>
      <c r="G2363" s="92">
        <v>0</v>
      </c>
      <c r="H2363" s="848" t="s">
        <v>1712</v>
      </c>
      <c r="I2363" s="849"/>
      <c r="J2363" s="81" t="s">
        <v>1711</v>
      </c>
      <c r="K2363" s="97">
        <v>70</v>
      </c>
      <c r="L2363" s="82" t="s">
        <v>1705</v>
      </c>
      <c r="M2363" s="98">
        <v>85</v>
      </c>
    </row>
    <row r="2364" spans="2:13">
      <c r="B2364" s="61" t="s">
        <v>1687</v>
      </c>
      <c r="C2364" s="86" t="s">
        <v>1723</v>
      </c>
      <c r="D2364" s="92" t="s">
        <v>1723</v>
      </c>
      <c r="E2364" s="536" t="s">
        <v>1687</v>
      </c>
      <c r="F2364" s="86" t="s">
        <v>1723</v>
      </c>
      <c r="G2364" s="92" t="s">
        <v>1723</v>
      </c>
      <c r="H2364" s="537"/>
      <c r="I2364" s="537"/>
      <c r="J2364" s="537"/>
      <c r="K2364" s="537"/>
      <c r="L2364" s="537"/>
      <c r="M2364" s="65"/>
    </row>
    <row r="2365" spans="2:13">
      <c r="B2365" s="61" t="s">
        <v>1688</v>
      </c>
      <c r="C2365" s="86" t="s">
        <v>1722</v>
      </c>
      <c r="D2365" s="92">
        <v>0</v>
      </c>
      <c r="E2365" s="536" t="s">
        <v>1688</v>
      </c>
      <c r="F2365" s="86" t="s">
        <v>1722</v>
      </c>
      <c r="G2365" s="92">
        <v>0</v>
      </c>
      <c r="H2365" s="537"/>
      <c r="I2365" s="537"/>
      <c r="J2365" s="537"/>
      <c r="K2365" s="537"/>
      <c r="L2365" s="537"/>
      <c r="M2365" s="65"/>
    </row>
    <row r="2366" spans="2:13">
      <c r="B2366" s="61" t="s">
        <v>1689</v>
      </c>
      <c r="C2366" s="86" t="s">
        <v>1333</v>
      </c>
      <c r="D2366" s="92">
        <v>70</v>
      </c>
      <c r="E2366" s="536" t="s">
        <v>1689</v>
      </c>
      <c r="F2366" s="86" t="s">
        <v>1722</v>
      </c>
      <c r="G2366" s="92">
        <v>0</v>
      </c>
      <c r="H2366" s="537"/>
      <c r="I2366" s="537"/>
      <c r="J2366" s="537"/>
      <c r="K2366" s="537"/>
      <c r="L2366" s="537"/>
      <c r="M2366" s="65"/>
    </row>
    <row r="2367" spans="2:13">
      <c r="B2367" s="61" t="s">
        <v>1690</v>
      </c>
      <c r="C2367" s="86" t="s">
        <v>1722</v>
      </c>
      <c r="D2367" s="92">
        <v>0</v>
      </c>
      <c r="E2367" s="536" t="s">
        <v>1690</v>
      </c>
      <c r="F2367" s="86" t="s">
        <v>1722</v>
      </c>
      <c r="G2367" s="92">
        <v>0</v>
      </c>
      <c r="H2367" s="537"/>
      <c r="I2367" s="537"/>
      <c r="J2367" s="537"/>
      <c r="K2367" s="537"/>
      <c r="L2367" s="537"/>
      <c r="M2367" s="65"/>
    </row>
    <row r="2368" spans="2:13">
      <c r="B2368" s="61" t="s">
        <v>1691</v>
      </c>
      <c r="C2368" s="86" t="s">
        <v>1722</v>
      </c>
      <c r="D2368" s="92">
        <v>0</v>
      </c>
      <c r="E2368" s="536" t="s">
        <v>1691</v>
      </c>
      <c r="F2368" s="109" t="s">
        <v>1073</v>
      </c>
      <c r="G2368" s="92">
        <v>60</v>
      </c>
      <c r="H2368" s="86" t="s">
        <v>1716</v>
      </c>
      <c r="I2368" s="537"/>
      <c r="J2368" s="85" t="s">
        <v>1717</v>
      </c>
      <c r="K2368" s="537"/>
      <c r="L2368" s="85" t="s">
        <v>1718</v>
      </c>
      <c r="M2368" s="65"/>
    </row>
    <row r="2369" spans="2:13">
      <c r="B2369" s="61" t="s">
        <v>1692</v>
      </c>
      <c r="C2369" s="86" t="s">
        <v>1722</v>
      </c>
      <c r="D2369" s="92">
        <v>0</v>
      </c>
      <c r="E2369" s="536" t="s">
        <v>1692</v>
      </c>
      <c r="F2369" s="86" t="s">
        <v>1332</v>
      </c>
      <c r="G2369" s="92">
        <v>40</v>
      </c>
      <c r="H2369" s="537"/>
      <c r="I2369" s="537"/>
      <c r="J2369" s="537"/>
      <c r="K2369" s="537"/>
      <c r="L2369" s="537"/>
      <c r="M2369" s="65"/>
    </row>
    <row r="2370" spans="2:13">
      <c r="B2370" s="61" t="s">
        <v>1677</v>
      </c>
      <c r="C2370" s="94" t="s">
        <v>1066</v>
      </c>
      <c r="D2370" s="92">
        <v>70</v>
      </c>
      <c r="E2370" s="536" t="s">
        <v>1677</v>
      </c>
      <c r="F2370" s="86" t="s">
        <v>1722</v>
      </c>
      <c r="G2370" s="92">
        <v>0</v>
      </c>
      <c r="H2370" s="537"/>
      <c r="I2370" s="537"/>
      <c r="J2370" s="537"/>
      <c r="K2370" s="537"/>
      <c r="L2370" s="537"/>
      <c r="M2370" s="65"/>
    </row>
    <row r="2371" spans="2:13">
      <c r="B2371" s="61" t="s">
        <v>1693</v>
      </c>
      <c r="C2371" s="86" t="s">
        <v>964</v>
      </c>
      <c r="D2371" s="92">
        <v>75</v>
      </c>
      <c r="E2371" s="536" t="s">
        <v>1693</v>
      </c>
      <c r="F2371" s="86" t="s">
        <v>1722</v>
      </c>
      <c r="G2371" s="92">
        <v>0</v>
      </c>
      <c r="H2371" s="537"/>
      <c r="I2371" s="537"/>
      <c r="J2371" s="537"/>
      <c r="K2371" s="537"/>
      <c r="L2371" s="537"/>
      <c r="M2371" s="65"/>
    </row>
    <row r="2372" spans="2:13" ht="15.75" thickBot="1">
      <c r="B2372" s="102" t="s">
        <v>1729</v>
      </c>
      <c r="C2372" s="93"/>
      <c r="D2372" s="108">
        <v>77</v>
      </c>
      <c r="E2372" s="103" t="s">
        <v>1730</v>
      </c>
      <c r="F2372" s="93"/>
      <c r="G2372" s="108">
        <v>63</v>
      </c>
      <c r="H2372" s="83"/>
      <c r="I2372" s="83"/>
      <c r="J2372" s="83"/>
      <c r="K2372" s="83"/>
      <c r="L2372" s="83"/>
      <c r="M2372" s="84"/>
    </row>
    <row r="2373" spans="2:13" ht="16.5" thickTop="1" thickBot="1">
      <c r="B2373" s="104"/>
      <c r="C2373" s="105"/>
      <c r="D2373" s="142"/>
      <c r="E2373" s="104"/>
      <c r="F2373" s="105"/>
      <c r="G2373" s="142"/>
      <c r="H2373" s="58"/>
      <c r="I2373" s="58"/>
      <c r="J2373" s="58"/>
      <c r="K2373" s="58"/>
      <c r="L2373" s="58"/>
      <c r="M2373" s="58"/>
    </row>
    <row r="2374" spans="2:13" ht="16.5" thickTop="1" thickBot="1">
      <c r="B2374" s="833" t="s">
        <v>2132</v>
      </c>
      <c r="C2374" s="834"/>
      <c r="D2374" s="835" t="s">
        <v>1658</v>
      </c>
      <c r="E2374" s="836"/>
      <c r="F2374" s="836"/>
      <c r="G2374" s="836"/>
      <c r="H2374" s="836"/>
      <c r="I2374" s="837"/>
      <c r="J2374" s="131"/>
      <c r="K2374" s="59"/>
      <c r="L2374" s="59"/>
      <c r="M2374" s="60"/>
    </row>
    <row r="2375" spans="2:13" ht="15.75" thickTop="1">
      <c r="B2375" s="66" t="s">
        <v>1667</v>
      </c>
      <c r="C2375" s="652" t="s">
        <v>2051</v>
      </c>
      <c r="D2375" s="651" t="s">
        <v>1652</v>
      </c>
      <c r="E2375" s="652" t="s">
        <v>1653</v>
      </c>
      <c r="F2375" s="652" t="s">
        <v>1654</v>
      </c>
      <c r="G2375" s="652" t="s">
        <v>1656</v>
      </c>
      <c r="H2375" s="652" t="s">
        <v>1655</v>
      </c>
      <c r="I2375" s="653" t="s">
        <v>1657</v>
      </c>
      <c r="J2375" s="132"/>
      <c r="K2375" s="650"/>
      <c r="L2375" s="650"/>
      <c r="M2375" s="65"/>
    </row>
    <row r="2376" spans="2:13">
      <c r="B2376" s="66" t="s">
        <v>1757</v>
      </c>
      <c r="C2376" s="86" t="s">
        <v>1792</v>
      </c>
      <c r="D2376" s="87">
        <v>65</v>
      </c>
      <c r="E2376" s="88">
        <v>90</v>
      </c>
      <c r="F2376" s="88">
        <v>65</v>
      </c>
      <c r="G2376" s="88">
        <v>61</v>
      </c>
      <c r="H2376" s="88">
        <v>61</v>
      </c>
      <c r="I2376" s="89">
        <v>100</v>
      </c>
      <c r="J2376" s="132"/>
      <c r="K2376" s="650"/>
      <c r="L2376" s="650"/>
      <c r="M2376" s="65"/>
    </row>
    <row r="2377" spans="2:13">
      <c r="B2377" s="66" t="s">
        <v>1665</v>
      </c>
      <c r="C2377" s="86" t="s">
        <v>11</v>
      </c>
      <c r="D2377" s="838" t="s">
        <v>1669</v>
      </c>
      <c r="E2377" s="839"/>
      <c r="F2377" s="839"/>
      <c r="G2377" s="839"/>
      <c r="H2377" s="839"/>
      <c r="I2377" s="840"/>
      <c r="J2377" s="132"/>
      <c r="K2377" s="650"/>
      <c r="L2377" s="650"/>
      <c r="M2377" s="65"/>
    </row>
    <row r="2378" spans="2:13">
      <c r="B2378" s="66" t="s">
        <v>1666</v>
      </c>
      <c r="C2378" s="86" t="s">
        <v>6</v>
      </c>
      <c r="D2378" s="841" t="s">
        <v>1661</v>
      </c>
      <c r="E2378" s="842"/>
      <c r="F2378" s="842"/>
      <c r="G2378" s="842" t="s">
        <v>1662</v>
      </c>
      <c r="H2378" s="842"/>
      <c r="I2378" s="843"/>
      <c r="J2378" s="132"/>
      <c r="K2378" s="650"/>
      <c r="L2378" s="650"/>
      <c r="M2378" s="65"/>
    </row>
    <row r="2379" spans="2:13">
      <c r="B2379" s="66" t="s">
        <v>1670</v>
      </c>
      <c r="C2379" s="86" t="s">
        <v>1491</v>
      </c>
      <c r="D2379" s="63" t="s">
        <v>1663</v>
      </c>
      <c r="E2379" s="650" t="s">
        <v>1144</v>
      </c>
      <c r="F2379" s="650"/>
      <c r="G2379" s="64" t="s">
        <v>1663</v>
      </c>
      <c r="H2379" s="650" t="s">
        <v>808</v>
      </c>
      <c r="I2379" s="70"/>
      <c r="J2379" s="301"/>
      <c r="K2379" s="650"/>
      <c r="L2379" s="650"/>
      <c r="M2379" s="65"/>
    </row>
    <row r="2380" spans="2:13">
      <c r="B2380" s="66" t="s">
        <v>1659</v>
      </c>
      <c r="C2380" s="140">
        <v>686.84</v>
      </c>
      <c r="D2380" s="71" t="s">
        <v>1664</v>
      </c>
      <c r="E2380" s="90">
        <v>102</v>
      </c>
      <c r="F2380" s="68"/>
      <c r="G2380" s="72" t="s">
        <v>1664</v>
      </c>
      <c r="H2380" s="90">
        <v>80</v>
      </c>
      <c r="I2380" s="69"/>
      <c r="J2380" s="152"/>
      <c r="K2380" s="650"/>
      <c r="L2380" s="650"/>
      <c r="M2380" s="65"/>
    </row>
    <row r="2381" spans="2:13">
      <c r="B2381" s="66" t="s">
        <v>1660</v>
      </c>
      <c r="C2381" s="140">
        <v>189</v>
      </c>
      <c r="D2381" s="838" t="s">
        <v>1668</v>
      </c>
      <c r="E2381" s="839"/>
      <c r="F2381" s="839"/>
      <c r="G2381" s="839"/>
      <c r="H2381" s="839"/>
      <c r="I2381" s="840"/>
      <c r="J2381" s="152"/>
      <c r="K2381" s="650"/>
      <c r="L2381" s="650"/>
      <c r="M2381" s="65"/>
    </row>
    <row r="2382" spans="2:13">
      <c r="B2382" s="66" t="s">
        <v>1728</v>
      </c>
      <c r="C2382" s="140">
        <v>376.08</v>
      </c>
      <c r="D2382" s="841" t="s">
        <v>1661</v>
      </c>
      <c r="E2382" s="842"/>
      <c r="F2382" s="842"/>
      <c r="G2382" s="842" t="s">
        <v>1662</v>
      </c>
      <c r="H2382" s="842"/>
      <c r="I2382" s="843"/>
      <c r="J2382" s="152"/>
      <c r="K2382" s="650"/>
      <c r="L2382" s="650"/>
      <c r="M2382" s="65"/>
    </row>
    <row r="2383" spans="2:13">
      <c r="B2383" s="66" t="s">
        <v>1713</v>
      </c>
      <c r="C2383" s="140">
        <v>1</v>
      </c>
      <c r="D2383" s="63" t="s">
        <v>1663</v>
      </c>
      <c r="E2383" s="650" t="s">
        <v>1321</v>
      </c>
      <c r="F2383" s="650"/>
      <c r="G2383" s="64" t="s">
        <v>1663</v>
      </c>
      <c r="H2383" s="650" t="s">
        <v>633</v>
      </c>
      <c r="I2383" s="70"/>
      <c r="J2383" s="152"/>
      <c r="K2383" s="650"/>
      <c r="L2383" s="650"/>
      <c r="M2383" s="65"/>
    </row>
    <row r="2384" spans="2:13">
      <c r="B2384" s="66" t="s">
        <v>1714</v>
      </c>
      <c r="C2384" s="140">
        <v>1.54</v>
      </c>
      <c r="D2384" s="63" t="s">
        <v>1664</v>
      </c>
      <c r="E2384" s="90">
        <v>80</v>
      </c>
      <c r="F2384" s="68"/>
      <c r="G2384" s="72" t="s">
        <v>1664</v>
      </c>
      <c r="H2384" s="91">
        <v>52</v>
      </c>
      <c r="I2384" s="70"/>
      <c r="J2384" s="152"/>
      <c r="K2384" s="650"/>
      <c r="L2384" s="650"/>
      <c r="M2384" s="65"/>
    </row>
    <row r="2385" spans="2:13">
      <c r="B2385" s="844" t="s">
        <v>1671</v>
      </c>
      <c r="C2385" s="839"/>
      <c r="D2385" s="840"/>
      <c r="E2385" s="838" t="s">
        <v>1672</v>
      </c>
      <c r="F2385" s="839"/>
      <c r="G2385" s="840"/>
      <c r="H2385" s="838" t="s">
        <v>1673</v>
      </c>
      <c r="I2385" s="839"/>
      <c r="J2385" s="840"/>
      <c r="K2385" s="838" t="s">
        <v>1701</v>
      </c>
      <c r="L2385" s="839"/>
      <c r="M2385" s="845"/>
    </row>
    <row r="2386" spans="2:13">
      <c r="B2386" s="73" t="s">
        <v>1674</v>
      </c>
      <c r="C2386" s="652" t="s">
        <v>1675</v>
      </c>
      <c r="D2386" s="653" t="s">
        <v>1676</v>
      </c>
      <c r="E2386" s="651" t="s">
        <v>1674</v>
      </c>
      <c r="F2386" s="652" t="s">
        <v>1675</v>
      </c>
      <c r="G2386" s="653" t="s">
        <v>1676</v>
      </c>
      <c r="H2386" s="651" t="s">
        <v>1694</v>
      </c>
      <c r="I2386" s="652" t="s">
        <v>1731</v>
      </c>
      <c r="J2386" s="653" t="s">
        <v>1732</v>
      </c>
      <c r="K2386" s="651" t="s">
        <v>1702</v>
      </c>
      <c r="L2386" s="652"/>
      <c r="M2386" s="77" t="s">
        <v>1703</v>
      </c>
    </row>
    <row r="2387" spans="2:13">
      <c r="B2387" s="61" t="s">
        <v>1678</v>
      </c>
      <c r="C2387" s="86" t="s">
        <v>1723</v>
      </c>
      <c r="D2387" s="92" t="s">
        <v>1723</v>
      </c>
      <c r="E2387" s="649" t="s">
        <v>1678</v>
      </c>
      <c r="F2387" s="86" t="s">
        <v>1723</v>
      </c>
      <c r="G2387" s="92" t="s">
        <v>1723</v>
      </c>
      <c r="H2387" s="649" t="s">
        <v>1695</v>
      </c>
      <c r="I2387" s="86">
        <v>0</v>
      </c>
      <c r="J2387" s="92">
        <v>10</v>
      </c>
      <c r="K2387" s="649" t="s">
        <v>1704</v>
      </c>
      <c r="L2387" s="650"/>
      <c r="M2387" s="107">
        <v>0</v>
      </c>
    </row>
    <row r="2388" spans="2:13">
      <c r="B2388" s="61" t="s">
        <v>1679</v>
      </c>
      <c r="C2388" s="86" t="s">
        <v>1722</v>
      </c>
      <c r="D2388" s="92">
        <v>0</v>
      </c>
      <c r="E2388" s="649" t="s">
        <v>1679</v>
      </c>
      <c r="F2388" s="94" t="s">
        <v>930</v>
      </c>
      <c r="G2388" s="92">
        <v>90</v>
      </c>
      <c r="H2388" s="649" t="s">
        <v>1696</v>
      </c>
      <c r="I2388" s="86">
        <v>90</v>
      </c>
      <c r="J2388" s="92">
        <v>0</v>
      </c>
      <c r="K2388" s="649" t="s">
        <v>1735</v>
      </c>
      <c r="L2388" s="650"/>
      <c r="M2388" s="107">
        <v>50</v>
      </c>
    </row>
    <row r="2389" spans="2:13">
      <c r="B2389" s="61" t="s">
        <v>1680</v>
      </c>
      <c r="C2389" s="86" t="s">
        <v>1722</v>
      </c>
      <c r="D2389" s="92">
        <v>0</v>
      </c>
      <c r="E2389" s="649" t="s">
        <v>1680</v>
      </c>
      <c r="F2389" s="86" t="s">
        <v>1722</v>
      </c>
      <c r="G2389" s="92">
        <v>0</v>
      </c>
      <c r="H2389" s="649" t="s">
        <v>1697</v>
      </c>
      <c r="I2389" s="86">
        <v>0</v>
      </c>
      <c r="J2389" s="92">
        <v>30</v>
      </c>
      <c r="K2389" s="67" t="s">
        <v>1706</v>
      </c>
      <c r="L2389" s="68"/>
      <c r="M2389" s="101">
        <v>0</v>
      </c>
    </row>
    <row r="2390" spans="2:13">
      <c r="B2390" s="61" t="s">
        <v>1681</v>
      </c>
      <c r="C2390" s="86" t="s">
        <v>1722</v>
      </c>
      <c r="D2390" s="92">
        <v>0</v>
      </c>
      <c r="E2390" s="649" t="s">
        <v>1681</v>
      </c>
      <c r="F2390" s="86" t="s">
        <v>1722</v>
      </c>
      <c r="G2390" s="92">
        <v>0</v>
      </c>
      <c r="H2390" s="649" t="s">
        <v>1698</v>
      </c>
      <c r="I2390" s="86">
        <v>0</v>
      </c>
      <c r="J2390" s="92">
        <v>7</v>
      </c>
      <c r="K2390" s="838" t="s">
        <v>1707</v>
      </c>
      <c r="L2390" s="839"/>
      <c r="M2390" s="845"/>
    </row>
    <row r="2391" spans="2:13">
      <c r="B2391" s="61" t="s">
        <v>1682</v>
      </c>
      <c r="C2391" s="86" t="s">
        <v>1722</v>
      </c>
      <c r="D2391" s="92">
        <v>0</v>
      </c>
      <c r="E2391" s="649" t="s">
        <v>1682</v>
      </c>
      <c r="F2391" s="86" t="s">
        <v>1722</v>
      </c>
      <c r="G2391" s="92">
        <v>0</v>
      </c>
      <c r="H2391" s="650" t="s">
        <v>1724</v>
      </c>
      <c r="I2391" s="86">
        <v>50</v>
      </c>
      <c r="J2391" s="92">
        <v>0</v>
      </c>
      <c r="K2391" s="846" t="s">
        <v>1708</v>
      </c>
      <c r="L2391" s="847"/>
      <c r="M2391" s="107">
        <v>0</v>
      </c>
    </row>
    <row r="2392" spans="2:13">
      <c r="B2392" s="61" t="s">
        <v>1683</v>
      </c>
      <c r="C2392" s="86" t="s">
        <v>1722</v>
      </c>
      <c r="D2392" s="92">
        <v>0</v>
      </c>
      <c r="E2392" s="649" t="s">
        <v>1683</v>
      </c>
      <c r="F2392" s="86" t="s">
        <v>1722</v>
      </c>
      <c r="G2392" s="92">
        <v>0</v>
      </c>
      <c r="H2392" s="649" t="s">
        <v>1699</v>
      </c>
      <c r="I2392" s="86">
        <v>0</v>
      </c>
      <c r="J2392" s="92">
        <v>7</v>
      </c>
      <c r="K2392" s="846" t="s">
        <v>1709</v>
      </c>
      <c r="L2392" s="847"/>
      <c r="M2392" s="107">
        <v>0</v>
      </c>
    </row>
    <row r="2393" spans="2:13">
      <c r="B2393" s="61" t="s">
        <v>1684</v>
      </c>
      <c r="C2393" s="86" t="s">
        <v>1722</v>
      </c>
      <c r="D2393" s="92">
        <v>0</v>
      </c>
      <c r="E2393" s="649" t="s">
        <v>1684</v>
      </c>
      <c r="F2393" s="86" t="s">
        <v>1722</v>
      </c>
      <c r="G2393" s="92">
        <v>0</v>
      </c>
      <c r="H2393" s="649" t="s">
        <v>1685</v>
      </c>
      <c r="I2393" s="86">
        <v>85</v>
      </c>
      <c r="J2393" s="92">
        <v>0</v>
      </c>
      <c r="K2393" s="846" t="s">
        <v>1710</v>
      </c>
      <c r="L2393" s="847"/>
      <c r="M2393" s="107">
        <v>0</v>
      </c>
    </row>
    <row r="2394" spans="2:13">
      <c r="B2394" s="61" t="s">
        <v>1685</v>
      </c>
      <c r="C2394" s="86" t="s">
        <v>1722</v>
      </c>
      <c r="D2394" s="92">
        <v>0</v>
      </c>
      <c r="E2394" s="649" t="s">
        <v>1685</v>
      </c>
      <c r="F2394" s="86" t="s">
        <v>1722</v>
      </c>
      <c r="G2394" s="92">
        <v>0</v>
      </c>
      <c r="H2394" s="649" t="s">
        <v>1700</v>
      </c>
      <c r="I2394" s="100">
        <v>0</v>
      </c>
      <c r="J2394" s="106">
        <v>0</v>
      </c>
      <c r="K2394" s="593" t="s">
        <v>2003</v>
      </c>
      <c r="L2394" s="100"/>
      <c r="M2394" s="101" t="s">
        <v>2004</v>
      </c>
    </row>
    <row r="2395" spans="2:13">
      <c r="B2395" s="61" t="s">
        <v>1686</v>
      </c>
      <c r="C2395" s="86" t="s">
        <v>1722</v>
      </c>
      <c r="D2395" s="92">
        <v>0</v>
      </c>
      <c r="E2395" s="649" t="s">
        <v>1686</v>
      </c>
      <c r="F2395" s="86" t="s">
        <v>1722</v>
      </c>
      <c r="G2395" s="92">
        <v>0</v>
      </c>
      <c r="H2395" s="848" t="s">
        <v>1712</v>
      </c>
      <c r="I2395" s="849"/>
      <c r="J2395" s="81" t="s">
        <v>1711</v>
      </c>
      <c r="K2395" s="97">
        <v>70</v>
      </c>
      <c r="L2395" s="82" t="s">
        <v>1705</v>
      </c>
      <c r="M2395" s="98">
        <v>115</v>
      </c>
    </row>
    <row r="2396" spans="2:13">
      <c r="B2396" s="61" t="s">
        <v>1687</v>
      </c>
      <c r="C2396" s="86" t="s">
        <v>1723</v>
      </c>
      <c r="D2396" s="92" t="s">
        <v>1723</v>
      </c>
      <c r="E2396" s="649" t="s">
        <v>1687</v>
      </c>
      <c r="F2396" s="86" t="s">
        <v>1723</v>
      </c>
      <c r="G2396" s="92" t="s">
        <v>1723</v>
      </c>
      <c r="H2396" s="650"/>
      <c r="I2396" s="650"/>
      <c r="J2396" s="650"/>
      <c r="K2396" s="650"/>
      <c r="L2396" s="650"/>
      <c r="M2396" s="65"/>
    </row>
    <row r="2397" spans="2:13">
      <c r="B2397" s="61" t="s">
        <v>1688</v>
      </c>
      <c r="C2397" s="86" t="s">
        <v>1722</v>
      </c>
      <c r="D2397" s="92">
        <v>0</v>
      </c>
      <c r="E2397" s="649" t="s">
        <v>1688</v>
      </c>
      <c r="F2397" s="86" t="s">
        <v>1722</v>
      </c>
      <c r="G2397" s="92">
        <v>0</v>
      </c>
      <c r="H2397" s="650"/>
      <c r="I2397" s="650"/>
      <c r="J2397" s="650"/>
      <c r="K2397" s="650"/>
      <c r="L2397" s="650"/>
      <c r="M2397" s="65"/>
    </row>
    <row r="2398" spans="2:13">
      <c r="B2398" s="61" t="s">
        <v>1689</v>
      </c>
      <c r="C2398" s="86" t="s">
        <v>1333</v>
      </c>
      <c r="D2398" s="92">
        <v>70</v>
      </c>
      <c r="E2398" s="649" t="s">
        <v>1689</v>
      </c>
      <c r="F2398" s="86" t="s">
        <v>1722</v>
      </c>
      <c r="G2398" s="92">
        <v>0</v>
      </c>
      <c r="H2398" s="650"/>
      <c r="I2398" s="650"/>
      <c r="J2398" s="650"/>
      <c r="K2398" s="650"/>
      <c r="L2398" s="650"/>
      <c r="M2398" s="65"/>
    </row>
    <row r="2399" spans="2:13">
      <c r="B2399" s="61" t="s">
        <v>1690</v>
      </c>
      <c r="C2399" s="86" t="s">
        <v>1722</v>
      </c>
      <c r="D2399" s="92">
        <v>0</v>
      </c>
      <c r="E2399" s="649" t="s">
        <v>1690</v>
      </c>
      <c r="F2399" s="86" t="s">
        <v>1722</v>
      </c>
      <c r="G2399" s="92">
        <v>0</v>
      </c>
      <c r="H2399" s="650"/>
      <c r="I2399" s="650"/>
      <c r="J2399" s="650"/>
      <c r="K2399" s="650"/>
      <c r="L2399" s="650"/>
      <c r="M2399" s="65"/>
    </row>
    <row r="2400" spans="2:13">
      <c r="B2400" s="61" t="s">
        <v>1691</v>
      </c>
      <c r="C2400" s="86" t="s">
        <v>656</v>
      </c>
      <c r="D2400" s="92">
        <v>30</v>
      </c>
      <c r="E2400" s="649" t="s">
        <v>1691</v>
      </c>
      <c r="F2400" s="109" t="s">
        <v>1073</v>
      </c>
      <c r="G2400" s="92">
        <v>60</v>
      </c>
      <c r="H2400" s="86" t="s">
        <v>1716</v>
      </c>
      <c r="I2400" s="650"/>
      <c r="J2400" s="85" t="s">
        <v>1717</v>
      </c>
      <c r="K2400" s="650"/>
      <c r="L2400" s="85" t="s">
        <v>1718</v>
      </c>
      <c r="M2400" s="65"/>
    </row>
    <row r="2401" spans="2:13">
      <c r="B2401" s="61" t="s">
        <v>1692</v>
      </c>
      <c r="C2401" s="86" t="s">
        <v>1722</v>
      </c>
      <c r="D2401" s="92">
        <v>0</v>
      </c>
      <c r="E2401" s="649" t="s">
        <v>1692</v>
      </c>
      <c r="F2401" s="86" t="s">
        <v>1332</v>
      </c>
      <c r="G2401" s="92">
        <v>40</v>
      </c>
      <c r="H2401" s="650"/>
      <c r="I2401" s="650"/>
      <c r="J2401" s="650"/>
      <c r="K2401" s="650"/>
      <c r="L2401" s="650"/>
      <c r="M2401" s="65"/>
    </row>
    <row r="2402" spans="2:13">
      <c r="B2402" s="61" t="s">
        <v>1677</v>
      </c>
      <c r="C2402" s="86" t="s">
        <v>654</v>
      </c>
      <c r="D2402" s="92">
        <v>75</v>
      </c>
      <c r="E2402" s="649" t="s">
        <v>1677</v>
      </c>
      <c r="F2402" s="86" t="s">
        <v>1722</v>
      </c>
      <c r="G2402" s="92">
        <v>0</v>
      </c>
      <c r="H2402" s="650"/>
      <c r="I2402" s="650"/>
      <c r="J2402" s="650"/>
      <c r="K2402" s="650"/>
      <c r="L2402" s="650"/>
      <c r="M2402" s="65"/>
    </row>
    <row r="2403" spans="2:13">
      <c r="B2403" s="61" t="s">
        <v>1693</v>
      </c>
      <c r="C2403" s="94" t="s">
        <v>1247</v>
      </c>
      <c r="D2403" s="92">
        <v>63</v>
      </c>
      <c r="E2403" s="649" t="s">
        <v>1693</v>
      </c>
      <c r="F2403" s="86" t="s">
        <v>1722</v>
      </c>
      <c r="G2403" s="92">
        <v>0</v>
      </c>
      <c r="H2403" s="650"/>
      <c r="I2403" s="650"/>
      <c r="J2403" s="650"/>
      <c r="K2403" s="650"/>
      <c r="L2403" s="650"/>
      <c r="M2403" s="65"/>
    </row>
    <row r="2404" spans="2:13" ht="15.75" thickBot="1">
      <c r="B2404" s="102" t="s">
        <v>1729</v>
      </c>
      <c r="C2404" s="93"/>
      <c r="D2404" s="108">
        <v>60</v>
      </c>
      <c r="E2404" s="103" t="s">
        <v>1730</v>
      </c>
      <c r="F2404" s="93"/>
      <c r="G2404" s="108">
        <v>63</v>
      </c>
      <c r="H2404" s="83"/>
      <c r="I2404" s="83"/>
      <c r="J2404" s="83"/>
      <c r="K2404" s="83"/>
      <c r="L2404" s="83"/>
      <c r="M2404" s="84"/>
    </row>
    <row r="2405" spans="2:13" ht="15.75" thickTop="1">
      <c r="B2405" s="104"/>
      <c r="C2405" s="105"/>
      <c r="D2405" s="142"/>
      <c r="E2405" s="104"/>
      <c r="F2405" s="105"/>
      <c r="G2405" s="142"/>
      <c r="H2405" s="58"/>
      <c r="I2405" s="58"/>
      <c r="J2405" s="58"/>
      <c r="K2405" s="58"/>
      <c r="L2405" s="58"/>
      <c r="M2405" s="58"/>
    </row>
    <row r="2406" spans="2:13">
      <c r="B2406" s="104"/>
      <c r="C2406" s="105"/>
      <c r="D2406" s="142"/>
      <c r="E2406" s="104"/>
      <c r="F2406" s="105"/>
      <c r="G2406" s="142"/>
      <c r="H2406" s="58"/>
      <c r="I2406" s="58"/>
      <c r="J2406" s="58"/>
      <c r="K2406" s="58"/>
      <c r="L2406" s="58"/>
      <c r="M2406" s="58"/>
    </row>
    <row r="2407" spans="2:13" ht="15.75" thickBot="1">
      <c r="B2407" s="104"/>
      <c r="C2407" s="105"/>
      <c r="D2407" s="142"/>
      <c r="E2407" s="104"/>
      <c r="F2407" s="105"/>
      <c r="G2407" s="142"/>
      <c r="H2407" s="58"/>
      <c r="I2407" s="58"/>
      <c r="J2407" s="58"/>
      <c r="K2407" s="58"/>
      <c r="L2407" s="58"/>
      <c r="M2407" s="58"/>
    </row>
    <row r="2408" spans="2:13" ht="16.5" thickTop="1" thickBot="1">
      <c r="B2408" s="833" t="s">
        <v>1880</v>
      </c>
      <c r="C2408" s="834"/>
      <c r="D2408" s="835" t="s">
        <v>1658</v>
      </c>
      <c r="E2408" s="836"/>
      <c r="F2408" s="836"/>
      <c r="G2408" s="836"/>
      <c r="H2408" s="836"/>
      <c r="I2408" s="837"/>
      <c r="J2408" s="190"/>
      <c r="K2408" s="59"/>
      <c r="L2408" s="59"/>
      <c r="M2408" s="60"/>
    </row>
    <row r="2409" spans="2:13" ht="15.75" thickTop="1">
      <c r="B2409" s="66" t="s">
        <v>1667</v>
      </c>
      <c r="C2409" s="598" t="s">
        <v>2032</v>
      </c>
      <c r="D2409" s="341" t="s">
        <v>1652</v>
      </c>
      <c r="E2409" s="342" t="s">
        <v>1653</v>
      </c>
      <c r="F2409" s="342" t="s">
        <v>1654</v>
      </c>
      <c r="G2409" s="342" t="s">
        <v>1656</v>
      </c>
      <c r="H2409" s="342" t="s">
        <v>1655</v>
      </c>
      <c r="I2409" s="343" t="s">
        <v>1657</v>
      </c>
      <c r="J2409" s="191"/>
      <c r="K2409" s="345"/>
      <c r="L2409" s="345"/>
      <c r="M2409" s="65"/>
    </row>
    <row r="2410" spans="2:13">
      <c r="B2410" s="66" t="s">
        <v>1757</v>
      </c>
      <c r="C2410" s="86" t="s">
        <v>1762</v>
      </c>
      <c r="D2410" s="87">
        <v>85</v>
      </c>
      <c r="E2410" s="88">
        <v>105</v>
      </c>
      <c r="F2410" s="88">
        <v>100</v>
      </c>
      <c r="G2410" s="88">
        <v>79</v>
      </c>
      <c r="H2410" s="88">
        <v>83</v>
      </c>
      <c r="I2410" s="89">
        <v>78</v>
      </c>
      <c r="J2410" s="191"/>
      <c r="K2410" s="345"/>
      <c r="L2410" s="345"/>
      <c r="M2410" s="65"/>
    </row>
    <row r="2411" spans="2:13">
      <c r="B2411" s="66" t="s">
        <v>1665</v>
      </c>
      <c r="C2411" s="86" t="s">
        <v>16</v>
      </c>
      <c r="D2411" s="838" t="s">
        <v>1669</v>
      </c>
      <c r="E2411" s="839"/>
      <c r="F2411" s="839"/>
      <c r="G2411" s="839"/>
      <c r="H2411" s="839"/>
      <c r="I2411" s="840"/>
      <c r="J2411" s="191"/>
      <c r="K2411" s="345"/>
      <c r="L2411" s="345"/>
      <c r="M2411" s="65"/>
    </row>
    <row r="2412" spans="2:13">
      <c r="B2412" s="66" t="s">
        <v>1666</v>
      </c>
      <c r="C2412" s="86" t="s">
        <v>1723</v>
      </c>
      <c r="D2412" s="841" t="s">
        <v>1661</v>
      </c>
      <c r="E2412" s="842"/>
      <c r="F2412" s="842"/>
      <c r="G2412" s="842" t="s">
        <v>1662</v>
      </c>
      <c r="H2412" s="842"/>
      <c r="I2412" s="843"/>
      <c r="J2412" s="191"/>
      <c r="K2412" s="345"/>
      <c r="L2412" s="345"/>
      <c r="M2412" s="65"/>
    </row>
    <row r="2413" spans="2:13">
      <c r="B2413" s="66" t="s">
        <v>1670</v>
      </c>
      <c r="C2413" s="86" t="s">
        <v>1624</v>
      </c>
      <c r="D2413" s="63" t="s">
        <v>1663</v>
      </c>
      <c r="E2413" s="345" t="s">
        <v>644</v>
      </c>
      <c r="F2413" s="345"/>
      <c r="G2413" s="64" t="s">
        <v>1663</v>
      </c>
      <c r="H2413" s="345" t="s">
        <v>1723</v>
      </c>
      <c r="I2413" s="70"/>
      <c r="J2413" s="191"/>
      <c r="K2413" s="345"/>
      <c r="L2413" s="345"/>
      <c r="M2413" s="65"/>
    </row>
    <row r="2414" spans="2:13">
      <c r="B2414" s="66" t="s">
        <v>1659</v>
      </c>
      <c r="C2414" s="86">
        <v>417.44</v>
      </c>
      <c r="D2414" s="71" t="s">
        <v>1664</v>
      </c>
      <c r="E2414" s="90">
        <v>81</v>
      </c>
      <c r="F2414" s="68"/>
      <c r="G2414" s="72" t="s">
        <v>1664</v>
      </c>
      <c r="H2414" s="90" t="s">
        <v>1723</v>
      </c>
      <c r="I2414" s="69"/>
      <c r="J2414" s="191"/>
      <c r="K2414" s="345"/>
      <c r="L2414" s="345"/>
      <c r="M2414" s="65"/>
    </row>
    <row r="2415" spans="2:13">
      <c r="B2415" s="66" t="s">
        <v>1660</v>
      </c>
      <c r="C2415" s="86">
        <v>304.45999999999998</v>
      </c>
      <c r="D2415" s="838" t="s">
        <v>1668</v>
      </c>
      <c r="E2415" s="839"/>
      <c r="F2415" s="839"/>
      <c r="G2415" s="839"/>
      <c r="H2415" s="839"/>
      <c r="I2415" s="840"/>
      <c r="J2415" s="191"/>
      <c r="K2415" s="345"/>
      <c r="L2415" s="345"/>
      <c r="M2415" s="65"/>
    </row>
    <row r="2416" spans="2:13">
      <c r="B2416" s="66" t="s">
        <v>1728</v>
      </c>
      <c r="C2416" s="86">
        <v>288.18</v>
      </c>
      <c r="D2416" s="841" t="s">
        <v>1661</v>
      </c>
      <c r="E2416" s="842"/>
      <c r="F2416" s="842"/>
      <c r="G2416" s="842" t="s">
        <v>1662</v>
      </c>
      <c r="H2416" s="842"/>
      <c r="I2416" s="843"/>
      <c r="J2416" s="191"/>
      <c r="K2416" s="345"/>
      <c r="L2416" s="345"/>
      <c r="M2416" s="65"/>
    </row>
    <row r="2417" spans="2:13">
      <c r="B2417" s="66" t="s">
        <v>1713</v>
      </c>
      <c r="C2417" s="86">
        <v>1.31</v>
      </c>
      <c r="D2417" s="63" t="s">
        <v>1663</v>
      </c>
      <c r="E2417" s="345" t="s">
        <v>1271</v>
      </c>
      <c r="F2417" s="345"/>
      <c r="G2417" s="64" t="s">
        <v>1663</v>
      </c>
      <c r="H2417" s="345" t="s">
        <v>1723</v>
      </c>
      <c r="I2417" s="70"/>
      <c r="J2417" s="191"/>
      <c r="K2417" s="345"/>
      <c r="L2417" s="345"/>
      <c r="M2417" s="65"/>
    </row>
    <row r="2418" spans="2:13">
      <c r="B2418" s="66" t="s">
        <v>1714</v>
      </c>
      <c r="C2418" s="140">
        <v>1.2</v>
      </c>
      <c r="D2418" s="63" t="s">
        <v>1664</v>
      </c>
      <c r="E2418" s="90">
        <v>95</v>
      </c>
      <c r="F2418" s="68"/>
      <c r="G2418" s="72" t="s">
        <v>1664</v>
      </c>
      <c r="H2418" s="91" t="s">
        <v>1723</v>
      </c>
      <c r="I2418" s="70"/>
      <c r="J2418" s="191"/>
      <c r="K2418" s="345"/>
      <c r="L2418" s="345"/>
      <c r="M2418" s="65"/>
    </row>
    <row r="2419" spans="2:13">
      <c r="B2419" s="844" t="s">
        <v>1671</v>
      </c>
      <c r="C2419" s="839"/>
      <c r="D2419" s="840"/>
      <c r="E2419" s="838" t="s">
        <v>1672</v>
      </c>
      <c r="F2419" s="839"/>
      <c r="G2419" s="840"/>
      <c r="H2419" s="838" t="s">
        <v>1673</v>
      </c>
      <c r="I2419" s="839"/>
      <c r="J2419" s="840"/>
      <c r="K2419" s="838" t="s">
        <v>1701</v>
      </c>
      <c r="L2419" s="839"/>
      <c r="M2419" s="845"/>
    </row>
    <row r="2420" spans="2:13">
      <c r="B2420" s="73" t="s">
        <v>1674</v>
      </c>
      <c r="C2420" s="342" t="s">
        <v>1675</v>
      </c>
      <c r="D2420" s="343" t="s">
        <v>1676</v>
      </c>
      <c r="E2420" s="341" t="s">
        <v>1674</v>
      </c>
      <c r="F2420" s="342" t="s">
        <v>1675</v>
      </c>
      <c r="G2420" s="343" t="s">
        <v>1676</v>
      </c>
      <c r="H2420" s="341" t="s">
        <v>1694</v>
      </c>
      <c r="I2420" s="342" t="s">
        <v>1731</v>
      </c>
      <c r="J2420" s="343" t="s">
        <v>1732</v>
      </c>
      <c r="K2420" s="341" t="s">
        <v>1702</v>
      </c>
      <c r="L2420" s="342"/>
      <c r="M2420" s="77" t="s">
        <v>1703</v>
      </c>
    </row>
    <row r="2421" spans="2:13">
      <c r="B2421" s="61" t="s">
        <v>1678</v>
      </c>
      <c r="C2421" s="86" t="s">
        <v>1144</v>
      </c>
      <c r="D2421" s="92">
        <v>102</v>
      </c>
      <c r="E2421" s="344" t="s">
        <v>1678</v>
      </c>
      <c r="F2421" s="94" t="s">
        <v>944</v>
      </c>
      <c r="G2421" s="92">
        <v>68</v>
      </c>
      <c r="H2421" s="344" t="s">
        <v>1695</v>
      </c>
      <c r="I2421" s="86">
        <v>0</v>
      </c>
      <c r="J2421" s="92">
        <v>0</v>
      </c>
      <c r="K2421" s="344" t="s">
        <v>1704</v>
      </c>
      <c r="L2421" s="345"/>
      <c r="M2421" s="107">
        <v>0</v>
      </c>
    </row>
    <row r="2422" spans="2:13">
      <c r="B2422" s="61" t="s">
        <v>1679</v>
      </c>
      <c r="C2422" s="86" t="s">
        <v>1722</v>
      </c>
      <c r="D2422" s="92">
        <v>0</v>
      </c>
      <c r="E2422" s="344" t="s">
        <v>1679</v>
      </c>
      <c r="F2422" s="86" t="s">
        <v>1722</v>
      </c>
      <c r="G2422" s="92">
        <v>0</v>
      </c>
      <c r="H2422" s="344" t="s">
        <v>1696</v>
      </c>
      <c r="I2422" s="86">
        <v>90</v>
      </c>
      <c r="J2422" s="92">
        <v>-50</v>
      </c>
      <c r="K2422" s="344" t="s">
        <v>1735</v>
      </c>
      <c r="L2422" s="345"/>
      <c r="M2422" s="107">
        <v>0</v>
      </c>
    </row>
    <row r="2423" spans="2:13">
      <c r="B2423" s="61" t="s">
        <v>1680</v>
      </c>
      <c r="C2423" s="86" t="s">
        <v>1723</v>
      </c>
      <c r="D2423" s="92" t="s">
        <v>1723</v>
      </c>
      <c r="E2423" s="344" t="s">
        <v>1680</v>
      </c>
      <c r="F2423" s="86" t="s">
        <v>1723</v>
      </c>
      <c r="G2423" s="92" t="s">
        <v>1723</v>
      </c>
      <c r="H2423" s="344" t="s">
        <v>1697</v>
      </c>
      <c r="I2423" s="86">
        <v>0</v>
      </c>
      <c r="J2423" s="92">
        <v>30</v>
      </c>
      <c r="K2423" s="67" t="s">
        <v>1706</v>
      </c>
      <c r="L2423" s="68"/>
      <c r="M2423" s="101">
        <v>0</v>
      </c>
    </row>
    <row r="2424" spans="2:13">
      <c r="B2424" s="61" t="s">
        <v>1681</v>
      </c>
      <c r="C2424" s="86" t="s">
        <v>1722</v>
      </c>
      <c r="D2424" s="92">
        <v>0</v>
      </c>
      <c r="E2424" s="344" t="s">
        <v>1681</v>
      </c>
      <c r="F2424" s="86" t="s">
        <v>1722</v>
      </c>
      <c r="G2424" s="92">
        <v>0</v>
      </c>
      <c r="H2424" s="344" t="s">
        <v>1698</v>
      </c>
      <c r="I2424" s="86">
        <v>0</v>
      </c>
      <c r="J2424" s="92">
        <v>10</v>
      </c>
      <c r="K2424" s="838" t="s">
        <v>1707</v>
      </c>
      <c r="L2424" s="839"/>
      <c r="M2424" s="845"/>
    </row>
    <row r="2425" spans="2:13">
      <c r="B2425" s="61" t="s">
        <v>1682</v>
      </c>
      <c r="C2425" s="86" t="s">
        <v>1722</v>
      </c>
      <c r="D2425" s="92">
        <v>0</v>
      </c>
      <c r="E2425" s="344" t="s">
        <v>1682</v>
      </c>
      <c r="F2425" s="86" t="s">
        <v>1722</v>
      </c>
      <c r="G2425" s="92">
        <v>0</v>
      </c>
      <c r="H2425" s="345" t="s">
        <v>1724</v>
      </c>
      <c r="I2425" s="86">
        <v>50</v>
      </c>
      <c r="J2425" s="92">
        <v>0</v>
      </c>
      <c r="K2425" s="846" t="s">
        <v>1708</v>
      </c>
      <c r="L2425" s="847"/>
      <c r="M2425" s="107">
        <v>0</v>
      </c>
    </row>
    <row r="2426" spans="2:13">
      <c r="B2426" s="61" t="s">
        <v>1683</v>
      </c>
      <c r="C2426" s="86" t="s">
        <v>663</v>
      </c>
      <c r="D2426" s="92">
        <v>90</v>
      </c>
      <c r="E2426" s="344" t="s">
        <v>1683</v>
      </c>
      <c r="F2426" s="86" t="s">
        <v>950</v>
      </c>
      <c r="G2426" s="92">
        <v>95</v>
      </c>
      <c r="H2426" s="344" t="s">
        <v>1699</v>
      </c>
      <c r="I2426" s="86">
        <v>0</v>
      </c>
      <c r="J2426" s="92">
        <v>0</v>
      </c>
      <c r="K2426" s="846" t="s">
        <v>1709</v>
      </c>
      <c r="L2426" s="847"/>
      <c r="M2426" s="107">
        <v>0</v>
      </c>
    </row>
    <row r="2427" spans="2:13">
      <c r="B2427" s="61" t="s">
        <v>1684</v>
      </c>
      <c r="C2427" s="96" t="s">
        <v>869</v>
      </c>
      <c r="D2427" s="92">
        <v>150</v>
      </c>
      <c r="E2427" s="344" t="s">
        <v>1684</v>
      </c>
      <c r="F2427" s="94" t="s">
        <v>866</v>
      </c>
      <c r="G2427" s="92">
        <v>84</v>
      </c>
      <c r="H2427" s="344" t="s">
        <v>1685</v>
      </c>
      <c r="I2427" s="86">
        <v>85</v>
      </c>
      <c r="J2427" s="92">
        <v>0</v>
      </c>
      <c r="K2427" s="846" t="s">
        <v>1710</v>
      </c>
      <c r="L2427" s="847"/>
      <c r="M2427" s="107">
        <v>0</v>
      </c>
    </row>
    <row r="2428" spans="2:13">
      <c r="B2428" s="61" t="s">
        <v>1685</v>
      </c>
      <c r="C2428" s="86" t="s">
        <v>1722</v>
      </c>
      <c r="D2428" s="92">
        <v>0</v>
      </c>
      <c r="E2428" s="344" t="s">
        <v>1685</v>
      </c>
      <c r="F2428" s="86" t="s">
        <v>1722</v>
      </c>
      <c r="G2428" s="92">
        <v>0</v>
      </c>
      <c r="H2428" s="344" t="s">
        <v>1700</v>
      </c>
      <c r="I2428" s="100">
        <v>0</v>
      </c>
      <c r="J2428" s="106">
        <v>0</v>
      </c>
      <c r="K2428" s="593" t="s">
        <v>2003</v>
      </c>
      <c r="L2428" s="100"/>
      <c r="M2428" s="101">
        <v>0</v>
      </c>
    </row>
    <row r="2429" spans="2:13">
      <c r="B2429" s="61" t="s">
        <v>1686</v>
      </c>
      <c r="C2429" s="94" t="s">
        <v>811</v>
      </c>
      <c r="D2429" s="92">
        <v>100</v>
      </c>
      <c r="E2429" s="344" t="s">
        <v>1686</v>
      </c>
      <c r="F2429" s="86" t="s">
        <v>1722</v>
      </c>
      <c r="G2429" s="92">
        <v>0</v>
      </c>
      <c r="H2429" s="848" t="s">
        <v>1712</v>
      </c>
      <c r="I2429" s="849"/>
      <c r="J2429" s="81" t="s">
        <v>1711</v>
      </c>
      <c r="K2429" s="97">
        <v>40</v>
      </c>
      <c r="L2429" s="82" t="s">
        <v>1705</v>
      </c>
      <c r="M2429" s="98">
        <v>135</v>
      </c>
    </row>
    <row r="2430" spans="2:13">
      <c r="B2430" s="61" t="s">
        <v>1687</v>
      </c>
      <c r="C2430" s="86" t="s">
        <v>627</v>
      </c>
      <c r="D2430" s="92">
        <v>60</v>
      </c>
      <c r="E2430" s="344" t="s">
        <v>1687</v>
      </c>
      <c r="F2430" s="86" t="s">
        <v>1722</v>
      </c>
      <c r="G2430" s="92">
        <v>0</v>
      </c>
      <c r="H2430" s="345"/>
      <c r="I2430" s="345"/>
      <c r="J2430" s="345"/>
      <c r="K2430" s="345"/>
      <c r="L2430" s="345"/>
      <c r="M2430" s="65"/>
    </row>
    <row r="2431" spans="2:13">
      <c r="B2431" s="61" t="s">
        <v>1688</v>
      </c>
      <c r="C2431" s="86" t="s">
        <v>1722</v>
      </c>
      <c r="D2431" s="92">
        <v>0</v>
      </c>
      <c r="E2431" s="344" t="s">
        <v>1688</v>
      </c>
      <c r="F2431" s="86" t="s">
        <v>1722</v>
      </c>
      <c r="G2431" s="92">
        <v>0</v>
      </c>
      <c r="H2431" s="345"/>
      <c r="I2431" s="345"/>
      <c r="J2431" s="345"/>
      <c r="K2431" s="345"/>
      <c r="L2431" s="345"/>
      <c r="M2431" s="65"/>
    </row>
    <row r="2432" spans="2:13">
      <c r="B2432" s="61" t="s">
        <v>1689</v>
      </c>
      <c r="C2432" s="94" t="s">
        <v>879</v>
      </c>
      <c r="D2432" s="92">
        <v>51</v>
      </c>
      <c r="E2432" s="344" t="s">
        <v>1689</v>
      </c>
      <c r="F2432" s="86" t="s">
        <v>1722</v>
      </c>
      <c r="G2432" s="92">
        <v>0</v>
      </c>
      <c r="H2432" s="345"/>
      <c r="I2432" s="345"/>
      <c r="J2432" s="345"/>
      <c r="K2432" s="345"/>
      <c r="L2432" s="345"/>
      <c r="M2432" s="65"/>
    </row>
    <row r="2433" spans="2:13">
      <c r="B2433" s="61" t="s">
        <v>1690</v>
      </c>
      <c r="C2433" s="86" t="s">
        <v>1154</v>
      </c>
      <c r="D2433" s="92">
        <v>68</v>
      </c>
      <c r="E2433" s="344" t="s">
        <v>1690</v>
      </c>
      <c r="F2433" s="109" t="s">
        <v>1851</v>
      </c>
      <c r="G2433" s="92">
        <v>60</v>
      </c>
      <c r="H2433" s="345"/>
      <c r="I2433" s="345"/>
      <c r="J2433" s="345"/>
      <c r="K2433" s="345"/>
      <c r="L2433" s="345"/>
      <c r="M2433" s="65"/>
    </row>
    <row r="2434" spans="2:13">
      <c r="B2434" s="61" t="s">
        <v>1691</v>
      </c>
      <c r="C2434" s="96" t="s">
        <v>1187</v>
      </c>
      <c r="D2434" s="92">
        <v>70</v>
      </c>
      <c r="E2434" s="344" t="s">
        <v>1691</v>
      </c>
      <c r="F2434" s="86" t="s">
        <v>1722</v>
      </c>
      <c r="G2434" s="92">
        <v>0</v>
      </c>
      <c r="H2434" s="86" t="s">
        <v>1716</v>
      </c>
      <c r="I2434" s="345"/>
      <c r="J2434" s="85" t="s">
        <v>1717</v>
      </c>
      <c r="K2434" s="345"/>
      <c r="L2434" s="85" t="s">
        <v>1718</v>
      </c>
      <c r="M2434" s="65"/>
    </row>
    <row r="2435" spans="2:13">
      <c r="B2435" s="61" t="s">
        <v>1692</v>
      </c>
      <c r="C2435" s="86" t="s">
        <v>1074</v>
      </c>
      <c r="D2435" s="92">
        <v>120</v>
      </c>
      <c r="E2435" s="344" t="s">
        <v>1692</v>
      </c>
      <c r="F2435" s="96" t="s">
        <v>799</v>
      </c>
      <c r="G2435" s="92">
        <v>90</v>
      </c>
      <c r="H2435" s="345"/>
      <c r="I2435" s="345"/>
      <c r="J2435" s="345"/>
      <c r="K2435" s="345"/>
      <c r="L2435" s="345"/>
      <c r="M2435" s="65"/>
    </row>
    <row r="2436" spans="2:13">
      <c r="B2436" s="61" t="s">
        <v>1677</v>
      </c>
      <c r="C2436" s="86" t="s">
        <v>752</v>
      </c>
      <c r="D2436" s="92">
        <v>80</v>
      </c>
      <c r="E2436" s="344" t="s">
        <v>1677</v>
      </c>
      <c r="F2436" s="86" t="s">
        <v>1722</v>
      </c>
      <c r="G2436" s="92">
        <v>0</v>
      </c>
      <c r="H2436" s="345"/>
      <c r="I2436" s="345"/>
      <c r="J2436" s="345"/>
      <c r="K2436" s="345"/>
      <c r="L2436" s="345"/>
      <c r="M2436" s="65"/>
    </row>
    <row r="2437" spans="2:13">
      <c r="B2437" s="61" t="s">
        <v>1693</v>
      </c>
      <c r="C2437" s="86" t="s">
        <v>964</v>
      </c>
      <c r="D2437" s="92">
        <v>75</v>
      </c>
      <c r="E2437" s="344" t="s">
        <v>1693</v>
      </c>
      <c r="F2437" s="86" t="s">
        <v>1722</v>
      </c>
      <c r="G2437" s="92">
        <v>0</v>
      </c>
      <c r="H2437" s="345"/>
      <c r="I2437" s="345"/>
      <c r="J2437" s="345"/>
      <c r="K2437" s="345"/>
      <c r="L2437" s="345"/>
      <c r="M2437" s="65"/>
    </row>
    <row r="2438" spans="2:13" ht="15.75" thickBot="1">
      <c r="B2438" s="102" t="s">
        <v>1729</v>
      </c>
      <c r="C2438" s="93"/>
      <c r="D2438" s="108">
        <v>88</v>
      </c>
      <c r="E2438" s="103" t="s">
        <v>1730</v>
      </c>
      <c r="F2438" s="93"/>
      <c r="G2438" s="108">
        <v>79</v>
      </c>
      <c r="H2438" s="83"/>
      <c r="I2438" s="83"/>
      <c r="J2438" s="83"/>
      <c r="K2438" s="83"/>
      <c r="L2438" s="83"/>
      <c r="M2438" s="84"/>
    </row>
    <row r="2439" spans="2:13" ht="16.5" thickTop="1" thickBot="1">
      <c r="B2439" s="104"/>
      <c r="C2439" s="105"/>
      <c r="D2439" s="142"/>
      <c r="E2439" s="104"/>
      <c r="F2439" s="105"/>
      <c r="G2439" s="142"/>
      <c r="H2439" s="58"/>
      <c r="I2439" s="58"/>
      <c r="J2439" s="58"/>
      <c r="K2439" s="58"/>
      <c r="L2439" s="58"/>
      <c r="M2439" s="58"/>
    </row>
    <row r="2440" spans="2:13" ht="16.5" thickTop="1" thickBot="1">
      <c r="B2440" s="833" t="s">
        <v>2133</v>
      </c>
      <c r="C2440" s="834"/>
      <c r="D2440" s="835" t="s">
        <v>1658</v>
      </c>
      <c r="E2440" s="836"/>
      <c r="F2440" s="836"/>
      <c r="G2440" s="836"/>
      <c r="H2440" s="836"/>
      <c r="I2440" s="837"/>
      <c r="J2440" s="190"/>
      <c r="K2440" s="59"/>
      <c r="L2440" s="59"/>
      <c r="M2440" s="60"/>
    </row>
    <row r="2441" spans="2:13" ht="15.75" thickTop="1">
      <c r="B2441" s="66" t="s">
        <v>1667</v>
      </c>
      <c r="C2441" s="652" t="s">
        <v>2094</v>
      </c>
      <c r="D2441" s="651" t="s">
        <v>1652</v>
      </c>
      <c r="E2441" s="652" t="s">
        <v>1653</v>
      </c>
      <c r="F2441" s="652" t="s">
        <v>1654</v>
      </c>
      <c r="G2441" s="652" t="s">
        <v>1656</v>
      </c>
      <c r="H2441" s="652" t="s">
        <v>1655</v>
      </c>
      <c r="I2441" s="653" t="s">
        <v>1657</v>
      </c>
      <c r="J2441" s="191"/>
      <c r="K2441" s="650"/>
      <c r="L2441" s="650"/>
      <c r="M2441" s="65"/>
    </row>
    <row r="2442" spans="2:13">
      <c r="B2442" s="66" t="s">
        <v>1757</v>
      </c>
      <c r="C2442" s="86" t="s">
        <v>1792</v>
      </c>
      <c r="D2442" s="87">
        <v>85</v>
      </c>
      <c r="E2442" s="88">
        <v>105</v>
      </c>
      <c r="F2442" s="88">
        <v>55</v>
      </c>
      <c r="G2442" s="88">
        <v>85</v>
      </c>
      <c r="H2442" s="88">
        <v>50</v>
      </c>
      <c r="I2442" s="89">
        <v>115</v>
      </c>
      <c r="J2442" s="191"/>
      <c r="K2442" s="650"/>
      <c r="L2442" s="650"/>
      <c r="M2442" s="65"/>
    </row>
    <row r="2443" spans="2:13">
      <c r="B2443" s="66" t="s">
        <v>1665</v>
      </c>
      <c r="C2443" s="86" t="s">
        <v>16</v>
      </c>
      <c r="D2443" s="838" t="s">
        <v>1669</v>
      </c>
      <c r="E2443" s="839"/>
      <c r="F2443" s="839"/>
      <c r="G2443" s="839"/>
      <c r="H2443" s="839"/>
      <c r="I2443" s="840"/>
      <c r="J2443" s="191"/>
      <c r="K2443" s="650"/>
      <c r="L2443" s="650"/>
      <c r="M2443" s="65"/>
    </row>
    <row r="2444" spans="2:13">
      <c r="B2444" s="66" t="s">
        <v>1666</v>
      </c>
      <c r="C2444" s="86" t="s">
        <v>1723</v>
      </c>
      <c r="D2444" s="841" t="s">
        <v>1661</v>
      </c>
      <c r="E2444" s="842"/>
      <c r="F2444" s="842"/>
      <c r="G2444" s="842" t="s">
        <v>1662</v>
      </c>
      <c r="H2444" s="842"/>
      <c r="I2444" s="843"/>
      <c r="J2444" s="191"/>
      <c r="K2444" s="650"/>
      <c r="L2444" s="650"/>
      <c r="M2444" s="65"/>
    </row>
    <row r="2445" spans="2:13">
      <c r="B2445" s="66" t="s">
        <v>1670</v>
      </c>
      <c r="C2445" s="96" t="s">
        <v>1612</v>
      </c>
      <c r="D2445" s="63" t="s">
        <v>1663</v>
      </c>
      <c r="E2445" s="650" t="s">
        <v>644</v>
      </c>
      <c r="F2445" s="650"/>
      <c r="G2445" s="64" t="s">
        <v>1663</v>
      </c>
      <c r="H2445" s="650" t="s">
        <v>1723</v>
      </c>
      <c r="I2445" s="70"/>
      <c r="J2445" s="191"/>
      <c r="K2445" s="650"/>
      <c r="L2445" s="650"/>
      <c r="M2445" s="65"/>
    </row>
    <row r="2446" spans="2:13">
      <c r="B2446" s="66" t="s">
        <v>1659</v>
      </c>
      <c r="C2446" s="140">
        <v>595.99</v>
      </c>
      <c r="D2446" s="71" t="s">
        <v>1664</v>
      </c>
      <c r="E2446" s="90">
        <v>81</v>
      </c>
      <c r="F2446" s="68"/>
      <c r="G2446" s="72" t="s">
        <v>1664</v>
      </c>
      <c r="H2446" s="90" t="s">
        <v>1723</v>
      </c>
      <c r="I2446" s="69"/>
      <c r="J2446" s="191"/>
      <c r="K2446" s="650"/>
      <c r="L2446" s="650"/>
      <c r="M2446" s="65"/>
    </row>
    <row r="2447" spans="2:13">
      <c r="B2447" s="66" t="s">
        <v>1660</v>
      </c>
      <c r="C2447" s="140">
        <v>174.69</v>
      </c>
      <c r="D2447" s="838" t="s">
        <v>1668</v>
      </c>
      <c r="E2447" s="839"/>
      <c r="F2447" s="839"/>
      <c r="G2447" s="839"/>
      <c r="H2447" s="839"/>
      <c r="I2447" s="840"/>
      <c r="J2447" s="191"/>
      <c r="K2447" s="650"/>
      <c r="L2447" s="650"/>
      <c r="M2447" s="65"/>
    </row>
    <row r="2448" spans="2:13">
      <c r="B2448" s="66" t="s">
        <v>1728</v>
      </c>
      <c r="C2448" s="140">
        <v>399.22</v>
      </c>
      <c r="D2448" s="841" t="s">
        <v>1661</v>
      </c>
      <c r="E2448" s="842"/>
      <c r="F2448" s="842"/>
      <c r="G2448" s="842" t="s">
        <v>1662</v>
      </c>
      <c r="H2448" s="842"/>
      <c r="I2448" s="843"/>
      <c r="J2448" s="191"/>
      <c r="K2448" s="650"/>
      <c r="L2448" s="650"/>
      <c r="M2448" s="65"/>
    </row>
    <row r="2449" spans="2:13">
      <c r="B2449" s="66" t="s">
        <v>1713</v>
      </c>
      <c r="C2449" s="140">
        <v>1.31</v>
      </c>
      <c r="D2449" s="63" t="s">
        <v>1663</v>
      </c>
      <c r="E2449" s="650" t="s">
        <v>1271</v>
      </c>
      <c r="F2449" s="650"/>
      <c r="G2449" s="64" t="s">
        <v>1663</v>
      </c>
      <c r="H2449" s="650" t="s">
        <v>1723</v>
      </c>
      <c r="I2449" s="70"/>
      <c r="J2449" s="191"/>
      <c r="K2449" s="650"/>
      <c r="L2449" s="650"/>
      <c r="M2449" s="65"/>
    </row>
    <row r="2450" spans="2:13">
      <c r="B2450" s="66" t="s">
        <v>1714</v>
      </c>
      <c r="C2450" s="140">
        <v>1.77</v>
      </c>
      <c r="D2450" s="63" t="s">
        <v>1664</v>
      </c>
      <c r="E2450" s="90">
        <v>95</v>
      </c>
      <c r="F2450" s="68"/>
      <c r="G2450" s="72" t="s">
        <v>1664</v>
      </c>
      <c r="H2450" s="91" t="s">
        <v>1723</v>
      </c>
      <c r="I2450" s="70"/>
      <c r="J2450" s="191"/>
      <c r="K2450" s="650"/>
      <c r="L2450" s="650"/>
      <c r="M2450" s="65"/>
    </row>
    <row r="2451" spans="2:13">
      <c r="B2451" s="844" t="s">
        <v>1671</v>
      </c>
      <c r="C2451" s="839"/>
      <c r="D2451" s="840"/>
      <c r="E2451" s="838" t="s">
        <v>1672</v>
      </c>
      <c r="F2451" s="839"/>
      <c r="G2451" s="840"/>
      <c r="H2451" s="838" t="s">
        <v>1673</v>
      </c>
      <c r="I2451" s="839"/>
      <c r="J2451" s="840"/>
      <c r="K2451" s="838" t="s">
        <v>1701</v>
      </c>
      <c r="L2451" s="839"/>
      <c r="M2451" s="845"/>
    </row>
    <row r="2452" spans="2:13">
      <c r="B2452" s="73" t="s">
        <v>1674</v>
      </c>
      <c r="C2452" s="652" t="s">
        <v>1675</v>
      </c>
      <c r="D2452" s="653" t="s">
        <v>1676</v>
      </c>
      <c r="E2452" s="651" t="s">
        <v>1674</v>
      </c>
      <c r="F2452" s="652" t="s">
        <v>1675</v>
      </c>
      <c r="G2452" s="653" t="s">
        <v>1676</v>
      </c>
      <c r="H2452" s="651" t="s">
        <v>1694</v>
      </c>
      <c r="I2452" s="652" t="s">
        <v>1731</v>
      </c>
      <c r="J2452" s="653" t="s">
        <v>1732</v>
      </c>
      <c r="K2452" s="651" t="s">
        <v>1702</v>
      </c>
      <c r="L2452" s="652"/>
      <c r="M2452" s="77" t="s">
        <v>1703</v>
      </c>
    </row>
    <row r="2453" spans="2:13">
      <c r="B2453" s="61" t="s">
        <v>1678</v>
      </c>
      <c r="C2453" s="86" t="s">
        <v>1144</v>
      </c>
      <c r="D2453" s="92">
        <v>102</v>
      </c>
      <c r="E2453" s="649" t="s">
        <v>1678</v>
      </c>
      <c r="F2453" s="94" t="s">
        <v>944</v>
      </c>
      <c r="G2453" s="92">
        <v>68</v>
      </c>
      <c r="H2453" s="649" t="s">
        <v>1695</v>
      </c>
      <c r="I2453" s="86">
        <v>0</v>
      </c>
      <c r="J2453" s="92">
        <v>0</v>
      </c>
      <c r="K2453" s="649" t="s">
        <v>1704</v>
      </c>
      <c r="L2453" s="650"/>
      <c r="M2453" s="107">
        <v>0</v>
      </c>
    </row>
    <row r="2454" spans="2:13">
      <c r="B2454" s="61" t="s">
        <v>1679</v>
      </c>
      <c r="C2454" s="86" t="s">
        <v>1722</v>
      </c>
      <c r="D2454" s="92">
        <v>0</v>
      </c>
      <c r="E2454" s="649" t="s">
        <v>1679</v>
      </c>
      <c r="F2454" s="86" t="s">
        <v>1722</v>
      </c>
      <c r="G2454" s="92">
        <v>0</v>
      </c>
      <c r="H2454" s="649" t="s">
        <v>1696</v>
      </c>
      <c r="I2454" s="86">
        <v>90</v>
      </c>
      <c r="J2454" s="92">
        <v>0</v>
      </c>
      <c r="K2454" s="649" t="s">
        <v>1735</v>
      </c>
      <c r="L2454" s="650"/>
      <c r="M2454" s="107">
        <v>0</v>
      </c>
    </row>
    <row r="2455" spans="2:13">
      <c r="B2455" s="61" t="s">
        <v>1680</v>
      </c>
      <c r="C2455" s="86" t="s">
        <v>1723</v>
      </c>
      <c r="D2455" s="92" t="s">
        <v>1723</v>
      </c>
      <c r="E2455" s="649" t="s">
        <v>1680</v>
      </c>
      <c r="F2455" s="86" t="s">
        <v>1723</v>
      </c>
      <c r="G2455" s="92" t="s">
        <v>1723</v>
      </c>
      <c r="H2455" s="649" t="s">
        <v>1697</v>
      </c>
      <c r="I2455" s="86">
        <v>0</v>
      </c>
      <c r="J2455" s="92">
        <v>0</v>
      </c>
      <c r="K2455" s="67" t="s">
        <v>1706</v>
      </c>
      <c r="L2455" s="68"/>
      <c r="M2455" s="101">
        <v>0</v>
      </c>
    </row>
    <row r="2456" spans="2:13">
      <c r="B2456" s="61" t="s">
        <v>1681</v>
      </c>
      <c r="C2456" s="86" t="s">
        <v>1722</v>
      </c>
      <c r="D2456" s="92">
        <v>0</v>
      </c>
      <c r="E2456" s="649" t="s">
        <v>1681</v>
      </c>
      <c r="F2456" s="86" t="s">
        <v>1722</v>
      </c>
      <c r="G2456" s="92">
        <v>0</v>
      </c>
      <c r="H2456" s="649" t="s">
        <v>1698</v>
      </c>
      <c r="I2456" s="86">
        <v>0</v>
      </c>
      <c r="J2456" s="92">
        <v>10</v>
      </c>
      <c r="K2456" s="838" t="s">
        <v>1707</v>
      </c>
      <c r="L2456" s="839"/>
      <c r="M2456" s="845"/>
    </row>
    <row r="2457" spans="2:13">
      <c r="B2457" s="61" t="s">
        <v>1682</v>
      </c>
      <c r="C2457" s="86" t="s">
        <v>1722</v>
      </c>
      <c r="D2457" s="92">
        <v>0</v>
      </c>
      <c r="E2457" s="649" t="s">
        <v>1682</v>
      </c>
      <c r="F2457" s="86" t="s">
        <v>1722</v>
      </c>
      <c r="G2457" s="92">
        <v>0</v>
      </c>
      <c r="H2457" s="650" t="s">
        <v>1724</v>
      </c>
      <c r="I2457" s="86">
        <v>50</v>
      </c>
      <c r="J2457" s="92">
        <v>0</v>
      </c>
      <c r="K2457" s="846" t="s">
        <v>1708</v>
      </c>
      <c r="L2457" s="847"/>
      <c r="M2457" s="107">
        <v>0</v>
      </c>
    </row>
    <row r="2458" spans="2:13">
      <c r="B2458" s="61" t="s">
        <v>1683</v>
      </c>
      <c r="C2458" s="86" t="s">
        <v>953</v>
      </c>
      <c r="D2458" s="92">
        <v>75</v>
      </c>
      <c r="E2458" s="649" t="s">
        <v>1683</v>
      </c>
      <c r="F2458" s="86" t="s">
        <v>950</v>
      </c>
      <c r="G2458" s="92">
        <v>95</v>
      </c>
      <c r="H2458" s="649" t="s">
        <v>1699</v>
      </c>
      <c r="I2458" s="86">
        <v>0</v>
      </c>
      <c r="J2458" s="92">
        <v>0</v>
      </c>
      <c r="K2458" s="846" t="s">
        <v>1709</v>
      </c>
      <c r="L2458" s="847"/>
      <c r="M2458" s="107">
        <v>0</v>
      </c>
    </row>
    <row r="2459" spans="2:13">
      <c r="B2459" s="61" t="s">
        <v>1684</v>
      </c>
      <c r="C2459" s="96" t="s">
        <v>869</v>
      </c>
      <c r="D2459" s="92">
        <v>150</v>
      </c>
      <c r="E2459" s="649" t="s">
        <v>1684</v>
      </c>
      <c r="F2459" s="94" t="s">
        <v>866</v>
      </c>
      <c r="G2459" s="92">
        <v>84</v>
      </c>
      <c r="H2459" s="649" t="s">
        <v>1685</v>
      </c>
      <c r="I2459" s="86">
        <v>85</v>
      </c>
      <c r="J2459" s="92">
        <v>0</v>
      </c>
      <c r="K2459" s="846" t="s">
        <v>1710</v>
      </c>
      <c r="L2459" s="847"/>
      <c r="M2459" s="107">
        <v>0</v>
      </c>
    </row>
    <row r="2460" spans="2:13">
      <c r="B2460" s="61" t="s">
        <v>1685</v>
      </c>
      <c r="C2460" s="86" t="s">
        <v>1722</v>
      </c>
      <c r="D2460" s="92">
        <v>0</v>
      </c>
      <c r="E2460" s="649" t="s">
        <v>1685</v>
      </c>
      <c r="F2460" s="86" t="s">
        <v>1722</v>
      </c>
      <c r="G2460" s="92">
        <v>0</v>
      </c>
      <c r="H2460" s="649" t="s">
        <v>1700</v>
      </c>
      <c r="I2460" s="100">
        <v>0</v>
      </c>
      <c r="J2460" s="106">
        <v>0</v>
      </c>
      <c r="K2460" s="593" t="s">
        <v>2003</v>
      </c>
      <c r="L2460" s="100"/>
      <c r="M2460" s="101">
        <v>0</v>
      </c>
    </row>
    <row r="2461" spans="2:13">
      <c r="B2461" s="61" t="s">
        <v>1686</v>
      </c>
      <c r="C2461" s="86" t="s">
        <v>774</v>
      </c>
      <c r="D2461" s="92">
        <v>40</v>
      </c>
      <c r="E2461" s="649" t="s">
        <v>1686</v>
      </c>
      <c r="F2461" s="86" t="s">
        <v>1722</v>
      </c>
      <c r="G2461" s="92">
        <v>0</v>
      </c>
      <c r="H2461" s="848" t="s">
        <v>1712</v>
      </c>
      <c r="I2461" s="849"/>
      <c r="J2461" s="81" t="s">
        <v>1711</v>
      </c>
      <c r="K2461" s="97">
        <v>40</v>
      </c>
      <c r="L2461" s="82" t="s">
        <v>1705</v>
      </c>
      <c r="M2461" s="98">
        <v>140</v>
      </c>
    </row>
    <row r="2462" spans="2:13">
      <c r="B2462" s="61" t="s">
        <v>1687</v>
      </c>
      <c r="C2462" s="86" t="s">
        <v>1722</v>
      </c>
      <c r="D2462" s="92">
        <v>0</v>
      </c>
      <c r="E2462" s="649" t="s">
        <v>1687</v>
      </c>
      <c r="F2462" s="86" t="s">
        <v>1722</v>
      </c>
      <c r="G2462" s="92">
        <v>0</v>
      </c>
      <c r="H2462" s="650"/>
      <c r="I2462" s="650"/>
      <c r="J2462" s="650"/>
      <c r="K2462" s="650"/>
      <c r="L2462" s="650"/>
      <c r="M2462" s="65"/>
    </row>
    <row r="2463" spans="2:13">
      <c r="B2463" s="61" t="s">
        <v>1688</v>
      </c>
      <c r="C2463" s="86" t="s">
        <v>1722</v>
      </c>
      <c r="D2463" s="92">
        <v>0</v>
      </c>
      <c r="E2463" s="649" t="s">
        <v>1688</v>
      </c>
      <c r="F2463" s="86" t="s">
        <v>1722</v>
      </c>
      <c r="G2463" s="92">
        <v>0</v>
      </c>
      <c r="H2463" s="650"/>
      <c r="I2463" s="650"/>
      <c r="J2463" s="650"/>
      <c r="K2463" s="650"/>
      <c r="L2463" s="650"/>
      <c r="M2463" s="65"/>
    </row>
    <row r="2464" spans="2:13">
      <c r="B2464" s="61" t="s">
        <v>1689</v>
      </c>
      <c r="C2464" s="94" t="s">
        <v>879</v>
      </c>
      <c r="D2464" s="92">
        <v>51</v>
      </c>
      <c r="E2464" s="649" t="s">
        <v>1689</v>
      </c>
      <c r="F2464" s="86" t="s">
        <v>1722</v>
      </c>
      <c r="G2464" s="92">
        <v>0</v>
      </c>
      <c r="H2464" s="650"/>
      <c r="I2464" s="650"/>
      <c r="J2464" s="650"/>
      <c r="K2464" s="650"/>
      <c r="L2464" s="650"/>
      <c r="M2464" s="65"/>
    </row>
    <row r="2465" spans="2:13">
      <c r="B2465" s="61" t="s">
        <v>1690</v>
      </c>
      <c r="C2465" s="94" t="s">
        <v>1157</v>
      </c>
      <c r="D2465" s="92">
        <v>40</v>
      </c>
      <c r="E2465" s="649" t="s">
        <v>1690</v>
      </c>
      <c r="F2465" s="86" t="s">
        <v>1722</v>
      </c>
      <c r="G2465" s="92">
        <v>0</v>
      </c>
      <c r="H2465" s="650"/>
      <c r="I2465" s="650"/>
      <c r="J2465" s="650"/>
      <c r="K2465" s="650"/>
      <c r="L2465" s="650"/>
      <c r="M2465" s="65"/>
    </row>
    <row r="2466" spans="2:13">
      <c r="B2466" s="61" t="s">
        <v>1691</v>
      </c>
      <c r="C2466" s="86" t="s">
        <v>1722</v>
      </c>
      <c r="D2466" s="92">
        <v>0</v>
      </c>
      <c r="E2466" s="649" t="s">
        <v>1691</v>
      </c>
      <c r="F2466" s="86" t="s">
        <v>1722</v>
      </c>
      <c r="G2466" s="92">
        <v>0</v>
      </c>
      <c r="H2466" s="86" t="s">
        <v>1716</v>
      </c>
      <c r="I2466" s="650"/>
      <c r="J2466" s="85" t="s">
        <v>1717</v>
      </c>
      <c r="K2466" s="650"/>
      <c r="L2466" s="85" t="s">
        <v>1718</v>
      </c>
      <c r="M2466" s="65"/>
    </row>
    <row r="2467" spans="2:13">
      <c r="B2467" s="61" t="s">
        <v>1692</v>
      </c>
      <c r="C2467" s="86" t="s">
        <v>1722</v>
      </c>
      <c r="D2467" s="92">
        <v>0</v>
      </c>
      <c r="E2467" s="649" t="s">
        <v>1692</v>
      </c>
      <c r="F2467" s="86" t="s">
        <v>1722</v>
      </c>
      <c r="G2467" s="92">
        <v>0</v>
      </c>
      <c r="H2467" s="650"/>
      <c r="I2467" s="650"/>
      <c r="J2467" s="650"/>
      <c r="K2467" s="650"/>
      <c r="L2467" s="650"/>
      <c r="M2467" s="65"/>
    </row>
    <row r="2468" spans="2:13">
      <c r="B2468" s="61" t="s">
        <v>1677</v>
      </c>
      <c r="C2468" s="86" t="s">
        <v>752</v>
      </c>
      <c r="D2468" s="92">
        <v>80</v>
      </c>
      <c r="E2468" s="649" t="s">
        <v>1677</v>
      </c>
      <c r="F2468" s="86" t="s">
        <v>1722</v>
      </c>
      <c r="G2468" s="92">
        <v>0</v>
      </c>
      <c r="H2468" s="650"/>
      <c r="I2468" s="650"/>
      <c r="J2468" s="650"/>
      <c r="K2468" s="650"/>
      <c r="L2468" s="650"/>
      <c r="M2468" s="65"/>
    </row>
    <row r="2469" spans="2:13">
      <c r="B2469" s="61" t="s">
        <v>1693</v>
      </c>
      <c r="C2469" s="86" t="s">
        <v>964</v>
      </c>
      <c r="D2469" s="92">
        <v>75</v>
      </c>
      <c r="E2469" s="649" t="s">
        <v>1693</v>
      </c>
      <c r="F2469" s="86" t="s">
        <v>1722</v>
      </c>
      <c r="G2469" s="92">
        <v>0</v>
      </c>
      <c r="H2469" s="650"/>
      <c r="I2469" s="650"/>
      <c r="J2469" s="650"/>
      <c r="K2469" s="650"/>
      <c r="L2469" s="650"/>
      <c r="M2469" s="65"/>
    </row>
    <row r="2470" spans="2:13" ht="15.75" thickBot="1">
      <c r="B2470" s="102" t="s">
        <v>1729</v>
      </c>
      <c r="C2470" s="93"/>
      <c r="D2470" s="108">
        <v>77</v>
      </c>
      <c r="E2470" s="103" t="s">
        <v>1730</v>
      </c>
      <c r="F2470" s="93"/>
      <c r="G2470" s="108">
        <v>82</v>
      </c>
      <c r="H2470" s="83"/>
      <c r="I2470" s="83"/>
      <c r="J2470" s="83"/>
      <c r="K2470" s="83"/>
      <c r="L2470" s="83"/>
      <c r="M2470" s="84"/>
    </row>
    <row r="2471" spans="2:13" ht="16.5" thickTop="1" thickBot="1">
      <c r="B2471" s="104"/>
      <c r="C2471" s="105"/>
      <c r="D2471" s="142"/>
      <c r="E2471" s="104"/>
      <c r="F2471" s="105"/>
      <c r="G2471" s="142"/>
      <c r="H2471" s="58"/>
      <c r="I2471" s="58"/>
      <c r="J2471" s="58"/>
      <c r="K2471" s="58"/>
      <c r="L2471" s="58"/>
      <c r="M2471" s="58"/>
    </row>
    <row r="2472" spans="2:13" ht="16.5" thickTop="1" thickBot="1">
      <c r="B2472" s="833" t="s">
        <v>1974</v>
      </c>
      <c r="C2472" s="834"/>
      <c r="D2472" s="835" t="s">
        <v>1658</v>
      </c>
      <c r="E2472" s="836"/>
      <c r="F2472" s="836"/>
      <c r="G2472" s="836"/>
      <c r="H2472" s="836"/>
      <c r="I2472" s="837"/>
      <c r="J2472" s="228"/>
      <c r="K2472" s="59"/>
      <c r="L2472" s="59"/>
      <c r="M2472" s="60"/>
    </row>
    <row r="2473" spans="2:13" ht="15.75" thickTop="1">
      <c r="B2473" s="66" t="s">
        <v>1667</v>
      </c>
      <c r="C2473" s="612" t="s">
        <v>2110</v>
      </c>
      <c r="D2473" s="542" t="s">
        <v>1652</v>
      </c>
      <c r="E2473" s="543" t="s">
        <v>1653</v>
      </c>
      <c r="F2473" s="543" t="s">
        <v>1654</v>
      </c>
      <c r="G2473" s="543" t="s">
        <v>1656</v>
      </c>
      <c r="H2473" s="543" t="s">
        <v>1655</v>
      </c>
      <c r="I2473" s="544" t="s">
        <v>1657</v>
      </c>
      <c r="J2473" s="229"/>
      <c r="K2473" s="546"/>
      <c r="L2473" s="546"/>
      <c r="M2473" s="65"/>
    </row>
    <row r="2474" spans="2:13">
      <c r="B2474" s="66" t="s">
        <v>1757</v>
      </c>
      <c r="C2474" s="86" t="s">
        <v>1792</v>
      </c>
      <c r="D2474" s="87">
        <v>65</v>
      </c>
      <c r="E2474" s="88">
        <v>130</v>
      </c>
      <c r="F2474" s="88">
        <v>60</v>
      </c>
      <c r="G2474" s="88">
        <v>95</v>
      </c>
      <c r="H2474" s="88">
        <v>110</v>
      </c>
      <c r="I2474" s="89">
        <v>65</v>
      </c>
      <c r="J2474" s="229"/>
      <c r="K2474" s="546"/>
      <c r="L2474" s="546"/>
      <c r="M2474" s="65"/>
    </row>
    <row r="2475" spans="2:13">
      <c r="B2475" s="66" t="s">
        <v>1665</v>
      </c>
      <c r="C2475" s="86" t="s">
        <v>5</v>
      </c>
      <c r="D2475" s="838" t="s">
        <v>1669</v>
      </c>
      <c r="E2475" s="839"/>
      <c r="F2475" s="839"/>
      <c r="G2475" s="839"/>
      <c r="H2475" s="839"/>
      <c r="I2475" s="840"/>
      <c r="J2475" s="229"/>
      <c r="K2475" s="546"/>
      <c r="L2475" s="546"/>
      <c r="M2475" s="65"/>
    </row>
    <row r="2476" spans="2:13">
      <c r="B2476" s="66" t="s">
        <v>1666</v>
      </c>
      <c r="C2476" s="86" t="s">
        <v>1723</v>
      </c>
      <c r="D2476" s="841" t="s">
        <v>1661</v>
      </c>
      <c r="E2476" s="842"/>
      <c r="F2476" s="842"/>
      <c r="G2476" s="842" t="s">
        <v>1662</v>
      </c>
      <c r="H2476" s="842"/>
      <c r="I2476" s="843"/>
      <c r="J2476" s="229"/>
      <c r="K2476" s="546"/>
      <c r="L2476" s="546"/>
      <c r="M2476" s="65"/>
    </row>
    <row r="2477" spans="2:13">
      <c r="B2477" s="66" t="s">
        <v>1670</v>
      </c>
      <c r="C2477" s="94" t="s">
        <v>1451</v>
      </c>
      <c r="D2477" s="63" t="s">
        <v>1663</v>
      </c>
      <c r="E2477" s="546" t="s">
        <v>845</v>
      </c>
      <c r="F2477" s="546"/>
      <c r="G2477" s="64" t="s">
        <v>1663</v>
      </c>
      <c r="H2477" s="546" t="s">
        <v>1723</v>
      </c>
      <c r="I2477" s="70"/>
      <c r="J2477" s="229"/>
      <c r="K2477" s="546"/>
      <c r="L2477" s="546"/>
      <c r="M2477" s="65"/>
    </row>
    <row r="2478" spans="2:13">
      <c r="B2478" s="66" t="s">
        <v>1659</v>
      </c>
      <c r="C2478" s="86">
        <v>421.26</v>
      </c>
      <c r="D2478" s="71" t="s">
        <v>1664</v>
      </c>
      <c r="E2478" s="90">
        <v>62</v>
      </c>
      <c r="F2478" s="68"/>
      <c r="G2478" s="72" t="s">
        <v>1664</v>
      </c>
      <c r="H2478" s="90" t="s">
        <v>1723</v>
      </c>
      <c r="I2478" s="69"/>
      <c r="J2478" s="229"/>
      <c r="K2478" s="546"/>
      <c r="L2478" s="546"/>
      <c r="M2478" s="65"/>
    </row>
    <row r="2479" spans="2:13">
      <c r="B2479" s="66" t="s">
        <v>1660</v>
      </c>
      <c r="C2479" s="140">
        <v>249.9</v>
      </c>
      <c r="D2479" s="838" t="s">
        <v>1668</v>
      </c>
      <c r="E2479" s="839"/>
      <c r="F2479" s="839"/>
      <c r="G2479" s="839"/>
      <c r="H2479" s="839"/>
      <c r="I2479" s="840"/>
      <c r="J2479" s="229"/>
      <c r="K2479" s="546"/>
      <c r="L2479" s="546"/>
      <c r="M2479" s="65"/>
    </row>
    <row r="2480" spans="2:13">
      <c r="B2480" s="66" t="s">
        <v>1728</v>
      </c>
      <c r="C2480" s="140">
        <v>304.60000000000002</v>
      </c>
      <c r="D2480" s="841" t="s">
        <v>1661</v>
      </c>
      <c r="E2480" s="842"/>
      <c r="F2480" s="842"/>
      <c r="G2480" s="842" t="s">
        <v>1662</v>
      </c>
      <c r="H2480" s="842"/>
      <c r="I2480" s="843"/>
      <c r="J2480" s="229"/>
      <c r="K2480" s="546"/>
      <c r="L2480" s="546"/>
      <c r="M2480" s="65"/>
    </row>
    <row r="2481" spans="2:13">
      <c r="B2481" s="66" t="s">
        <v>1713</v>
      </c>
      <c r="C2481" s="140">
        <v>1</v>
      </c>
      <c r="D2481" s="63" t="s">
        <v>1663</v>
      </c>
      <c r="E2481" s="546" t="s">
        <v>1077</v>
      </c>
      <c r="F2481" s="546"/>
      <c r="G2481" s="64" t="s">
        <v>1663</v>
      </c>
      <c r="H2481" s="546" t="s">
        <v>1723</v>
      </c>
      <c r="I2481" s="70"/>
      <c r="J2481" s="229"/>
      <c r="K2481" s="546"/>
      <c r="L2481" s="546"/>
      <c r="M2481" s="65"/>
    </row>
    <row r="2482" spans="2:13">
      <c r="B2482" s="66" t="s">
        <v>1714</v>
      </c>
      <c r="C2482" s="140">
        <v>1</v>
      </c>
      <c r="D2482" s="63" t="s">
        <v>1664</v>
      </c>
      <c r="E2482" s="90">
        <v>126</v>
      </c>
      <c r="F2482" s="68"/>
      <c r="G2482" s="72" t="s">
        <v>1664</v>
      </c>
      <c r="H2482" s="91" t="s">
        <v>1723</v>
      </c>
      <c r="I2482" s="70"/>
      <c r="J2482" s="229"/>
      <c r="K2482" s="546"/>
      <c r="L2482" s="546"/>
      <c r="M2482" s="65"/>
    </row>
    <row r="2483" spans="2:13">
      <c r="B2483" s="844" t="s">
        <v>1671</v>
      </c>
      <c r="C2483" s="839"/>
      <c r="D2483" s="840"/>
      <c r="E2483" s="838" t="s">
        <v>1672</v>
      </c>
      <c r="F2483" s="839"/>
      <c r="G2483" s="840"/>
      <c r="H2483" s="838" t="s">
        <v>1673</v>
      </c>
      <c r="I2483" s="839"/>
      <c r="J2483" s="840"/>
      <c r="K2483" s="838" t="s">
        <v>1701</v>
      </c>
      <c r="L2483" s="839"/>
      <c r="M2483" s="845"/>
    </row>
    <row r="2484" spans="2:13">
      <c r="B2484" s="73" t="s">
        <v>1674</v>
      </c>
      <c r="C2484" s="543" t="s">
        <v>1675</v>
      </c>
      <c r="D2484" s="544" t="s">
        <v>1676</v>
      </c>
      <c r="E2484" s="542" t="s">
        <v>1674</v>
      </c>
      <c r="F2484" s="543" t="s">
        <v>1675</v>
      </c>
      <c r="G2484" s="544" t="s">
        <v>1676</v>
      </c>
      <c r="H2484" s="542" t="s">
        <v>1694</v>
      </c>
      <c r="I2484" s="543" t="s">
        <v>1731</v>
      </c>
      <c r="J2484" s="544" t="s">
        <v>1732</v>
      </c>
      <c r="K2484" s="542" t="s">
        <v>1702</v>
      </c>
      <c r="L2484" s="543"/>
      <c r="M2484" s="77" t="s">
        <v>1703</v>
      </c>
    </row>
    <row r="2485" spans="2:13">
      <c r="B2485" s="61" t="s">
        <v>1678</v>
      </c>
      <c r="C2485" s="86" t="s">
        <v>1144</v>
      </c>
      <c r="D2485" s="92">
        <v>102</v>
      </c>
      <c r="E2485" s="545" t="s">
        <v>1678</v>
      </c>
      <c r="F2485" s="94" t="s">
        <v>944</v>
      </c>
      <c r="G2485" s="92">
        <v>68</v>
      </c>
      <c r="H2485" s="545" t="s">
        <v>1695</v>
      </c>
      <c r="I2485" s="86">
        <v>75</v>
      </c>
      <c r="J2485" s="92">
        <v>10</v>
      </c>
      <c r="K2485" s="545" t="s">
        <v>1704</v>
      </c>
      <c r="L2485" s="546"/>
      <c r="M2485" s="107">
        <v>0</v>
      </c>
    </row>
    <row r="2486" spans="2:13">
      <c r="B2486" s="61" t="s">
        <v>1679</v>
      </c>
      <c r="C2486" s="86" t="s">
        <v>1723</v>
      </c>
      <c r="D2486" s="92" t="s">
        <v>1723</v>
      </c>
      <c r="E2486" s="545" t="s">
        <v>1679</v>
      </c>
      <c r="F2486" s="86" t="s">
        <v>1723</v>
      </c>
      <c r="G2486" s="92" t="s">
        <v>1723</v>
      </c>
      <c r="H2486" s="545" t="s">
        <v>1696</v>
      </c>
      <c r="I2486" s="86">
        <v>90</v>
      </c>
      <c r="J2486" s="92">
        <v>0</v>
      </c>
      <c r="K2486" s="545" t="s">
        <v>1735</v>
      </c>
      <c r="L2486" s="546"/>
      <c r="M2486" s="107">
        <v>25</v>
      </c>
    </row>
    <row r="2487" spans="2:13">
      <c r="B2487" s="61" t="s">
        <v>1680</v>
      </c>
      <c r="C2487" s="86" t="s">
        <v>1722</v>
      </c>
      <c r="D2487" s="92">
        <v>0</v>
      </c>
      <c r="E2487" s="545" t="s">
        <v>1680</v>
      </c>
      <c r="F2487" s="86" t="s">
        <v>1722</v>
      </c>
      <c r="G2487" s="92">
        <v>0</v>
      </c>
      <c r="H2487" s="545" t="s">
        <v>1697</v>
      </c>
      <c r="I2487" s="86">
        <v>0</v>
      </c>
      <c r="J2487" s="92">
        <v>30</v>
      </c>
      <c r="K2487" s="67" t="s">
        <v>1706</v>
      </c>
      <c r="L2487" s="68"/>
      <c r="M2487" s="101">
        <v>50</v>
      </c>
    </row>
    <row r="2488" spans="2:13">
      <c r="B2488" s="61" t="s">
        <v>1681</v>
      </c>
      <c r="C2488" s="86" t="s">
        <v>1722</v>
      </c>
      <c r="D2488" s="92">
        <v>0</v>
      </c>
      <c r="E2488" s="545" t="s">
        <v>1681</v>
      </c>
      <c r="F2488" s="86" t="s">
        <v>1722</v>
      </c>
      <c r="G2488" s="92">
        <v>0</v>
      </c>
      <c r="H2488" s="545" t="s">
        <v>1698</v>
      </c>
      <c r="I2488" s="86">
        <v>0</v>
      </c>
      <c r="J2488" s="92">
        <v>0</v>
      </c>
      <c r="K2488" s="838" t="s">
        <v>1707</v>
      </c>
      <c r="L2488" s="839"/>
      <c r="M2488" s="845"/>
    </row>
    <row r="2489" spans="2:13">
      <c r="B2489" s="61" t="s">
        <v>1682</v>
      </c>
      <c r="C2489" s="86" t="s">
        <v>1722</v>
      </c>
      <c r="D2489" s="92">
        <v>0</v>
      </c>
      <c r="E2489" s="545" t="s">
        <v>1682</v>
      </c>
      <c r="F2489" s="86" t="s">
        <v>1722</v>
      </c>
      <c r="G2489" s="92">
        <v>0</v>
      </c>
      <c r="H2489" s="546" t="s">
        <v>1724</v>
      </c>
      <c r="I2489" s="86">
        <v>50</v>
      </c>
      <c r="J2489" s="92">
        <v>0</v>
      </c>
      <c r="K2489" s="846" t="s">
        <v>1708</v>
      </c>
      <c r="L2489" s="847"/>
      <c r="M2489" s="107">
        <v>0</v>
      </c>
    </row>
    <row r="2490" spans="2:13">
      <c r="B2490" s="61" t="s">
        <v>1683</v>
      </c>
      <c r="C2490" s="86" t="s">
        <v>1722</v>
      </c>
      <c r="D2490" s="92">
        <v>0</v>
      </c>
      <c r="E2490" s="545" t="s">
        <v>1683</v>
      </c>
      <c r="F2490" s="86" t="s">
        <v>1722</v>
      </c>
      <c r="G2490" s="92">
        <v>0</v>
      </c>
      <c r="H2490" s="545" t="s">
        <v>1699</v>
      </c>
      <c r="I2490" s="86">
        <v>0</v>
      </c>
      <c r="J2490" s="92">
        <v>0</v>
      </c>
      <c r="K2490" s="846" t="s">
        <v>1709</v>
      </c>
      <c r="L2490" s="847"/>
      <c r="M2490" s="107">
        <v>0</v>
      </c>
    </row>
    <row r="2491" spans="2:13">
      <c r="B2491" s="61" t="s">
        <v>1684</v>
      </c>
      <c r="C2491" s="94" t="s">
        <v>1268</v>
      </c>
      <c r="D2491" s="92">
        <v>120</v>
      </c>
      <c r="E2491" s="545" t="s">
        <v>1684</v>
      </c>
      <c r="F2491" s="86" t="s">
        <v>1722</v>
      </c>
      <c r="G2491" s="92">
        <v>0</v>
      </c>
      <c r="H2491" s="545" t="s">
        <v>1685</v>
      </c>
      <c r="I2491" s="86">
        <v>85</v>
      </c>
      <c r="J2491" s="92">
        <v>40</v>
      </c>
      <c r="K2491" s="846" t="s">
        <v>1710</v>
      </c>
      <c r="L2491" s="847"/>
      <c r="M2491" s="107">
        <v>0</v>
      </c>
    </row>
    <row r="2492" spans="2:13">
      <c r="B2492" s="61" t="s">
        <v>1685</v>
      </c>
      <c r="C2492" s="86" t="s">
        <v>1722</v>
      </c>
      <c r="D2492" s="92">
        <v>0</v>
      </c>
      <c r="E2492" s="545" t="s">
        <v>1685</v>
      </c>
      <c r="F2492" s="86" t="s">
        <v>1219</v>
      </c>
      <c r="G2492" s="92">
        <v>14</v>
      </c>
      <c r="H2492" s="545" t="s">
        <v>1700</v>
      </c>
      <c r="I2492" s="100">
        <v>50</v>
      </c>
      <c r="J2492" s="106">
        <v>0</v>
      </c>
      <c r="K2492" s="593" t="s">
        <v>2003</v>
      </c>
      <c r="L2492" s="100"/>
      <c r="M2492" s="101" t="s">
        <v>2004</v>
      </c>
    </row>
    <row r="2493" spans="2:13">
      <c r="B2493" s="61" t="s">
        <v>1686</v>
      </c>
      <c r="C2493" s="86" t="s">
        <v>774</v>
      </c>
      <c r="D2493" s="92">
        <v>40</v>
      </c>
      <c r="E2493" s="545" t="s">
        <v>1686</v>
      </c>
      <c r="F2493" s="86" t="s">
        <v>1722</v>
      </c>
      <c r="G2493" s="92">
        <v>0</v>
      </c>
      <c r="H2493" s="848" t="s">
        <v>1712</v>
      </c>
      <c r="I2493" s="849"/>
      <c r="J2493" s="81" t="s">
        <v>1711</v>
      </c>
      <c r="K2493" s="97">
        <v>-20</v>
      </c>
      <c r="L2493" s="82" t="s">
        <v>1705</v>
      </c>
      <c r="M2493" s="98">
        <v>175</v>
      </c>
    </row>
    <row r="2494" spans="2:13">
      <c r="B2494" s="61" t="s">
        <v>1687</v>
      </c>
      <c r="C2494" s="86" t="s">
        <v>1722</v>
      </c>
      <c r="D2494" s="92">
        <v>0</v>
      </c>
      <c r="E2494" s="545" t="s">
        <v>1687</v>
      </c>
      <c r="F2494" s="86" t="s">
        <v>1722</v>
      </c>
      <c r="G2494" s="92">
        <v>0</v>
      </c>
      <c r="H2494" s="546"/>
      <c r="I2494" s="546"/>
      <c r="J2494" s="546"/>
      <c r="K2494" s="546"/>
      <c r="L2494" s="546"/>
      <c r="M2494" s="65"/>
    </row>
    <row r="2495" spans="2:13">
      <c r="B2495" s="61" t="s">
        <v>1688</v>
      </c>
      <c r="C2495" s="86" t="s">
        <v>1722</v>
      </c>
      <c r="D2495" s="92">
        <v>0</v>
      </c>
      <c r="E2495" s="545" t="s">
        <v>1688</v>
      </c>
      <c r="F2495" s="86" t="s">
        <v>1722</v>
      </c>
      <c r="G2495" s="92">
        <v>0</v>
      </c>
      <c r="H2495" s="546"/>
      <c r="I2495" s="546"/>
      <c r="J2495" s="546"/>
      <c r="K2495" s="546"/>
      <c r="L2495" s="546"/>
      <c r="M2495" s="65"/>
    </row>
    <row r="2496" spans="2:13">
      <c r="B2496" s="61" t="s">
        <v>1689</v>
      </c>
      <c r="C2496" s="86" t="s">
        <v>1722</v>
      </c>
      <c r="D2496" s="92">
        <v>0</v>
      </c>
      <c r="E2496" s="545" t="s">
        <v>1689</v>
      </c>
      <c r="F2496" s="86" t="s">
        <v>1722</v>
      </c>
      <c r="G2496" s="92">
        <v>0</v>
      </c>
      <c r="H2496" s="546"/>
      <c r="I2496" s="546"/>
      <c r="J2496" s="546"/>
      <c r="K2496" s="546"/>
      <c r="L2496" s="546"/>
      <c r="M2496" s="65"/>
    </row>
    <row r="2497" spans="2:13">
      <c r="B2497" s="61" t="s">
        <v>1690</v>
      </c>
      <c r="C2497" s="86" t="s">
        <v>1722</v>
      </c>
      <c r="D2497" s="92">
        <v>0</v>
      </c>
      <c r="E2497" s="545" t="s">
        <v>1690</v>
      </c>
      <c r="F2497" s="86" t="s">
        <v>1722</v>
      </c>
      <c r="G2497" s="92">
        <v>0</v>
      </c>
      <c r="H2497" s="546"/>
      <c r="I2497" s="546"/>
      <c r="J2497" s="546"/>
      <c r="K2497" s="546"/>
      <c r="L2497" s="546"/>
      <c r="M2497" s="65"/>
    </row>
    <row r="2498" spans="2:13">
      <c r="B2498" s="61" t="s">
        <v>1691</v>
      </c>
      <c r="C2498" s="86" t="s">
        <v>1722</v>
      </c>
      <c r="D2498" s="92">
        <v>0</v>
      </c>
      <c r="E2498" s="545" t="s">
        <v>1691</v>
      </c>
      <c r="F2498" s="96" t="s">
        <v>1185</v>
      </c>
      <c r="G2498" s="92">
        <v>80</v>
      </c>
      <c r="H2498" s="86" t="s">
        <v>1716</v>
      </c>
      <c r="I2498" s="546"/>
      <c r="J2498" s="85" t="s">
        <v>1717</v>
      </c>
      <c r="K2498" s="546"/>
      <c r="L2498" s="85" t="s">
        <v>1718</v>
      </c>
      <c r="M2498" s="65"/>
    </row>
    <row r="2499" spans="2:13">
      <c r="B2499" s="61" t="s">
        <v>1692</v>
      </c>
      <c r="C2499" s="86" t="s">
        <v>1722</v>
      </c>
      <c r="D2499" s="92">
        <v>0</v>
      </c>
      <c r="E2499" s="545" t="s">
        <v>1692</v>
      </c>
      <c r="F2499" s="86" t="s">
        <v>1722</v>
      </c>
      <c r="G2499" s="92">
        <v>0</v>
      </c>
      <c r="H2499" s="546"/>
      <c r="I2499" s="546"/>
      <c r="J2499" s="546"/>
      <c r="K2499" s="546"/>
      <c r="L2499" s="546"/>
      <c r="M2499" s="65"/>
    </row>
    <row r="2500" spans="2:13">
      <c r="B2500" s="61" t="s">
        <v>1677</v>
      </c>
      <c r="C2500" s="86" t="s">
        <v>677</v>
      </c>
      <c r="D2500" s="92">
        <v>60</v>
      </c>
      <c r="E2500" s="545" t="s">
        <v>1677</v>
      </c>
      <c r="F2500" s="86" t="s">
        <v>1722</v>
      </c>
      <c r="G2500" s="92">
        <v>0</v>
      </c>
      <c r="H2500" s="546"/>
      <c r="I2500" s="546"/>
      <c r="J2500" s="546"/>
      <c r="K2500" s="546"/>
      <c r="L2500" s="546"/>
      <c r="M2500" s="65"/>
    </row>
    <row r="2501" spans="2:13">
      <c r="B2501" s="61" t="s">
        <v>1693</v>
      </c>
      <c r="C2501" s="86" t="s">
        <v>964</v>
      </c>
      <c r="D2501" s="92">
        <v>75</v>
      </c>
      <c r="E2501" s="545" t="s">
        <v>1693</v>
      </c>
      <c r="F2501" s="86" t="s">
        <v>1722</v>
      </c>
      <c r="G2501" s="92">
        <v>0</v>
      </c>
      <c r="H2501" s="546"/>
      <c r="I2501" s="546"/>
      <c r="J2501" s="546"/>
      <c r="K2501" s="546"/>
      <c r="L2501" s="546"/>
      <c r="M2501" s="65"/>
    </row>
    <row r="2502" spans="2:13" ht="15.75" thickBot="1">
      <c r="B2502" s="102" t="s">
        <v>1729</v>
      </c>
      <c r="C2502" s="93"/>
      <c r="D2502" s="108">
        <v>79</v>
      </c>
      <c r="E2502" s="103" t="s">
        <v>1730</v>
      </c>
      <c r="F2502" s="93"/>
      <c r="G2502" s="108">
        <v>54</v>
      </c>
      <c r="H2502" s="83"/>
      <c r="I2502" s="83"/>
      <c r="J2502" s="83"/>
      <c r="K2502" s="83"/>
      <c r="L2502" s="83"/>
      <c r="M2502" s="84"/>
    </row>
    <row r="2503" spans="2:13" ht="15.75" thickTop="1">
      <c r="B2503" s="104"/>
      <c r="C2503" s="105"/>
      <c r="D2503" s="142"/>
      <c r="E2503" s="104"/>
      <c r="F2503" s="105"/>
      <c r="G2503" s="142"/>
      <c r="H2503" s="58"/>
      <c r="I2503" s="58"/>
      <c r="J2503" s="58"/>
      <c r="K2503" s="58"/>
      <c r="L2503" s="58"/>
      <c r="M2503" s="58"/>
    </row>
    <row r="2504" spans="2:13">
      <c r="B2504" s="104"/>
      <c r="C2504" s="105"/>
      <c r="D2504" s="142"/>
      <c r="E2504" s="104"/>
      <c r="F2504" s="105"/>
      <c r="G2504" s="142"/>
      <c r="H2504" s="58"/>
      <c r="I2504" s="58"/>
      <c r="J2504" s="58"/>
      <c r="K2504" s="58"/>
      <c r="L2504" s="58"/>
      <c r="M2504" s="58"/>
    </row>
    <row r="2505" spans="2:13" ht="15.75" thickBot="1">
      <c r="B2505" s="104"/>
      <c r="C2505" s="105"/>
      <c r="D2505" s="142"/>
      <c r="E2505" s="104"/>
      <c r="F2505" s="105"/>
      <c r="G2505" s="142"/>
      <c r="H2505" s="58"/>
      <c r="I2505" s="58"/>
      <c r="J2505" s="58"/>
      <c r="K2505" s="58"/>
      <c r="L2505" s="58"/>
      <c r="M2505" s="58"/>
    </row>
    <row r="2506" spans="2:13" ht="16.5" thickTop="1" thickBot="1">
      <c r="B2506" s="833" t="s">
        <v>1809</v>
      </c>
      <c r="C2506" s="834"/>
      <c r="D2506" s="835" t="s">
        <v>1658</v>
      </c>
      <c r="E2506" s="836"/>
      <c r="F2506" s="836"/>
      <c r="G2506" s="836"/>
      <c r="H2506" s="836"/>
      <c r="I2506" s="837"/>
      <c r="J2506" s="193"/>
      <c r="K2506" s="59"/>
      <c r="L2506" s="59"/>
      <c r="M2506" s="60"/>
    </row>
    <row r="2507" spans="2:13" ht="15.75" thickTop="1">
      <c r="B2507" s="66" t="s">
        <v>1667</v>
      </c>
      <c r="C2507" s="598" t="s">
        <v>2052</v>
      </c>
      <c r="D2507" s="197" t="s">
        <v>1652</v>
      </c>
      <c r="E2507" s="198" t="s">
        <v>1653</v>
      </c>
      <c r="F2507" s="198" t="s">
        <v>1654</v>
      </c>
      <c r="G2507" s="198" t="s">
        <v>1656</v>
      </c>
      <c r="H2507" s="198" t="s">
        <v>1655</v>
      </c>
      <c r="I2507" s="199" t="s">
        <v>1657</v>
      </c>
      <c r="J2507" s="145"/>
      <c r="K2507" s="196"/>
      <c r="L2507" s="196"/>
      <c r="M2507" s="65"/>
    </row>
    <row r="2508" spans="2:13">
      <c r="B2508" s="66" t="s">
        <v>1757</v>
      </c>
      <c r="C2508" s="86" t="s">
        <v>1745</v>
      </c>
      <c r="D2508" s="87">
        <v>80</v>
      </c>
      <c r="E2508" s="88">
        <v>100</v>
      </c>
      <c r="F2508" s="88">
        <v>80</v>
      </c>
      <c r="G2508" s="88">
        <v>80</v>
      </c>
      <c r="H2508" s="88">
        <v>80</v>
      </c>
      <c r="I2508" s="89">
        <v>100</v>
      </c>
      <c r="J2508" s="145"/>
      <c r="K2508" s="196"/>
      <c r="L2508" s="196"/>
      <c r="M2508" s="65"/>
    </row>
    <row r="2509" spans="2:13">
      <c r="B2509" s="66" t="s">
        <v>1665</v>
      </c>
      <c r="C2509" s="86" t="s">
        <v>9</v>
      </c>
      <c r="D2509" s="838" t="s">
        <v>1669</v>
      </c>
      <c r="E2509" s="839"/>
      <c r="F2509" s="839"/>
      <c r="G2509" s="839"/>
      <c r="H2509" s="839"/>
      <c r="I2509" s="840"/>
      <c r="J2509" s="145"/>
      <c r="K2509" s="196"/>
      <c r="L2509" s="196"/>
      <c r="M2509" s="65"/>
    </row>
    <row r="2510" spans="2:13">
      <c r="B2510" s="66" t="s">
        <v>1666</v>
      </c>
      <c r="C2510" s="86" t="s">
        <v>2</v>
      </c>
      <c r="D2510" s="841" t="s">
        <v>1661</v>
      </c>
      <c r="E2510" s="842"/>
      <c r="F2510" s="842"/>
      <c r="G2510" s="842" t="s">
        <v>1662</v>
      </c>
      <c r="H2510" s="842"/>
      <c r="I2510" s="843"/>
      <c r="J2510" s="145"/>
      <c r="K2510" s="196"/>
      <c r="L2510" s="196"/>
      <c r="M2510" s="65"/>
    </row>
    <row r="2511" spans="2:13">
      <c r="B2511" s="66" t="s">
        <v>1670</v>
      </c>
      <c r="C2511" s="86" t="s">
        <v>1497</v>
      </c>
      <c r="D2511" s="63" t="s">
        <v>1663</v>
      </c>
      <c r="E2511" s="196" t="s">
        <v>811</v>
      </c>
      <c r="F2511" s="196"/>
      <c r="G2511" s="64" t="s">
        <v>1663</v>
      </c>
      <c r="H2511" s="196" t="s">
        <v>1074</v>
      </c>
      <c r="I2511" s="70"/>
      <c r="J2511" s="209"/>
      <c r="K2511" s="196"/>
      <c r="L2511" s="196"/>
      <c r="M2511" s="65"/>
    </row>
    <row r="2512" spans="2:13">
      <c r="B2512" s="66" t="s">
        <v>1659</v>
      </c>
      <c r="C2512" s="110">
        <v>990.16</v>
      </c>
      <c r="D2512" s="71" t="s">
        <v>1664</v>
      </c>
      <c r="E2512" s="90">
        <v>100</v>
      </c>
      <c r="F2512" s="68"/>
      <c r="G2512" s="72" t="s">
        <v>1664</v>
      </c>
      <c r="H2512" s="90">
        <v>120</v>
      </c>
      <c r="I2512" s="69"/>
      <c r="J2512" s="144"/>
      <c r="K2512" s="196"/>
      <c r="L2512" s="196"/>
      <c r="M2512" s="65"/>
    </row>
    <row r="2513" spans="2:13">
      <c r="B2513" s="66" t="s">
        <v>1660</v>
      </c>
      <c r="C2513" s="86">
        <v>320.77999999999997</v>
      </c>
      <c r="D2513" s="838" t="s">
        <v>1668</v>
      </c>
      <c r="E2513" s="839"/>
      <c r="F2513" s="839"/>
      <c r="G2513" s="839"/>
      <c r="H2513" s="839"/>
      <c r="I2513" s="840"/>
      <c r="J2513" s="144"/>
      <c r="K2513" s="196"/>
      <c r="L2513" s="196"/>
      <c r="M2513" s="65"/>
    </row>
    <row r="2514" spans="2:13">
      <c r="B2514" s="66" t="s">
        <v>1728</v>
      </c>
      <c r="C2514" s="86">
        <v>479.43</v>
      </c>
      <c r="D2514" s="841" t="s">
        <v>1661</v>
      </c>
      <c r="E2514" s="842"/>
      <c r="F2514" s="842"/>
      <c r="G2514" s="842" t="s">
        <v>1662</v>
      </c>
      <c r="H2514" s="842"/>
      <c r="I2514" s="843"/>
      <c r="J2514" s="144"/>
      <c r="K2514" s="196"/>
      <c r="L2514" s="196"/>
      <c r="M2514" s="65"/>
    </row>
    <row r="2515" spans="2:13">
      <c r="B2515" s="66" t="s">
        <v>1713</v>
      </c>
      <c r="C2515" s="86">
        <v>1.23</v>
      </c>
      <c r="D2515" s="63" t="s">
        <v>1663</v>
      </c>
      <c r="E2515" s="196" t="s">
        <v>810</v>
      </c>
      <c r="F2515" s="196"/>
      <c r="G2515" s="64" t="s">
        <v>1663</v>
      </c>
      <c r="H2515" s="196" t="s">
        <v>794</v>
      </c>
      <c r="I2515" s="70"/>
      <c r="J2515" s="144"/>
      <c r="K2515" s="196"/>
      <c r="L2515" s="196"/>
      <c r="M2515" s="65"/>
    </row>
    <row r="2516" spans="2:13">
      <c r="B2516" s="66" t="s">
        <v>1714</v>
      </c>
      <c r="C2516" s="86">
        <v>1.54</v>
      </c>
      <c r="D2516" s="63" t="s">
        <v>1664</v>
      </c>
      <c r="E2516" s="90">
        <v>90</v>
      </c>
      <c r="F2516" s="68"/>
      <c r="G2516" s="72" t="s">
        <v>1664</v>
      </c>
      <c r="H2516" s="91">
        <v>126</v>
      </c>
      <c r="I2516" s="70"/>
      <c r="J2516" s="144"/>
      <c r="K2516" s="196"/>
      <c r="L2516" s="196"/>
      <c r="M2516" s="65"/>
    </row>
    <row r="2517" spans="2:13">
      <c r="B2517" s="844" t="s">
        <v>1671</v>
      </c>
      <c r="C2517" s="839"/>
      <c r="D2517" s="840"/>
      <c r="E2517" s="838" t="s">
        <v>1672</v>
      </c>
      <c r="F2517" s="839"/>
      <c r="G2517" s="840"/>
      <c r="H2517" s="838" t="s">
        <v>1673</v>
      </c>
      <c r="I2517" s="839"/>
      <c r="J2517" s="840"/>
      <c r="K2517" s="838" t="s">
        <v>1701</v>
      </c>
      <c r="L2517" s="839"/>
      <c r="M2517" s="845"/>
    </row>
    <row r="2518" spans="2:13">
      <c r="B2518" s="73" t="s">
        <v>1674</v>
      </c>
      <c r="C2518" s="198" t="s">
        <v>1675</v>
      </c>
      <c r="D2518" s="199" t="s">
        <v>1676</v>
      </c>
      <c r="E2518" s="197" t="s">
        <v>1674</v>
      </c>
      <c r="F2518" s="198" t="s">
        <v>1675</v>
      </c>
      <c r="G2518" s="199" t="s">
        <v>1676</v>
      </c>
      <c r="H2518" s="197" t="s">
        <v>1694</v>
      </c>
      <c r="I2518" s="198" t="s">
        <v>1731</v>
      </c>
      <c r="J2518" s="199" t="s">
        <v>1732</v>
      </c>
      <c r="K2518" s="197" t="s">
        <v>1702</v>
      </c>
      <c r="L2518" s="198"/>
      <c r="M2518" s="77" t="s">
        <v>1703</v>
      </c>
    </row>
    <row r="2519" spans="2:13">
      <c r="B2519" s="61" t="s">
        <v>1678</v>
      </c>
      <c r="C2519" s="86" t="s">
        <v>1144</v>
      </c>
      <c r="D2519" s="92">
        <v>102</v>
      </c>
      <c r="E2519" s="195" t="s">
        <v>1678</v>
      </c>
      <c r="F2519" s="94" t="s">
        <v>944</v>
      </c>
      <c r="G2519" s="92">
        <v>68</v>
      </c>
      <c r="H2519" s="195" t="s">
        <v>1695</v>
      </c>
      <c r="I2519" s="86">
        <v>0</v>
      </c>
      <c r="J2519" s="92">
        <v>10</v>
      </c>
      <c r="K2519" s="195" t="s">
        <v>1704</v>
      </c>
      <c r="L2519" s="196"/>
      <c r="M2519" s="107">
        <v>30</v>
      </c>
    </row>
    <row r="2520" spans="2:13">
      <c r="B2520" s="61" t="s">
        <v>1679</v>
      </c>
      <c r="C2520" s="86" t="s">
        <v>847</v>
      </c>
      <c r="D2520" s="92">
        <v>75</v>
      </c>
      <c r="E2520" s="195" t="s">
        <v>1679</v>
      </c>
      <c r="F2520" s="86" t="s">
        <v>844</v>
      </c>
      <c r="G2520" s="92">
        <v>102</v>
      </c>
      <c r="H2520" s="195" t="s">
        <v>1696</v>
      </c>
      <c r="I2520" s="86">
        <v>90</v>
      </c>
      <c r="J2520" s="92">
        <v>-50</v>
      </c>
      <c r="K2520" s="195" t="s">
        <v>1735</v>
      </c>
      <c r="L2520" s="196"/>
      <c r="M2520" s="107">
        <v>50</v>
      </c>
    </row>
    <row r="2521" spans="2:13">
      <c r="B2521" s="61" t="s">
        <v>1680</v>
      </c>
      <c r="C2521" s="86" t="s">
        <v>1722</v>
      </c>
      <c r="D2521" s="92">
        <v>0</v>
      </c>
      <c r="E2521" s="195" t="s">
        <v>1680</v>
      </c>
      <c r="F2521" s="86" t="s">
        <v>1722</v>
      </c>
      <c r="G2521" s="92">
        <v>0</v>
      </c>
      <c r="H2521" s="195" t="s">
        <v>1697</v>
      </c>
      <c r="I2521" s="86">
        <v>0</v>
      </c>
      <c r="J2521" s="92">
        <v>0</v>
      </c>
      <c r="K2521" s="67" t="s">
        <v>1706</v>
      </c>
      <c r="L2521" s="68"/>
      <c r="M2521" s="101">
        <v>0</v>
      </c>
    </row>
    <row r="2522" spans="2:13">
      <c r="B2522" s="61" t="s">
        <v>1681</v>
      </c>
      <c r="C2522" s="109" t="s">
        <v>1784</v>
      </c>
      <c r="D2522" s="92">
        <v>75</v>
      </c>
      <c r="E2522" s="195" t="s">
        <v>1681</v>
      </c>
      <c r="F2522" s="86" t="s">
        <v>1722</v>
      </c>
      <c r="G2522" s="92">
        <v>0</v>
      </c>
      <c r="H2522" s="195" t="s">
        <v>1698</v>
      </c>
      <c r="I2522" s="86">
        <v>0</v>
      </c>
      <c r="J2522" s="92">
        <v>0</v>
      </c>
      <c r="K2522" s="838" t="s">
        <v>1707</v>
      </c>
      <c r="L2522" s="839"/>
      <c r="M2522" s="845"/>
    </row>
    <row r="2523" spans="2:13">
      <c r="B2523" s="61" t="s">
        <v>1682</v>
      </c>
      <c r="C2523" s="86" t="s">
        <v>1722</v>
      </c>
      <c r="D2523" s="92">
        <v>0</v>
      </c>
      <c r="E2523" s="195" t="s">
        <v>1682</v>
      </c>
      <c r="F2523" s="86" t="s">
        <v>885</v>
      </c>
      <c r="G2523" s="92">
        <v>60</v>
      </c>
      <c r="H2523" s="196" t="s">
        <v>1724</v>
      </c>
      <c r="I2523" s="86">
        <v>50</v>
      </c>
      <c r="J2523" s="92">
        <v>0</v>
      </c>
      <c r="K2523" s="846" t="s">
        <v>1708</v>
      </c>
      <c r="L2523" s="847"/>
      <c r="M2523" s="107">
        <v>0</v>
      </c>
    </row>
    <row r="2524" spans="2:13">
      <c r="B2524" s="61" t="s">
        <v>1683</v>
      </c>
      <c r="C2524" s="86" t="s">
        <v>1722</v>
      </c>
      <c r="D2524" s="92">
        <v>0</v>
      </c>
      <c r="E2524" s="195" t="s">
        <v>1683</v>
      </c>
      <c r="F2524" s="86" t="s">
        <v>1722</v>
      </c>
      <c r="G2524" s="92">
        <v>0</v>
      </c>
      <c r="H2524" s="195" t="s">
        <v>1699</v>
      </c>
      <c r="I2524" s="86">
        <v>0</v>
      </c>
      <c r="J2524" s="92">
        <v>10</v>
      </c>
      <c r="K2524" s="846" t="s">
        <v>1709</v>
      </c>
      <c r="L2524" s="847"/>
      <c r="M2524" s="107">
        <v>0</v>
      </c>
    </row>
    <row r="2525" spans="2:13">
      <c r="B2525" s="61" t="s">
        <v>1684</v>
      </c>
      <c r="C2525" s="94" t="s">
        <v>1155</v>
      </c>
      <c r="D2525" s="92">
        <v>40</v>
      </c>
      <c r="E2525" s="195" t="s">
        <v>1684</v>
      </c>
      <c r="F2525" s="86" t="s">
        <v>1722</v>
      </c>
      <c r="G2525" s="92">
        <v>0</v>
      </c>
      <c r="H2525" s="195" t="s">
        <v>1685</v>
      </c>
      <c r="I2525" s="86">
        <v>85</v>
      </c>
      <c r="J2525" s="92">
        <v>0</v>
      </c>
      <c r="K2525" s="846" t="s">
        <v>1710</v>
      </c>
      <c r="L2525" s="847"/>
      <c r="M2525" s="107">
        <v>0</v>
      </c>
    </row>
    <row r="2526" spans="2:13">
      <c r="B2526" s="61" t="s">
        <v>1685</v>
      </c>
      <c r="C2526" s="86" t="s">
        <v>1722</v>
      </c>
      <c r="D2526" s="92">
        <v>0</v>
      </c>
      <c r="E2526" s="195" t="s">
        <v>1685</v>
      </c>
      <c r="F2526" s="86" t="s">
        <v>1722</v>
      </c>
      <c r="G2526" s="92">
        <v>0</v>
      </c>
      <c r="H2526" s="195" t="s">
        <v>1700</v>
      </c>
      <c r="I2526" s="100">
        <v>0</v>
      </c>
      <c r="J2526" s="106">
        <v>0</v>
      </c>
      <c r="K2526" s="593" t="s">
        <v>2003</v>
      </c>
      <c r="L2526" s="100"/>
      <c r="M2526" s="101">
        <v>0</v>
      </c>
    </row>
    <row r="2527" spans="2:13">
      <c r="B2527" s="61" t="s">
        <v>1686</v>
      </c>
      <c r="C2527" s="86" t="s">
        <v>1723</v>
      </c>
      <c r="D2527" s="92" t="s">
        <v>1723</v>
      </c>
      <c r="E2527" s="195" t="s">
        <v>1686</v>
      </c>
      <c r="F2527" s="86" t="s">
        <v>1723</v>
      </c>
      <c r="G2527" s="92" t="s">
        <v>1723</v>
      </c>
      <c r="H2527" s="848" t="s">
        <v>1712</v>
      </c>
      <c r="I2527" s="849"/>
      <c r="J2527" s="81" t="s">
        <v>1711</v>
      </c>
      <c r="K2527" s="97">
        <v>90</v>
      </c>
      <c r="L2527" s="82" t="s">
        <v>1705</v>
      </c>
      <c r="M2527" s="98">
        <v>55</v>
      </c>
    </row>
    <row r="2528" spans="2:13">
      <c r="B2528" s="61" t="s">
        <v>1687</v>
      </c>
      <c r="C2528" s="86" t="s">
        <v>627</v>
      </c>
      <c r="D2528" s="92">
        <v>60</v>
      </c>
      <c r="E2528" s="195" t="s">
        <v>1687</v>
      </c>
      <c r="F2528" s="86" t="s">
        <v>633</v>
      </c>
      <c r="G2528" s="92">
        <v>52</v>
      </c>
      <c r="H2528" s="196"/>
      <c r="I2528" s="196"/>
      <c r="J2528" s="196"/>
      <c r="K2528" s="196"/>
      <c r="L2528" s="196"/>
      <c r="M2528" s="65"/>
    </row>
    <row r="2529" spans="2:13">
      <c r="B2529" s="61" t="s">
        <v>1688</v>
      </c>
      <c r="C2529" s="86" t="s">
        <v>1722</v>
      </c>
      <c r="D2529" s="92">
        <v>0</v>
      </c>
      <c r="E2529" s="195" t="s">
        <v>1688</v>
      </c>
      <c r="F2529" s="86" t="s">
        <v>1722</v>
      </c>
      <c r="G2529" s="92">
        <v>0</v>
      </c>
      <c r="H2529" s="196"/>
      <c r="I2529" s="196"/>
      <c r="J2529" s="196"/>
      <c r="K2529" s="196"/>
      <c r="L2529" s="196"/>
      <c r="M2529" s="65"/>
    </row>
    <row r="2530" spans="2:13">
      <c r="B2530" s="61" t="s">
        <v>1689</v>
      </c>
      <c r="C2530" s="86" t="s">
        <v>1333</v>
      </c>
      <c r="D2530" s="92">
        <v>70</v>
      </c>
      <c r="E2530" s="195" t="s">
        <v>1689</v>
      </c>
      <c r="F2530" s="94" t="s">
        <v>1196</v>
      </c>
      <c r="G2530" s="92">
        <v>60</v>
      </c>
      <c r="H2530" s="196"/>
      <c r="I2530" s="196"/>
      <c r="J2530" s="196"/>
      <c r="K2530" s="196"/>
      <c r="L2530" s="196"/>
      <c r="M2530" s="65"/>
    </row>
    <row r="2531" spans="2:13">
      <c r="B2531" s="61" t="s">
        <v>1690</v>
      </c>
      <c r="C2531" s="94" t="s">
        <v>1252</v>
      </c>
      <c r="D2531" s="92">
        <v>80</v>
      </c>
      <c r="E2531" s="195" t="s">
        <v>1690</v>
      </c>
      <c r="F2531" s="86" t="s">
        <v>1722</v>
      </c>
      <c r="G2531" s="92">
        <v>0</v>
      </c>
      <c r="H2531" s="196"/>
      <c r="I2531" s="196"/>
      <c r="J2531" s="196"/>
      <c r="K2531" s="196"/>
      <c r="L2531" s="196"/>
      <c r="M2531" s="65"/>
    </row>
    <row r="2532" spans="2:13">
      <c r="B2532" s="61" t="s">
        <v>1691</v>
      </c>
      <c r="C2532" s="86" t="s">
        <v>1722</v>
      </c>
      <c r="D2532" s="92">
        <v>0</v>
      </c>
      <c r="E2532" s="195" t="s">
        <v>1691</v>
      </c>
      <c r="F2532" s="109" t="s">
        <v>1073</v>
      </c>
      <c r="G2532" s="92">
        <v>60</v>
      </c>
      <c r="H2532" s="86" t="s">
        <v>1716</v>
      </c>
      <c r="I2532" s="196"/>
      <c r="J2532" s="85" t="s">
        <v>1717</v>
      </c>
      <c r="K2532" s="196"/>
      <c r="L2532" s="85" t="s">
        <v>1718</v>
      </c>
      <c r="M2532" s="65"/>
    </row>
    <row r="2533" spans="2:13">
      <c r="B2533" s="61" t="s">
        <v>1692</v>
      </c>
      <c r="C2533" s="86" t="s">
        <v>1723</v>
      </c>
      <c r="D2533" s="92" t="s">
        <v>1723</v>
      </c>
      <c r="E2533" s="195" t="s">
        <v>1692</v>
      </c>
      <c r="F2533" s="86" t="s">
        <v>1723</v>
      </c>
      <c r="G2533" s="92" t="s">
        <v>1723</v>
      </c>
      <c r="H2533" s="196"/>
      <c r="I2533" s="196"/>
      <c r="J2533" s="196"/>
      <c r="K2533" s="196"/>
      <c r="L2533" s="196"/>
      <c r="M2533" s="65"/>
    </row>
    <row r="2534" spans="2:13">
      <c r="B2534" s="61" t="s">
        <v>1677</v>
      </c>
      <c r="C2534" s="86" t="s">
        <v>752</v>
      </c>
      <c r="D2534" s="92">
        <v>80</v>
      </c>
      <c r="E2534" s="195" t="s">
        <v>1677</v>
      </c>
      <c r="F2534" s="86" t="s">
        <v>1722</v>
      </c>
      <c r="G2534" s="92">
        <v>0</v>
      </c>
      <c r="H2534" s="196"/>
      <c r="I2534" s="196"/>
      <c r="J2534" s="196"/>
      <c r="K2534" s="196"/>
      <c r="L2534" s="196"/>
      <c r="M2534" s="65"/>
    </row>
    <row r="2535" spans="2:13">
      <c r="B2535" s="61" t="s">
        <v>1693</v>
      </c>
      <c r="C2535" s="86" t="s">
        <v>964</v>
      </c>
      <c r="D2535" s="92">
        <v>75</v>
      </c>
      <c r="E2535" s="195" t="s">
        <v>1693</v>
      </c>
      <c r="F2535" s="86" t="s">
        <v>1722</v>
      </c>
      <c r="G2535" s="92">
        <v>0</v>
      </c>
      <c r="H2535" s="196"/>
      <c r="I2535" s="196"/>
      <c r="J2535" s="196"/>
      <c r="K2535" s="196"/>
      <c r="L2535" s="196"/>
      <c r="M2535" s="65"/>
    </row>
    <row r="2536" spans="2:13" ht="15.75" thickBot="1">
      <c r="B2536" s="102" t="s">
        <v>1729</v>
      </c>
      <c r="C2536" s="93"/>
      <c r="D2536" s="108">
        <v>73</v>
      </c>
      <c r="E2536" s="103" t="s">
        <v>1730</v>
      </c>
      <c r="F2536" s="93"/>
      <c r="G2536" s="108">
        <v>67</v>
      </c>
      <c r="H2536" s="83"/>
      <c r="I2536" s="83"/>
      <c r="J2536" s="83"/>
      <c r="K2536" s="83"/>
      <c r="L2536" s="83"/>
      <c r="M2536" s="84"/>
    </row>
    <row r="2537" spans="2:13" ht="16.5" thickTop="1" thickBot="1">
      <c r="B2537" s="104"/>
      <c r="C2537" s="105"/>
      <c r="D2537" s="142"/>
      <c r="E2537" s="104"/>
      <c r="F2537" s="105"/>
      <c r="G2537" s="142"/>
      <c r="H2537" s="58"/>
      <c r="I2537" s="58"/>
      <c r="J2537" s="58"/>
      <c r="K2537" s="58"/>
      <c r="L2537" s="58"/>
      <c r="M2537" s="58"/>
    </row>
    <row r="2538" spans="2:13" ht="16.5" thickTop="1" thickBot="1">
      <c r="B2538" s="833" t="s">
        <v>1810</v>
      </c>
      <c r="C2538" s="834"/>
      <c r="D2538" s="835" t="s">
        <v>1658</v>
      </c>
      <c r="E2538" s="836"/>
      <c r="F2538" s="836"/>
      <c r="G2538" s="836"/>
      <c r="H2538" s="836"/>
      <c r="I2538" s="837"/>
      <c r="J2538" s="158"/>
      <c r="K2538" s="59"/>
      <c r="L2538" s="59"/>
      <c r="M2538" s="60"/>
    </row>
    <row r="2539" spans="2:13" ht="15.75" thickTop="1">
      <c r="B2539" s="66" t="s">
        <v>1667</v>
      </c>
      <c r="C2539" s="598" t="s">
        <v>2053</v>
      </c>
      <c r="D2539" s="203" t="s">
        <v>1652</v>
      </c>
      <c r="E2539" s="204" t="s">
        <v>1653</v>
      </c>
      <c r="F2539" s="204" t="s">
        <v>1654</v>
      </c>
      <c r="G2539" s="204" t="s">
        <v>1656</v>
      </c>
      <c r="H2539" s="204" t="s">
        <v>1655</v>
      </c>
      <c r="I2539" s="205" t="s">
        <v>1657</v>
      </c>
      <c r="J2539" s="159"/>
      <c r="K2539" s="202"/>
      <c r="L2539" s="202"/>
      <c r="M2539" s="65"/>
    </row>
    <row r="2540" spans="2:13">
      <c r="B2540" s="66" t="s">
        <v>1757</v>
      </c>
      <c r="C2540" s="86" t="s">
        <v>1745</v>
      </c>
      <c r="D2540" s="87">
        <v>75</v>
      </c>
      <c r="E2540" s="88">
        <v>90</v>
      </c>
      <c r="F2540" s="88">
        <v>140</v>
      </c>
      <c r="G2540" s="88">
        <v>60</v>
      </c>
      <c r="H2540" s="88">
        <v>60</v>
      </c>
      <c r="I2540" s="89">
        <v>40</v>
      </c>
      <c r="J2540" s="159"/>
      <c r="K2540" s="202"/>
      <c r="L2540" s="202"/>
      <c r="M2540" s="65"/>
    </row>
    <row r="2541" spans="2:13">
      <c r="B2541" s="66" t="s">
        <v>1665</v>
      </c>
      <c r="C2541" s="86" t="s">
        <v>0</v>
      </c>
      <c r="D2541" s="838" t="s">
        <v>1669</v>
      </c>
      <c r="E2541" s="839"/>
      <c r="F2541" s="839"/>
      <c r="G2541" s="839"/>
      <c r="H2541" s="839"/>
      <c r="I2541" s="840"/>
      <c r="J2541" s="159"/>
      <c r="K2541" s="202"/>
      <c r="L2541" s="202"/>
      <c r="M2541" s="65"/>
    </row>
    <row r="2542" spans="2:13">
      <c r="B2542" s="66" t="s">
        <v>1666</v>
      </c>
      <c r="C2542" s="86" t="s">
        <v>15</v>
      </c>
      <c r="D2542" s="841" t="s">
        <v>1661</v>
      </c>
      <c r="E2542" s="842"/>
      <c r="F2542" s="842"/>
      <c r="G2542" s="842" t="s">
        <v>1662</v>
      </c>
      <c r="H2542" s="842"/>
      <c r="I2542" s="843"/>
      <c r="J2542" s="159"/>
      <c r="K2542" s="202"/>
      <c r="L2542" s="202"/>
      <c r="M2542" s="65"/>
    </row>
    <row r="2543" spans="2:13">
      <c r="B2543" s="66" t="s">
        <v>1670</v>
      </c>
      <c r="C2543" s="86" t="s">
        <v>1604</v>
      </c>
      <c r="D2543" s="63" t="s">
        <v>1663</v>
      </c>
      <c r="E2543" s="202" t="s">
        <v>704</v>
      </c>
      <c r="F2543" s="202"/>
      <c r="G2543" s="64" t="s">
        <v>1663</v>
      </c>
      <c r="H2543" s="202" t="s">
        <v>909</v>
      </c>
      <c r="I2543" s="70"/>
      <c r="J2543" s="161"/>
      <c r="K2543" s="202"/>
      <c r="L2543" s="202"/>
      <c r="M2543" s="65"/>
    </row>
    <row r="2544" spans="2:13">
      <c r="B2544" s="66" t="s">
        <v>1659</v>
      </c>
      <c r="C2544" s="140">
        <v>221.87</v>
      </c>
      <c r="D2544" s="71" t="s">
        <v>1664</v>
      </c>
      <c r="E2544" s="90">
        <v>60</v>
      </c>
      <c r="F2544" s="68"/>
      <c r="G2544" s="72" t="s">
        <v>1664</v>
      </c>
      <c r="H2544" s="90">
        <v>75</v>
      </c>
      <c r="I2544" s="69"/>
      <c r="J2544" s="160"/>
      <c r="K2544" s="202"/>
      <c r="L2544" s="202"/>
      <c r="M2544" s="65"/>
    </row>
    <row r="2545" spans="2:13">
      <c r="B2545" s="66" t="s">
        <v>1660</v>
      </c>
      <c r="C2545" s="140">
        <v>713</v>
      </c>
      <c r="D2545" s="838" t="s">
        <v>1668</v>
      </c>
      <c r="E2545" s="839"/>
      <c r="F2545" s="839"/>
      <c r="G2545" s="839"/>
      <c r="H2545" s="839"/>
      <c r="I2545" s="840"/>
      <c r="J2545" s="160"/>
      <c r="K2545" s="202"/>
      <c r="L2545" s="202"/>
      <c r="M2545" s="65"/>
    </row>
    <row r="2546" spans="2:13">
      <c r="B2546" s="66" t="s">
        <v>1728</v>
      </c>
      <c r="C2546" s="86">
        <v>422.43</v>
      </c>
      <c r="D2546" s="841" t="s">
        <v>1661</v>
      </c>
      <c r="E2546" s="842"/>
      <c r="F2546" s="842"/>
      <c r="G2546" s="842" t="s">
        <v>1662</v>
      </c>
      <c r="H2546" s="842"/>
      <c r="I2546" s="843"/>
      <c r="J2546" s="160"/>
      <c r="K2546" s="202"/>
      <c r="L2546" s="202"/>
      <c r="M2546" s="65"/>
    </row>
    <row r="2547" spans="2:13">
      <c r="B2547" s="66" t="s">
        <v>1713</v>
      </c>
      <c r="C2547" s="86">
        <v>1.1499999999999999</v>
      </c>
      <c r="D2547" s="63" t="s">
        <v>1663</v>
      </c>
      <c r="E2547" s="202" t="s">
        <v>1195</v>
      </c>
      <c r="F2547" s="202"/>
      <c r="G2547" s="64" t="s">
        <v>1663</v>
      </c>
      <c r="H2547" s="202" t="s">
        <v>860</v>
      </c>
      <c r="I2547" s="70"/>
      <c r="J2547" s="160"/>
      <c r="K2547" s="202"/>
      <c r="L2547" s="202"/>
      <c r="M2547" s="65"/>
    </row>
    <row r="2548" spans="2:13">
      <c r="B2548" s="66" t="s">
        <v>1714</v>
      </c>
      <c r="C2548" s="86">
        <v>0.62</v>
      </c>
      <c r="D2548" s="63" t="s">
        <v>1664</v>
      </c>
      <c r="E2548" s="90">
        <v>75</v>
      </c>
      <c r="F2548" s="68"/>
      <c r="G2548" s="72" t="s">
        <v>1664</v>
      </c>
      <c r="H2548" s="91">
        <v>80</v>
      </c>
      <c r="I2548" s="70"/>
      <c r="J2548" s="160"/>
      <c r="K2548" s="202"/>
      <c r="L2548" s="202"/>
      <c r="M2548" s="65"/>
    </row>
    <row r="2549" spans="2:13">
      <c r="B2549" s="844" t="s">
        <v>1671</v>
      </c>
      <c r="C2549" s="839"/>
      <c r="D2549" s="840"/>
      <c r="E2549" s="838" t="s">
        <v>1672</v>
      </c>
      <c r="F2549" s="839"/>
      <c r="G2549" s="840"/>
      <c r="H2549" s="838" t="s">
        <v>1673</v>
      </c>
      <c r="I2549" s="839"/>
      <c r="J2549" s="840"/>
      <c r="K2549" s="838" t="s">
        <v>1701</v>
      </c>
      <c r="L2549" s="839"/>
      <c r="M2549" s="845"/>
    </row>
    <row r="2550" spans="2:13">
      <c r="B2550" s="73" t="s">
        <v>1674</v>
      </c>
      <c r="C2550" s="204" t="s">
        <v>1675</v>
      </c>
      <c r="D2550" s="205" t="s">
        <v>1676</v>
      </c>
      <c r="E2550" s="203" t="s">
        <v>1674</v>
      </c>
      <c r="F2550" s="204" t="s">
        <v>1675</v>
      </c>
      <c r="G2550" s="205" t="s">
        <v>1676</v>
      </c>
      <c r="H2550" s="203" t="s">
        <v>1694</v>
      </c>
      <c r="I2550" s="204" t="s">
        <v>1731</v>
      </c>
      <c r="J2550" s="205" t="s">
        <v>1732</v>
      </c>
      <c r="K2550" s="203" t="s">
        <v>1702</v>
      </c>
      <c r="L2550" s="204"/>
      <c r="M2550" s="77" t="s">
        <v>1703</v>
      </c>
    </row>
    <row r="2551" spans="2:13">
      <c r="B2551" s="61" t="s">
        <v>1678</v>
      </c>
      <c r="C2551" s="86" t="s">
        <v>1144</v>
      </c>
      <c r="D2551" s="92">
        <v>102</v>
      </c>
      <c r="E2551" s="201" t="s">
        <v>1678</v>
      </c>
      <c r="F2551" s="94" t="s">
        <v>944</v>
      </c>
      <c r="G2551" s="92">
        <v>68</v>
      </c>
      <c r="H2551" s="201" t="s">
        <v>1695</v>
      </c>
      <c r="I2551" s="86">
        <v>0</v>
      </c>
      <c r="J2551" s="92">
        <v>0</v>
      </c>
      <c r="K2551" s="201" t="s">
        <v>1704</v>
      </c>
      <c r="L2551" s="202"/>
      <c r="M2551" s="107">
        <v>30</v>
      </c>
    </row>
    <row r="2552" spans="2:13">
      <c r="B2552" s="61" t="s">
        <v>1679</v>
      </c>
      <c r="C2552" s="86" t="s">
        <v>1722</v>
      </c>
      <c r="D2552" s="92">
        <v>0</v>
      </c>
      <c r="E2552" s="201" t="s">
        <v>1679</v>
      </c>
      <c r="F2552" s="86" t="s">
        <v>1722</v>
      </c>
      <c r="G2552" s="92">
        <v>0</v>
      </c>
      <c r="H2552" s="201" t="s">
        <v>1696</v>
      </c>
      <c r="I2552" s="86">
        <v>90</v>
      </c>
      <c r="J2552" s="92">
        <v>10</v>
      </c>
      <c r="K2552" s="201" t="s">
        <v>1735</v>
      </c>
      <c r="L2552" s="202"/>
      <c r="M2552" s="107">
        <v>0</v>
      </c>
    </row>
    <row r="2553" spans="2:13">
      <c r="B2553" s="61" t="s">
        <v>1680</v>
      </c>
      <c r="C2553" s="86" t="s">
        <v>1722</v>
      </c>
      <c r="D2553" s="92">
        <v>0</v>
      </c>
      <c r="E2553" s="201" t="s">
        <v>1680</v>
      </c>
      <c r="F2553" s="86" t="s">
        <v>1722</v>
      </c>
      <c r="G2553" s="92">
        <v>0</v>
      </c>
      <c r="H2553" s="201" t="s">
        <v>1697</v>
      </c>
      <c r="I2553" s="86">
        <v>0</v>
      </c>
      <c r="J2553" s="92">
        <v>30</v>
      </c>
      <c r="K2553" s="67" t="s">
        <v>1706</v>
      </c>
      <c r="L2553" s="68"/>
      <c r="M2553" s="101">
        <v>0</v>
      </c>
    </row>
    <row r="2554" spans="2:13">
      <c r="B2554" s="61" t="s">
        <v>1681</v>
      </c>
      <c r="C2554" s="86" t="s">
        <v>1722</v>
      </c>
      <c r="D2554" s="92">
        <v>0</v>
      </c>
      <c r="E2554" s="201" t="s">
        <v>1681</v>
      </c>
      <c r="F2554" s="94" t="s">
        <v>1371</v>
      </c>
      <c r="G2554" s="92">
        <v>60</v>
      </c>
      <c r="H2554" s="201" t="s">
        <v>1698</v>
      </c>
      <c r="I2554" s="86">
        <v>0</v>
      </c>
      <c r="J2554" s="92">
        <v>0</v>
      </c>
      <c r="K2554" s="838" t="s">
        <v>1707</v>
      </c>
      <c r="L2554" s="839"/>
      <c r="M2554" s="845"/>
    </row>
    <row r="2555" spans="2:13">
      <c r="B2555" s="61" t="s">
        <v>1682</v>
      </c>
      <c r="C2555" s="86" t="s">
        <v>1722</v>
      </c>
      <c r="D2555" s="92">
        <v>0</v>
      </c>
      <c r="E2555" s="201" t="s">
        <v>1682</v>
      </c>
      <c r="F2555" s="86" t="s">
        <v>885</v>
      </c>
      <c r="G2555" s="92">
        <v>60</v>
      </c>
      <c r="H2555" s="202" t="s">
        <v>1724</v>
      </c>
      <c r="I2555" s="86">
        <v>50</v>
      </c>
      <c r="J2555" s="92">
        <v>0</v>
      </c>
      <c r="K2555" s="846" t="s">
        <v>1708</v>
      </c>
      <c r="L2555" s="847"/>
      <c r="M2555" s="107">
        <v>30</v>
      </c>
    </row>
    <row r="2556" spans="2:13">
      <c r="B2556" s="61" t="s">
        <v>1683</v>
      </c>
      <c r="C2556" s="86" t="s">
        <v>1722</v>
      </c>
      <c r="D2556" s="92">
        <v>0</v>
      </c>
      <c r="E2556" s="201" t="s">
        <v>1683</v>
      </c>
      <c r="F2556" s="86" t="s">
        <v>1722</v>
      </c>
      <c r="G2556" s="92">
        <v>0</v>
      </c>
      <c r="H2556" s="201" t="s">
        <v>1699</v>
      </c>
      <c r="I2556" s="86">
        <v>0</v>
      </c>
      <c r="J2556" s="92">
        <v>50</v>
      </c>
      <c r="K2556" s="846" t="s">
        <v>1709</v>
      </c>
      <c r="L2556" s="847"/>
      <c r="M2556" s="107">
        <v>50</v>
      </c>
    </row>
    <row r="2557" spans="2:13">
      <c r="B2557" s="61" t="s">
        <v>1684</v>
      </c>
      <c r="C2557" s="86" t="s">
        <v>1145</v>
      </c>
      <c r="D2557" s="92">
        <v>90</v>
      </c>
      <c r="E2557" s="201" t="s">
        <v>1684</v>
      </c>
      <c r="F2557" s="86" t="s">
        <v>1722</v>
      </c>
      <c r="G2557" s="92">
        <v>0</v>
      </c>
      <c r="H2557" s="201" t="s">
        <v>1685</v>
      </c>
      <c r="I2557" s="86">
        <v>85</v>
      </c>
      <c r="J2557" s="92">
        <v>0</v>
      </c>
      <c r="K2557" s="846" t="s">
        <v>1710</v>
      </c>
      <c r="L2557" s="847"/>
      <c r="M2557" s="107">
        <v>100</v>
      </c>
    </row>
    <row r="2558" spans="2:13">
      <c r="B2558" s="61" t="s">
        <v>1685</v>
      </c>
      <c r="C2558" s="86" t="s">
        <v>1722</v>
      </c>
      <c r="D2558" s="92">
        <v>0</v>
      </c>
      <c r="E2558" s="201" t="s">
        <v>1685</v>
      </c>
      <c r="F2558" s="86" t="s">
        <v>1722</v>
      </c>
      <c r="G2558" s="92">
        <v>0</v>
      </c>
      <c r="H2558" s="201" t="s">
        <v>1700</v>
      </c>
      <c r="I2558" s="100">
        <v>0</v>
      </c>
      <c r="J2558" s="106">
        <v>0</v>
      </c>
      <c r="K2558" s="593" t="s">
        <v>2003</v>
      </c>
      <c r="L2558" s="100"/>
      <c r="M2558" s="101">
        <v>0</v>
      </c>
    </row>
    <row r="2559" spans="2:13">
      <c r="B2559" s="61" t="s">
        <v>1686</v>
      </c>
      <c r="C2559" s="94" t="s">
        <v>811</v>
      </c>
      <c r="D2559" s="92">
        <v>100</v>
      </c>
      <c r="E2559" s="201" t="s">
        <v>1686</v>
      </c>
      <c r="F2559" s="86" t="s">
        <v>1722</v>
      </c>
      <c r="G2559" s="92">
        <v>0</v>
      </c>
      <c r="H2559" s="848" t="s">
        <v>1712</v>
      </c>
      <c r="I2559" s="849"/>
      <c r="J2559" s="81" t="s">
        <v>1711</v>
      </c>
      <c r="K2559" s="97">
        <v>20</v>
      </c>
      <c r="L2559" s="82" t="s">
        <v>1705</v>
      </c>
      <c r="M2559" s="98">
        <v>315</v>
      </c>
    </row>
    <row r="2560" spans="2:13">
      <c r="B2560" s="61" t="s">
        <v>1687</v>
      </c>
      <c r="C2560" s="86" t="s">
        <v>1722</v>
      </c>
      <c r="D2560" s="92">
        <v>0</v>
      </c>
      <c r="E2560" s="201" t="s">
        <v>1687</v>
      </c>
      <c r="F2560" s="86" t="s">
        <v>1722</v>
      </c>
      <c r="G2560" s="92">
        <v>0</v>
      </c>
      <c r="H2560" s="202"/>
      <c r="I2560" s="202"/>
      <c r="J2560" s="202"/>
      <c r="K2560" s="202"/>
      <c r="L2560" s="202"/>
      <c r="M2560" s="65"/>
    </row>
    <row r="2561" spans="2:13">
      <c r="B2561" s="61" t="s">
        <v>1688</v>
      </c>
      <c r="C2561" s="86" t="s">
        <v>1722</v>
      </c>
      <c r="D2561" s="92">
        <v>0</v>
      </c>
      <c r="E2561" s="201" t="s">
        <v>1688</v>
      </c>
      <c r="F2561" s="86" t="s">
        <v>1722</v>
      </c>
      <c r="G2561" s="92">
        <v>0</v>
      </c>
      <c r="H2561" s="202"/>
      <c r="I2561" s="202"/>
      <c r="J2561" s="202"/>
      <c r="K2561" s="202"/>
      <c r="L2561" s="202"/>
      <c r="M2561" s="65"/>
    </row>
    <row r="2562" spans="2:13">
      <c r="B2562" s="61" t="s">
        <v>1689</v>
      </c>
      <c r="C2562" s="86" t="s">
        <v>1723</v>
      </c>
      <c r="D2562" s="92" t="s">
        <v>1723</v>
      </c>
      <c r="E2562" s="201" t="s">
        <v>1689</v>
      </c>
      <c r="F2562" s="86" t="s">
        <v>1723</v>
      </c>
      <c r="G2562" s="92" t="s">
        <v>1723</v>
      </c>
      <c r="H2562" s="202"/>
      <c r="I2562" s="202"/>
      <c r="J2562" s="202"/>
      <c r="K2562" s="202"/>
      <c r="L2562" s="202"/>
      <c r="M2562" s="65"/>
    </row>
    <row r="2563" spans="2:13">
      <c r="B2563" s="61" t="s">
        <v>1690</v>
      </c>
      <c r="C2563" s="86" t="s">
        <v>1154</v>
      </c>
      <c r="D2563" s="92">
        <v>68</v>
      </c>
      <c r="E2563" s="201" t="s">
        <v>1690</v>
      </c>
      <c r="F2563" s="86" t="s">
        <v>1722</v>
      </c>
      <c r="G2563" s="92">
        <v>0</v>
      </c>
      <c r="H2563" s="202"/>
      <c r="I2563" s="202"/>
      <c r="J2563" s="202"/>
      <c r="K2563" s="202"/>
      <c r="L2563" s="202"/>
      <c r="M2563" s="65"/>
    </row>
    <row r="2564" spans="2:13">
      <c r="B2564" s="61" t="s">
        <v>1691</v>
      </c>
      <c r="C2564" s="86" t="s">
        <v>1722</v>
      </c>
      <c r="D2564" s="92">
        <v>0</v>
      </c>
      <c r="E2564" s="201" t="s">
        <v>1691</v>
      </c>
      <c r="F2564" s="86" t="s">
        <v>1722</v>
      </c>
      <c r="G2564" s="92">
        <v>0</v>
      </c>
      <c r="H2564" s="86" t="s">
        <v>1716</v>
      </c>
      <c r="I2564" s="202"/>
      <c r="J2564" s="85" t="s">
        <v>1717</v>
      </c>
      <c r="K2564" s="202"/>
      <c r="L2564" s="85" t="s">
        <v>1718</v>
      </c>
      <c r="M2564" s="65"/>
    </row>
    <row r="2565" spans="2:13">
      <c r="B2565" s="61" t="s">
        <v>1692</v>
      </c>
      <c r="C2565" s="86" t="s">
        <v>1722</v>
      </c>
      <c r="D2565" s="92">
        <v>0</v>
      </c>
      <c r="E2565" s="201" t="s">
        <v>1692</v>
      </c>
      <c r="F2565" s="86" t="s">
        <v>1722</v>
      </c>
      <c r="G2565" s="92">
        <v>0</v>
      </c>
      <c r="H2565" s="202"/>
      <c r="I2565" s="202"/>
      <c r="J2565" s="202"/>
      <c r="K2565" s="202"/>
      <c r="L2565" s="202"/>
      <c r="M2565" s="65"/>
    </row>
    <row r="2566" spans="2:13">
      <c r="B2566" s="61" t="s">
        <v>1677</v>
      </c>
      <c r="C2566" s="86" t="s">
        <v>1081</v>
      </c>
      <c r="D2566" s="92">
        <v>75</v>
      </c>
      <c r="E2566" s="201" t="s">
        <v>1677</v>
      </c>
      <c r="F2566" s="86" t="s">
        <v>1722</v>
      </c>
      <c r="G2566" s="92">
        <v>0</v>
      </c>
      <c r="H2566" s="202"/>
      <c r="I2566" s="202"/>
      <c r="J2566" s="202"/>
      <c r="K2566" s="202"/>
      <c r="L2566" s="202"/>
      <c r="M2566" s="65"/>
    </row>
    <row r="2567" spans="2:13">
      <c r="B2567" s="61" t="s">
        <v>1693</v>
      </c>
      <c r="C2567" s="86" t="s">
        <v>1723</v>
      </c>
      <c r="D2567" s="92" t="s">
        <v>1723</v>
      </c>
      <c r="E2567" s="201" t="s">
        <v>1693</v>
      </c>
      <c r="F2567" s="86" t="s">
        <v>1723</v>
      </c>
      <c r="G2567" s="92" t="s">
        <v>1723</v>
      </c>
      <c r="H2567" s="202"/>
      <c r="I2567" s="202"/>
      <c r="J2567" s="202"/>
      <c r="K2567" s="202"/>
      <c r="L2567" s="202"/>
      <c r="M2567" s="65"/>
    </row>
    <row r="2568" spans="2:13" ht="15.75" thickBot="1">
      <c r="B2568" s="102" t="s">
        <v>1729</v>
      </c>
      <c r="C2568" s="93"/>
      <c r="D2568" s="108">
        <v>87</v>
      </c>
      <c r="E2568" s="103" t="s">
        <v>1730</v>
      </c>
      <c r="F2568" s="93"/>
      <c r="G2568" s="108">
        <v>63</v>
      </c>
      <c r="H2568" s="83"/>
      <c r="I2568" s="83"/>
      <c r="J2568" s="83"/>
      <c r="K2568" s="83"/>
      <c r="L2568" s="83"/>
      <c r="M2568" s="84"/>
    </row>
    <row r="2569" spans="2:13" ht="16.5" thickTop="1" thickBot="1">
      <c r="B2569" s="104"/>
      <c r="C2569" s="105"/>
      <c r="D2569" s="142"/>
      <c r="E2569" s="104"/>
      <c r="F2569" s="105"/>
      <c r="G2569" s="142"/>
      <c r="H2569" s="58"/>
      <c r="I2569" s="58"/>
      <c r="J2569" s="58"/>
      <c r="K2569" s="58"/>
      <c r="L2569" s="58"/>
      <c r="M2569" s="58"/>
    </row>
    <row r="2570" spans="2:13" ht="16.5" thickTop="1" thickBot="1">
      <c r="B2570" s="833" t="s">
        <v>1887</v>
      </c>
      <c r="C2570" s="834"/>
      <c r="D2570" s="835" t="s">
        <v>1658</v>
      </c>
      <c r="E2570" s="836"/>
      <c r="F2570" s="836"/>
      <c r="G2570" s="836"/>
      <c r="H2570" s="836"/>
      <c r="I2570" s="837"/>
      <c r="J2570" s="263"/>
      <c r="K2570" s="59"/>
      <c r="L2570" s="59"/>
      <c r="M2570" s="60"/>
    </row>
    <row r="2571" spans="2:13" ht="15.75" thickTop="1">
      <c r="B2571" s="66" t="s">
        <v>1667</v>
      </c>
      <c r="C2571" s="612" t="s">
        <v>2073</v>
      </c>
      <c r="D2571" s="346" t="s">
        <v>1652</v>
      </c>
      <c r="E2571" s="347" t="s">
        <v>1653</v>
      </c>
      <c r="F2571" s="347" t="s">
        <v>1654</v>
      </c>
      <c r="G2571" s="347" t="s">
        <v>1656</v>
      </c>
      <c r="H2571" s="347" t="s">
        <v>1655</v>
      </c>
      <c r="I2571" s="348" t="s">
        <v>1657</v>
      </c>
      <c r="J2571" s="153"/>
      <c r="K2571" s="350"/>
      <c r="L2571" s="350"/>
      <c r="M2571" s="65"/>
    </row>
    <row r="2572" spans="2:13">
      <c r="B2572" s="66" t="s">
        <v>1757</v>
      </c>
      <c r="C2572" s="86" t="s">
        <v>1762</v>
      </c>
      <c r="D2572" s="87">
        <v>70</v>
      </c>
      <c r="E2572" s="88">
        <v>80</v>
      </c>
      <c r="F2572" s="88">
        <v>70</v>
      </c>
      <c r="G2572" s="88">
        <v>80</v>
      </c>
      <c r="H2572" s="88">
        <v>70</v>
      </c>
      <c r="I2572" s="89">
        <v>110</v>
      </c>
      <c r="J2572" s="153"/>
      <c r="K2572" s="350"/>
      <c r="L2572" s="350"/>
      <c r="M2572" s="65"/>
    </row>
    <row r="2573" spans="2:13">
      <c r="B2573" s="66" t="s">
        <v>1665</v>
      </c>
      <c r="C2573" s="86" t="s">
        <v>10</v>
      </c>
      <c r="D2573" s="838" t="s">
        <v>1669</v>
      </c>
      <c r="E2573" s="839"/>
      <c r="F2573" s="839"/>
      <c r="G2573" s="839"/>
      <c r="H2573" s="839"/>
      <c r="I2573" s="840"/>
      <c r="J2573" s="153"/>
      <c r="K2573" s="350"/>
      <c r="L2573" s="350"/>
      <c r="M2573" s="65"/>
    </row>
    <row r="2574" spans="2:13">
      <c r="B2574" s="66" t="s">
        <v>1666</v>
      </c>
      <c r="C2574" s="86" t="s">
        <v>7</v>
      </c>
      <c r="D2574" s="841" t="s">
        <v>1661</v>
      </c>
      <c r="E2574" s="842"/>
      <c r="F2574" s="842"/>
      <c r="G2574" s="842" t="s">
        <v>1662</v>
      </c>
      <c r="H2574" s="842"/>
      <c r="I2574" s="843"/>
      <c r="J2574" s="153"/>
      <c r="K2574" s="350"/>
      <c r="L2574" s="350"/>
      <c r="M2574" s="65"/>
    </row>
    <row r="2575" spans="2:13">
      <c r="B2575" s="66" t="s">
        <v>1670</v>
      </c>
      <c r="C2575" s="96" t="s">
        <v>1581</v>
      </c>
      <c r="D2575" s="63" t="s">
        <v>1663</v>
      </c>
      <c r="E2575" s="350" t="s">
        <v>663</v>
      </c>
      <c r="F2575" s="350"/>
      <c r="G2575" s="64" t="s">
        <v>1663</v>
      </c>
      <c r="H2575" s="350" t="s">
        <v>656</v>
      </c>
      <c r="I2575" s="70"/>
      <c r="J2575" s="356"/>
      <c r="K2575" s="350"/>
      <c r="L2575" s="350"/>
      <c r="M2575" s="65"/>
    </row>
    <row r="2576" spans="2:13">
      <c r="B2576" s="66" t="s">
        <v>1659</v>
      </c>
      <c r="C2576" s="110">
        <v>1003.1</v>
      </c>
      <c r="D2576" s="71" t="s">
        <v>1664</v>
      </c>
      <c r="E2576" s="90">
        <v>90</v>
      </c>
      <c r="F2576" s="68"/>
      <c r="G2576" s="72" t="s">
        <v>1664</v>
      </c>
      <c r="H2576" s="90">
        <v>30</v>
      </c>
      <c r="I2576" s="69"/>
      <c r="J2576" s="215"/>
      <c r="K2576" s="350"/>
      <c r="L2576" s="350"/>
      <c r="M2576" s="65"/>
    </row>
    <row r="2577" spans="2:13">
      <c r="B2577" s="66" t="s">
        <v>1660</v>
      </c>
      <c r="C2577" s="86">
        <v>204.12</v>
      </c>
      <c r="D2577" s="838" t="s">
        <v>1668</v>
      </c>
      <c r="E2577" s="839"/>
      <c r="F2577" s="839"/>
      <c r="G2577" s="839"/>
      <c r="H2577" s="839"/>
      <c r="I2577" s="840"/>
      <c r="J2577" s="215"/>
      <c r="K2577" s="350"/>
      <c r="L2577" s="350"/>
      <c r="M2577" s="65"/>
    </row>
    <row r="2578" spans="2:13">
      <c r="B2578" s="66" t="s">
        <v>1728</v>
      </c>
      <c r="C2578" s="86">
        <v>516.91999999999996</v>
      </c>
      <c r="D2578" s="841" t="s">
        <v>1661</v>
      </c>
      <c r="E2578" s="842"/>
      <c r="F2578" s="842"/>
      <c r="G2578" s="842" t="s">
        <v>1662</v>
      </c>
      <c r="H2578" s="842"/>
      <c r="I2578" s="843"/>
      <c r="J2578" s="215"/>
      <c r="K2578" s="350"/>
      <c r="L2578" s="350"/>
      <c r="M2578" s="65"/>
    </row>
    <row r="2579" spans="2:13">
      <c r="B2579" s="66" t="s">
        <v>1713</v>
      </c>
      <c r="C2579" s="86">
        <v>1.08</v>
      </c>
      <c r="D2579" s="63" t="s">
        <v>1663</v>
      </c>
      <c r="E2579" s="350" t="s">
        <v>950</v>
      </c>
      <c r="F2579" s="350"/>
      <c r="G2579" s="64" t="s">
        <v>1663</v>
      </c>
      <c r="H2579" s="350" t="s">
        <v>1185</v>
      </c>
      <c r="I2579" s="70"/>
      <c r="J2579" s="215"/>
      <c r="K2579" s="350"/>
      <c r="L2579" s="350"/>
      <c r="M2579" s="65"/>
    </row>
    <row r="2580" spans="2:13">
      <c r="B2580" s="66" t="s">
        <v>1714</v>
      </c>
      <c r="C2580" s="86">
        <v>1.69</v>
      </c>
      <c r="D2580" s="63" t="s">
        <v>1664</v>
      </c>
      <c r="E2580" s="90">
        <v>95</v>
      </c>
      <c r="F2580" s="68"/>
      <c r="G2580" s="72" t="s">
        <v>1664</v>
      </c>
      <c r="H2580" s="91">
        <v>80</v>
      </c>
      <c r="I2580" s="70"/>
      <c r="J2580" s="215"/>
      <c r="K2580" s="350"/>
      <c r="L2580" s="350"/>
      <c r="M2580" s="65"/>
    </row>
    <row r="2581" spans="2:13">
      <c r="B2581" s="844" t="s">
        <v>1671</v>
      </c>
      <c r="C2581" s="839"/>
      <c r="D2581" s="840"/>
      <c r="E2581" s="838" t="s">
        <v>1672</v>
      </c>
      <c r="F2581" s="839"/>
      <c r="G2581" s="840"/>
      <c r="H2581" s="838" t="s">
        <v>1673</v>
      </c>
      <c r="I2581" s="839"/>
      <c r="J2581" s="840"/>
      <c r="K2581" s="838" t="s">
        <v>1701</v>
      </c>
      <c r="L2581" s="839"/>
      <c r="M2581" s="845"/>
    </row>
    <row r="2582" spans="2:13">
      <c r="B2582" s="73" t="s">
        <v>1674</v>
      </c>
      <c r="C2582" s="347" t="s">
        <v>1675</v>
      </c>
      <c r="D2582" s="348" t="s">
        <v>1676</v>
      </c>
      <c r="E2582" s="346" t="s">
        <v>1674</v>
      </c>
      <c r="F2582" s="347" t="s">
        <v>1675</v>
      </c>
      <c r="G2582" s="348" t="s">
        <v>1676</v>
      </c>
      <c r="H2582" s="346" t="s">
        <v>1694</v>
      </c>
      <c r="I2582" s="347" t="s">
        <v>1731</v>
      </c>
      <c r="J2582" s="348" t="s">
        <v>1732</v>
      </c>
      <c r="K2582" s="346" t="s">
        <v>1702</v>
      </c>
      <c r="L2582" s="347"/>
      <c r="M2582" s="77" t="s">
        <v>1703</v>
      </c>
    </row>
    <row r="2583" spans="2:13">
      <c r="B2583" s="61" t="s">
        <v>1678</v>
      </c>
      <c r="C2583" s="86" t="s">
        <v>1144</v>
      </c>
      <c r="D2583" s="92">
        <v>102</v>
      </c>
      <c r="E2583" s="349" t="s">
        <v>1678</v>
      </c>
      <c r="F2583" s="94" t="s">
        <v>944</v>
      </c>
      <c r="G2583" s="92">
        <v>68</v>
      </c>
      <c r="H2583" s="349" t="s">
        <v>1695</v>
      </c>
      <c r="I2583" s="86">
        <v>0</v>
      </c>
      <c r="J2583" s="92">
        <v>0</v>
      </c>
      <c r="K2583" s="349" t="s">
        <v>1704</v>
      </c>
      <c r="L2583" s="350"/>
      <c r="M2583" s="107">
        <v>25</v>
      </c>
    </row>
    <row r="2584" spans="2:13">
      <c r="B2584" s="61" t="s">
        <v>1679</v>
      </c>
      <c r="C2584" s="86" t="s">
        <v>1722</v>
      </c>
      <c r="D2584" s="92">
        <v>0</v>
      </c>
      <c r="E2584" s="349" t="s">
        <v>1679</v>
      </c>
      <c r="F2584" s="86" t="s">
        <v>1722</v>
      </c>
      <c r="G2584" s="92">
        <v>0</v>
      </c>
      <c r="H2584" s="349" t="s">
        <v>1696</v>
      </c>
      <c r="I2584" s="86">
        <v>100</v>
      </c>
      <c r="J2584" s="92">
        <v>20</v>
      </c>
      <c r="K2584" s="349" t="s">
        <v>1735</v>
      </c>
      <c r="L2584" s="350"/>
      <c r="M2584" s="107">
        <v>0</v>
      </c>
    </row>
    <row r="2585" spans="2:13">
      <c r="B2585" s="61" t="s">
        <v>1680</v>
      </c>
      <c r="C2585" s="86" t="s">
        <v>1722</v>
      </c>
      <c r="D2585" s="92">
        <v>0</v>
      </c>
      <c r="E2585" s="349" t="s">
        <v>1680</v>
      </c>
      <c r="F2585" s="96" t="s">
        <v>1346</v>
      </c>
      <c r="G2585" s="92">
        <v>60</v>
      </c>
      <c r="H2585" s="349" t="s">
        <v>1697</v>
      </c>
      <c r="I2585" s="86">
        <v>0</v>
      </c>
      <c r="J2585" s="92">
        <v>30</v>
      </c>
      <c r="K2585" s="67" t="s">
        <v>1706</v>
      </c>
      <c r="L2585" s="68"/>
      <c r="M2585" s="101">
        <v>0</v>
      </c>
    </row>
    <row r="2586" spans="2:13">
      <c r="B2586" s="61" t="s">
        <v>1681</v>
      </c>
      <c r="C2586" s="86" t="s">
        <v>1722</v>
      </c>
      <c r="D2586" s="92">
        <v>0</v>
      </c>
      <c r="E2586" s="349" t="s">
        <v>1681</v>
      </c>
      <c r="F2586" s="96" t="s">
        <v>1307</v>
      </c>
      <c r="G2586" s="92">
        <v>95</v>
      </c>
      <c r="H2586" s="349" t="s">
        <v>1698</v>
      </c>
      <c r="I2586" s="86">
        <v>0</v>
      </c>
      <c r="J2586" s="92">
        <v>10</v>
      </c>
      <c r="K2586" s="838" t="s">
        <v>1707</v>
      </c>
      <c r="L2586" s="839"/>
      <c r="M2586" s="845"/>
    </row>
    <row r="2587" spans="2:13">
      <c r="B2587" s="61" t="s">
        <v>1682</v>
      </c>
      <c r="C2587" s="86" t="s">
        <v>1722</v>
      </c>
      <c r="D2587" s="92">
        <v>0</v>
      </c>
      <c r="E2587" s="349" t="s">
        <v>1682</v>
      </c>
      <c r="F2587" s="86" t="s">
        <v>1722</v>
      </c>
      <c r="G2587" s="92">
        <v>0</v>
      </c>
      <c r="H2587" s="350" t="s">
        <v>1724</v>
      </c>
      <c r="I2587" s="86">
        <v>50</v>
      </c>
      <c r="J2587" s="92">
        <v>0</v>
      </c>
      <c r="K2587" s="846" t="s">
        <v>1708</v>
      </c>
      <c r="L2587" s="847"/>
      <c r="M2587" s="107">
        <v>30</v>
      </c>
    </row>
    <row r="2588" spans="2:13">
      <c r="B2588" s="61" t="s">
        <v>1683</v>
      </c>
      <c r="C2588" s="86" t="s">
        <v>1723</v>
      </c>
      <c r="D2588" s="92" t="s">
        <v>1723</v>
      </c>
      <c r="E2588" s="349" t="s">
        <v>1683</v>
      </c>
      <c r="F2588" s="86" t="s">
        <v>1723</v>
      </c>
      <c r="G2588" s="92" t="s">
        <v>1723</v>
      </c>
      <c r="H2588" s="349" t="s">
        <v>1699</v>
      </c>
      <c r="I2588" s="86">
        <v>100</v>
      </c>
      <c r="J2588" s="92">
        <v>10</v>
      </c>
      <c r="K2588" s="846" t="s">
        <v>1709</v>
      </c>
      <c r="L2588" s="847"/>
      <c r="M2588" s="107">
        <v>0</v>
      </c>
    </row>
    <row r="2589" spans="2:13">
      <c r="B2589" s="61" t="s">
        <v>1684</v>
      </c>
      <c r="C2589" s="109" t="s">
        <v>1888</v>
      </c>
      <c r="D2589" s="92">
        <v>60</v>
      </c>
      <c r="E2589" s="349" t="s">
        <v>1684</v>
      </c>
      <c r="F2589" s="86" t="s">
        <v>1722</v>
      </c>
      <c r="G2589" s="92">
        <v>0</v>
      </c>
      <c r="H2589" s="349" t="s">
        <v>1685</v>
      </c>
      <c r="I2589" s="86">
        <v>85</v>
      </c>
      <c r="J2589" s="92">
        <v>0</v>
      </c>
      <c r="K2589" s="846" t="s">
        <v>1710</v>
      </c>
      <c r="L2589" s="847"/>
      <c r="M2589" s="107">
        <v>0</v>
      </c>
    </row>
    <row r="2590" spans="2:13">
      <c r="B2590" s="61" t="s">
        <v>1685</v>
      </c>
      <c r="C2590" s="86" t="s">
        <v>1722</v>
      </c>
      <c r="D2590" s="92">
        <v>0</v>
      </c>
      <c r="E2590" s="349" t="s">
        <v>1685</v>
      </c>
      <c r="F2590" s="86" t="s">
        <v>1722</v>
      </c>
      <c r="G2590" s="92">
        <v>0</v>
      </c>
      <c r="H2590" s="349" t="s">
        <v>1700</v>
      </c>
      <c r="I2590" s="100">
        <v>0</v>
      </c>
      <c r="J2590" s="106">
        <v>0</v>
      </c>
      <c r="K2590" s="593" t="s">
        <v>2003</v>
      </c>
      <c r="L2590" s="100"/>
      <c r="M2590" s="101" t="s">
        <v>2004</v>
      </c>
    </row>
    <row r="2591" spans="2:13">
      <c r="B2591" s="61" t="s">
        <v>1686</v>
      </c>
      <c r="C2591" s="86" t="s">
        <v>1722</v>
      </c>
      <c r="D2591" s="92">
        <v>0</v>
      </c>
      <c r="E2591" s="349" t="s">
        <v>1686</v>
      </c>
      <c r="F2591" s="86" t="s">
        <v>1722</v>
      </c>
      <c r="G2591" s="92">
        <v>0</v>
      </c>
      <c r="H2591" s="848" t="s">
        <v>1712</v>
      </c>
      <c r="I2591" s="849"/>
      <c r="J2591" s="81" t="s">
        <v>1711</v>
      </c>
      <c r="K2591" s="97">
        <v>20</v>
      </c>
      <c r="L2591" s="82" t="s">
        <v>1705</v>
      </c>
      <c r="M2591" s="98">
        <v>310</v>
      </c>
    </row>
    <row r="2592" spans="2:13">
      <c r="B2592" s="61" t="s">
        <v>1687</v>
      </c>
      <c r="C2592" s="86" t="s">
        <v>1722</v>
      </c>
      <c r="D2592" s="92">
        <v>0</v>
      </c>
      <c r="E2592" s="349" t="s">
        <v>1687</v>
      </c>
      <c r="F2592" s="86" t="s">
        <v>1722</v>
      </c>
      <c r="G2592" s="92">
        <v>0</v>
      </c>
      <c r="H2592" s="350"/>
      <c r="I2592" s="350"/>
      <c r="J2592" s="350"/>
      <c r="K2592" s="350"/>
      <c r="L2592" s="350"/>
      <c r="M2592" s="65"/>
    </row>
    <row r="2593" spans="2:13">
      <c r="B2593" s="61" t="s">
        <v>1688</v>
      </c>
      <c r="C2593" s="86" t="s">
        <v>1722</v>
      </c>
      <c r="D2593" s="92">
        <v>0</v>
      </c>
      <c r="E2593" s="349" t="s">
        <v>1688</v>
      </c>
      <c r="F2593" s="86" t="s">
        <v>13</v>
      </c>
      <c r="G2593" s="92">
        <v>90</v>
      </c>
      <c r="H2593" s="350"/>
      <c r="I2593" s="350"/>
      <c r="J2593" s="350"/>
      <c r="K2593" s="350"/>
      <c r="L2593" s="350"/>
      <c r="M2593" s="65"/>
    </row>
    <row r="2594" spans="2:13">
      <c r="B2594" s="61" t="s">
        <v>1689</v>
      </c>
      <c r="C2594" s="86" t="s">
        <v>1722</v>
      </c>
      <c r="D2594" s="92">
        <v>0</v>
      </c>
      <c r="E2594" s="349" t="s">
        <v>1689</v>
      </c>
      <c r="F2594" s="96" t="s">
        <v>1195</v>
      </c>
      <c r="G2594" s="92">
        <v>75</v>
      </c>
      <c r="H2594" s="86" t="s">
        <v>1723</v>
      </c>
      <c r="I2594" s="350"/>
      <c r="J2594" s="350"/>
      <c r="K2594" s="350"/>
      <c r="L2594" s="350"/>
      <c r="M2594" s="65"/>
    </row>
    <row r="2595" spans="2:13">
      <c r="B2595" s="61" t="s">
        <v>1690</v>
      </c>
      <c r="C2595" s="86" t="s">
        <v>1162</v>
      </c>
      <c r="D2595" s="92">
        <v>49</v>
      </c>
      <c r="E2595" s="349" t="s">
        <v>1690</v>
      </c>
      <c r="F2595" s="86" t="s">
        <v>1722</v>
      </c>
      <c r="G2595" s="92">
        <v>0</v>
      </c>
      <c r="H2595" s="350"/>
      <c r="I2595" s="350"/>
      <c r="J2595" s="350"/>
      <c r="K2595" s="350"/>
      <c r="L2595" s="350"/>
      <c r="M2595" s="65"/>
    </row>
    <row r="2596" spans="2:13">
      <c r="B2596" s="61" t="s">
        <v>1691</v>
      </c>
      <c r="C2596" s="86" t="s">
        <v>1723</v>
      </c>
      <c r="D2596" s="92" t="s">
        <v>1723</v>
      </c>
      <c r="E2596" s="349" t="s">
        <v>1691</v>
      </c>
      <c r="F2596" s="86" t="s">
        <v>1723</v>
      </c>
      <c r="G2596" s="92" t="s">
        <v>1723</v>
      </c>
      <c r="H2596" s="86" t="s">
        <v>1716</v>
      </c>
      <c r="I2596" s="350"/>
      <c r="J2596" s="85" t="s">
        <v>1717</v>
      </c>
      <c r="K2596" s="350"/>
      <c r="L2596" s="85" t="s">
        <v>1718</v>
      </c>
      <c r="M2596" s="65"/>
    </row>
    <row r="2597" spans="2:13">
      <c r="B2597" s="61" t="s">
        <v>1692</v>
      </c>
      <c r="C2597" s="86" t="s">
        <v>1722</v>
      </c>
      <c r="D2597" s="92">
        <v>0</v>
      </c>
      <c r="E2597" s="349" t="s">
        <v>1692</v>
      </c>
      <c r="F2597" s="86" t="s">
        <v>1722</v>
      </c>
      <c r="G2597" s="92">
        <v>0</v>
      </c>
      <c r="H2597" s="350"/>
      <c r="I2597" s="350"/>
      <c r="J2597" s="350"/>
      <c r="K2597" s="350"/>
      <c r="L2597" s="350"/>
      <c r="M2597" s="65"/>
    </row>
    <row r="2598" spans="2:13">
      <c r="B2598" s="61" t="s">
        <v>1677</v>
      </c>
      <c r="C2598" s="96" t="s">
        <v>1262</v>
      </c>
      <c r="D2598" s="92">
        <v>110</v>
      </c>
      <c r="E2598" s="349" t="s">
        <v>1677</v>
      </c>
      <c r="F2598" s="86" t="s">
        <v>1722</v>
      </c>
      <c r="G2598" s="92">
        <v>0</v>
      </c>
      <c r="H2598" s="86" t="s">
        <v>1723</v>
      </c>
      <c r="I2598" s="350"/>
      <c r="J2598" s="350"/>
      <c r="K2598" s="350"/>
      <c r="L2598" s="350"/>
      <c r="M2598" s="65"/>
    </row>
    <row r="2599" spans="2:13">
      <c r="B2599" s="61" t="s">
        <v>1693</v>
      </c>
      <c r="C2599" s="86" t="s">
        <v>1722</v>
      </c>
      <c r="D2599" s="92">
        <v>0</v>
      </c>
      <c r="E2599" s="349" t="s">
        <v>1693</v>
      </c>
      <c r="F2599" s="86" t="s">
        <v>1722</v>
      </c>
      <c r="G2599" s="92">
        <v>0</v>
      </c>
      <c r="H2599" s="350"/>
      <c r="I2599" s="350"/>
      <c r="J2599" s="350"/>
      <c r="K2599" s="350"/>
      <c r="L2599" s="350"/>
      <c r="M2599" s="65"/>
    </row>
    <row r="2600" spans="2:13" ht="15.75" thickBot="1">
      <c r="B2600" s="102" t="s">
        <v>1729</v>
      </c>
      <c r="C2600" s="93"/>
      <c r="D2600" s="108">
        <v>80</v>
      </c>
      <c r="E2600" s="103" t="s">
        <v>1730</v>
      </c>
      <c r="F2600" s="93"/>
      <c r="G2600" s="108">
        <v>78</v>
      </c>
      <c r="H2600" s="83"/>
      <c r="I2600" s="83"/>
      <c r="J2600" s="83"/>
      <c r="K2600" s="83"/>
      <c r="L2600" s="83"/>
      <c r="M2600" s="84"/>
    </row>
    <row r="2601" spans="2:13" ht="16.5" thickTop="1" thickBot="1">
      <c r="B2601" s="104"/>
      <c r="C2601" s="105"/>
      <c r="D2601" s="142"/>
      <c r="E2601" s="104"/>
      <c r="F2601" s="105"/>
      <c r="G2601" s="142"/>
      <c r="H2601" s="58"/>
      <c r="I2601" s="58"/>
      <c r="J2601" s="58"/>
      <c r="K2601" s="58"/>
      <c r="L2601" s="58"/>
      <c r="M2601" s="58"/>
    </row>
    <row r="2602" spans="2:13" ht="16.5" thickTop="1" thickBot="1">
      <c r="B2602" s="833" t="s">
        <v>1975</v>
      </c>
      <c r="C2602" s="834"/>
      <c r="D2602" s="835" t="s">
        <v>1658</v>
      </c>
      <c r="E2602" s="836"/>
      <c r="F2602" s="836"/>
      <c r="G2602" s="836"/>
      <c r="H2602" s="836"/>
      <c r="I2602" s="837"/>
      <c r="J2602" s="131"/>
      <c r="K2602" s="59"/>
      <c r="L2602" s="59"/>
      <c r="M2602" s="60"/>
    </row>
    <row r="2603" spans="2:13" ht="15.75" thickTop="1">
      <c r="B2603" s="66" t="s">
        <v>1667</v>
      </c>
      <c r="C2603" s="598" t="s">
        <v>2024</v>
      </c>
      <c r="D2603" s="542" t="s">
        <v>1652</v>
      </c>
      <c r="E2603" s="543" t="s">
        <v>1653</v>
      </c>
      <c r="F2603" s="543" t="s">
        <v>1654</v>
      </c>
      <c r="G2603" s="543" t="s">
        <v>1656</v>
      </c>
      <c r="H2603" s="543" t="s">
        <v>1655</v>
      </c>
      <c r="I2603" s="544" t="s">
        <v>1657</v>
      </c>
      <c r="J2603" s="132"/>
      <c r="K2603" s="546"/>
      <c r="L2603" s="546"/>
      <c r="M2603" s="65"/>
    </row>
    <row r="2604" spans="2:13">
      <c r="B2604" s="66" t="s">
        <v>1757</v>
      </c>
      <c r="C2604" s="86" t="s">
        <v>1792</v>
      </c>
      <c r="D2604" s="87">
        <v>85</v>
      </c>
      <c r="E2604" s="88">
        <v>76</v>
      </c>
      <c r="F2604" s="88">
        <v>64</v>
      </c>
      <c r="G2604" s="88">
        <v>45</v>
      </c>
      <c r="H2604" s="88">
        <v>55</v>
      </c>
      <c r="I2604" s="89">
        <v>90</v>
      </c>
      <c r="J2604" s="132"/>
      <c r="K2604" s="546"/>
      <c r="L2604" s="546"/>
      <c r="M2604" s="65"/>
    </row>
    <row r="2605" spans="2:13">
      <c r="B2605" s="66" t="s">
        <v>1665</v>
      </c>
      <c r="C2605" s="86" t="s">
        <v>11</v>
      </c>
      <c r="D2605" s="838" t="s">
        <v>1669</v>
      </c>
      <c r="E2605" s="839"/>
      <c r="F2605" s="839"/>
      <c r="G2605" s="839"/>
      <c r="H2605" s="839"/>
      <c r="I2605" s="840"/>
      <c r="J2605" s="132"/>
      <c r="K2605" s="546"/>
      <c r="L2605" s="546"/>
      <c r="M2605" s="65"/>
    </row>
    <row r="2606" spans="2:13">
      <c r="B2606" s="66" t="s">
        <v>1666</v>
      </c>
      <c r="C2606" s="86" t="s">
        <v>1723</v>
      </c>
      <c r="D2606" s="841" t="s">
        <v>1661</v>
      </c>
      <c r="E2606" s="842"/>
      <c r="F2606" s="842"/>
      <c r="G2606" s="842" t="s">
        <v>1662</v>
      </c>
      <c r="H2606" s="842"/>
      <c r="I2606" s="843"/>
      <c r="J2606" s="132"/>
      <c r="K2606" s="546"/>
      <c r="L2606" s="546"/>
      <c r="M2606" s="65"/>
    </row>
    <row r="2607" spans="2:13">
      <c r="B2607" s="66" t="s">
        <v>1670</v>
      </c>
      <c r="C2607" s="94" t="s">
        <v>1491</v>
      </c>
      <c r="D2607" s="63" t="s">
        <v>1663</v>
      </c>
      <c r="E2607" s="546" t="s">
        <v>1144</v>
      </c>
      <c r="F2607" s="546"/>
      <c r="G2607" s="64" t="s">
        <v>1663</v>
      </c>
      <c r="H2607" s="546" t="s">
        <v>1723</v>
      </c>
      <c r="I2607" s="70"/>
      <c r="J2607" s="132"/>
      <c r="K2607" s="546"/>
      <c r="L2607" s="546"/>
      <c r="M2607" s="65"/>
    </row>
    <row r="2608" spans="2:13">
      <c r="B2608" s="66" t="s">
        <v>1659</v>
      </c>
      <c r="C2608" s="140">
        <v>185.73</v>
      </c>
      <c r="D2608" s="71" t="s">
        <v>1664</v>
      </c>
      <c r="E2608" s="90">
        <v>102</v>
      </c>
      <c r="F2608" s="68"/>
      <c r="G2608" s="72" t="s">
        <v>1664</v>
      </c>
      <c r="H2608" s="90" t="s">
        <v>1723</v>
      </c>
      <c r="I2608" s="69"/>
      <c r="J2608" s="132"/>
      <c r="K2608" s="546"/>
      <c r="L2608" s="546"/>
      <c r="M2608" s="65"/>
    </row>
    <row r="2609" spans="2:13">
      <c r="B2609" s="66" t="s">
        <v>1660</v>
      </c>
      <c r="C2609" s="140">
        <v>183.95</v>
      </c>
      <c r="D2609" s="838" t="s">
        <v>1668</v>
      </c>
      <c r="E2609" s="839"/>
      <c r="F2609" s="839"/>
      <c r="G2609" s="839"/>
      <c r="H2609" s="839"/>
      <c r="I2609" s="840"/>
      <c r="J2609" s="132"/>
      <c r="K2609" s="546"/>
      <c r="L2609" s="546"/>
      <c r="M2609" s="65"/>
    </row>
    <row r="2610" spans="2:13">
      <c r="B2610" s="66" t="s">
        <v>1728</v>
      </c>
      <c r="C2610" s="140">
        <v>375.77</v>
      </c>
      <c r="D2610" s="841" t="s">
        <v>1661</v>
      </c>
      <c r="E2610" s="842"/>
      <c r="F2610" s="842"/>
      <c r="G2610" s="842" t="s">
        <v>1662</v>
      </c>
      <c r="H2610" s="842"/>
      <c r="I2610" s="843"/>
      <c r="J2610" s="132"/>
      <c r="K2610" s="546"/>
      <c r="L2610" s="546"/>
      <c r="M2610" s="65"/>
    </row>
    <row r="2611" spans="2:13">
      <c r="B2611" s="66" t="s">
        <v>1713</v>
      </c>
      <c r="C2611" s="140">
        <v>1.31</v>
      </c>
      <c r="D2611" s="63" t="s">
        <v>1663</v>
      </c>
      <c r="E2611" s="546" t="s">
        <v>946</v>
      </c>
      <c r="F2611" s="546"/>
      <c r="G2611" s="64" t="s">
        <v>1663</v>
      </c>
      <c r="H2611" s="546" t="s">
        <v>1723</v>
      </c>
      <c r="I2611" s="70"/>
      <c r="J2611" s="132"/>
      <c r="K2611" s="546"/>
      <c r="L2611" s="546"/>
      <c r="M2611" s="65"/>
    </row>
    <row r="2612" spans="2:13">
      <c r="B2612" s="66" t="s">
        <v>1714</v>
      </c>
      <c r="C2612" s="140">
        <v>1.38</v>
      </c>
      <c r="D2612" s="63" t="s">
        <v>1664</v>
      </c>
      <c r="E2612" s="90">
        <v>90</v>
      </c>
      <c r="F2612" s="68"/>
      <c r="G2612" s="72" t="s">
        <v>1664</v>
      </c>
      <c r="H2612" s="91" t="s">
        <v>1723</v>
      </c>
      <c r="I2612" s="70"/>
      <c r="J2612" s="132"/>
      <c r="K2612" s="546"/>
      <c r="L2612" s="546"/>
      <c r="M2612" s="65"/>
    </row>
    <row r="2613" spans="2:13">
      <c r="B2613" s="844" t="s">
        <v>1671</v>
      </c>
      <c r="C2613" s="839"/>
      <c r="D2613" s="840"/>
      <c r="E2613" s="838" t="s">
        <v>1672</v>
      </c>
      <c r="F2613" s="839"/>
      <c r="G2613" s="840"/>
      <c r="H2613" s="838" t="s">
        <v>1673</v>
      </c>
      <c r="I2613" s="839"/>
      <c r="J2613" s="840"/>
      <c r="K2613" s="838" t="s">
        <v>1701</v>
      </c>
      <c r="L2613" s="839"/>
      <c r="M2613" s="845"/>
    </row>
    <row r="2614" spans="2:13">
      <c r="B2614" s="73" t="s">
        <v>1674</v>
      </c>
      <c r="C2614" s="543" t="s">
        <v>1675</v>
      </c>
      <c r="D2614" s="544" t="s">
        <v>1676</v>
      </c>
      <c r="E2614" s="542" t="s">
        <v>1674</v>
      </c>
      <c r="F2614" s="543" t="s">
        <v>1675</v>
      </c>
      <c r="G2614" s="544" t="s">
        <v>1676</v>
      </c>
      <c r="H2614" s="542" t="s">
        <v>1694</v>
      </c>
      <c r="I2614" s="543" t="s">
        <v>1731</v>
      </c>
      <c r="J2614" s="544" t="s">
        <v>1732</v>
      </c>
      <c r="K2614" s="542" t="s">
        <v>1702</v>
      </c>
      <c r="L2614" s="543"/>
      <c r="M2614" s="77" t="s">
        <v>1703</v>
      </c>
    </row>
    <row r="2615" spans="2:13">
      <c r="B2615" s="61" t="s">
        <v>1678</v>
      </c>
      <c r="C2615" s="86" t="s">
        <v>1723</v>
      </c>
      <c r="D2615" s="92" t="s">
        <v>1723</v>
      </c>
      <c r="E2615" s="545" t="s">
        <v>1678</v>
      </c>
      <c r="F2615" s="86" t="s">
        <v>1723</v>
      </c>
      <c r="G2615" s="92" t="s">
        <v>1723</v>
      </c>
      <c r="H2615" s="545" t="s">
        <v>1695</v>
      </c>
      <c r="I2615" s="86">
        <v>0</v>
      </c>
      <c r="J2615" s="92">
        <v>10</v>
      </c>
      <c r="K2615" s="545" t="s">
        <v>1704</v>
      </c>
      <c r="L2615" s="546"/>
      <c r="M2615" s="107">
        <v>0</v>
      </c>
    </row>
    <row r="2616" spans="2:13">
      <c r="B2616" s="61" t="s">
        <v>1679</v>
      </c>
      <c r="C2616" s="86" t="s">
        <v>847</v>
      </c>
      <c r="D2616" s="92">
        <v>75</v>
      </c>
      <c r="E2616" s="545" t="s">
        <v>1679</v>
      </c>
      <c r="F2616" s="109" t="s">
        <v>855</v>
      </c>
      <c r="G2616" s="92">
        <v>95</v>
      </c>
      <c r="H2616" s="545" t="s">
        <v>1696</v>
      </c>
      <c r="I2616" s="86">
        <v>90</v>
      </c>
      <c r="J2616" s="92">
        <v>0</v>
      </c>
      <c r="K2616" s="545" t="s">
        <v>1735</v>
      </c>
      <c r="L2616" s="546"/>
      <c r="M2616" s="107">
        <v>0</v>
      </c>
    </row>
    <row r="2617" spans="2:13">
      <c r="B2617" s="61" t="s">
        <v>1680</v>
      </c>
      <c r="C2617" s="86" t="s">
        <v>644</v>
      </c>
      <c r="D2617" s="92">
        <v>81</v>
      </c>
      <c r="E2617" s="545" t="s">
        <v>1680</v>
      </c>
      <c r="F2617" s="86" t="s">
        <v>1271</v>
      </c>
      <c r="G2617" s="92">
        <v>95</v>
      </c>
      <c r="H2617" s="545" t="s">
        <v>1697</v>
      </c>
      <c r="I2617" s="86">
        <v>0</v>
      </c>
      <c r="J2617" s="92">
        <v>0</v>
      </c>
      <c r="K2617" s="67" t="s">
        <v>1706</v>
      </c>
      <c r="L2617" s="68"/>
      <c r="M2617" s="101">
        <v>0</v>
      </c>
    </row>
    <row r="2618" spans="2:13">
      <c r="B2618" s="61" t="s">
        <v>1681</v>
      </c>
      <c r="C2618" s="109" t="s">
        <v>1784</v>
      </c>
      <c r="D2618" s="92">
        <v>75</v>
      </c>
      <c r="E2618" s="545" t="s">
        <v>1681</v>
      </c>
      <c r="F2618" s="96" t="s">
        <v>1307</v>
      </c>
      <c r="G2618" s="92">
        <v>95</v>
      </c>
      <c r="H2618" s="545" t="s">
        <v>1698</v>
      </c>
      <c r="I2618" s="86">
        <v>0</v>
      </c>
      <c r="J2618" s="92">
        <v>10</v>
      </c>
      <c r="K2618" s="838" t="s">
        <v>1707</v>
      </c>
      <c r="L2618" s="839"/>
      <c r="M2618" s="845"/>
    </row>
    <row r="2619" spans="2:13">
      <c r="B2619" s="61" t="s">
        <v>1682</v>
      </c>
      <c r="C2619" s="86" t="s">
        <v>1722</v>
      </c>
      <c r="D2619" s="92">
        <v>0</v>
      </c>
      <c r="E2619" s="545" t="s">
        <v>1682</v>
      </c>
      <c r="F2619" s="86" t="s">
        <v>889</v>
      </c>
      <c r="G2619" s="92">
        <v>80</v>
      </c>
      <c r="H2619" s="546" t="s">
        <v>1724</v>
      </c>
      <c r="I2619" s="86">
        <v>50</v>
      </c>
      <c r="J2619" s="92">
        <v>0</v>
      </c>
      <c r="K2619" s="846" t="s">
        <v>1708</v>
      </c>
      <c r="L2619" s="847"/>
      <c r="M2619" s="107">
        <v>0</v>
      </c>
    </row>
    <row r="2620" spans="2:13">
      <c r="B2620" s="61" t="s">
        <v>1683</v>
      </c>
      <c r="C2620" s="86" t="s">
        <v>953</v>
      </c>
      <c r="D2620" s="92">
        <v>75</v>
      </c>
      <c r="E2620" s="545" t="s">
        <v>1683</v>
      </c>
      <c r="F2620" s="86" t="s">
        <v>950</v>
      </c>
      <c r="G2620" s="92">
        <v>95</v>
      </c>
      <c r="H2620" s="545" t="s">
        <v>1699</v>
      </c>
      <c r="I2620" s="86">
        <v>0</v>
      </c>
      <c r="J2620" s="92">
        <v>10</v>
      </c>
      <c r="K2620" s="846" t="s">
        <v>1709</v>
      </c>
      <c r="L2620" s="847"/>
      <c r="M2620" s="107">
        <v>0</v>
      </c>
    </row>
    <row r="2621" spans="2:13">
      <c r="B2621" s="61" t="s">
        <v>1684</v>
      </c>
      <c r="C2621" s="96" t="s">
        <v>869</v>
      </c>
      <c r="D2621" s="92">
        <v>150</v>
      </c>
      <c r="E2621" s="545" t="s">
        <v>1684</v>
      </c>
      <c r="F2621" s="94" t="s">
        <v>866</v>
      </c>
      <c r="G2621" s="92">
        <v>84</v>
      </c>
      <c r="H2621" s="545" t="s">
        <v>1685</v>
      </c>
      <c r="I2621" s="86">
        <v>85</v>
      </c>
      <c r="J2621" s="92">
        <v>0</v>
      </c>
      <c r="K2621" s="846" t="s">
        <v>1710</v>
      </c>
      <c r="L2621" s="847"/>
      <c r="M2621" s="107">
        <v>0</v>
      </c>
    </row>
    <row r="2622" spans="2:13">
      <c r="B2622" s="61" t="s">
        <v>1685</v>
      </c>
      <c r="C2622" s="86" t="s">
        <v>1722</v>
      </c>
      <c r="D2622" s="92">
        <v>0</v>
      </c>
      <c r="E2622" s="545" t="s">
        <v>1685</v>
      </c>
      <c r="F2622" s="86" t="s">
        <v>1722</v>
      </c>
      <c r="G2622" s="92">
        <v>0</v>
      </c>
      <c r="H2622" s="545" t="s">
        <v>1700</v>
      </c>
      <c r="I2622" s="100">
        <v>0</v>
      </c>
      <c r="J2622" s="106">
        <v>0</v>
      </c>
      <c r="K2622" s="593" t="s">
        <v>2003</v>
      </c>
      <c r="L2622" s="100"/>
      <c r="M2622" s="101">
        <v>0</v>
      </c>
    </row>
    <row r="2623" spans="2:13">
      <c r="B2623" s="61" t="s">
        <v>1686</v>
      </c>
      <c r="C2623" s="86" t="s">
        <v>774</v>
      </c>
      <c r="D2623" s="92">
        <v>40</v>
      </c>
      <c r="E2623" s="545" t="s">
        <v>1686</v>
      </c>
      <c r="F2623" s="86" t="s">
        <v>1722</v>
      </c>
      <c r="G2623" s="92">
        <v>0</v>
      </c>
      <c r="H2623" s="848" t="s">
        <v>1712</v>
      </c>
      <c r="I2623" s="849"/>
      <c r="J2623" s="81" t="s">
        <v>1711</v>
      </c>
      <c r="K2623" s="97">
        <v>70</v>
      </c>
      <c r="L2623" s="82" t="s">
        <v>1705</v>
      </c>
      <c r="M2623" s="98">
        <v>100</v>
      </c>
    </row>
    <row r="2624" spans="2:13">
      <c r="B2624" s="61" t="s">
        <v>1687</v>
      </c>
      <c r="C2624" s="86" t="s">
        <v>1722</v>
      </c>
      <c r="D2624" s="92">
        <v>0</v>
      </c>
      <c r="E2624" s="545" t="s">
        <v>1687</v>
      </c>
      <c r="F2624" s="86" t="s">
        <v>1722</v>
      </c>
      <c r="G2624" s="92">
        <v>0</v>
      </c>
      <c r="H2624" s="546"/>
      <c r="I2624" s="546"/>
      <c r="J2624" s="546"/>
      <c r="K2624" s="546"/>
      <c r="L2624" s="546"/>
      <c r="M2624" s="65"/>
    </row>
    <row r="2625" spans="2:13">
      <c r="B2625" s="61" t="s">
        <v>1688</v>
      </c>
      <c r="C2625" s="86" t="s">
        <v>1722</v>
      </c>
      <c r="D2625" s="92">
        <v>0</v>
      </c>
      <c r="E2625" s="545" t="s">
        <v>1688</v>
      </c>
      <c r="F2625" s="86" t="s">
        <v>1722</v>
      </c>
      <c r="G2625" s="92">
        <v>0</v>
      </c>
      <c r="H2625" s="546"/>
      <c r="I2625" s="546"/>
      <c r="J2625" s="546"/>
      <c r="K2625" s="546"/>
      <c r="L2625" s="546"/>
      <c r="M2625" s="65"/>
    </row>
    <row r="2626" spans="2:13">
      <c r="B2626" s="61" t="s">
        <v>1689</v>
      </c>
      <c r="C2626" s="86" t="s">
        <v>1333</v>
      </c>
      <c r="D2626" s="92">
        <v>70</v>
      </c>
      <c r="E2626" s="545" t="s">
        <v>1689</v>
      </c>
      <c r="F2626" s="86" t="s">
        <v>1722</v>
      </c>
      <c r="G2626" s="92">
        <v>0</v>
      </c>
      <c r="H2626" s="546"/>
      <c r="I2626" s="546"/>
      <c r="J2626" s="546"/>
      <c r="K2626" s="546"/>
      <c r="L2626" s="546"/>
      <c r="M2626" s="65"/>
    </row>
    <row r="2627" spans="2:13">
      <c r="B2627" s="61" t="s">
        <v>1690</v>
      </c>
      <c r="C2627" s="86" t="s">
        <v>1162</v>
      </c>
      <c r="D2627" s="92">
        <v>49</v>
      </c>
      <c r="E2627" s="545" t="s">
        <v>1690</v>
      </c>
      <c r="F2627" s="86" t="s">
        <v>1722</v>
      </c>
      <c r="G2627" s="92">
        <v>0</v>
      </c>
      <c r="H2627" s="546"/>
      <c r="I2627" s="546"/>
      <c r="J2627" s="546"/>
      <c r="K2627" s="546"/>
      <c r="L2627" s="546"/>
      <c r="M2627" s="65"/>
    </row>
    <row r="2628" spans="2:13">
      <c r="B2628" s="61" t="s">
        <v>1691</v>
      </c>
      <c r="C2628" s="96" t="s">
        <v>1187</v>
      </c>
      <c r="D2628" s="92">
        <v>70</v>
      </c>
      <c r="E2628" s="545" t="s">
        <v>1691</v>
      </c>
      <c r="F2628" s="96" t="s">
        <v>1185</v>
      </c>
      <c r="G2628" s="92">
        <v>80</v>
      </c>
      <c r="H2628" s="86" t="s">
        <v>1716</v>
      </c>
      <c r="I2628" s="546"/>
      <c r="J2628" s="85" t="s">
        <v>1717</v>
      </c>
      <c r="K2628" s="546"/>
      <c r="L2628" s="85" t="s">
        <v>1718</v>
      </c>
      <c r="M2628" s="65"/>
    </row>
    <row r="2629" spans="2:13">
      <c r="B2629" s="61" t="s">
        <v>1692</v>
      </c>
      <c r="C2629" s="86" t="s">
        <v>1722</v>
      </c>
      <c r="D2629" s="92">
        <v>0</v>
      </c>
      <c r="E2629" s="545" t="s">
        <v>1692</v>
      </c>
      <c r="F2629" s="86" t="s">
        <v>1722</v>
      </c>
      <c r="G2629" s="92">
        <v>0</v>
      </c>
      <c r="H2629" s="546"/>
      <c r="I2629" s="546"/>
      <c r="J2629" s="546"/>
      <c r="K2629" s="546"/>
      <c r="L2629" s="546"/>
      <c r="M2629" s="65"/>
    </row>
    <row r="2630" spans="2:13">
      <c r="B2630" s="61" t="s">
        <v>1677</v>
      </c>
      <c r="C2630" s="96" t="s">
        <v>1262</v>
      </c>
      <c r="D2630" s="92">
        <v>110</v>
      </c>
      <c r="E2630" s="545" t="s">
        <v>1677</v>
      </c>
      <c r="F2630" s="86" t="s">
        <v>1722</v>
      </c>
      <c r="G2630" s="92">
        <v>0</v>
      </c>
      <c r="H2630" s="546"/>
      <c r="I2630" s="546"/>
      <c r="J2630" s="546"/>
      <c r="K2630" s="546"/>
      <c r="L2630" s="546"/>
      <c r="M2630" s="65"/>
    </row>
    <row r="2631" spans="2:13">
      <c r="B2631" s="61" t="s">
        <v>1693</v>
      </c>
      <c r="C2631" s="86" t="s">
        <v>964</v>
      </c>
      <c r="D2631" s="92">
        <v>75</v>
      </c>
      <c r="E2631" s="545" t="s">
        <v>1693</v>
      </c>
      <c r="F2631" s="86" t="s">
        <v>1722</v>
      </c>
      <c r="G2631" s="92">
        <v>0</v>
      </c>
      <c r="H2631" s="546"/>
      <c r="I2631" s="546"/>
      <c r="J2631" s="546"/>
      <c r="K2631" s="546"/>
      <c r="L2631" s="546"/>
      <c r="M2631" s="65"/>
    </row>
    <row r="2632" spans="2:13" ht="15.75" thickBot="1">
      <c r="B2632" s="102" t="s">
        <v>1729</v>
      </c>
      <c r="C2632" s="93"/>
      <c r="D2632" s="108">
        <v>79</v>
      </c>
      <c r="E2632" s="103" t="s">
        <v>1730</v>
      </c>
      <c r="F2632" s="93"/>
      <c r="G2632" s="108">
        <v>89</v>
      </c>
      <c r="H2632" s="83"/>
      <c r="I2632" s="83"/>
      <c r="J2632" s="83"/>
      <c r="K2632" s="83"/>
      <c r="L2632" s="83"/>
      <c r="M2632" s="84"/>
    </row>
    <row r="2633" spans="2:13" ht="15.75" thickTop="1">
      <c r="B2633" s="104"/>
      <c r="C2633" s="105"/>
      <c r="D2633" s="142"/>
      <c r="E2633" s="104"/>
      <c r="F2633" s="105"/>
      <c r="G2633" s="142"/>
      <c r="H2633" s="58"/>
      <c r="I2633" s="58"/>
      <c r="J2633" s="58"/>
      <c r="K2633" s="58"/>
      <c r="L2633" s="58"/>
      <c r="M2633" s="58"/>
    </row>
    <row r="2634" spans="2:13">
      <c r="B2634" s="104"/>
      <c r="C2634" s="105"/>
      <c r="D2634" s="142"/>
      <c r="E2634" s="104"/>
      <c r="F2634" s="105"/>
      <c r="G2634" s="142"/>
      <c r="H2634" s="58"/>
      <c r="I2634" s="58"/>
      <c r="J2634" s="58"/>
      <c r="K2634" s="58"/>
      <c r="L2634" s="58"/>
      <c r="M2634" s="58"/>
    </row>
    <row r="2635" spans="2:13" ht="15.75" thickBot="1">
      <c r="B2635" s="104"/>
      <c r="C2635" s="105"/>
      <c r="D2635" s="142"/>
      <c r="E2635" s="104"/>
      <c r="F2635" s="105"/>
      <c r="G2635" s="142"/>
      <c r="H2635" s="58"/>
      <c r="I2635" s="58"/>
      <c r="J2635" s="58"/>
      <c r="K2635" s="58"/>
      <c r="L2635" s="58"/>
      <c r="M2635" s="58"/>
    </row>
    <row r="2636" spans="2:13" ht="16.5" thickTop="1" thickBot="1">
      <c r="B2636" s="833" t="s">
        <v>1930</v>
      </c>
      <c r="C2636" s="834"/>
      <c r="D2636" s="835" t="s">
        <v>1658</v>
      </c>
      <c r="E2636" s="836"/>
      <c r="F2636" s="836"/>
      <c r="G2636" s="836"/>
      <c r="H2636" s="836"/>
      <c r="I2636" s="837"/>
      <c r="J2636" s="119"/>
      <c r="K2636" s="59"/>
      <c r="L2636" s="59"/>
      <c r="M2636" s="60"/>
    </row>
    <row r="2637" spans="2:13" ht="15.75" thickTop="1">
      <c r="B2637" s="66" t="s">
        <v>1667</v>
      </c>
      <c r="C2637" s="588" t="s">
        <v>2019</v>
      </c>
      <c r="D2637" s="436" t="s">
        <v>1652</v>
      </c>
      <c r="E2637" s="437" t="s">
        <v>1653</v>
      </c>
      <c r="F2637" s="437" t="s">
        <v>1654</v>
      </c>
      <c r="G2637" s="437" t="s">
        <v>1656</v>
      </c>
      <c r="H2637" s="437" t="s">
        <v>1655</v>
      </c>
      <c r="I2637" s="438" t="s">
        <v>1657</v>
      </c>
      <c r="J2637" s="120"/>
      <c r="K2637" s="435"/>
      <c r="L2637" s="435"/>
      <c r="M2637" s="65"/>
    </row>
    <row r="2638" spans="2:13">
      <c r="B2638" s="66" t="s">
        <v>1757</v>
      </c>
      <c r="C2638" s="86" t="s">
        <v>586</v>
      </c>
      <c r="D2638" s="87">
        <v>68</v>
      </c>
      <c r="E2638" s="88">
        <v>125</v>
      </c>
      <c r="F2638" s="88">
        <v>65</v>
      </c>
      <c r="G2638" s="88">
        <v>65</v>
      </c>
      <c r="H2638" s="88">
        <v>115</v>
      </c>
      <c r="I2638" s="89">
        <v>80</v>
      </c>
      <c r="J2638" s="120"/>
      <c r="K2638" s="435"/>
      <c r="L2638" s="435"/>
      <c r="M2638" s="65"/>
    </row>
    <row r="2639" spans="2:13">
      <c r="B2639" s="66" t="s">
        <v>1665</v>
      </c>
      <c r="C2639" s="86" t="s">
        <v>13</v>
      </c>
      <c r="D2639" s="838" t="s">
        <v>1669</v>
      </c>
      <c r="E2639" s="839"/>
      <c r="F2639" s="839"/>
      <c r="G2639" s="839"/>
      <c r="H2639" s="839"/>
      <c r="I2639" s="840"/>
      <c r="J2639" s="120"/>
      <c r="K2639" s="435"/>
      <c r="L2639" s="435"/>
      <c r="M2639" s="65"/>
    </row>
    <row r="2640" spans="2:13">
      <c r="B2640" s="66" t="s">
        <v>1666</v>
      </c>
      <c r="C2640" s="86" t="s">
        <v>4</v>
      </c>
      <c r="D2640" s="841" t="s">
        <v>1661</v>
      </c>
      <c r="E2640" s="842"/>
      <c r="F2640" s="842"/>
      <c r="G2640" s="842" t="s">
        <v>1662</v>
      </c>
      <c r="H2640" s="842"/>
      <c r="I2640" s="843"/>
      <c r="J2640" s="120"/>
      <c r="K2640" s="435"/>
      <c r="L2640" s="435"/>
      <c r="M2640" s="65"/>
    </row>
    <row r="2641" spans="2:13">
      <c r="B2641" s="66" t="s">
        <v>1670</v>
      </c>
      <c r="C2641" s="94" t="s">
        <v>1596</v>
      </c>
      <c r="D2641" s="63" t="s">
        <v>1663</v>
      </c>
      <c r="E2641" s="435" t="s">
        <v>1372</v>
      </c>
      <c r="F2641" s="435"/>
      <c r="G2641" s="64" t="s">
        <v>1663</v>
      </c>
      <c r="H2641" s="435" t="s">
        <v>1931</v>
      </c>
      <c r="I2641" s="70"/>
      <c r="J2641" s="445"/>
      <c r="K2641" s="435"/>
      <c r="L2641" s="435"/>
      <c r="M2641" s="65"/>
    </row>
    <row r="2642" spans="2:13">
      <c r="B2642" s="66" t="s">
        <v>1659</v>
      </c>
      <c r="C2642" s="86">
        <v>585.78</v>
      </c>
      <c r="D2642" s="71" t="s">
        <v>1664</v>
      </c>
      <c r="E2642" s="90">
        <v>72</v>
      </c>
      <c r="F2642" s="68"/>
      <c r="G2642" s="72" t="s">
        <v>1664</v>
      </c>
      <c r="H2642" s="90">
        <v>150</v>
      </c>
      <c r="I2642" s="69"/>
      <c r="J2642" s="184"/>
      <c r="K2642" s="435"/>
      <c r="L2642" s="435"/>
      <c r="M2642" s="65"/>
    </row>
    <row r="2643" spans="2:13">
      <c r="B2643" s="66" t="s">
        <v>1660</v>
      </c>
      <c r="C2643" s="140">
        <v>189</v>
      </c>
      <c r="D2643" s="838" t="s">
        <v>1668</v>
      </c>
      <c r="E2643" s="839"/>
      <c r="F2643" s="839"/>
      <c r="G2643" s="839"/>
      <c r="H2643" s="839"/>
      <c r="I2643" s="840"/>
      <c r="J2643" s="184"/>
      <c r="K2643" s="435"/>
      <c r="L2643" s="435"/>
      <c r="M2643" s="65"/>
    </row>
    <row r="2644" spans="2:13">
      <c r="B2644" s="66" t="s">
        <v>1728</v>
      </c>
      <c r="C2644" s="86">
        <v>658.66</v>
      </c>
      <c r="D2644" s="841" t="s">
        <v>1661</v>
      </c>
      <c r="E2644" s="842"/>
      <c r="F2644" s="842"/>
      <c r="G2644" s="842" t="s">
        <v>1662</v>
      </c>
      <c r="H2644" s="842"/>
      <c r="I2644" s="843"/>
      <c r="J2644" s="184"/>
      <c r="K2644" s="435"/>
      <c r="L2644" s="435"/>
      <c r="M2644" s="65"/>
    </row>
    <row r="2645" spans="2:13">
      <c r="B2645" s="66" t="s">
        <v>1713</v>
      </c>
      <c r="C2645" s="86">
        <v>1.05</v>
      </c>
      <c r="D2645" s="63" t="s">
        <v>1663</v>
      </c>
      <c r="E2645" s="435" t="s">
        <v>13</v>
      </c>
      <c r="F2645" s="435"/>
      <c r="G2645" s="64" t="s">
        <v>1663</v>
      </c>
      <c r="H2645" s="435" t="s">
        <v>866</v>
      </c>
      <c r="I2645" s="70"/>
      <c r="J2645" s="184"/>
      <c r="K2645" s="435"/>
      <c r="L2645" s="435"/>
      <c r="M2645" s="65"/>
    </row>
    <row r="2646" spans="2:13">
      <c r="B2646" s="66" t="s">
        <v>1714</v>
      </c>
      <c r="C2646" s="86">
        <v>1.23</v>
      </c>
      <c r="D2646" s="63" t="s">
        <v>1664</v>
      </c>
      <c r="E2646" s="90">
        <v>90</v>
      </c>
      <c r="F2646" s="68"/>
      <c r="G2646" s="72" t="s">
        <v>1664</v>
      </c>
      <c r="H2646" s="91">
        <v>84</v>
      </c>
      <c r="I2646" s="70"/>
      <c r="J2646" s="184"/>
      <c r="K2646" s="435"/>
      <c r="L2646" s="435"/>
      <c r="M2646" s="65"/>
    </row>
    <row r="2647" spans="2:13">
      <c r="B2647" s="844" t="s">
        <v>1671</v>
      </c>
      <c r="C2647" s="839"/>
      <c r="D2647" s="840"/>
      <c r="E2647" s="838" t="s">
        <v>1672</v>
      </c>
      <c r="F2647" s="839"/>
      <c r="G2647" s="840"/>
      <c r="H2647" s="838" t="s">
        <v>1673</v>
      </c>
      <c r="I2647" s="839"/>
      <c r="J2647" s="840"/>
      <c r="K2647" s="838" t="s">
        <v>1701</v>
      </c>
      <c r="L2647" s="839"/>
      <c r="M2647" s="845"/>
    </row>
    <row r="2648" spans="2:13">
      <c r="B2648" s="73" t="s">
        <v>1674</v>
      </c>
      <c r="C2648" s="437" t="s">
        <v>1675</v>
      </c>
      <c r="D2648" s="438" t="s">
        <v>1676</v>
      </c>
      <c r="E2648" s="436" t="s">
        <v>1674</v>
      </c>
      <c r="F2648" s="437" t="s">
        <v>1675</v>
      </c>
      <c r="G2648" s="438" t="s">
        <v>1676</v>
      </c>
      <c r="H2648" s="436" t="s">
        <v>1694</v>
      </c>
      <c r="I2648" s="437" t="s">
        <v>1731</v>
      </c>
      <c r="J2648" s="438" t="s">
        <v>1732</v>
      </c>
      <c r="K2648" s="436" t="s">
        <v>1702</v>
      </c>
      <c r="L2648" s="437"/>
      <c r="M2648" s="77" t="s">
        <v>1703</v>
      </c>
    </row>
    <row r="2649" spans="2:13">
      <c r="B2649" s="61" t="s">
        <v>1678</v>
      </c>
      <c r="C2649" s="86" t="s">
        <v>1144</v>
      </c>
      <c r="D2649" s="92">
        <v>102</v>
      </c>
      <c r="E2649" s="434" t="s">
        <v>1678</v>
      </c>
      <c r="F2649" s="94" t="s">
        <v>944</v>
      </c>
      <c r="G2649" s="92">
        <v>68</v>
      </c>
      <c r="H2649" s="434" t="s">
        <v>1695</v>
      </c>
      <c r="I2649" s="86">
        <v>75</v>
      </c>
      <c r="J2649" s="92">
        <v>10</v>
      </c>
      <c r="K2649" s="434" t="s">
        <v>1704</v>
      </c>
      <c r="L2649" s="435"/>
      <c r="M2649" s="107">
        <v>55</v>
      </c>
    </row>
    <row r="2650" spans="2:13">
      <c r="B2650" s="61" t="s">
        <v>1679</v>
      </c>
      <c r="C2650" s="86" t="s">
        <v>847</v>
      </c>
      <c r="D2650" s="92">
        <v>75</v>
      </c>
      <c r="E2650" s="434" t="s">
        <v>1679</v>
      </c>
      <c r="F2650" s="86" t="s">
        <v>1722</v>
      </c>
      <c r="G2650" s="92">
        <v>0</v>
      </c>
      <c r="H2650" s="434" t="s">
        <v>1696</v>
      </c>
      <c r="I2650" s="86">
        <v>100</v>
      </c>
      <c r="J2650" s="92">
        <v>10</v>
      </c>
      <c r="K2650" s="434" t="s">
        <v>1735</v>
      </c>
      <c r="L2650" s="435"/>
      <c r="M2650" s="107">
        <v>0</v>
      </c>
    </row>
    <row r="2651" spans="2:13">
      <c r="B2651" s="61" t="s">
        <v>1680</v>
      </c>
      <c r="C2651" s="86" t="s">
        <v>1722</v>
      </c>
      <c r="D2651" s="92">
        <v>0</v>
      </c>
      <c r="E2651" s="434" t="s">
        <v>1680</v>
      </c>
      <c r="F2651" s="86" t="s">
        <v>1722</v>
      </c>
      <c r="G2651" s="92">
        <v>0</v>
      </c>
      <c r="H2651" s="434" t="s">
        <v>1697</v>
      </c>
      <c r="I2651" s="86">
        <v>0</v>
      </c>
      <c r="J2651" s="92">
        <v>20</v>
      </c>
      <c r="K2651" s="67" t="s">
        <v>1706</v>
      </c>
      <c r="L2651" s="68"/>
      <c r="M2651" s="101">
        <v>0</v>
      </c>
    </row>
    <row r="2652" spans="2:13">
      <c r="B2652" s="61" t="s">
        <v>1681</v>
      </c>
      <c r="C2652" s="109" t="s">
        <v>1784</v>
      </c>
      <c r="D2652" s="92">
        <v>75</v>
      </c>
      <c r="E2652" s="434" t="s">
        <v>1681</v>
      </c>
      <c r="F2652" s="96" t="s">
        <v>1307</v>
      </c>
      <c r="G2652" s="92">
        <v>95</v>
      </c>
      <c r="H2652" s="434" t="s">
        <v>1698</v>
      </c>
      <c r="I2652" s="86">
        <v>0</v>
      </c>
      <c r="J2652" s="92">
        <v>10</v>
      </c>
      <c r="K2652" s="838" t="s">
        <v>1707</v>
      </c>
      <c r="L2652" s="839"/>
      <c r="M2652" s="845"/>
    </row>
    <row r="2653" spans="2:13">
      <c r="B2653" s="61" t="s">
        <v>1682</v>
      </c>
      <c r="C2653" s="86" t="s">
        <v>978</v>
      </c>
      <c r="D2653" s="92">
        <v>90</v>
      </c>
      <c r="E2653" s="434" t="s">
        <v>1682</v>
      </c>
      <c r="F2653" s="86" t="s">
        <v>889</v>
      </c>
      <c r="G2653" s="92">
        <v>80</v>
      </c>
      <c r="H2653" s="435" t="s">
        <v>1724</v>
      </c>
      <c r="I2653" s="86">
        <v>50</v>
      </c>
      <c r="J2653" s="92">
        <v>0</v>
      </c>
      <c r="K2653" s="846" t="s">
        <v>1708</v>
      </c>
      <c r="L2653" s="847"/>
      <c r="M2653" s="107">
        <v>0</v>
      </c>
    </row>
    <row r="2654" spans="2:13">
      <c r="B2654" s="61" t="s">
        <v>1683</v>
      </c>
      <c r="C2654" s="86" t="s">
        <v>953</v>
      </c>
      <c r="D2654" s="92">
        <v>75</v>
      </c>
      <c r="E2654" s="434" t="s">
        <v>1683</v>
      </c>
      <c r="F2654" s="86" t="s">
        <v>956</v>
      </c>
      <c r="G2654" s="92">
        <v>52</v>
      </c>
      <c r="H2654" s="434" t="s">
        <v>1699</v>
      </c>
      <c r="I2654" s="86">
        <v>100</v>
      </c>
      <c r="J2654" s="92">
        <v>10</v>
      </c>
      <c r="K2654" s="846" t="s">
        <v>1709</v>
      </c>
      <c r="L2654" s="847"/>
      <c r="M2654" s="107">
        <v>0</v>
      </c>
    </row>
    <row r="2655" spans="2:13">
      <c r="B2655" s="61" t="s">
        <v>1684</v>
      </c>
      <c r="C2655" s="86" t="s">
        <v>1723</v>
      </c>
      <c r="D2655" s="92" t="s">
        <v>1723</v>
      </c>
      <c r="E2655" s="434" t="s">
        <v>1684</v>
      </c>
      <c r="F2655" s="86" t="s">
        <v>1723</v>
      </c>
      <c r="G2655" s="92" t="s">
        <v>1723</v>
      </c>
      <c r="H2655" s="434" t="s">
        <v>1685</v>
      </c>
      <c r="I2655" s="86">
        <v>85</v>
      </c>
      <c r="J2655" s="92">
        <v>30</v>
      </c>
      <c r="K2655" s="846" t="s">
        <v>1710</v>
      </c>
      <c r="L2655" s="847"/>
      <c r="M2655" s="107">
        <v>0</v>
      </c>
    </row>
    <row r="2656" spans="2:13">
      <c r="B2656" s="61" t="s">
        <v>1685</v>
      </c>
      <c r="C2656" s="86" t="s">
        <v>1095</v>
      </c>
      <c r="D2656" s="92">
        <v>80</v>
      </c>
      <c r="E2656" s="434" t="s">
        <v>1685</v>
      </c>
      <c r="F2656" s="86" t="s">
        <v>1722</v>
      </c>
      <c r="G2656" s="92">
        <v>0</v>
      </c>
      <c r="H2656" s="434" t="s">
        <v>1700</v>
      </c>
      <c r="I2656" s="100">
        <v>70</v>
      </c>
      <c r="J2656" s="106">
        <v>0</v>
      </c>
      <c r="K2656" s="593" t="s">
        <v>2003</v>
      </c>
      <c r="L2656" s="100"/>
      <c r="M2656" s="101">
        <v>0</v>
      </c>
    </row>
    <row r="2657" spans="2:13">
      <c r="B2657" s="61" t="s">
        <v>1686</v>
      </c>
      <c r="C2657" s="94" t="s">
        <v>811</v>
      </c>
      <c r="D2657" s="92">
        <v>100</v>
      </c>
      <c r="E2657" s="434" t="s">
        <v>1686</v>
      </c>
      <c r="F2657" s="86" t="s">
        <v>1722</v>
      </c>
      <c r="G2657" s="92">
        <v>0</v>
      </c>
      <c r="H2657" s="848" t="s">
        <v>1712</v>
      </c>
      <c r="I2657" s="849"/>
      <c r="J2657" s="81" t="s">
        <v>1711</v>
      </c>
      <c r="K2657" s="97">
        <v>40</v>
      </c>
      <c r="L2657" s="82" t="s">
        <v>1705</v>
      </c>
      <c r="M2657" s="98">
        <v>480</v>
      </c>
    </row>
    <row r="2658" spans="2:13">
      <c r="B2658" s="61" t="s">
        <v>1687</v>
      </c>
      <c r="C2658" s="86" t="s">
        <v>627</v>
      </c>
      <c r="D2658" s="92">
        <v>60</v>
      </c>
      <c r="E2658" s="434" t="s">
        <v>1687</v>
      </c>
      <c r="F2658" s="86" t="s">
        <v>1722</v>
      </c>
      <c r="G2658" s="92">
        <v>0</v>
      </c>
      <c r="H2658" s="435"/>
      <c r="I2658" s="435"/>
      <c r="J2658" s="435"/>
      <c r="K2658" s="435"/>
      <c r="L2658" s="435"/>
      <c r="M2658" s="65"/>
    </row>
    <row r="2659" spans="2:13">
      <c r="B2659" s="61" t="s">
        <v>1688</v>
      </c>
      <c r="C2659" s="86" t="s">
        <v>1723</v>
      </c>
      <c r="D2659" s="92" t="s">
        <v>1723</v>
      </c>
      <c r="E2659" s="434" t="s">
        <v>1688</v>
      </c>
      <c r="F2659" s="86" t="s">
        <v>1723</v>
      </c>
      <c r="G2659" s="92" t="s">
        <v>1723</v>
      </c>
      <c r="H2659" s="435"/>
      <c r="I2659" s="435"/>
      <c r="J2659" s="435"/>
      <c r="K2659" s="435"/>
      <c r="L2659" s="435"/>
      <c r="M2659" s="65"/>
    </row>
    <row r="2660" spans="2:13">
      <c r="B2660" s="61" t="s">
        <v>1689</v>
      </c>
      <c r="C2660" s="86" t="s">
        <v>1749</v>
      </c>
      <c r="D2660" s="92">
        <v>80</v>
      </c>
      <c r="E2660" s="434" t="s">
        <v>1689</v>
      </c>
      <c r="F2660" s="96" t="s">
        <v>1195</v>
      </c>
      <c r="G2660" s="92">
        <v>75</v>
      </c>
      <c r="H2660" s="435"/>
      <c r="I2660" s="435"/>
      <c r="J2660" s="86" t="s">
        <v>1723</v>
      </c>
      <c r="K2660" s="435"/>
      <c r="L2660" s="435"/>
      <c r="M2660" s="65"/>
    </row>
    <row r="2661" spans="2:13">
      <c r="B2661" s="61" t="s">
        <v>1690</v>
      </c>
      <c r="C2661" s="94" t="s">
        <v>1252</v>
      </c>
      <c r="D2661" s="92">
        <v>80</v>
      </c>
      <c r="E2661" s="434" t="s">
        <v>1690</v>
      </c>
      <c r="F2661" s="86" t="s">
        <v>1722</v>
      </c>
      <c r="G2661" s="92">
        <v>0</v>
      </c>
      <c r="H2661" s="435"/>
      <c r="I2661" s="435"/>
      <c r="J2661" s="435"/>
      <c r="K2661" s="435"/>
      <c r="L2661" s="435"/>
      <c r="M2661" s="65"/>
    </row>
    <row r="2662" spans="2:13">
      <c r="B2662" s="61" t="s">
        <v>1691</v>
      </c>
      <c r="C2662" s="109" t="s">
        <v>1191</v>
      </c>
      <c r="D2662" s="92">
        <v>70</v>
      </c>
      <c r="E2662" s="434" t="s">
        <v>1691</v>
      </c>
      <c r="F2662" s="96" t="s">
        <v>1185</v>
      </c>
      <c r="G2662" s="92">
        <v>80</v>
      </c>
      <c r="H2662" s="86" t="s">
        <v>1716</v>
      </c>
      <c r="I2662" s="435"/>
      <c r="J2662" s="85" t="s">
        <v>1717</v>
      </c>
      <c r="K2662" s="435"/>
      <c r="L2662" s="85" t="s">
        <v>1718</v>
      </c>
      <c r="M2662" s="65"/>
    </row>
    <row r="2663" spans="2:13">
      <c r="B2663" s="61" t="s">
        <v>1692</v>
      </c>
      <c r="C2663" s="86" t="s">
        <v>1722</v>
      </c>
      <c r="D2663" s="92">
        <v>0</v>
      </c>
      <c r="E2663" s="434" t="s">
        <v>1692</v>
      </c>
      <c r="F2663" s="86" t="s">
        <v>1722</v>
      </c>
      <c r="G2663" s="92">
        <v>0</v>
      </c>
      <c r="H2663" s="435"/>
      <c r="I2663" s="435"/>
      <c r="J2663" s="435"/>
      <c r="K2663" s="435"/>
      <c r="L2663" s="435"/>
      <c r="M2663" s="65"/>
    </row>
    <row r="2664" spans="2:13">
      <c r="B2664" s="61" t="s">
        <v>1677</v>
      </c>
      <c r="C2664" s="94" t="s">
        <v>1066</v>
      </c>
      <c r="D2664" s="92">
        <v>70</v>
      </c>
      <c r="E2664" s="434" t="s">
        <v>1677</v>
      </c>
      <c r="F2664" s="86" t="s">
        <v>1722</v>
      </c>
      <c r="G2664" s="92">
        <v>0</v>
      </c>
      <c r="H2664" s="435"/>
      <c r="I2664" s="435"/>
      <c r="J2664" s="86" t="s">
        <v>1723</v>
      </c>
      <c r="K2664" s="435"/>
      <c r="L2664" s="435"/>
      <c r="M2664" s="65"/>
    </row>
    <row r="2665" spans="2:13">
      <c r="B2665" s="61" t="s">
        <v>1693</v>
      </c>
      <c r="C2665" s="86" t="s">
        <v>1722</v>
      </c>
      <c r="D2665" s="92">
        <v>0</v>
      </c>
      <c r="E2665" s="434" t="s">
        <v>1693</v>
      </c>
      <c r="F2665" s="86" t="s">
        <v>1722</v>
      </c>
      <c r="G2665" s="92">
        <v>0</v>
      </c>
      <c r="H2665" s="435"/>
      <c r="I2665" s="435"/>
      <c r="J2665" s="435"/>
      <c r="K2665" s="435"/>
      <c r="L2665" s="435"/>
      <c r="M2665" s="65"/>
    </row>
    <row r="2666" spans="2:13" ht="15.75" thickBot="1">
      <c r="B2666" s="102" t="s">
        <v>1729</v>
      </c>
      <c r="C2666" s="93"/>
      <c r="D2666" s="108">
        <v>80</v>
      </c>
      <c r="E2666" s="103" t="s">
        <v>1730</v>
      </c>
      <c r="F2666" s="93"/>
      <c r="G2666" s="108">
        <v>75</v>
      </c>
      <c r="H2666" s="83"/>
      <c r="I2666" s="83"/>
      <c r="J2666" s="83"/>
      <c r="K2666" s="83"/>
      <c r="L2666" s="83"/>
      <c r="M2666" s="84"/>
    </row>
    <row r="2667" spans="2:13" ht="16.5" thickTop="1" thickBot="1">
      <c r="B2667" s="104"/>
      <c r="C2667" s="105"/>
      <c r="D2667" s="142"/>
      <c r="E2667" s="104"/>
      <c r="F2667" s="105"/>
      <c r="G2667" s="142"/>
      <c r="H2667" s="58"/>
      <c r="I2667" s="58"/>
      <c r="J2667" s="58"/>
      <c r="K2667" s="58"/>
      <c r="L2667" s="58"/>
      <c r="M2667" s="58"/>
    </row>
    <row r="2668" spans="2:13" ht="16.5" thickTop="1" thickBot="1">
      <c r="B2668" s="833" t="s">
        <v>1765</v>
      </c>
      <c r="C2668" s="834"/>
      <c r="D2668" s="835" t="s">
        <v>1658</v>
      </c>
      <c r="E2668" s="836"/>
      <c r="F2668" s="836"/>
      <c r="G2668" s="836"/>
      <c r="H2668" s="836"/>
      <c r="I2668" s="837"/>
      <c r="J2668" s="143"/>
      <c r="K2668" s="59"/>
      <c r="L2668" s="59"/>
      <c r="M2668" s="60"/>
    </row>
    <row r="2669" spans="2:13" ht="15.75" thickTop="1">
      <c r="B2669" s="66" t="s">
        <v>1667</v>
      </c>
      <c r="C2669" s="596" t="s">
        <v>2050</v>
      </c>
      <c r="D2669" s="123" t="s">
        <v>1652</v>
      </c>
      <c r="E2669" s="124" t="s">
        <v>1653</v>
      </c>
      <c r="F2669" s="124" t="s">
        <v>1654</v>
      </c>
      <c r="G2669" s="124" t="s">
        <v>1656</v>
      </c>
      <c r="H2669" s="124" t="s">
        <v>1655</v>
      </c>
      <c r="I2669" s="125" t="s">
        <v>1657</v>
      </c>
      <c r="J2669" s="144"/>
      <c r="K2669" s="122"/>
      <c r="L2669" s="122"/>
      <c r="M2669" s="65"/>
    </row>
    <row r="2670" spans="2:13">
      <c r="B2670" s="66" t="s">
        <v>1757</v>
      </c>
      <c r="C2670" s="86" t="s">
        <v>1753</v>
      </c>
      <c r="D2670" s="87">
        <v>108</v>
      </c>
      <c r="E2670" s="88">
        <v>130</v>
      </c>
      <c r="F2670" s="88">
        <v>95</v>
      </c>
      <c r="G2670" s="88">
        <v>80</v>
      </c>
      <c r="H2670" s="88">
        <v>85</v>
      </c>
      <c r="I2670" s="89">
        <v>102</v>
      </c>
      <c r="J2670" s="144"/>
      <c r="K2670" s="122"/>
      <c r="L2670" s="122"/>
      <c r="M2670" s="65"/>
    </row>
    <row r="2671" spans="2:13">
      <c r="B2671" s="66" t="s">
        <v>1665</v>
      </c>
      <c r="C2671" s="86" t="s">
        <v>2</v>
      </c>
      <c r="D2671" s="838" t="s">
        <v>1669</v>
      </c>
      <c r="E2671" s="839"/>
      <c r="F2671" s="839"/>
      <c r="G2671" s="839"/>
      <c r="H2671" s="839"/>
      <c r="I2671" s="840"/>
      <c r="J2671" s="144"/>
      <c r="K2671" s="122"/>
      <c r="L2671" s="122"/>
      <c r="M2671" s="65"/>
    </row>
    <row r="2672" spans="2:13">
      <c r="B2672" s="66" t="s">
        <v>1666</v>
      </c>
      <c r="C2672" s="86" t="s">
        <v>9</v>
      </c>
      <c r="D2672" s="841" t="s">
        <v>1661</v>
      </c>
      <c r="E2672" s="842"/>
      <c r="F2672" s="842"/>
      <c r="G2672" s="842" t="s">
        <v>1662</v>
      </c>
      <c r="H2672" s="842"/>
      <c r="I2672" s="843"/>
      <c r="J2672" s="144"/>
      <c r="K2672" s="122"/>
      <c r="L2672" s="122"/>
      <c r="M2672" s="65"/>
    </row>
    <row r="2673" spans="2:13">
      <c r="B2673" s="66" t="s">
        <v>1670</v>
      </c>
      <c r="C2673" s="86" t="s">
        <v>1560</v>
      </c>
      <c r="D2673" s="63" t="s">
        <v>1663</v>
      </c>
      <c r="E2673" s="122" t="s">
        <v>1074</v>
      </c>
      <c r="F2673" s="122"/>
      <c r="G2673" s="64" t="s">
        <v>1663</v>
      </c>
      <c r="H2673" s="122" t="s">
        <v>811</v>
      </c>
      <c r="I2673" s="70"/>
      <c r="J2673" s="146"/>
      <c r="K2673" s="122"/>
      <c r="L2673" s="122"/>
      <c r="M2673" s="65"/>
    </row>
    <row r="2674" spans="2:13">
      <c r="B2674" s="66" t="s">
        <v>1659</v>
      </c>
      <c r="C2674" s="110">
        <v>1084.81</v>
      </c>
      <c r="D2674" s="71" t="s">
        <v>1664</v>
      </c>
      <c r="E2674" s="90">
        <v>120</v>
      </c>
      <c r="F2674" s="68"/>
      <c r="G2674" s="72" t="s">
        <v>1664</v>
      </c>
      <c r="H2674" s="90">
        <v>100</v>
      </c>
      <c r="I2674" s="69"/>
      <c r="J2674" s="145"/>
      <c r="K2674" s="122"/>
      <c r="L2674" s="122"/>
      <c r="M2674" s="65"/>
    </row>
    <row r="2675" spans="2:13">
      <c r="B2675" s="66" t="s">
        <v>1660</v>
      </c>
      <c r="C2675" s="86">
        <v>415.45</v>
      </c>
      <c r="D2675" s="838" t="s">
        <v>1668</v>
      </c>
      <c r="E2675" s="839"/>
      <c r="F2675" s="839"/>
      <c r="G2675" s="839"/>
      <c r="H2675" s="839"/>
      <c r="I2675" s="840"/>
      <c r="J2675" s="145"/>
      <c r="K2675" s="122"/>
      <c r="L2675" s="122"/>
      <c r="M2675" s="65"/>
    </row>
    <row r="2676" spans="2:13">
      <c r="B2676" s="66" t="s">
        <v>1728</v>
      </c>
      <c r="C2676" s="140">
        <v>524.82000000000005</v>
      </c>
      <c r="D2676" s="841" t="s">
        <v>1661</v>
      </c>
      <c r="E2676" s="842"/>
      <c r="F2676" s="842"/>
      <c r="G2676" s="842" t="s">
        <v>1662</v>
      </c>
      <c r="H2676" s="842"/>
      <c r="I2676" s="843"/>
      <c r="J2676" s="145"/>
      <c r="K2676" s="122"/>
      <c r="L2676" s="122"/>
      <c r="M2676" s="65"/>
    </row>
    <row r="2677" spans="2:13">
      <c r="B2677" s="66" t="s">
        <v>1713</v>
      </c>
      <c r="C2677" s="86">
        <v>1.66</v>
      </c>
      <c r="D2677" s="63" t="s">
        <v>1663</v>
      </c>
      <c r="E2677" s="122" t="s">
        <v>794</v>
      </c>
      <c r="F2677" s="122"/>
      <c r="G2677" s="64" t="s">
        <v>1663</v>
      </c>
      <c r="H2677" s="122" t="s">
        <v>810</v>
      </c>
      <c r="I2677" s="70"/>
      <c r="J2677" s="145"/>
      <c r="K2677" s="122"/>
      <c r="L2677" s="122"/>
      <c r="M2677" s="65"/>
    </row>
    <row r="2678" spans="2:13">
      <c r="B2678" s="66" t="s">
        <v>1714</v>
      </c>
      <c r="C2678" s="86">
        <v>1.57</v>
      </c>
      <c r="D2678" s="63" t="s">
        <v>1664</v>
      </c>
      <c r="E2678" s="90">
        <v>126</v>
      </c>
      <c r="F2678" s="68"/>
      <c r="G2678" s="72" t="s">
        <v>1664</v>
      </c>
      <c r="H2678" s="91">
        <v>90</v>
      </c>
      <c r="I2678" s="70"/>
      <c r="J2678" s="145"/>
      <c r="K2678" s="122"/>
      <c r="L2678" s="122"/>
      <c r="M2678" s="65"/>
    </row>
    <row r="2679" spans="2:13">
      <c r="B2679" s="844" t="s">
        <v>1671</v>
      </c>
      <c r="C2679" s="839"/>
      <c r="D2679" s="840"/>
      <c r="E2679" s="838" t="s">
        <v>1672</v>
      </c>
      <c r="F2679" s="839"/>
      <c r="G2679" s="840"/>
      <c r="H2679" s="838" t="s">
        <v>1673</v>
      </c>
      <c r="I2679" s="839"/>
      <c r="J2679" s="840"/>
      <c r="K2679" s="838" t="s">
        <v>1701</v>
      </c>
      <c r="L2679" s="839"/>
      <c r="M2679" s="845"/>
    </row>
    <row r="2680" spans="2:13">
      <c r="B2680" s="73" t="s">
        <v>1674</v>
      </c>
      <c r="C2680" s="124" t="s">
        <v>1675</v>
      </c>
      <c r="D2680" s="125" t="s">
        <v>1676</v>
      </c>
      <c r="E2680" s="123" t="s">
        <v>1674</v>
      </c>
      <c r="F2680" s="124" t="s">
        <v>1675</v>
      </c>
      <c r="G2680" s="125" t="s">
        <v>1676</v>
      </c>
      <c r="H2680" s="123" t="s">
        <v>1694</v>
      </c>
      <c r="I2680" s="124" t="s">
        <v>1731</v>
      </c>
      <c r="J2680" s="125" t="s">
        <v>1732</v>
      </c>
      <c r="K2680" s="123" t="s">
        <v>1702</v>
      </c>
      <c r="L2680" s="124"/>
      <c r="M2680" s="77" t="s">
        <v>1703</v>
      </c>
    </row>
    <row r="2681" spans="2:13">
      <c r="B2681" s="61" t="s">
        <v>1678</v>
      </c>
      <c r="C2681" s="86" t="s">
        <v>1144</v>
      </c>
      <c r="D2681" s="92">
        <v>102</v>
      </c>
      <c r="E2681" s="121" t="s">
        <v>1678</v>
      </c>
      <c r="F2681" s="94" t="s">
        <v>944</v>
      </c>
      <c r="G2681" s="92">
        <v>68</v>
      </c>
      <c r="H2681" s="121" t="s">
        <v>1695</v>
      </c>
      <c r="I2681" s="86">
        <v>0</v>
      </c>
      <c r="J2681" s="92">
        <v>10</v>
      </c>
      <c r="K2681" s="121" t="s">
        <v>1704</v>
      </c>
      <c r="L2681" s="122"/>
      <c r="M2681" s="107">
        <v>0</v>
      </c>
    </row>
    <row r="2682" spans="2:13">
      <c r="B2682" s="61" t="s">
        <v>1679</v>
      </c>
      <c r="C2682" s="86" t="s">
        <v>845</v>
      </c>
      <c r="D2682" s="92">
        <v>65</v>
      </c>
      <c r="E2682" s="121" t="s">
        <v>1679</v>
      </c>
      <c r="F2682" s="86" t="s">
        <v>844</v>
      </c>
      <c r="G2682" s="92">
        <v>102</v>
      </c>
      <c r="H2682" s="121" t="s">
        <v>1696</v>
      </c>
      <c r="I2682" s="86">
        <v>90</v>
      </c>
      <c r="J2682" s="92">
        <v>-50</v>
      </c>
      <c r="K2682" s="121" t="s">
        <v>1735</v>
      </c>
      <c r="L2682" s="122"/>
      <c r="M2682" s="107">
        <v>0</v>
      </c>
    </row>
    <row r="2683" spans="2:13">
      <c r="B2683" s="61" t="s">
        <v>1680</v>
      </c>
      <c r="C2683" s="86" t="s">
        <v>644</v>
      </c>
      <c r="D2683" s="92">
        <v>81</v>
      </c>
      <c r="E2683" s="121" t="s">
        <v>1680</v>
      </c>
      <c r="F2683" s="86" t="s">
        <v>1271</v>
      </c>
      <c r="G2683" s="92">
        <v>95</v>
      </c>
      <c r="H2683" s="121" t="s">
        <v>1697</v>
      </c>
      <c r="I2683" s="86">
        <v>0</v>
      </c>
      <c r="J2683" s="92">
        <v>30</v>
      </c>
      <c r="K2683" s="67" t="s">
        <v>1706</v>
      </c>
      <c r="L2683" s="68"/>
      <c r="M2683" s="101">
        <v>0</v>
      </c>
    </row>
    <row r="2684" spans="2:13">
      <c r="B2684" s="61" t="s">
        <v>1681</v>
      </c>
      <c r="C2684" s="86" t="s">
        <v>1722</v>
      </c>
      <c r="D2684" s="92">
        <v>0</v>
      </c>
      <c r="E2684" s="121" t="s">
        <v>1681</v>
      </c>
      <c r="F2684" s="86" t="s">
        <v>1722</v>
      </c>
      <c r="G2684" s="92">
        <v>0</v>
      </c>
      <c r="H2684" s="121" t="s">
        <v>1698</v>
      </c>
      <c r="I2684" s="86">
        <v>0</v>
      </c>
      <c r="J2684" s="92">
        <v>0</v>
      </c>
      <c r="K2684" s="838" t="s">
        <v>1707</v>
      </c>
      <c r="L2684" s="839"/>
      <c r="M2684" s="845"/>
    </row>
    <row r="2685" spans="2:13">
      <c r="B2685" s="61" t="s">
        <v>1682</v>
      </c>
      <c r="C2685" s="86" t="s">
        <v>1722</v>
      </c>
      <c r="D2685" s="92">
        <v>0</v>
      </c>
      <c r="E2685" s="121" t="s">
        <v>1682</v>
      </c>
      <c r="F2685" s="86" t="s">
        <v>1722</v>
      </c>
      <c r="G2685" s="92">
        <v>0</v>
      </c>
      <c r="H2685" s="122" t="s">
        <v>1724</v>
      </c>
      <c r="I2685" s="86">
        <v>50</v>
      </c>
      <c r="J2685" s="92">
        <v>0</v>
      </c>
      <c r="K2685" s="846" t="s">
        <v>1708</v>
      </c>
      <c r="L2685" s="847"/>
      <c r="M2685" s="107">
        <v>0</v>
      </c>
    </row>
    <row r="2686" spans="2:13">
      <c r="B2686" s="61" t="s">
        <v>1683</v>
      </c>
      <c r="C2686" s="86" t="s">
        <v>1722</v>
      </c>
      <c r="D2686" s="92">
        <v>0</v>
      </c>
      <c r="E2686" s="121" t="s">
        <v>1683</v>
      </c>
      <c r="F2686" s="86" t="s">
        <v>1722</v>
      </c>
      <c r="G2686" s="92">
        <v>0</v>
      </c>
      <c r="H2686" s="121" t="s">
        <v>1699</v>
      </c>
      <c r="I2686" s="86">
        <v>0</v>
      </c>
      <c r="J2686" s="92">
        <v>0</v>
      </c>
      <c r="K2686" s="846" t="s">
        <v>1709</v>
      </c>
      <c r="L2686" s="847"/>
      <c r="M2686" s="107">
        <v>0</v>
      </c>
    </row>
    <row r="2687" spans="2:13">
      <c r="B2687" s="61" t="s">
        <v>1684</v>
      </c>
      <c r="C2687" s="94" t="s">
        <v>697</v>
      </c>
      <c r="D2687" s="92">
        <v>75</v>
      </c>
      <c r="E2687" s="121" t="s">
        <v>1684</v>
      </c>
      <c r="F2687" s="86" t="s">
        <v>1722</v>
      </c>
      <c r="G2687" s="92">
        <v>0</v>
      </c>
      <c r="H2687" s="121" t="s">
        <v>1685</v>
      </c>
      <c r="I2687" s="86">
        <v>85</v>
      </c>
      <c r="J2687" s="92">
        <v>30</v>
      </c>
      <c r="K2687" s="846" t="s">
        <v>1710</v>
      </c>
      <c r="L2687" s="847"/>
      <c r="M2687" s="107">
        <v>100</v>
      </c>
    </row>
    <row r="2688" spans="2:13">
      <c r="B2688" s="61" t="s">
        <v>1685</v>
      </c>
      <c r="C2688" s="86" t="s">
        <v>1095</v>
      </c>
      <c r="D2688" s="92">
        <v>80</v>
      </c>
      <c r="E2688" s="121" t="s">
        <v>1685</v>
      </c>
      <c r="F2688" s="86" t="s">
        <v>1722</v>
      </c>
      <c r="G2688" s="92">
        <v>0</v>
      </c>
      <c r="H2688" s="121" t="s">
        <v>1700</v>
      </c>
      <c r="I2688" s="100">
        <v>0</v>
      </c>
      <c r="J2688" s="106">
        <v>0</v>
      </c>
      <c r="K2688" s="593" t="s">
        <v>2003</v>
      </c>
      <c r="L2688" s="100"/>
      <c r="M2688" s="101">
        <v>0</v>
      </c>
    </row>
    <row r="2689" spans="2:13">
      <c r="B2689" s="61" t="s">
        <v>1686</v>
      </c>
      <c r="C2689" s="86" t="s">
        <v>1723</v>
      </c>
      <c r="D2689" s="92" t="s">
        <v>1723</v>
      </c>
      <c r="E2689" s="121" t="s">
        <v>1686</v>
      </c>
      <c r="F2689" s="86" t="s">
        <v>1723</v>
      </c>
      <c r="G2689" s="92" t="s">
        <v>1723</v>
      </c>
      <c r="H2689" s="848" t="s">
        <v>1712</v>
      </c>
      <c r="I2689" s="849"/>
      <c r="J2689" s="81" t="s">
        <v>1711</v>
      </c>
      <c r="K2689" s="97">
        <v>10</v>
      </c>
      <c r="L2689" s="82" t="s">
        <v>1705</v>
      </c>
      <c r="M2689" s="98">
        <v>75</v>
      </c>
    </row>
    <row r="2690" spans="2:13">
      <c r="B2690" s="61" t="s">
        <v>1687</v>
      </c>
      <c r="C2690" s="86" t="s">
        <v>627</v>
      </c>
      <c r="D2690" s="92">
        <v>60</v>
      </c>
      <c r="E2690" s="121" t="s">
        <v>1687</v>
      </c>
      <c r="F2690" s="86" t="s">
        <v>1722</v>
      </c>
      <c r="G2690" s="92">
        <v>0</v>
      </c>
      <c r="H2690" s="122"/>
      <c r="I2690" s="122"/>
      <c r="J2690" s="122"/>
      <c r="K2690" s="122"/>
      <c r="L2690" s="122"/>
      <c r="M2690" s="65"/>
    </row>
    <row r="2691" spans="2:13">
      <c r="B2691" s="61" t="s">
        <v>1688</v>
      </c>
      <c r="C2691" s="86" t="s">
        <v>1722</v>
      </c>
      <c r="D2691" s="92">
        <v>0</v>
      </c>
      <c r="E2691" s="121" t="s">
        <v>1688</v>
      </c>
      <c r="F2691" s="86" t="s">
        <v>1722</v>
      </c>
      <c r="G2691" s="92">
        <v>0</v>
      </c>
      <c r="H2691" s="122"/>
      <c r="I2691" s="122"/>
      <c r="J2691" s="122"/>
      <c r="K2691" s="122"/>
      <c r="L2691" s="122"/>
      <c r="M2691" s="65"/>
    </row>
    <row r="2692" spans="2:13">
      <c r="B2692" s="61" t="s">
        <v>1689</v>
      </c>
      <c r="C2692" s="94" t="s">
        <v>879</v>
      </c>
      <c r="D2692" s="92">
        <v>51</v>
      </c>
      <c r="E2692" s="121" t="s">
        <v>1689</v>
      </c>
      <c r="F2692" s="86" t="s">
        <v>1722</v>
      </c>
      <c r="G2692" s="92">
        <v>0</v>
      </c>
      <c r="H2692" s="122"/>
      <c r="I2692" s="122"/>
      <c r="J2692" s="122"/>
      <c r="K2692" s="122"/>
      <c r="L2692" s="122"/>
      <c r="M2692" s="65"/>
    </row>
    <row r="2693" spans="2:13">
      <c r="B2693" s="61" t="s">
        <v>1690</v>
      </c>
      <c r="C2693" s="94" t="s">
        <v>1252</v>
      </c>
      <c r="D2693" s="92">
        <v>80</v>
      </c>
      <c r="E2693" s="121" t="s">
        <v>1690</v>
      </c>
      <c r="F2693" s="86" t="s">
        <v>1722</v>
      </c>
      <c r="G2693" s="92">
        <v>0</v>
      </c>
      <c r="H2693" s="122"/>
      <c r="I2693" s="122"/>
      <c r="J2693" s="122"/>
      <c r="K2693" s="122"/>
      <c r="L2693" s="122"/>
      <c r="M2693" s="65"/>
    </row>
    <row r="2694" spans="2:13">
      <c r="B2694" s="61" t="s">
        <v>1691</v>
      </c>
      <c r="C2694" s="96" t="s">
        <v>1187</v>
      </c>
      <c r="D2694" s="92">
        <v>70</v>
      </c>
      <c r="E2694" s="121" t="s">
        <v>1691</v>
      </c>
      <c r="F2694" s="86" t="s">
        <v>1722</v>
      </c>
      <c r="G2694" s="92">
        <v>0</v>
      </c>
      <c r="H2694" s="86" t="s">
        <v>1716</v>
      </c>
      <c r="I2694" s="122"/>
      <c r="J2694" s="85" t="s">
        <v>1717</v>
      </c>
      <c r="K2694" s="122"/>
      <c r="L2694" s="85" t="s">
        <v>1718</v>
      </c>
      <c r="M2694" s="65"/>
    </row>
    <row r="2695" spans="2:13">
      <c r="B2695" s="61" t="s">
        <v>1692</v>
      </c>
      <c r="C2695" s="86" t="s">
        <v>1723</v>
      </c>
      <c r="D2695" s="92" t="s">
        <v>1723</v>
      </c>
      <c r="E2695" s="121" t="s">
        <v>1692</v>
      </c>
      <c r="F2695" s="86" t="s">
        <v>1723</v>
      </c>
      <c r="G2695" s="92" t="s">
        <v>1723</v>
      </c>
      <c r="H2695" s="122"/>
      <c r="I2695" s="122"/>
      <c r="J2695" s="122"/>
      <c r="K2695" s="122"/>
      <c r="L2695" s="122"/>
      <c r="M2695" s="65"/>
    </row>
    <row r="2696" spans="2:13">
      <c r="B2696" s="61" t="s">
        <v>1677</v>
      </c>
      <c r="C2696" s="86" t="s">
        <v>752</v>
      </c>
      <c r="D2696" s="92">
        <v>80</v>
      </c>
      <c r="E2696" s="121" t="s">
        <v>1677</v>
      </c>
      <c r="F2696" s="86" t="s">
        <v>1722</v>
      </c>
      <c r="G2696" s="92">
        <v>0</v>
      </c>
      <c r="H2696" s="122"/>
      <c r="I2696" s="122"/>
      <c r="J2696" s="122"/>
      <c r="K2696" s="122"/>
      <c r="L2696" s="122"/>
      <c r="M2696" s="65"/>
    </row>
    <row r="2697" spans="2:13">
      <c r="B2697" s="61" t="s">
        <v>1693</v>
      </c>
      <c r="C2697" s="86" t="s">
        <v>963</v>
      </c>
      <c r="D2697" s="92">
        <v>80</v>
      </c>
      <c r="E2697" s="121" t="s">
        <v>1693</v>
      </c>
      <c r="F2697" s="86" t="s">
        <v>1722</v>
      </c>
      <c r="G2697" s="92">
        <v>0</v>
      </c>
      <c r="H2697" s="122"/>
      <c r="I2697" s="122"/>
      <c r="J2697" s="122"/>
      <c r="K2697" s="122"/>
      <c r="L2697" s="122"/>
      <c r="M2697" s="65"/>
    </row>
    <row r="2698" spans="2:13" ht="15.75" thickBot="1">
      <c r="B2698" s="102" t="s">
        <v>1729</v>
      </c>
      <c r="C2698" s="93"/>
      <c r="D2698" s="108">
        <v>75</v>
      </c>
      <c r="E2698" s="103" t="s">
        <v>1730</v>
      </c>
      <c r="F2698" s="93"/>
      <c r="G2698" s="108">
        <v>88</v>
      </c>
      <c r="H2698" s="83"/>
      <c r="I2698" s="83"/>
      <c r="J2698" s="83"/>
      <c r="K2698" s="83"/>
      <c r="L2698" s="83"/>
      <c r="M2698" s="84"/>
    </row>
    <row r="2699" spans="2:13" ht="16.5" thickTop="1" thickBot="1">
      <c r="B2699" s="104"/>
      <c r="C2699" s="105"/>
      <c r="D2699" s="142"/>
      <c r="E2699" s="104"/>
      <c r="F2699" s="105"/>
      <c r="G2699" s="142"/>
      <c r="H2699" s="58"/>
      <c r="I2699" s="58"/>
      <c r="J2699" s="58"/>
      <c r="K2699" s="58"/>
      <c r="L2699" s="58"/>
      <c r="M2699" s="58"/>
    </row>
    <row r="2700" spans="2:13" ht="16.5" thickTop="1" thickBot="1">
      <c r="B2700" s="833" t="s">
        <v>2134</v>
      </c>
      <c r="C2700" s="834"/>
      <c r="D2700" s="835" t="s">
        <v>1658</v>
      </c>
      <c r="E2700" s="836"/>
      <c r="F2700" s="836"/>
      <c r="G2700" s="836"/>
      <c r="H2700" s="836"/>
      <c r="I2700" s="837"/>
      <c r="J2700" s="119"/>
      <c r="K2700" s="59"/>
      <c r="L2700" s="59"/>
      <c r="M2700" s="60"/>
    </row>
    <row r="2701" spans="2:13" ht="15.75" thickTop="1">
      <c r="B2701" s="66" t="s">
        <v>1667</v>
      </c>
      <c r="C2701" s="654" t="s">
        <v>2008</v>
      </c>
      <c r="D2701" s="656" t="s">
        <v>1652</v>
      </c>
      <c r="E2701" s="654" t="s">
        <v>1653</v>
      </c>
      <c r="F2701" s="654" t="s">
        <v>1654</v>
      </c>
      <c r="G2701" s="654" t="s">
        <v>1656</v>
      </c>
      <c r="H2701" s="654" t="s">
        <v>1655</v>
      </c>
      <c r="I2701" s="655" t="s">
        <v>1657</v>
      </c>
      <c r="J2701" s="120"/>
      <c r="K2701" s="658"/>
      <c r="L2701" s="658"/>
      <c r="M2701" s="65"/>
    </row>
    <row r="2702" spans="2:13">
      <c r="B2702" s="66" t="s">
        <v>1757</v>
      </c>
      <c r="C2702" s="86" t="s">
        <v>1792</v>
      </c>
      <c r="D2702" s="87">
        <v>68</v>
      </c>
      <c r="E2702" s="88">
        <v>65</v>
      </c>
      <c r="F2702" s="88">
        <v>65</v>
      </c>
      <c r="G2702" s="88">
        <v>125</v>
      </c>
      <c r="H2702" s="88">
        <v>115</v>
      </c>
      <c r="I2702" s="89">
        <v>80</v>
      </c>
      <c r="J2702" s="120"/>
      <c r="K2702" s="658"/>
      <c r="L2702" s="658"/>
      <c r="M2702" s="65"/>
    </row>
    <row r="2703" spans="2:13">
      <c r="B2703" s="66" t="s">
        <v>1665</v>
      </c>
      <c r="C2703" s="86" t="s">
        <v>13</v>
      </c>
      <c r="D2703" s="838" t="s">
        <v>1669</v>
      </c>
      <c r="E2703" s="839"/>
      <c r="F2703" s="839"/>
      <c r="G2703" s="839"/>
      <c r="H2703" s="839"/>
      <c r="I2703" s="840"/>
      <c r="J2703" s="120"/>
      <c r="K2703" s="658"/>
      <c r="L2703" s="658"/>
      <c r="M2703" s="65"/>
    </row>
    <row r="2704" spans="2:13">
      <c r="B2704" s="66" t="s">
        <v>1666</v>
      </c>
      <c r="C2704" s="86" t="s">
        <v>1723</v>
      </c>
      <c r="D2704" s="841" t="s">
        <v>1661</v>
      </c>
      <c r="E2704" s="842"/>
      <c r="F2704" s="842"/>
      <c r="G2704" s="842" t="s">
        <v>1662</v>
      </c>
      <c r="H2704" s="842"/>
      <c r="I2704" s="843"/>
      <c r="J2704" s="120"/>
      <c r="K2704" s="658"/>
      <c r="L2704" s="658"/>
      <c r="M2704" s="65"/>
    </row>
    <row r="2705" spans="2:13">
      <c r="B2705" s="66" t="s">
        <v>1670</v>
      </c>
      <c r="C2705" s="96" t="s">
        <v>1614</v>
      </c>
      <c r="D2705" s="63" t="s">
        <v>1663</v>
      </c>
      <c r="E2705" s="658" t="s">
        <v>1372</v>
      </c>
      <c r="F2705" s="658"/>
      <c r="G2705" s="64" t="s">
        <v>1663</v>
      </c>
      <c r="H2705" s="658" t="s">
        <v>1723</v>
      </c>
      <c r="I2705" s="70"/>
      <c r="J2705" s="120"/>
      <c r="K2705" s="658"/>
      <c r="L2705" s="658"/>
      <c r="M2705" s="65"/>
    </row>
    <row r="2706" spans="2:13">
      <c r="B2706" s="66" t="s">
        <v>1659</v>
      </c>
      <c r="C2706" s="140">
        <v>246.79</v>
      </c>
      <c r="D2706" s="71" t="s">
        <v>1664</v>
      </c>
      <c r="E2706" s="90">
        <v>72</v>
      </c>
      <c r="F2706" s="68"/>
      <c r="G2706" s="72" t="s">
        <v>1664</v>
      </c>
      <c r="H2706" s="90" t="s">
        <v>1723</v>
      </c>
      <c r="I2706" s="69"/>
      <c r="J2706" s="120"/>
      <c r="K2706" s="658"/>
      <c r="L2706" s="658"/>
      <c r="M2706" s="65"/>
    </row>
    <row r="2707" spans="2:13">
      <c r="B2707" s="66" t="s">
        <v>1660</v>
      </c>
      <c r="C2707" s="140">
        <v>168.21</v>
      </c>
      <c r="D2707" s="838" t="s">
        <v>1668</v>
      </c>
      <c r="E2707" s="839"/>
      <c r="F2707" s="839"/>
      <c r="G2707" s="839"/>
      <c r="H2707" s="839"/>
      <c r="I2707" s="840"/>
      <c r="J2707" s="120"/>
      <c r="K2707" s="658"/>
      <c r="L2707" s="658"/>
      <c r="M2707" s="65"/>
    </row>
    <row r="2708" spans="2:13">
      <c r="B2708" s="66" t="s">
        <v>1728</v>
      </c>
      <c r="C2708" s="140">
        <v>617.02</v>
      </c>
      <c r="D2708" s="841" t="s">
        <v>1661</v>
      </c>
      <c r="E2708" s="842"/>
      <c r="F2708" s="842"/>
      <c r="G2708" s="842" t="s">
        <v>1662</v>
      </c>
      <c r="H2708" s="842"/>
      <c r="I2708" s="843"/>
      <c r="J2708" s="120"/>
      <c r="K2708" s="658"/>
      <c r="L2708" s="658"/>
      <c r="M2708" s="65"/>
    </row>
    <row r="2709" spans="2:13">
      <c r="B2709" s="66" t="s">
        <v>1713</v>
      </c>
      <c r="C2709" s="140">
        <v>1.05</v>
      </c>
      <c r="D2709" s="63" t="s">
        <v>1663</v>
      </c>
      <c r="E2709" s="658" t="s">
        <v>13</v>
      </c>
      <c r="F2709" s="658"/>
      <c r="G2709" s="64" t="s">
        <v>1663</v>
      </c>
      <c r="H2709" s="658" t="s">
        <v>1723</v>
      </c>
      <c r="I2709" s="70"/>
      <c r="J2709" s="120"/>
      <c r="K2709" s="658"/>
      <c r="L2709" s="658"/>
      <c r="M2709" s="65"/>
    </row>
    <row r="2710" spans="2:13">
      <c r="B2710" s="66" t="s">
        <v>1714</v>
      </c>
      <c r="C2710" s="140">
        <v>1.23</v>
      </c>
      <c r="D2710" s="63" t="s">
        <v>1664</v>
      </c>
      <c r="E2710" s="90">
        <v>90</v>
      </c>
      <c r="F2710" s="68"/>
      <c r="G2710" s="72" t="s">
        <v>1664</v>
      </c>
      <c r="H2710" s="91" t="s">
        <v>1723</v>
      </c>
      <c r="I2710" s="70"/>
      <c r="J2710" s="120"/>
      <c r="K2710" s="658"/>
      <c r="L2710" s="658"/>
      <c r="M2710" s="65"/>
    </row>
    <row r="2711" spans="2:13">
      <c r="B2711" s="844" t="s">
        <v>1671</v>
      </c>
      <c r="C2711" s="839"/>
      <c r="D2711" s="840"/>
      <c r="E2711" s="838" t="s">
        <v>1672</v>
      </c>
      <c r="F2711" s="839"/>
      <c r="G2711" s="840"/>
      <c r="H2711" s="838" t="s">
        <v>1673</v>
      </c>
      <c r="I2711" s="839"/>
      <c r="J2711" s="840"/>
      <c r="K2711" s="838" t="s">
        <v>1701</v>
      </c>
      <c r="L2711" s="839"/>
      <c r="M2711" s="845"/>
    </row>
    <row r="2712" spans="2:13">
      <c r="B2712" s="73" t="s">
        <v>1674</v>
      </c>
      <c r="C2712" s="654" t="s">
        <v>1675</v>
      </c>
      <c r="D2712" s="655" t="s">
        <v>1676</v>
      </c>
      <c r="E2712" s="656" t="s">
        <v>1674</v>
      </c>
      <c r="F2712" s="654" t="s">
        <v>1675</v>
      </c>
      <c r="G2712" s="655" t="s">
        <v>1676</v>
      </c>
      <c r="H2712" s="656" t="s">
        <v>1694</v>
      </c>
      <c r="I2712" s="654" t="s">
        <v>1731</v>
      </c>
      <c r="J2712" s="655" t="s">
        <v>1732</v>
      </c>
      <c r="K2712" s="656" t="s">
        <v>1702</v>
      </c>
      <c r="L2712" s="654"/>
      <c r="M2712" s="77" t="s">
        <v>1703</v>
      </c>
    </row>
    <row r="2713" spans="2:13">
      <c r="B2713" s="61" t="s">
        <v>1678</v>
      </c>
      <c r="C2713" s="86" t="s">
        <v>1144</v>
      </c>
      <c r="D2713" s="92">
        <v>102</v>
      </c>
      <c r="E2713" s="657" t="s">
        <v>1678</v>
      </c>
      <c r="F2713" s="94" t="s">
        <v>944</v>
      </c>
      <c r="G2713" s="92">
        <v>68</v>
      </c>
      <c r="H2713" s="657" t="s">
        <v>1695</v>
      </c>
      <c r="I2713" s="86">
        <v>75</v>
      </c>
      <c r="J2713" s="92">
        <v>10</v>
      </c>
      <c r="K2713" s="657" t="s">
        <v>1704</v>
      </c>
      <c r="L2713" s="658"/>
      <c r="M2713" s="107">
        <v>25</v>
      </c>
    </row>
    <row r="2714" spans="2:13">
      <c r="B2714" s="61" t="s">
        <v>1679</v>
      </c>
      <c r="C2714" s="86" t="s">
        <v>847</v>
      </c>
      <c r="D2714" s="92">
        <v>75</v>
      </c>
      <c r="E2714" s="657" t="s">
        <v>1679</v>
      </c>
      <c r="F2714" s="86" t="s">
        <v>1722</v>
      </c>
      <c r="G2714" s="92">
        <v>0</v>
      </c>
      <c r="H2714" s="657" t="s">
        <v>1696</v>
      </c>
      <c r="I2714" s="86">
        <v>100</v>
      </c>
      <c r="J2714" s="92">
        <v>10</v>
      </c>
      <c r="K2714" s="657" t="s">
        <v>1735</v>
      </c>
      <c r="L2714" s="658"/>
      <c r="M2714" s="107">
        <v>25</v>
      </c>
    </row>
    <row r="2715" spans="2:13">
      <c r="B2715" s="61" t="s">
        <v>1680</v>
      </c>
      <c r="C2715" s="86" t="s">
        <v>1722</v>
      </c>
      <c r="D2715" s="92">
        <v>0</v>
      </c>
      <c r="E2715" s="657" t="s">
        <v>1680</v>
      </c>
      <c r="F2715" s="86" t="s">
        <v>1722</v>
      </c>
      <c r="G2715" s="92">
        <v>0</v>
      </c>
      <c r="H2715" s="657" t="s">
        <v>1697</v>
      </c>
      <c r="I2715" s="86">
        <v>0</v>
      </c>
      <c r="J2715" s="92">
        <v>20</v>
      </c>
      <c r="K2715" s="67" t="s">
        <v>1706</v>
      </c>
      <c r="L2715" s="68"/>
      <c r="M2715" s="101">
        <v>50</v>
      </c>
    </row>
    <row r="2716" spans="2:13">
      <c r="B2716" s="61" t="s">
        <v>1681</v>
      </c>
      <c r="C2716" s="109" t="s">
        <v>1784</v>
      </c>
      <c r="D2716" s="92">
        <v>75</v>
      </c>
      <c r="E2716" s="657" t="s">
        <v>1681</v>
      </c>
      <c r="F2716" s="96" t="s">
        <v>1307</v>
      </c>
      <c r="G2716" s="92">
        <v>95</v>
      </c>
      <c r="H2716" s="657" t="s">
        <v>1698</v>
      </c>
      <c r="I2716" s="86">
        <v>0</v>
      </c>
      <c r="J2716" s="92">
        <v>10</v>
      </c>
      <c r="K2716" s="838" t="s">
        <v>1707</v>
      </c>
      <c r="L2716" s="839"/>
      <c r="M2716" s="845"/>
    </row>
    <row r="2717" spans="2:13">
      <c r="B2717" s="61" t="s">
        <v>1682</v>
      </c>
      <c r="C2717" s="86" t="s">
        <v>1722</v>
      </c>
      <c r="D2717" s="92">
        <v>0</v>
      </c>
      <c r="E2717" s="657" t="s">
        <v>1682</v>
      </c>
      <c r="F2717" s="86" t="s">
        <v>889</v>
      </c>
      <c r="G2717" s="92">
        <v>80</v>
      </c>
      <c r="H2717" s="658" t="s">
        <v>1724</v>
      </c>
      <c r="I2717" s="86">
        <v>50</v>
      </c>
      <c r="J2717" s="92">
        <v>0</v>
      </c>
      <c r="K2717" s="846" t="s">
        <v>1708</v>
      </c>
      <c r="L2717" s="847"/>
      <c r="M2717" s="107">
        <v>0</v>
      </c>
    </row>
    <row r="2718" spans="2:13">
      <c r="B2718" s="61" t="s">
        <v>1683</v>
      </c>
      <c r="C2718" s="86" t="s">
        <v>953</v>
      </c>
      <c r="D2718" s="92">
        <v>75</v>
      </c>
      <c r="E2718" s="657" t="s">
        <v>1683</v>
      </c>
      <c r="F2718" s="86" t="s">
        <v>956</v>
      </c>
      <c r="G2718" s="92">
        <v>52</v>
      </c>
      <c r="H2718" s="657" t="s">
        <v>1699</v>
      </c>
      <c r="I2718" s="86">
        <v>100</v>
      </c>
      <c r="J2718" s="92">
        <v>10</v>
      </c>
      <c r="K2718" s="846" t="s">
        <v>1709</v>
      </c>
      <c r="L2718" s="847"/>
      <c r="M2718" s="107">
        <v>0</v>
      </c>
    </row>
    <row r="2719" spans="2:13">
      <c r="B2719" s="61" t="s">
        <v>1684</v>
      </c>
      <c r="C2719" s="86" t="s">
        <v>1722</v>
      </c>
      <c r="D2719" s="92">
        <v>0</v>
      </c>
      <c r="E2719" s="657" t="s">
        <v>1684</v>
      </c>
      <c r="F2719" s="94" t="s">
        <v>866</v>
      </c>
      <c r="G2719" s="92">
        <v>84</v>
      </c>
      <c r="H2719" s="657" t="s">
        <v>1685</v>
      </c>
      <c r="I2719" s="86">
        <v>85</v>
      </c>
      <c r="J2719" s="92">
        <v>0</v>
      </c>
      <c r="K2719" s="846" t="s">
        <v>1710</v>
      </c>
      <c r="L2719" s="847"/>
      <c r="M2719" s="107">
        <v>0</v>
      </c>
    </row>
    <row r="2720" spans="2:13">
      <c r="B2720" s="61" t="s">
        <v>1685</v>
      </c>
      <c r="C2720" s="86" t="s">
        <v>1722</v>
      </c>
      <c r="D2720" s="92">
        <v>0</v>
      </c>
      <c r="E2720" s="657" t="s">
        <v>1685</v>
      </c>
      <c r="F2720" s="86" t="s">
        <v>1722</v>
      </c>
      <c r="G2720" s="92">
        <v>0</v>
      </c>
      <c r="H2720" s="657" t="s">
        <v>1700</v>
      </c>
      <c r="I2720" s="100">
        <v>70</v>
      </c>
      <c r="J2720" s="106">
        <v>0</v>
      </c>
      <c r="K2720" s="593" t="s">
        <v>2003</v>
      </c>
      <c r="L2720" s="100"/>
      <c r="M2720" s="101">
        <v>0</v>
      </c>
    </row>
    <row r="2721" spans="2:13">
      <c r="B2721" s="61" t="s">
        <v>1686</v>
      </c>
      <c r="C2721" s="86" t="s">
        <v>1722</v>
      </c>
      <c r="D2721" s="92">
        <v>0</v>
      </c>
      <c r="E2721" s="657" t="s">
        <v>1686</v>
      </c>
      <c r="F2721" s="86" t="s">
        <v>1722</v>
      </c>
      <c r="G2721" s="92">
        <v>0</v>
      </c>
      <c r="H2721" s="848" t="s">
        <v>1712</v>
      </c>
      <c r="I2721" s="849"/>
      <c r="J2721" s="81" t="s">
        <v>1711</v>
      </c>
      <c r="K2721" s="97">
        <v>40</v>
      </c>
      <c r="L2721" s="82" t="s">
        <v>1705</v>
      </c>
      <c r="M2721" s="98">
        <v>440</v>
      </c>
    </row>
    <row r="2722" spans="2:13">
      <c r="B2722" s="61" t="s">
        <v>1687</v>
      </c>
      <c r="C2722" s="86" t="s">
        <v>1722</v>
      </c>
      <c r="D2722" s="92">
        <v>0</v>
      </c>
      <c r="E2722" s="657" t="s">
        <v>1687</v>
      </c>
      <c r="F2722" s="86" t="s">
        <v>1722</v>
      </c>
      <c r="G2722" s="92">
        <v>0</v>
      </c>
      <c r="H2722" s="658"/>
      <c r="I2722" s="658"/>
      <c r="J2722" s="658"/>
      <c r="K2722" s="658"/>
      <c r="L2722" s="658"/>
      <c r="M2722" s="65"/>
    </row>
    <row r="2723" spans="2:13">
      <c r="B2723" s="61" t="s">
        <v>1688</v>
      </c>
      <c r="C2723" s="86" t="s">
        <v>1723</v>
      </c>
      <c r="D2723" s="92" t="s">
        <v>1723</v>
      </c>
      <c r="E2723" s="657" t="s">
        <v>1688</v>
      </c>
      <c r="F2723" s="86" t="s">
        <v>1723</v>
      </c>
      <c r="G2723" s="92" t="s">
        <v>1723</v>
      </c>
      <c r="H2723" s="658"/>
      <c r="I2723" s="658"/>
      <c r="J2723" s="658"/>
      <c r="K2723" s="658"/>
      <c r="L2723" s="658"/>
      <c r="M2723" s="65"/>
    </row>
    <row r="2724" spans="2:13">
      <c r="B2724" s="61" t="s">
        <v>1689</v>
      </c>
      <c r="C2724" s="86" t="s">
        <v>1722</v>
      </c>
      <c r="D2724" s="92">
        <v>0</v>
      </c>
      <c r="E2724" s="657" t="s">
        <v>1689</v>
      </c>
      <c r="F2724" s="96" t="s">
        <v>1195</v>
      </c>
      <c r="G2724" s="92">
        <v>75</v>
      </c>
      <c r="H2724" s="658"/>
      <c r="I2724" s="658"/>
      <c r="J2724" s="658"/>
      <c r="K2724" s="658"/>
      <c r="L2724" s="658"/>
      <c r="M2724" s="65"/>
    </row>
    <row r="2725" spans="2:13">
      <c r="B2725" s="61" t="s">
        <v>1690</v>
      </c>
      <c r="C2725" s="86" t="s">
        <v>1722</v>
      </c>
      <c r="D2725" s="92">
        <v>0</v>
      </c>
      <c r="E2725" s="657" t="s">
        <v>1690</v>
      </c>
      <c r="F2725" s="86" t="s">
        <v>1722</v>
      </c>
      <c r="G2725" s="92">
        <v>0</v>
      </c>
      <c r="H2725" s="658"/>
      <c r="I2725" s="658"/>
      <c r="J2725" s="658"/>
      <c r="K2725" s="658"/>
      <c r="L2725" s="658"/>
      <c r="M2725" s="65"/>
    </row>
    <row r="2726" spans="2:13">
      <c r="B2726" s="61" t="s">
        <v>1691</v>
      </c>
      <c r="C2726" s="109" t="s">
        <v>1191</v>
      </c>
      <c r="D2726" s="92">
        <v>70</v>
      </c>
      <c r="E2726" s="657" t="s">
        <v>1691</v>
      </c>
      <c r="F2726" s="96" t="s">
        <v>1185</v>
      </c>
      <c r="G2726" s="92">
        <v>80</v>
      </c>
      <c r="H2726" s="86" t="s">
        <v>1716</v>
      </c>
      <c r="I2726" s="658"/>
      <c r="J2726" s="85" t="s">
        <v>1717</v>
      </c>
      <c r="K2726" s="658"/>
      <c r="L2726" s="85" t="s">
        <v>1718</v>
      </c>
      <c r="M2726" s="65"/>
    </row>
    <row r="2727" spans="2:13">
      <c r="B2727" s="61" t="s">
        <v>1692</v>
      </c>
      <c r="C2727" s="86" t="s">
        <v>1722</v>
      </c>
      <c r="D2727" s="92">
        <v>0</v>
      </c>
      <c r="E2727" s="657" t="s">
        <v>1692</v>
      </c>
      <c r="F2727" s="86" t="s">
        <v>1722</v>
      </c>
      <c r="G2727" s="92">
        <v>0</v>
      </c>
      <c r="H2727" s="658"/>
      <c r="I2727" s="658"/>
      <c r="J2727" s="658"/>
      <c r="K2727" s="658"/>
      <c r="L2727" s="658"/>
      <c r="M2727" s="65"/>
    </row>
    <row r="2728" spans="2:13">
      <c r="B2728" s="61" t="s">
        <v>1677</v>
      </c>
      <c r="C2728" s="86" t="s">
        <v>863</v>
      </c>
      <c r="D2728" s="92">
        <v>66</v>
      </c>
      <c r="E2728" s="657" t="s">
        <v>1677</v>
      </c>
      <c r="F2728" s="86" t="s">
        <v>1722</v>
      </c>
      <c r="G2728" s="92">
        <v>0</v>
      </c>
      <c r="H2728" s="658"/>
      <c r="I2728" s="658"/>
      <c r="J2728" s="658"/>
      <c r="K2728" s="658"/>
      <c r="L2728" s="658"/>
      <c r="M2728" s="65"/>
    </row>
    <row r="2729" spans="2:13">
      <c r="B2729" s="61" t="s">
        <v>1693</v>
      </c>
      <c r="C2729" s="86" t="s">
        <v>1722</v>
      </c>
      <c r="D2729" s="92">
        <v>0</v>
      </c>
      <c r="E2729" s="657" t="s">
        <v>1693</v>
      </c>
      <c r="F2729" s="86" t="s">
        <v>1722</v>
      </c>
      <c r="G2729" s="92">
        <v>0</v>
      </c>
      <c r="H2729" s="658"/>
      <c r="I2729" s="658"/>
      <c r="J2729" s="658"/>
      <c r="K2729" s="658"/>
      <c r="L2729" s="658"/>
      <c r="M2729" s="65"/>
    </row>
    <row r="2730" spans="2:13" ht="15.75" thickBot="1">
      <c r="B2730" s="102" t="s">
        <v>1729</v>
      </c>
      <c r="C2730" s="93"/>
      <c r="D2730" s="108">
        <v>77</v>
      </c>
      <c r="E2730" s="103" t="s">
        <v>1730</v>
      </c>
      <c r="F2730" s="93"/>
      <c r="G2730" s="108">
        <v>76</v>
      </c>
      <c r="H2730" s="83"/>
      <c r="I2730" s="83"/>
      <c r="J2730" s="83"/>
      <c r="K2730" s="83"/>
      <c r="L2730" s="83"/>
      <c r="M2730" s="84"/>
    </row>
    <row r="2731" spans="2:13" ht="15.75" thickTop="1">
      <c r="B2731" s="104"/>
      <c r="C2731" s="105"/>
      <c r="D2731" s="142"/>
      <c r="E2731" s="104"/>
      <c r="F2731" s="105"/>
      <c r="G2731" s="142"/>
      <c r="H2731" s="58"/>
      <c r="I2731" s="58"/>
      <c r="J2731" s="58"/>
      <c r="K2731" s="58"/>
      <c r="L2731" s="58"/>
      <c r="M2731" s="58"/>
    </row>
    <row r="2732" spans="2:13">
      <c r="B2732" s="104"/>
      <c r="C2732" s="105"/>
      <c r="D2732" s="142"/>
      <c r="E2732" s="104"/>
      <c r="F2732" s="105"/>
      <c r="G2732" s="142"/>
      <c r="H2732" s="58"/>
      <c r="I2732" s="58"/>
      <c r="J2732" s="58"/>
      <c r="K2732" s="58"/>
      <c r="L2732" s="58"/>
      <c r="M2732" s="58"/>
    </row>
    <row r="2733" spans="2:13" ht="15.75" thickBot="1">
      <c r="B2733" s="156"/>
      <c r="C2733" s="157"/>
      <c r="D2733" s="157"/>
      <c r="E2733" s="156"/>
      <c r="F2733" s="157"/>
      <c r="G2733" s="157"/>
      <c r="H2733" s="156"/>
      <c r="I2733" s="156"/>
      <c r="J2733" s="156"/>
      <c r="K2733" s="156"/>
      <c r="L2733" s="156"/>
      <c r="M2733" s="156"/>
    </row>
    <row r="2734" spans="2:13" ht="16.5" thickTop="1" thickBot="1">
      <c r="B2734" s="833" t="s">
        <v>1957</v>
      </c>
      <c r="C2734" s="834"/>
      <c r="D2734" s="835" t="s">
        <v>1658</v>
      </c>
      <c r="E2734" s="836"/>
      <c r="F2734" s="836"/>
      <c r="G2734" s="836"/>
      <c r="H2734" s="836"/>
      <c r="I2734" s="837"/>
      <c r="J2734" s="190"/>
      <c r="K2734" s="59"/>
      <c r="L2734" s="59"/>
      <c r="M2734" s="60"/>
    </row>
    <row r="2735" spans="2:13" ht="15.75" thickTop="1">
      <c r="B2735" s="66" t="s">
        <v>1667</v>
      </c>
      <c r="C2735" s="598" t="s">
        <v>2022</v>
      </c>
      <c r="D2735" s="510" t="s">
        <v>1652</v>
      </c>
      <c r="E2735" s="511" t="s">
        <v>1653</v>
      </c>
      <c r="F2735" s="511" t="s">
        <v>1654</v>
      </c>
      <c r="G2735" s="511" t="s">
        <v>1656</v>
      </c>
      <c r="H2735" s="511" t="s">
        <v>1655</v>
      </c>
      <c r="I2735" s="512" t="s">
        <v>1657</v>
      </c>
      <c r="J2735" s="191"/>
      <c r="K2735" s="514"/>
      <c r="L2735" s="514"/>
      <c r="M2735" s="65"/>
    </row>
    <row r="2736" spans="2:13">
      <c r="B2736" s="66" t="s">
        <v>1757</v>
      </c>
      <c r="C2736" s="86" t="s">
        <v>1792</v>
      </c>
      <c r="D2736" s="87">
        <v>111</v>
      </c>
      <c r="E2736" s="88">
        <v>83</v>
      </c>
      <c r="F2736" s="88">
        <v>68</v>
      </c>
      <c r="G2736" s="88">
        <v>92</v>
      </c>
      <c r="H2736" s="88">
        <v>82</v>
      </c>
      <c r="I2736" s="89">
        <v>39</v>
      </c>
      <c r="J2736" s="191"/>
      <c r="K2736" s="514"/>
      <c r="L2736" s="514"/>
      <c r="M2736" s="65"/>
    </row>
    <row r="2737" spans="2:13">
      <c r="B2737" s="66" t="s">
        <v>1665</v>
      </c>
      <c r="C2737" s="86" t="s">
        <v>16</v>
      </c>
      <c r="D2737" s="838" t="s">
        <v>1669</v>
      </c>
      <c r="E2737" s="839"/>
      <c r="F2737" s="839"/>
      <c r="G2737" s="839"/>
      <c r="H2737" s="839"/>
      <c r="I2737" s="840"/>
      <c r="J2737" s="191"/>
      <c r="K2737" s="514"/>
      <c r="L2737" s="514"/>
      <c r="M2737" s="65"/>
    </row>
    <row r="2738" spans="2:13">
      <c r="B2738" s="66" t="s">
        <v>1666</v>
      </c>
      <c r="C2738" s="86" t="s">
        <v>9</v>
      </c>
      <c r="D2738" s="841" t="s">
        <v>1661</v>
      </c>
      <c r="E2738" s="842"/>
      <c r="F2738" s="842"/>
      <c r="G2738" s="842" t="s">
        <v>1662</v>
      </c>
      <c r="H2738" s="842"/>
      <c r="I2738" s="843"/>
      <c r="J2738" s="191"/>
      <c r="K2738" s="514"/>
      <c r="L2738" s="514"/>
      <c r="M2738" s="65"/>
    </row>
    <row r="2739" spans="2:13">
      <c r="B2739" s="66" t="s">
        <v>1670</v>
      </c>
      <c r="C2739" s="95" t="s">
        <v>1600</v>
      </c>
      <c r="D2739" s="63" t="s">
        <v>1663</v>
      </c>
      <c r="E2739" s="514" t="s">
        <v>1351</v>
      </c>
      <c r="F2739" s="514"/>
      <c r="G2739" s="64" t="s">
        <v>1663</v>
      </c>
      <c r="H2739" s="514" t="s">
        <v>811</v>
      </c>
      <c r="I2739" s="70"/>
      <c r="J2739" s="294"/>
      <c r="K2739" s="514"/>
      <c r="L2739" s="514"/>
      <c r="M2739" s="65"/>
    </row>
    <row r="2740" spans="2:13">
      <c r="B2740" s="66" t="s">
        <v>1659</v>
      </c>
      <c r="C2740" s="86">
        <v>344.31</v>
      </c>
      <c r="D2740" s="71" t="s">
        <v>1664</v>
      </c>
      <c r="E2740" s="90">
        <v>80</v>
      </c>
      <c r="F2740" s="68"/>
      <c r="G2740" s="72" t="s">
        <v>1664</v>
      </c>
      <c r="H2740" s="90">
        <v>100</v>
      </c>
      <c r="I2740" s="69"/>
      <c r="J2740" s="145"/>
      <c r="K2740" s="514"/>
      <c r="L2740" s="514"/>
      <c r="M2740" s="65"/>
    </row>
    <row r="2741" spans="2:13">
      <c r="B2741" s="66" t="s">
        <v>1660</v>
      </c>
      <c r="C2741" s="140">
        <v>410.4</v>
      </c>
      <c r="D2741" s="838" t="s">
        <v>1668</v>
      </c>
      <c r="E2741" s="839"/>
      <c r="F2741" s="839"/>
      <c r="G2741" s="839"/>
      <c r="H2741" s="839"/>
      <c r="I2741" s="840"/>
      <c r="J2741" s="145"/>
      <c r="K2741" s="514"/>
      <c r="L2741" s="514"/>
      <c r="M2741" s="65"/>
    </row>
    <row r="2742" spans="2:13">
      <c r="B2742" s="66" t="s">
        <v>1728</v>
      </c>
      <c r="C2742" s="140">
        <v>324.81</v>
      </c>
      <c r="D2742" s="841" t="s">
        <v>1661</v>
      </c>
      <c r="E2742" s="842"/>
      <c r="F2742" s="842"/>
      <c r="G2742" s="842" t="s">
        <v>1662</v>
      </c>
      <c r="H2742" s="842"/>
      <c r="I2742" s="843"/>
      <c r="J2742" s="145"/>
      <c r="K2742" s="514"/>
      <c r="L2742" s="514"/>
      <c r="M2742" s="65"/>
    </row>
    <row r="2743" spans="2:13">
      <c r="B2743" s="66" t="s">
        <v>1713</v>
      </c>
      <c r="C2743" s="86">
        <v>1.71</v>
      </c>
      <c r="D2743" s="63" t="s">
        <v>1663</v>
      </c>
      <c r="E2743" s="514" t="s">
        <v>1271</v>
      </c>
      <c r="F2743" s="514"/>
      <c r="G2743" s="64" t="s">
        <v>1663</v>
      </c>
      <c r="H2743" s="514" t="s">
        <v>810</v>
      </c>
      <c r="I2743" s="70"/>
      <c r="J2743" s="145"/>
      <c r="K2743" s="514"/>
      <c r="L2743" s="514"/>
      <c r="M2743" s="65"/>
    </row>
    <row r="2744" spans="2:13">
      <c r="B2744" s="66" t="s">
        <v>1714</v>
      </c>
      <c r="C2744" s="140">
        <v>0.6</v>
      </c>
      <c r="D2744" s="63" t="s">
        <v>1664</v>
      </c>
      <c r="E2744" s="90">
        <v>95</v>
      </c>
      <c r="F2744" s="68"/>
      <c r="G2744" s="72" t="s">
        <v>1664</v>
      </c>
      <c r="H2744" s="91">
        <v>90</v>
      </c>
      <c r="I2744" s="70"/>
      <c r="J2744" s="145"/>
      <c r="K2744" s="514"/>
      <c r="L2744" s="514"/>
      <c r="M2744" s="65"/>
    </row>
    <row r="2745" spans="2:13">
      <c r="B2745" s="844" t="s">
        <v>1671</v>
      </c>
      <c r="C2745" s="839"/>
      <c r="D2745" s="840"/>
      <c r="E2745" s="838" t="s">
        <v>1672</v>
      </c>
      <c r="F2745" s="839"/>
      <c r="G2745" s="840"/>
      <c r="H2745" s="838" t="s">
        <v>1673</v>
      </c>
      <c r="I2745" s="839"/>
      <c r="J2745" s="840"/>
      <c r="K2745" s="838" t="s">
        <v>1701</v>
      </c>
      <c r="L2745" s="839"/>
      <c r="M2745" s="845"/>
    </row>
    <row r="2746" spans="2:13">
      <c r="B2746" s="73" t="s">
        <v>1674</v>
      </c>
      <c r="C2746" s="511" t="s">
        <v>1675</v>
      </c>
      <c r="D2746" s="512" t="s">
        <v>1676</v>
      </c>
      <c r="E2746" s="510" t="s">
        <v>1674</v>
      </c>
      <c r="F2746" s="511" t="s">
        <v>1675</v>
      </c>
      <c r="G2746" s="512" t="s">
        <v>1676</v>
      </c>
      <c r="H2746" s="510" t="s">
        <v>1694</v>
      </c>
      <c r="I2746" s="511" t="s">
        <v>1731</v>
      </c>
      <c r="J2746" s="512" t="s">
        <v>1732</v>
      </c>
      <c r="K2746" s="510" t="s">
        <v>1702</v>
      </c>
      <c r="L2746" s="511"/>
      <c r="M2746" s="77" t="s">
        <v>1703</v>
      </c>
    </row>
    <row r="2747" spans="2:13">
      <c r="B2747" s="61" t="s">
        <v>1678</v>
      </c>
      <c r="C2747" s="86" t="s">
        <v>1144</v>
      </c>
      <c r="D2747" s="92">
        <v>102</v>
      </c>
      <c r="E2747" s="513" t="s">
        <v>1678</v>
      </c>
      <c r="F2747" s="94" t="s">
        <v>944</v>
      </c>
      <c r="G2747" s="92">
        <v>68</v>
      </c>
      <c r="H2747" s="513" t="s">
        <v>1695</v>
      </c>
      <c r="I2747" s="86">
        <v>0</v>
      </c>
      <c r="J2747" s="92">
        <v>0</v>
      </c>
      <c r="K2747" s="513" t="s">
        <v>1704</v>
      </c>
      <c r="L2747" s="514"/>
      <c r="M2747" s="107">
        <v>0</v>
      </c>
    </row>
    <row r="2748" spans="2:13">
      <c r="B2748" s="61" t="s">
        <v>1679</v>
      </c>
      <c r="C2748" s="86" t="s">
        <v>1722</v>
      </c>
      <c r="D2748" s="92">
        <v>0</v>
      </c>
      <c r="E2748" s="513" t="s">
        <v>1679</v>
      </c>
      <c r="F2748" s="86" t="s">
        <v>1722</v>
      </c>
      <c r="G2748" s="92">
        <v>0</v>
      </c>
      <c r="H2748" s="513" t="s">
        <v>1696</v>
      </c>
      <c r="I2748" s="86">
        <v>90</v>
      </c>
      <c r="J2748" s="92">
        <v>0</v>
      </c>
      <c r="K2748" s="513" t="s">
        <v>1735</v>
      </c>
      <c r="L2748" s="514"/>
      <c r="M2748" s="107">
        <v>75</v>
      </c>
    </row>
    <row r="2749" spans="2:13">
      <c r="B2749" s="61" t="s">
        <v>1680</v>
      </c>
      <c r="C2749" s="86" t="s">
        <v>1723</v>
      </c>
      <c r="D2749" s="92" t="s">
        <v>1723</v>
      </c>
      <c r="E2749" s="513" t="s">
        <v>1680</v>
      </c>
      <c r="F2749" s="86" t="s">
        <v>1723</v>
      </c>
      <c r="G2749" s="92" t="s">
        <v>1723</v>
      </c>
      <c r="H2749" s="513" t="s">
        <v>1697</v>
      </c>
      <c r="I2749" s="86">
        <v>0</v>
      </c>
      <c r="J2749" s="92">
        <v>20</v>
      </c>
      <c r="K2749" s="67" t="s">
        <v>1706</v>
      </c>
      <c r="L2749" s="68"/>
      <c r="M2749" s="101">
        <v>0</v>
      </c>
    </row>
    <row r="2750" spans="2:13">
      <c r="B2750" s="61" t="s">
        <v>1681</v>
      </c>
      <c r="C2750" s="86" t="s">
        <v>1722</v>
      </c>
      <c r="D2750" s="92">
        <v>0</v>
      </c>
      <c r="E2750" s="513" t="s">
        <v>1681</v>
      </c>
      <c r="F2750" s="86" t="s">
        <v>1722</v>
      </c>
      <c r="G2750" s="92">
        <v>0</v>
      </c>
      <c r="H2750" s="513" t="s">
        <v>1698</v>
      </c>
      <c r="I2750" s="86">
        <v>0</v>
      </c>
      <c r="J2750" s="92">
        <v>10</v>
      </c>
      <c r="K2750" s="838" t="s">
        <v>1707</v>
      </c>
      <c r="L2750" s="839"/>
      <c r="M2750" s="845"/>
    </row>
    <row r="2751" spans="2:13">
      <c r="B2751" s="61" t="s">
        <v>1682</v>
      </c>
      <c r="C2751" s="86" t="s">
        <v>1722</v>
      </c>
      <c r="D2751" s="92">
        <v>0</v>
      </c>
      <c r="E2751" s="513" t="s">
        <v>1682</v>
      </c>
      <c r="F2751" s="86" t="s">
        <v>1722</v>
      </c>
      <c r="G2751" s="92">
        <v>0</v>
      </c>
      <c r="H2751" s="514" t="s">
        <v>1724</v>
      </c>
      <c r="I2751" s="86">
        <v>50</v>
      </c>
      <c r="J2751" s="92">
        <v>0</v>
      </c>
      <c r="K2751" s="846" t="s">
        <v>1708</v>
      </c>
      <c r="L2751" s="847"/>
      <c r="M2751" s="107">
        <v>0</v>
      </c>
    </row>
    <row r="2752" spans="2:13">
      <c r="B2752" s="61" t="s">
        <v>1683</v>
      </c>
      <c r="C2752" s="86" t="s">
        <v>1722</v>
      </c>
      <c r="D2752" s="92">
        <v>0</v>
      </c>
      <c r="E2752" s="513" t="s">
        <v>1683</v>
      </c>
      <c r="F2752" s="86" t="s">
        <v>950</v>
      </c>
      <c r="G2752" s="92">
        <v>95</v>
      </c>
      <c r="H2752" s="513" t="s">
        <v>1699</v>
      </c>
      <c r="I2752" s="86">
        <v>0</v>
      </c>
      <c r="J2752" s="92">
        <v>0</v>
      </c>
      <c r="K2752" s="846" t="s">
        <v>1709</v>
      </c>
      <c r="L2752" s="847"/>
      <c r="M2752" s="107">
        <v>0</v>
      </c>
    </row>
    <row r="2753" spans="2:13">
      <c r="B2753" s="61" t="s">
        <v>1684</v>
      </c>
      <c r="C2753" s="99" t="s">
        <v>744</v>
      </c>
      <c r="D2753" s="92">
        <v>50</v>
      </c>
      <c r="E2753" s="513" t="s">
        <v>1684</v>
      </c>
      <c r="F2753" s="86" t="s">
        <v>1722</v>
      </c>
      <c r="G2753" s="92">
        <v>0</v>
      </c>
      <c r="H2753" s="513" t="s">
        <v>1685</v>
      </c>
      <c r="I2753" s="86">
        <v>85</v>
      </c>
      <c r="J2753" s="92">
        <v>30</v>
      </c>
      <c r="K2753" s="846" t="s">
        <v>1710</v>
      </c>
      <c r="L2753" s="847"/>
      <c r="M2753" s="107">
        <v>0</v>
      </c>
    </row>
    <row r="2754" spans="2:13">
      <c r="B2754" s="61" t="s">
        <v>1685</v>
      </c>
      <c r="C2754" s="86" t="s">
        <v>1722</v>
      </c>
      <c r="D2754" s="92">
        <v>0</v>
      </c>
      <c r="E2754" s="513" t="s">
        <v>1685</v>
      </c>
      <c r="F2754" s="96" t="s">
        <v>1216</v>
      </c>
      <c r="G2754" s="92">
        <v>90</v>
      </c>
      <c r="H2754" s="513" t="s">
        <v>1700</v>
      </c>
      <c r="I2754" s="100">
        <v>50</v>
      </c>
      <c r="J2754" s="106">
        <v>0</v>
      </c>
      <c r="K2754" s="593" t="s">
        <v>2003</v>
      </c>
      <c r="L2754" s="100"/>
      <c r="M2754" s="101">
        <v>0</v>
      </c>
    </row>
    <row r="2755" spans="2:13">
      <c r="B2755" s="61" t="s">
        <v>1686</v>
      </c>
      <c r="C2755" s="86" t="s">
        <v>1723</v>
      </c>
      <c r="D2755" s="92" t="s">
        <v>1723</v>
      </c>
      <c r="E2755" s="513" t="s">
        <v>1686</v>
      </c>
      <c r="F2755" s="86" t="s">
        <v>1723</v>
      </c>
      <c r="G2755" s="92" t="s">
        <v>1723</v>
      </c>
      <c r="H2755" s="848" t="s">
        <v>1712</v>
      </c>
      <c r="I2755" s="849"/>
      <c r="J2755" s="81" t="s">
        <v>1711</v>
      </c>
      <c r="K2755" s="97">
        <v>20</v>
      </c>
      <c r="L2755" s="82" t="s">
        <v>1705</v>
      </c>
      <c r="M2755" s="98">
        <v>135</v>
      </c>
    </row>
    <row r="2756" spans="2:13">
      <c r="B2756" s="61" t="s">
        <v>1687</v>
      </c>
      <c r="C2756" s="86" t="s">
        <v>1722</v>
      </c>
      <c r="D2756" s="92">
        <v>0</v>
      </c>
      <c r="E2756" s="513" t="s">
        <v>1687</v>
      </c>
      <c r="F2756" s="86" t="s">
        <v>1722</v>
      </c>
      <c r="G2756" s="92">
        <v>0</v>
      </c>
      <c r="H2756" s="514"/>
      <c r="I2756" s="514"/>
      <c r="J2756" s="514"/>
      <c r="K2756" s="514"/>
      <c r="L2756" s="514"/>
      <c r="M2756" s="65"/>
    </row>
    <row r="2757" spans="2:13">
      <c r="B2757" s="61" t="s">
        <v>1688</v>
      </c>
      <c r="C2757" s="86" t="s">
        <v>1722</v>
      </c>
      <c r="D2757" s="92">
        <v>0</v>
      </c>
      <c r="E2757" s="513" t="s">
        <v>1688</v>
      </c>
      <c r="F2757" s="94" t="s">
        <v>1037</v>
      </c>
      <c r="G2757" s="92">
        <v>50</v>
      </c>
      <c r="H2757" s="514"/>
      <c r="I2757" s="514"/>
      <c r="J2757" s="514"/>
      <c r="K2757" s="514"/>
      <c r="L2757" s="514"/>
      <c r="M2757" s="65"/>
    </row>
    <row r="2758" spans="2:13">
      <c r="B2758" s="61" t="s">
        <v>1689</v>
      </c>
      <c r="C2758" s="86" t="s">
        <v>1722</v>
      </c>
      <c r="D2758" s="92">
        <v>0</v>
      </c>
      <c r="E2758" s="513" t="s">
        <v>1689</v>
      </c>
      <c r="F2758" s="86" t="s">
        <v>1722</v>
      </c>
      <c r="G2758" s="92">
        <v>0</v>
      </c>
      <c r="H2758" s="514"/>
      <c r="I2758" s="514"/>
      <c r="J2758" s="514"/>
      <c r="K2758" s="514"/>
      <c r="L2758" s="514"/>
      <c r="M2758" s="65"/>
    </row>
    <row r="2759" spans="2:13">
      <c r="B2759" s="61" t="s">
        <v>1690</v>
      </c>
      <c r="C2759" s="94" t="s">
        <v>1252</v>
      </c>
      <c r="D2759" s="92">
        <v>80</v>
      </c>
      <c r="E2759" s="513" t="s">
        <v>1690</v>
      </c>
      <c r="F2759" s="109" t="s">
        <v>1851</v>
      </c>
      <c r="G2759" s="92">
        <v>60</v>
      </c>
      <c r="H2759" s="514"/>
      <c r="I2759" s="514"/>
      <c r="J2759" s="514"/>
      <c r="K2759" s="514"/>
      <c r="L2759" s="514"/>
      <c r="M2759" s="65"/>
    </row>
    <row r="2760" spans="2:13">
      <c r="B2760" s="61" t="s">
        <v>1691</v>
      </c>
      <c r="C2760" s="86" t="s">
        <v>1722</v>
      </c>
      <c r="D2760" s="92">
        <v>0</v>
      </c>
      <c r="E2760" s="513" t="s">
        <v>1691</v>
      </c>
      <c r="F2760" s="86" t="s">
        <v>1722</v>
      </c>
      <c r="G2760" s="92">
        <v>0</v>
      </c>
      <c r="H2760" s="86" t="s">
        <v>1716</v>
      </c>
      <c r="I2760" s="514"/>
      <c r="J2760" s="85" t="s">
        <v>1717</v>
      </c>
      <c r="K2760" s="514"/>
      <c r="L2760" s="85" t="s">
        <v>1718</v>
      </c>
      <c r="M2760" s="65"/>
    </row>
    <row r="2761" spans="2:13">
      <c r="B2761" s="61" t="s">
        <v>1692</v>
      </c>
      <c r="C2761" s="86" t="s">
        <v>1722</v>
      </c>
      <c r="D2761" s="92">
        <v>0</v>
      </c>
      <c r="E2761" s="513" t="s">
        <v>1692</v>
      </c>
      <c r="F2761" s="86" t="s">
        <v>1722</v>
      </c>
      <c r="G2761" s="92">
        <v>0</v>
      </c>
      <c r="H2761" s="514"/>
      <c r="I2761" s="514"/>
      <c r="J2761" s="514"/>
      <c r="K2761" s="514"/>
      <c r="L2761" s="514"/>
      <c r="M2761" s="65"/>
    </row>
    <row r="2762" spans="2:13">
      <c r="B2762" s="61" t="s">
        <v>1677</v>
      </c>
      <c r="C2762" s="86" t="s">
        <v>1722</v>
      </c>
      <c r="D2762" s="92">
        <v>0</v>
      </c>
      <c r="E2762" s="513" t="s">
        <v>1677</v>
      </c>
      <c r="F2762" s="86" t="s">
        <v>1722</v>
      </c>
      <c r="G2762" s="92">
        <v>0</v>
      </c>
      <c r="H2762" s="514"/>
      <c r="I2762" s="514"/>
      <c r="J2762" s="514"/>
      <c r="K2762" s="514"/>
      <c r="L2762" s="514"/>
      <c r="M2762" s="65"/>
    </row>
    <row r="2763" spans="2:13">
      <c r="B2763" s="61" t="s">
        <v>1693</v>
      </c>
      <c r="C2763" s="86" t="s">
        <v>1722</v>
      </c>
      <c r="D2763" s="92">
        <v>0</v>
      </c>
      <c r="E2763" s="513" t="s">
        <v>1693</v>
      </c>
      <c r="F2763" s="86" t="s">
        <v>1722</v>
      </c>
      <c r="G2763" s="92">
        <v>0</v>
      </c>
      <c r="H2763" s="514"/>
      <c r="I2763" s="514"/>
      <c r="J2763" s="514"/>
      <c r="K2763" s="514"/>
      <c r="L2763" s="514"/>
      <c r="M2763" s="65"/>
    </row>
    <row r="2764" spans="2:13" ht="15.75" thickBot="1">
      <c r="B2764" s="102" t="s">
        <v>1729</v>
      </c>
      <c r="C2764" s="93"/>
      <c r="D2764" s="108">
        <v>77</v>
      </c>
      <c r="E2764" s="103" t="s">
        <v>1730</v>
      </c>
      <c r="F2764" s="93"/>
      <c r="G2764" s="108">
        <v>73</v>
      </c>
      <c r="H2764" s="83"/>
      <c r="I2764" s="83"/>
      <c r="J2764" s="83"/>
      <c r="K2764" s="83"/>
      <c r="L2764" s="83"/>
      <c r="M2764" s="84"/>
    </row>
    <row r="2765" spans="2:13" ht="16.5" thickTop="1" thickBot="1">
      <c r="B2765" s="156"/>
      <c r="C2765" s="157"/>
      <c r="D2765" s="157"/>
      <c r="E2765" s="156"/>
      <c r="F2765" s="157"/>
      <c r="G2765" s="157"/>
      <c r="H2765" s="156"/>
      <c r="I2765" s="156"/>
      <c r="J2765" s="156"/>
      <c r="K2765" s="156"/>
      <c r="L2765" s="156"/>
      <c r="M2765" s="156"/>
    </row>
    <row r="2766" spans="2:13" ht="16.5" thickTop="1" thickBot="1">
      <c r="B2766" s="833" t="s">
        <v>1812</v>
      </c>
      <c r="C2766" s="834"/>
      <c r="D2766" s="835" t="s">
        <v>1658</v>
      </c>
      <c r="E2766" s="836"/>
      <c r="F2766" s="836"/>
      <c r="G2766" s="836"/>
      <c r="H2766" s="836"/>
      <c r="I2766" s="837"/>
      <c r="J2766" s="216"/>
      <c r="K2766" s="59"/>
      <c r="L2766" s="59"/>
      <c r="M2766" s="60"/>
    </row>
    <row r="2767" spans="2:13" ht="15.75" thickTop="1">
      <c r="B2767" s="66" t="s">
        <v>1667</v>
      </c>
      <c r="C2767" s="598" t="s">
        <v>2054</v>
      </c>
      <c r="D2767" s="203" t="s">
        <v>1652</v>
      </c>
      <c r="E2767" s="204" t="s">
        <v>1653</v>
      </c>
      <c r="F2767" s="204" t="s">
        <v>1654</v>
      </c>
      <c r="G2767" s="204" t="s">
        <v>1656</v>
      </c>
      <c r="H2767" s="204" t="s">
        <v>1655</v>
      </c>
      <c r="I2767" s="205" t="s">
        <v>1657</v>
      </c>
      <c r="J2767" s="215"/>
      <c r="K2767" s="202"/>
      <c r="L2767" s="202"/>
      <c r="M2767" s="65"/>
    </row>
    <row r="2768" spans="2:13">
      <c r="B2768" s="66" t="s">
        <v>1757</v>
      </c>
      <c r="C2768" s="86" t="s">
        <v>1745</v>
      </c>
      <c r="D2768" s="87">
        <v>60</v>
      </c>
      <c r="E2768" s="88">
        <v>65</v>
      </c>
      <c r="F2768" s="88">
        <v>60</v>
      </c>
      <c r="G2768" s="88">
        <v>130</v>
      </c>
      <c r="H2768" s="88">
        <v>75</v>
      </c>
      <c r="I2768" s="89">
        <v>110</v>
      </c>
      <c r="J2768" s="215"/>
      <c r="K2768" s="202"/>
      <c r="L2768" s="202"/>
      <c r="M2768" s="65"/>
    </row>
    <row r="2769" spans="2:13">
      <c r="B2769" s="66" t="s">
        <v>1665</v>
      </c>
      <c r="C2769" s="86" t="s">
        <v>7</v>
      </c>
      <c r="D2769" s="838" t="s">
        <v>1669</v>
      </c>
      <c r="E2769" s="839"/>
      <c r="F2769" s="839"/>
      <c r="G2769" s="839"/>
      <c r="H2769" s="839"/>
      <c r="I2769" s="840"/>
      <c r="J2769" s="215"/>
      <c r="K2769" s="202"/>
      <c r="L2769" s="202"/>
      <c r="M2769" s="65"/>
    </row>
    <row r="2770" spans="2:13">
      <c r="B2770" s="66" t="s">
        <v>1666</v>
      </c>
      <c r="C2770" s="86" t="s">
        <v>12</v>
      </c>
      <c r="D2770" s="841" t="s">
        <v>1661</v>
      </c>
      <c r="E2770" s="842"/>
      <c r="F2770" s="842"/>
      <c r="G2770" s="842" t="s">
        <v>1662</v>
      </c>
      <c r="H2770" s="842"/>
      <c r="I2770" s="843"/>
      <c r="J2770" s="215"/>
      <c r="K2770" s="202"/>
      <c r="L2770" s="202"/>
      <c r="M2770" s="65"/>
    </row>
    <row r="2771" spans="2:13">
      <c r="B2771" s="66" t="s">
        <v>1670</v>
      </c>
      <c r="C2771" s="86" t="s">
        <v>1497</v>
      </c>
      <c r="D2771" s="63" t="s">
        <v>1663</v>
      </c>
      <c r="E2771" s="202" t="s">
        <v>1187</v>
      </c>
      <c r="F2771" s="202"/>
      <c r="G2771" s="64" t="s">
        <v>1663</v>
      </c>
      <c r="H2771" s="202" t="s">
        <v>1095</v>
      </c>
      <c r="I2771" s="70"/>
      <c r="J2771" s="218"/>
      <c r="K2771" s="202"/>
      <c r="L2771" s="202"/>
      <c r="M2771" s="65"/>
    </row>
    <row r="2772" spans="2:13">
      <c r="B2772" s="66" t="s">
        <v>1659</v>
      </c>
      <c r="C2772" s="86">
        <v>664.51</v>
      </c>
      <c r="D2772" s="71" t="s">
        <v>1664</v>
      </c>
      <c r="E2772" s="90">
        <v>70</v>
      </c>
      <c r="F2772" s="68"/>
      <c r="G2772" s="72" t="s">
        <v>1664</v>
      </c>
      <c r="H2772" s="90">
        <v>80</v>
      </c>
      <c r="I2772" s="69"/>
      <c r="J2772" s="217"/>
      <c r="K2772" s="202"/>
      <c r="L2772" s="202"/>
      <c r="M2772" s="65"/>
    </row>
    <row r="2773" spans="2:13">
      <c r="B2773" s="66" t="s">
        <v>1660</v>
      </c>
      <c r="C2773" s="86">
        <v>293.11</v>
      </c>
      <c r="D2773" s="838" t="s">
        <v>1668</v>
      </c>
      <c r="E2773" s="839"/>
      <c r="F2773" s="839"/>
      <c r="G2773" s="839"/>
      <c r="H2773" s="839"/>
      <c r="I2773" s="840"/>
      <c r="J2773" s="217"/>
      <c r="K2773" s="202"/>
      <c r="L2773" s="202"/>
      <c r="M2773" s="65"/>
    </row>
    <row r="2774" spans="2:13">
      <c r="B2774" s="66" t="s">
        <v>1728</v>
      </c>
      <c r="C2774" s="140">
        <v>694.32</v>
      </c>
      <c r="D2774" s="841" t="s">
        <v>1661</v>
      </c>
      <c r="E2774" s="842"/>
      <c r="F2774" s="842"/>
      <c r="G2774" s="842" t="s">
        <v>1662</v>
      </c>
      <c r="H2774" s="842"/>
      <c r="I2774" s="843"/>
      <c r="J2774" s="217"/>
      <c r="K2774" s="202"/>
      <c r="L2774" s="202"/>
      <c r="M2774" s="65"/>
    </row>
    <row r="2775" spans="2:13">
      <c r="B2775" s="66" t="s">
        <v>1713</v>
      </c>
      <c r="C2775" s="86">
        <v>0.92</v>
      </c>
      <c r="D2775" s="63" t="s">
        <v>1663</v>
      </c>
      <c r="E2775" s="202" t="s">
        <v>1185</v>
      </c>
      <c r="F2775" s="202"/>
      <c r="G2775" s="64" t="s">
        <v>1663</v>
      </c>
      <c r="H2775" s="202" t="s">
        <v>1216</v>
      </c>
      <c r="I2775" s="70"/>
      <c r="J2775" s="217"/>
      <c r="K2775" s="202"/>
      <c r="L2775" s="202"/>
      <c r="M2775" s="65"/>
    </row>
    <row r="2776" spans="2:13">
      <c r="B2776" s="66" t="s">
        <v>1714</v>
      </c>
      <c r="C2776" s="86">
        <v>1.69</v>
      </c>
      <c r="D2776" s="63" t="s">
        <v>1664</v>
      </c>
      <c r="E2776" s="90">
        <v>80</v>
      </c>
      <c r="F2776" s="68"/>
      <c r="G2776" s="72" t="s">
        <v>1664</v>
      </c>
      <c r="H2776" s="91">
        <v>90</v>
      </c>
      <c r="I2776" s="70"/>
      <c r="J2776" s="217"/>
      <c r="K2776" s="202"/>
      <c r="L2776" s="202"/>
      <c r="M2776" s="65"/>
    </row>
    <row r="2777" spans="2:13">
      <c r="B2777" s="844" t="s">
        <v>1671</v>
      </c>
      <c r="C2777" s="839"/>
      <c r="D2777" s="840"/>
      <c r="E2777" s="838" t="s">
        <v>1672</v>
      </c>
      <c r="F2777" s="839"/>
      <c r="G2777" s="840"/>
      <c r="H2777" s="838" t="s">
        <v>1673</v>
      </c>
      <c r="I2777" s="839"/>
      <c r="J2777" s="840"/>
      <c r="K2777" s="838" t="s">
        <v>1701</v>
      </c>
      <c r="L2777" s="839"/>
      <c r="M2777" s="845"/>
    </row>
    <row r="2778" spans="2:13">
      <c r="B2778" s="73" t="s">
        <v>1674</v>
      </c>
      <c r="C2778" s="204" t="s">
        <v>1675</v>
      </c>
      <c r="D2778" s="205" t="s">
        <v>1676</v>
      </c>
      <c r="E2778" s="203" t="s">
        <v>1674</v>
      </c>
      <c r="F2778" s="204" t="s">
        <v>1675</v>
      </c>
      <c r="G2778" s="205" t="s">
        <v>1676</v>
      </c>
      <c r="H2778" s="203" t="s">
        <v>1694</v>
      </c>
      <c r="I2778" s="204" t="s">
        <v>1731</v>
      </c>
      <c r="J2778" s="205" t="s">
        <v>1732</v>
      </c>
      <c r="K2778" s="203" t="s">
        <v>1702</v>
      </c>
      <c r="L2778" s="204"/>
      <c r="M2778" s="77" t="s">
        <v>1703</v>
      </c>
    </row>
    <row r="2779" spans="2:13">
      <c r="B2779" s="61" t="s">
        <v>1678</v>
      </c>
      <c r="C2779" s="86" t="s">
        <v>1144</v>
      </c>
      <c r="D2779" s="92">
        <v>102</v>
      </c>
      <c r="E2779" s="201" t="s">
        <v>1678</v>
      </c>
      <c r="F2779" s="94" t="s">
        <v>944</v>
      </c>
      <c r="G2779" s="92">
        <v>68</v>
      </c>
      <c r="H2779" s="201" t="s">
        <v>1695</v>
      </c>
      <c r="I2779" s="86">
        <v>75</v>
      </c>
      <c r="J2779" s="92">
        <v>10</v>
      </c>
      <c r="K2779" s="201" t="s">
        <v>1704</v>
      </c>
      <c r="L2779" s="202"/>
      <c r="M2779" s="107">
        <v>85</v>
      </c>
    </row>
    <row r="2780" spans="2:13">
      <c r="B2780" s="61" t="s">
        <v>1679</v>
      </c>
      <c r="C2780" s="86" t="s">
        <v>847</v>
      </c>
      <c r="D2780" s="92">
        <v>75</v>
      </c>
      <c r="E2780" s="201" t="s">
        <v>1679</v>
      </c>
      <c r="F2780" s="86" t="s">
        <v>1722</v>
      </c>
      <c r="G2780" s="92">
        <v>0</v>
      </c>
      <c r="H2780" s="201" t="s">
        <v>1696</v>
      </c>
      <c r="I2780" s="86">
        <v>100</v>
      </c>
      <c r="J2780" s="92">
        <v>0</v>
      </c>
      <c r="K2780" s="201" t="s">
        <v>1735</v>
      </c>
      <c r="L2780" s="202"/>
      <c r="M2780" s="107">
        <v>0</v>
      </c>
    </row>
    <row r="2781" spans="2:13">
      <c r="B2781" s="61" t="s">
        <v>1680</v>
      </c>
      <c r="C2781" s="86" t="s">
        <v>1722</v>
      </c>
      <c r="D2781" s="92">
        <v>0</v>
      </c>
      <c r="E2781" s="201" t="s">
        <v>1680</v>
      </c>
      <c r="F2781" s="86" t="s">
        <v>1722</v>
      </c>
      <c r="G2781" s="92">
        <v>0</v>
      </c>
      <c r="H2781" s="201" t="s">
        <v>1697</v>
      </c>
      <c r="I2781" s="86">
        <v>0</v>
      </c>
      <c r="J2781" s="92">
        <v>20</v>
      </c>
      <c r="K2781" s="67" t="s">
        <v>1706</v>
      </c>
      <c r="L2781" s="68"/>
      <c r="M2781" s="101">
        <v>0</v>
      </c>
    </row>
    <row r="2782" spans="2:13">
      <c r="B2782" s="61" t="s">
        <v>1681</v>
      </c>
      <c r="C2782" s="109" t="s">
        <v>1784</v>
      </c>
      <c r="D2782" s="92">
        <v>75</v>
      </c>
      <c r="E2782" s="201" t="s">
        <v>1681</v>
      </c>
      <c r="F2782" s="96" t="s">
        <v>1307</v>
      </c>
      <c r="G2782" s="92">
        <v>95</v>
      </c>
      <c r="H2782" s="201" t="s">
        <v>1698</v>
      </c>
      <c r="I2782" s="86">
        <v>0</v>
      </c>
      <c r="J2782" s="92">
        <v>10</v>
      </c>
      <c r="K2782" s="838" t="s">
        <v>1707</v>
      </c>
      <c r="L2782" s="839"/>
      <c r="M2782" s="845"/>
    </row>
    <row r="2783" spans="2:13">
      <c r="B2783" s="61" t="s">
        <v>1682</v>
      </c>
      <c r="C2783" s="86" t="s">
        <v>1722</v>
      </c>
      <c r="D2783" s="92">
        <v>0</v>
      </c>
      <c r="E2783" s="201" t="s">
        <v>1682</v>
      </c>
      <c r="F2783" s="94" t="s">
        <v>824</v>
      </c>
      <c r="G2783" s="92">
        <v>80</v>
      </c>
      <c r="H2783" s="202" t="s">
        <v>1724</v>
      </c>
      <c r="I2783" s="86">
        <v>50</v>
      </c>
      <c r="J2783" s="92">
        <v>0</v>
      </c>
      <c r="K2783" s="846" t="s">
        <v>1708</v>
      </c>
      <c r="L2783" s="847"/>
      <c r="M2783" s="107">
        <v>0</v>
      </c>
    </row>
    <row r="2784" spans="2:13">
      <c r="B2784" s="61" t="s">
        <v>1683</v>
      </c>
      <c r="C2784" s="86" t="s">
        <v>953</v>
      </c>
      <c r="D2784" s="92">
        <v>75</v>
      </c>
      <c r="E2784" s="201" t="s">
        <v>1683</v>
      </c>
      <c r="F2784" s="86" t="s">
        <v>956</v>
      </c>
      <c r="G2784" s="92">
        <v>52</v>
      </c>
      <c r="H2784" s="201" t="s">
        <v>1699</v>
      </c>
      <c r="I2784" s="86">
        <v>0</v>
      </c>
      <c r="J2784" s="92">
        <v>10</v>
      </c>
      <c r="K2784" s="846" t="s">
        <v>1709</v>
      </c>
      <c r="L2784" s="847"/>
      <c r="M2784" s="107">
        <v>0</v>
      </c>
    </row>
    <row r="2785" spans="2:13">
      <c r="B2785" s="61" t="s">
        <v>1684</v>
      </c>
      <c r="C2785" s="96" t="s">
        <v>869</v>
      </c>
      <c r="D2785" s="92">
        <v>150</v>
      </c>
      <c r="E2785" s="201" t="s">
        <v>1684</v>
      </c>
      <c r="F2785" s="94" t="s">
        <v>866</v>
      </c>
      <c r="G2785" s="92">
        <v>84</v>
      </c>
      <c r="H2785" s="201" t="s">
        <v>1685</v>
      </c>
      <c r="I2785" s="86">
        <v>85</v>
      </c>
      <c r="J2785" s="92">
        <v>30</v>
      </c>
      <c r="K2785" s="846" t="s">
        <v>1710</v>
      </c>
      <c r="L2785" s="847"/>
      <c r="M2785" s="107">
        <v>0</v>
      </c>
    </row>
    <row r="2786" spans="2:13">
      <c r="B2786" s="61" t="s">
        <v>1685</v>
      </c>
      <c r="C2786" s="86" t="s">
        <v>1723</v>
      </c>
      <c r="D2786" s="92" t="s">
        <v>1723</v>
      </c>
      <c r="E2786" s="201" t="s">
        <v>1685</v>
      </c>
      <c r="F2786" s="86" t="s">
        <v>1723</v>
      </c>
      <c r="G2786" s="92" t="s">
        <v>1723</v>
      </c>
      <c r="H2786" s="201" t="s">
        <v>1700</v>
      </c>
      <c r="I2786" s="100">
        <v>60</v>
      </c>
      <c r="J2786" s="106">
        <v>0</v>
      </c>
      <c r="K2786" s="593" t="s">
        <v>2003</v>
      </c>
      <c r="L2786" s="100"/>
      <c r="M2786" s="101">
        <v>0</v>
      </c>
    </row>
    <row r="2787" spans="2:13">
      <c r="B2787" s="61" t="s">
        <v>1686</v>
      </c>
      <c r="C2787" s="86" t="s">
        <v>1722</v>
      </c>
      <c r="D2787" s="92">
        <v>0</v>
      </c>
      <c r="E2787" s="201" t="s">
        <v>1686</v>
      </c>
      <c r="F2787" s="86" t="s">
        <v>1722</v>
      </c>
      <c r="G2787" s="92">
        <v>0</v>
      </c>
      <c r="H2787" s="848" t="s">
        <v>1712</v>
      </c>
      <c r="I2787" s="849"/>
      <c r="J2787" s="81" t="s">
        <v>1711</v>
      </c>
      <c r="K2787" s="97">
        <v>50</v>
      </c>
      <c r="L2787" s="82" t="s">
        <v>1705</v>
      </c>
      <c r="M2787" s="98">
        <v>330</v>
      </c>
    </row>
    <row r="2788" spans="2:13">
      <c r="B2788" s="61" t="s">
        <v>1687</v>
      </c>
      <c r="C2788" s="86" t="s">
        <v>1722</v>
      </c>
      <c r="D2788" s="92">
        <v>0</v>
      </c>
      <c r="E2788" s="201" t="s">
        <v>1687</v>
      </c>
      <c r="F2788" s="86" t="s">
        <v>1722</v>
      </c>
      <c r="G2788" s="92">
        <v>0</v>
      </c>
      <c r="H2788" s="202"/>
      <c r="I2788" s="202"/>
      <c r="J2788" s="202"/>
      <c r="K2788" s="202"/>
      <c r="L2788" s="202"/>
      <c r="M2788" s="65"/>
    </row>
    <row r="2789" spans="2:13">
      <c r="B2789" s="61" t="s">
        <v>1688</v>
      </c>
      <c r="C2789" s="86" t="s">
        <v>1722</v>
      </c>
      <c r="D2789" s="92">
        <v>0</v>
      </c>
      <c r="E2789" s="201" t="s">
        <v>1688</v>
      </c>
      <c r="F2789" s="86" t="s">
        <v>13</v>
      </c>
      <c r="G2789" s="92">
        <v>90</v>
      </c>
      <c r="H2789" s="202"/>
      <c r="I2789" s="202"/>
      <c r="J2789" s="202"/>
      <c r="K2789" s="202"/>
      <c r="L2789" s="202"/>
      <c r="M2789" s="65"/>
    </row>
    <row r="2790" spans="2:13">
      <c r="B2790" s="61" t="s">
        <v>1689</v>
      </c>
      <c r="C2790" s="86" t="s">
        <v>1722</v>
      </c>
      <c r="D2790" s="92">
        <v>0</v>
      </c>
      <c r="E2790" s="201" t="s">
        <v>1689</v>
      </c>
      <c r="F2790" s="86" t="s">
        <v>1722</v>
      </c>
      <c r="G2790" s="92">
        <v>0</v>
      </c>
      <c r="H2790" s="202"/>
      <c r="I2790" s="202"/>
      <c r="J2790" s="202"/>
      <c r="K2790" s="202"/>
      <c r="L2790" s="202"/>
      <c r="M2790" s="65"/>
    </row>
    <row r="2791" spans="2:13">
      <c r="B2791" s="61" t="s">
        <v>1690</v>
      </c>
      <c r="C2791" s="86" t="s">
        <v>1722</v>
      </c>
      <c r="D2791" s="92">
        <v>0</v>
      </c>
      <c r="E2791" s="201" t="s">
        <v>1690</v>
      </c>
      <c r="F2791" s="86" t="s">
        <v>1722</v>
      </c>
      <c r="G2791" s="92">
        <v>0</v>
      </c>
      <c r="H2791" s="202"/>
      <c r="I2791" s="202"/>
      <c r="J2791" s="202"/>
      <c r="K2791" s="202"/>
      <c r="L2791" s="202"/>
      <c r="M2791" s="65"/>
    </row>
    <row r="2792" spans="2:13">
      <c r="B2792" s="61" t="s">
        <v>1691</v>
      </c>
      <c r="C2792" s="86" t="s">
        <v>1723</v>
      </c>
      <c r="D2792" s="92" t="s">
        <v>1723</v>
      </c>
      <c r="E2792" s="201" t="s">
        <v>1691</v>
      </c>
      <c r="F2792" s="86" t="s">
        <v>1723</v>
      </c>
      <c r="G2792" s="92" t="s">
        <v>1723</v>
      </c>
      <c r="H2792" s="86" t="s">
        <v>1716</v>
      </c>
      <c r="I2792" s="202"/>
      <c r="J2792" s="85" t="s">
        <v>1717</v>
      </c>
      <c r="K2792" s="202"/>
      <c r="L2792" s="85" t="s">
        <v>1718</v>
      </c>
      <c r="M2792" s="65"/>
    </row>
    <row r="2793" spans="2:13">
      <c r="B2793" s="61" t="s">
        <v>1692</v>
      </c>
      <c r="C2793" s="86" t="s">
        <v>1722</v>
      </c>
      <c r="D2793" s="92">
        <v>0</v>
      </c>
      <c r="E2793" s="201" t="s">
        <v>1692</v>
      </c>
      <c r="F2793" s="86" t="s">
        <v>1722</v>
      </c>
      <c r="G2793" s="92">
        <v>0</v>
      </c>
      <c r="H2793" s="202"/>
      <c r="I2793" s="202"/>
      <c r="J2793" s="202"/>
      <c r="K2793" s="202"/>
      <c r="L2793" s="202"/>
      <c r="M2793" s="65"/>
    </row>
    <row r="2794" spans="2:13">
      <c r="B2794" s="61" t="s">
        <v>1677</v>
      </c>
      <c r="C2794" s="96" t="s">
        <v>1262</v>
      </c>
      <c r="D2794" s="92">
        <v>110</v>
      </c>
      <c r="E2794" s="201" t="s">
        <v>1677</v>
      </c>
      <c r="F2794" s="86" t="s">
        <v>761</v>
      </c>
      <c r="G2794" s="92">
        <v>80</v>
      </c>
      <c r="H2794" s="202"/>
      <c r="I2794" s="202"/>
      <c r="J2794" s="202"/>
      <c r="K2794" s="202"/>
      <c r="L2794" s="202"/>
      <c r="M2794" s="65"/>
    </row>
    <row r="2795" spans="2:13">
      <c r="B2795" s="61" t="s">
        <v>1693</v>
      </c>
      <c r="C2795" s="86" t="s">
        <v>1722</v>
      </c>
      <c r="D2795" s="92">
        <v>0</v>
      </c>
      <c r="E2795" s="201" t="s">
        <v>1693</v>
      </c>
      <c r="F2795" s="86" t="s">
        <v>1722</v>
      </c>
      <c r="G2795" s="92">
        <v>0</v>
      </c>
      <c r="H2795" s="202"/>
      <c r="I2795" s="202"/>
      <c r="J2795" s="202"/>
      <c r="K2795" s="202"/>
      <c r="L2795" s="202"/>
      <c r="M2795" s="65"/>
    </row>
    <row r="2796" spans="2:13" ht="15.75" thickBot="1">
      <c r="B2796" s="102" t="s">
        <v>1729</v>
      </c>
      <c r="C2796" s="93"/>
      <c r="D2796" s="108">
        <v>98</v>
      </c>
      <c r="E2796" s="103" t="s">
        <v>1730</v>
      </c>
      <c r="F2796" s="93"/>
      <c r="G2796" s="108">
        <v>78</v>
      </c>
      <c r="H2796" s="83"/>
      <c r="I2796" s="83"/>
      <c r="J2796" s="83"/>
      <c r="K2796" s="83"/>
      <c r="L2796" s="83"/>
      <c r="M2796" s="84"/>
    </row>
    <row r="2797" spans="2:13" ht="15.75" thickTop="1">
      <c r="B2797" s="156"/>
      <c r="C2797" s="157"/>
      <c r="D2797" s="157"/>
      <c r="E2797" s="156"/>
      <c r="F2797" s="157"/>
      <c r="G2797" s="157"/>
      <c r="H2797" s="156"/>
      <c r="I2797" s="156"/>
      <c r="J2797" s="156"/>
      <c r="K2797" s="156"/>
      <c r="L2797" s="156"/>
      <c r="M2797" s="156"/>
    </row>
    <row r="2798" spans="2:13">
      <c r="B2798" s="156"/>
      <c r="C2798" s="157"/>
      <c r="D2798" s="157"/>
      <c r="E2798" s="156"/>
      <c r="F2798" s="157"/>
      <c r="G2798" s="157"/>
      <c r="H2798" s="156"/>
      <c r="I2798" s="156"/>
      <c r="J2798" s="156"/>
      <c r="K2798" s="156"/>
      <c r="L2798" s="156"/>
      <c r="M2798" s="156"/>
    </row>
    <row r="2799" spans="2:13" ht="15.75" thickBot="1">
      <c r="B2799" s="156"/>
      <c r="C2799" s="157"/>
      <c r="D2799" s="157"/>
      <c r="E2799" s="156"/>
      <c r="F2799" s="157"/>
      <c r="G2799" s="157"/>
      <c r="H2799" s="156"/>
      <c r="I2799" s="156"/>
      <c r="J2799" s="156"/>
      <c r="K2799" s="156"/>
      <c r="L2799" s="156"/>
      <c r="M2799" s="156"/>
    </row>
    <row r="2800" spans="2:13" ht="16.5" thickTop="1" thickBot="1">
      <c r="B2800" s="833" t="s">
        <v>2135</v>
      </c>
      <c r="C2800" s="834"/>
      <c r="D2800" s="835" t="s">
        <v>1658</v>
      </c>
      <c r="E2800" s="836"/>
      <c r="F2800" s="836"/>
      <c r="G2800" s="836"/>
      <c r="H2800" s="836"/>
      <c r="I2800" s="837"/>
      <c r="J2800" s="507"/>
      <c r="K2800" s="59"/>
      <c r="L2800" s="59"/>
      <c r="M2800" s="60"/>
    </row>
    <row r="2801" spans="2:13" ht="15.75" thickTop="1">
      <c r="B2801" s="66" t="s">
        <v>1667</v>
      </c>
      <c r="C2801" s="654" t="s">
        <v>2013</v>
      </c>
      <c r="D2801" s="656" t="s">
        <v>1652</v>
      </c>
      <c r="E2801" s="654" t="s">
        <v>1653</v>
      </c>
      <c r="F2801" s="654" t="s">
        <v>1654</v>
      </c>
      <c r="G2801" s="654" t="s">
        <v>1656</v>
      </c>
      <c r="H2801" s="654" t="s">
        <v>1655</v>
      </c>
      <c r="I2801" s="655" t="s">
        <v>1657</v>
      </c>
      <c r="J2801" s="508"/>
      <c r="K2801" s="658"/>
      <c r="L2801" s="658"/>
      <c r="M2801" s="65"/>
    </row>
    <row r="2802" spans="2:13">
      <c r="B2802" s="66" t="s">
        <v>1757</v>
      </c>
      <c r="C2802" s="86" t="s">
        <v>1792</v>
      </c>
      <c r="D2802" s="87">
        <v>70</v>
      </c>
      <c r="E2802" s="88">
        <v>80</v>
      </c>
      <c r="F2802" s="88">
        <v>65</v>
      </c>
      <c r="G2802" s="88">
        <v>90</v>
      </c>
      <c r="H2802" s="88">
        <v>65</v>
      </c>
      <c r="I2802" s="89">
        <v>85</v>
      </c>
      <c r="J2802" s="508"/>
      <c r="K2802" s="658"/>
      <c r="L2802" s="658"/>
      <c r="M2802" s="65"/>
    </row>
    <row r="2803" spans="2:13">
      <c r="B2803" s="66" t="s">
        <v>1665</v>
      </c>
      <c r="C2803" s="86" t="s">
        <v>11</v>
      </c>
      <c r="D2803" s="838" t="s">
        <v>1669</v>
      </c>
      <c r="E2803" s="839"/>
      <c r="F2803" s="839"/>
      <c r="G2803" s="839"/>
      <c r="H2803" s="839"/>
      <c r="I2803" s="840"/>
      <c r="J2803" s="508"/>
      <c r="K2803" s="658"/>
      <c r="L2803" s="658"/>
      <c r="M2803" s="65"/>
    </row>
    <row r="2804" spans="2:13">
      <c r="B2804" s="66" t="s">
        <v>1666</v>
      </c>
      <c r="C2804" s="86" t="s">
        <v>13</v>
      </c>
      <c r="D2804" s="841" t="s">
        <v>1661</v>
      </c>
      <c r="E2804" s="842"/>
      <c r="F2804" s="842"/>
      <c r="G2804" s="842" t="s">
        <v>1662</v>
      </c>
      <c r="H2804" s="842"/>
      <c r="I2804" s="843"/>
      <c r="J2804" s="508"/>
      <c r="K2804" s="658"/>
      <c r="L2804" s="658"/>
      <c r="M2804" s="65"/>
    </row>
    <row r="2805" spans="2:13">
      <c r="B2805" s="66" t="s">
        <v>1670</v>
      </c>
      <c r="C2805" s="96" t="s">
        <v>1483</v>
      </c>
      <c r="D2805" s="63" t="s">
        <v>1663</v>
      </c>
      <c r="E2805" s="658" t="s">
        <v>1144</v>
      </c>
      <c r="F2805" s="658"/>
      <c r="G2805" s="64" t="s">
        <v>1663</v>
      </c>
      <c r="H2805" s="658" t="s">
        <v>1372</v>
      </c>
      <c r="I2805" s="70"/>
      <c r="J2805" s="664"/>
      <c r="K2805" s="658"/>
      <c r="L2805" s="658"/>
      <c r="M2805" s="65"/>
    </row>
    <row r="2806" spans="2:13">
      <c r="B2806" s="66" t="s">
        <v>1659</v>
      </c>
      <c r="C2806" s="140">
        <v>434.92</v>
      </c>
      <c r="D2806" s="71" t="s">
        <v>1664</v>
      </c>
      <c r="E2806" s="90">
        <v>102</v>
      </c>
      <c r="F2806" s="68"/>
      <c r="G2806" s="72" t="s">
        <v>1664</v>
      </c>
      <c r="H2806" s="90">
        <v>72</v>
      </c>
      <c r="I2806" s="69"/>
      <c r="J2806" s="120"/>
      <c r="K2806" s="658"/>
      <c r="L2806" s="658"/>
      <c r="M2806" s="65"/>
    </row>
    <row r="2807" spans="2:13">
      <c r="B2807" s="66" t="s">
        <v>1660</v>
      </c>
      <c r="C2807" s="140">
        <v>165.67</v>
      </c>
      <c r="D2807" s="838" t="s">
        <v>1668</v>
      </c>
      <c r="E2807" s="839"/>
      <c r="F2807" s="839"/>
      <c r="G2807" s="839"/>
      <c r="H2807" s="839"/>
      <c r="I2807" s="840"/>
      <c r="J2807" s="120"/>
      <c r="K2807" s="658"/>
      <c r="L2807" s="658"/>
      <c r="M2807" s="65"/>
    </row>
    <row r="2808" spans="2:13">
      <c r="B2808" s="66" t="s">
        <v>1728</v>
      </c>
      <c r="C2808" s="140">
        <v>369.97</v>
      </c>
      <c r="D2808" s="841" t="s">
        <v>1661</v>
      </c>
      <c r="E2808" s="842"/>
      <c r="F2808" s="842"/>
      <c r="G2808" s="842" t="s">
        <v>1662</v>
      </c>
      <c r="H2808" s="842"/>
      <c r="I2808" s="843"/>
      <c r="J2808" s="120"/>
      <c r="K2808" s="658"/>
      <c r="L2808" s="658"/>
      <c r="M2808" s="65"/>
    </row>
    <row r="2809" spans="2:13">
      <c r="B2809" s="66" t="s">
        <v>1713</v>
      </c>
      <c r="C2809" s="140">
        <v>1.08</v>
      </c>
      <c r="D2809" s="63" t="s">
        <v>1663</v>
      </c>
      <c r="E2809" s="658" t="s">
        <v>1280</v>
      </c>
      <c r="F2809" s="658"/>
      <c r="G2809" s="64" t="s">
        <v>1663</v>
      </c>
      <c r="H2809" s="658" t="s">
        <v>13</v>
      </c>
      <c r="I2809" s="70"/>
      <c r="J2809" s="120"/>
      <c r="K2809" s="658"/>
      <c r="L2809" s="658"/>
      <c r="M2809" s="65"/>
    </row>
    <row r="2810" spans="2:13">
      <c r="B2810" s="66" t="s">
        <v>1714</v>
      </c>
      <c r="C2810" s="140">
        <v>1.31</v>
      </c>
      <c r="D2810" s="63" t="s">
        <v>1664</v>
      </c>
      <c r="E2810" s="90">
        <v>60</v>
      </c>
      <c r="F2810" s="68"/>
      <c r="G2810" s="72" t="s">
        <v>1664</v>
      </c>
      <c r="H2810" s="91">
        <v>90</v>
      </c>
      <c r="I2810" s="70"/>
      <c r="J2810" s="120"/>
      <c r="K2810" s="658"/>
      <c r="L2810" s="658"/>
      <c r="M2810" s="65"/>
    </row>
    <row r="2811" spans="2:13">
      <c r="B2811" s="844" t="s">
        <v>1671</v>
      </c>
      <c r="C2811" s="839"/>
      <c r="D2811" s="840"/>
      <c r="E2811" s="838" t="s">
        <v>1672</v>
      </c>
      <c r="F2811" s="839"/>
      <c r="G2811" s="840"/>
      <c r="H2811" s="838" t="s">
        <v>1673</v>
      </c>
      <c r="I2811" s="839"/>
      <c r="J2811" s="840"/>
      <c r="K2811" s="838" t="s">
        <v>1701</v>
      </c>
      <c r="L2811" s="839"/>
      <c r="M2811" s="845"/>
    </row>
    <row r="2812" spans="2:13">
      <c r="B2812" s="73" t="s">
        <v>1674</v>
      </c>
      <c r="C2812" s="654" t="s">
        <v>1675</v>
      </c>
      <c r="D2812" s="655" t="s">
        <v>1676</v>
      </c>
      <c r="E2812" s="656" t="s">
        <v>1674</v>
      </c>
      <c r="F2812" s="654" t="s">
        <v>1675</v>
      </c>
      <c r="G2812" s="655" t="s">
        <v>1676</v>
      </c>
      <c r="H2812" s="656" t="s">
        <v>1694</v>
      </c>
      <c r="I2812" s="654" t="s">
        <v>1731</v>
      </c>
      <c r="J2812" s="655" t="s">
        <v>1732</v>
      </c>
      <c r="K2812" s="656" t="s">
        <v>1702</v>
      </c>
      <c r="L2812" s="654"/>
      <c r="M2812" s="77" t="s">
        <v>1703</v>
      </c>
    </row>
    <row r="2813" spans="2:13">
      <c r="B2813" s="61" t="s">
        <v>1678</v>
      </c>
      <c r="C2813" s="86" t="s">
        <v>1723</v>
      </c>
      <c r="D2813" s="92" t="s">
        <v>1723</v>
      </c>
      <c r="E2813" s="657" t="s">
        <v>1678</v>
      </c>
      <c r="F2813" s="86" t="s">
        <v>1723</v>
      </c>
      <c r="G2813" s="92" t="s">
        <v>1723</v>
      </c>
      <c r="H2813" s="657" t="s">
        <v>1695</v>
      </c>
      <c r="I2813" s="86">
        <v>0</v>
      </c>
      <c r="J2813" s="92">
        <v>0</v>
      </c>
      <c r="K2813" s="657" t="s">
        <v>1704</v>
      </c>
      <c r="L2813" s="658"/>
      <c r="M2813" s="107">
        <v>0</v>
      </c>
    </row>
    <row r="2814" spans="2:13">
      <c r="B2814" s="61" t="s">
        <v>1679</v>
      </c>
      <c r="C2814" s="86" t="s">
        <v>1722</v>
      </c>
      <c r="D2814" s="92">
        <v>0</v>
      </c>
      <c r="E2814" s="657" t="s">
        <v>1679</v>
      </c>
      <c r="F2814" s="86" t="s">
        <v>1722</v>
      </c>
      <c r="G2814" s="92">
        <v>0</v>
      </c>
      <c r="H2814" s="657" t="s">
        <v>1696</v>
      </c>
      <c r="I2814" s="86">
        <v>90</v>
      </c>
      <c r="J2814" s="92">
        <v>10</v>
      </c>
      <c r="K2814" s="657" t="s">
        <v>1735</v>
      </c>
      <c r="L2814" s="658"/>
      <c r="M2814" s="107">
        <v>25</v>
      </c>
    </row>
    <row r="2815" spans="2:13">
      <c r="B2815" s="61" t="s">
        <v>1680</v>
      </c>
      <c r="C2815" s="86" t="s">
        <v>1722</v>
      </c>
      <c r="D2815" s="92">
        <v>0</v>
      </c>
      <c r="E2815" s="657" t="s">
        <v>1680</v>
      </c>
      <c r="F2815" s="86" t="s">
        <v>1722</v>
      </c>
      <c r="G2815" s="92">
        <v>0</v>
      </c>
      <c r="H2815" s="657" t="s">
        <v>1697</v>
      </c>
      <c r="I2815" s="86">
        <v>0</v>
      </c>
      <c r="J2815" s="92">
        <v>30</v>
      </c>
      <c r="K2815" s="67" t="s">
        <v>1706</v>
      </c>
      <c r="L2815" s="68"/>
      <c r="M2815" s="101">
        <v>0</v>
      </c>
    </row>
    <row r="2816" spans="2:13">
      <c r="B2816" s="61" t="s">
        <v>1681</v>
      </c>
      <c r="C2816" s="86" t="s">
        <v>1722</v>
      </c>
      <c r="D2816" s="92">
        <v>0</v>
      </c>
      <c r="E2816" s="657" t="s">
        <v>1681</v>
      </c>
      <c r="F2816" s="96" t="s">
        <v>1307</v>
      </c>
      <c r="G2816" s="92">
        <v>95</v>
      </c>
      <c r="H2816" s="657" t="s">
        <v>1698</v>
      </c>
      <c r="I2816" s="86">
        <v>0</v>
      </c>
      <c r="J2816" s="92">
        <v>0</v>
      </c>
      <c r="K2816" s="838" t="s">
        <v>1707</v>
      </c>
      <c r="L2816" s="839"/>
      <c r="M2816" s="845"/>
    </row>
    <row r="2817" spans="2:13">
      <c r="B2817" s="61" t="s">
        <v>1682</v>
      </c>
      <c r="C2817" s="86" t="s">
        <v>1722</v>
      </c>
      <c r="D2817" s="92">
        <v>0</v>
      </c>
      <c r="E2817" s="657" t="s">
        <v>1682</v>
      </c>
      <c r="F2817" s="86" t="s">
        <v>889</v>
      </c>
      <c r="G2817" s="92">
        <v>80</v>
      </c>
      <c r="H2817" s="658" t="s">
        <v>1724</v>
      </c>
      <c r="I2817" s="86">
        <v>50</v>
      </c>
      <c r="J2817" s="92">
        <v>0</v>
      </c>
      <c r="K2817" s="846" t="s">
        <v>1708</v>
      </c>
      <c r="L2817" s="847"/>
      <c r="M2817" s="107">
        <v>0</v>
      </c>
    </row>
    <row r="2818" spans="2:13">
      <c r="B2818" s="61" t="s">
        <v>1683</v>
      </c>
      <c r="C2818" s="86" t="s">
        <v>1722</v>
      </c>
      <c r="D2818" s="92">
        <v>0</v>
      </c>
      <c r="E2818" s="657" t="s">
        <v>1683</v>
      </c>
      <c r="F2818" s="86" t="s">
        <v>1722</v>
      </c>
      <c r="G2818" s="92">
        <v>0</v>
      </c>
      <c r="H2818" s="657" t="s">
        <v>1699</v>
      </c>
      <c r="I2818" s="86">
        <v>100</v>
      </c>
      <c r="J2818" s="92">
        <v>10</v>
      </c>
      <c r="K2818" s="846" t="s">
        <v>1709</v>
      </c>
      <c r="L2818" s="847"/>
      <c r="M2818" s="107">
        <v>0</v>
      </c>
    </row>
    <row r="2819" spans="2:13">
      <c r="B2819" s="61" t="s">
        <v>1684</v>
      </c>
      <c r="C2819" s="94" t="s">
        <v>787</v>
      </c>
      <c r="D2819" s="92">
        <v>60</v>
      </c>
      <c r="E2819" s="657" t="s">
        <v>1684</v>
      </c>
      <c r="F2819" s="86" t="s">
        <v>1722</v>
      </c>
      <c r="G2819" s="92">
        <v>0</v>
      </c>
      <c r="H2819" s="657" t="s">
        <v>1685</v>
      </c>
      <c r="I2819" s="86">
        <v>85</v>
      </c>
      <c r="J2819" s="92">
        <v>0</v>
      </c>
      <c r="K2819" s="846" t="s">
        <v>1710</v>
      </c>
      <c r="L2819" s="847"/>
      <c r="M2819" s="107">
        <v>0</v>
      </c>
    </row>
    <row r="2820" spans="2:13">
      <c r="B2820" s="61" t="s">
        <v>1685</v>
      </c>
      <c r="C2820" s="86" t="s">
        <v>1722</v>
      </c>
      <c r="D2820" s="92">
        <v>0</v>
      </c>
      <c r="E2820" s="657" t="s">
        <v>1685</v>
      </c>
      <c r="F2820" s="86" t="s">
        <v>1722</v>
      </c>
      <c r="G2820" s="92">
        <v>0</v>
      </c>
      <c r="H2820" s="657" t="s">
        <v>1700</v>
      </c>
      <c r="I2820" s="100">
        <v>0</v>
      </c>
      <c r="J2820" s="106">
        <v>0</v>
      </c>
      <c r="K2820" s="593" t="s">
        <v>2003</v>
      </c>
      <c r="L2820" s="100"/>
      <c r="M2820" s="101">
        <v>0</v>
      </c>
    </row>
    <row r="2821" spans="2:13">
      <c r="B2821" s="61" t="s">
        <v>1686</v>
      </c>
      <c r="C2821" s="94" t="s">
        <v>811</v>
      </c>
      <c r="D2821" s="92">
        <v>100</v>
      </c>
      <c r="E2821" s="657" t="s">
        <v>1686</v>
      </c>
      <c r="F2821" s="86" t="s">
        <v>1722</v>
      </c>
      <c r="G2821" s="92">
        <v>0</v>
      </c>
      <c r="H2821" s="848" t="s">
        <v>1712</v>
      </c>
      <c r="I2821" s="849"/>
      <c r="J2821" s="81" t="s">
        <v>1711</v>
      </c>
      <c r="K2821" s="97">
        <v>30</v>
      </c>
      <c r="L2821" s="82" t="s">
        <v>1705</v>
      </c>
      <c r="M2821" s="98">
        <v>260</v>
      </c>
    </row>
    <row r="2822" spans="2:13">
      <c r="B2822" s="61" t="s">
        <v>1687</v>
      </c>
      <c r="C2822" s="86" t="s">
        <v>1722</v>
      </c>
      <c r="D2822" s="92">
        <v>0</v>
      </c>
      <c r="E2822" s="657" t="s">
        <v>1687</v>
      </c>
      <c r="F2822" s="86" t="s">
        <v>1722</v>
      </c>
      <c r="G2822" s="92">
        <v>0</v>
      </c>
      <c r="H2822" s="658"/>
      <c r="I2822" s="658"/>
      <c r="J2822" s="658"/>
      <c r="K2822" s="658"/>
      <c r="L2822" s="658"/>
      <c r="M2822" s="65"/>
    </row>
    <row r="2823" spans="2:13">
      <c r="B2823" s="61" t="s">
        <v>1688</v>
      </c>
      <c r="C2823" s="86" t="s">
        <v>1723</v>
      </c>
      <c r="D2823" s="92" t="s">
        <v>1723</v>
      </c>
      <c r="E2823" s="657" t="s">
        <v>1688</v>
      </c>
      <c r="F2823" s="86" t="s">
        <v>1723</v>
      </c>
      <c r="G2823" s="92" t="s">
        <v>1723</v>
      </c>
      <c r="H2823" s="658"/>
      <c r="I2823" s="658"/>
      <c r="J2823" s="658"/>
      <c r="K2823" s="658"/>
      <c r="L2823" s="658"/>
      <c r="M2823" s="65"/>
    </row>
    <row r="2824" spans="2:13">
      <c r="B2824" s="61" t="s">
        <v>1689</v>
      </c>
      <c r="C2824" s="86" t="s">
        <v>1722</v>
      </c>
      <c r="D2824" s="92">
        <v>0</v>
      </c>
      <c r="E2824" s="657" t="s">
        <v>1689</v>
      </c>
      <c r="F2824" s="96" t="s">
        <v>1195</v>
      </c>
      <c r="G2824" s="92">
        <v>75</v>
      </c>
      <c r="H2824" s="658"/>
      <c r="I2824" s="658"/>
      <c r="J2824" s="658"/>
      <c r="K2824" s="658"/>
      <c r="L2824" s="658"/>
      <c r="M2824" s="65"/>
    </row>
    <row r="2825" spans="2:13">
      <c r="B2825" s="61" t="s">
        <v>1690</v>
      </c>
      <c r="C2825" s="86" t="s">
        <v>1722</v>
      </c>
      <c r="D2825" s="92">
        <v>0</v>
      </c>
      <c r="E2825" s="657" t="s">
        <v>1690</v>
      </c>
      <c r="F2825" s="86" t="s">
        <v>1722</v>
      </c>
      <c r="G2825" s="92">
        <v>0</v>
      </c>
      <c r="H2825" s="658"/>
      <c r="I2825" s="658"/>
      <c r="J2825" s="658"/>
      <c r="K2825" s="658"/>
      <c r="L2825" s="658"/>
      <c r="M2825" s="65"/>
    </row>
    <row r="2826" spans="2:13">
      <c r="B2826" s="61" t="s">
        <v>1691</v>
      </c>
      <c r="C2826" s="86" t="s">
        <v>656</v>
      </c>
      <c r="D2826" s="92">
        <v>30</v>
      </c>
      <c r="E2826" s="657" t="s">
        <v>1691</v>
      </c>
      <c r="F2826" s="96" t="s">
        <v>1185</v>
      </c>
      <c r="G2826" s="92">
        <v>80</v>
      </c>
      <c r="H2826" s="86" t="s">
        <v>1716</v>
      </c>
      <c r="I2826" s="658"/>
      <c r="J2826" s="85" t="s">
        <v>1717</v>
      </c>
      <c r="K2826" s="658"/>
      <c r="L2826" s="85" t="s">
        <v>1718</v>
      </c>
      <c r="M2826" s="65"/>
    </row>
    <row r="2827" spans="2:13">
      <c r="B2827" s="61" t="s">
        <v>1692</v>
      </c>
      <c r="C2827" s="86" t="s">
        <v>1722</v>
      </c>
      <c r="D2827" s="92">
        <v>0</v>
      </c>
      <c r="E2827" s="657" t="s">
        <v>1692</v>
      </c>
      <c r="F2827" s="86" t="s">
        <v>1722</v>
      </c>
      <c r="G2827" s="92">
        <v>0</v>
      </c>
      <c r="H2827" s="658"/>
      <c r="I2827" s="658"/>
      <c r="J2827" s="658"/>
      <c r="K2827" s="658"/>
      <c r="L2827" s="658"/>
      <c r="M2827" s="65"/>
    </row>
    <row r="2828" spans="2:13">
      <c r="B2828" s="61" t="s">
        <v>1677</v>
      </c>
      <c r="C2828" s="96" t="s">
        <v>1262</v>
      </c>
      <c r="D2828" s="92">
        <v>110</v>
      </c>
      <c r="E2828" s="657" t="s">
        <v>1677</v>
      </c>
      <c r="F2828" s="86" t="s">
        <v>1722</v>
      </c>
      <c r="G2828" s="92">
        <v>0</v>
      </c>
      <c r="H2828" s="658"/>
      <c r="I2828" s="658"/>
      <c r="J2828" s="658"/>
      <c r="K2828" s="658"/>
      <c r="L2828" s="658"/>
      <c r="M2828" s="65"/>
    </row>
    <row r="2829" spans="2:13">
      <c r="B2829" s="61" t="s">
        <v>1693</v>
      </c>
      <c r="C2829" s="86" t="s">
        <v>964</v>
      </c>
      <c r="D2829" s="92">
        <v>75</v>
      </c>
      <c r="E2829" s="657" t="s">
        <v>1693</v>
      </c>
      <c r="F2829" s="86" t="s">
        <v>1722</v>
      </c>
      <c r="G2829" s="92">
        <v>0</v>
      </c>
      <c r="H2829" s="658"/>
      <c r="I2829" s="658"/>
      <c r="J2829" s="658"/>
      <c r="K2829" s="658"/>
      <c r="L2829" s="658"/>
      <c r="M2829" s="65"/>
    </row>
    <row r="2830" spans="2:13" ht="15.75" thickBot="1">
      <c r="B2830" s="102" t="s">
        <v>1729</v>
      </c>
      <c r="C2830" s="93"/>
      <c r="D2830" s="108">
        <v>75</v>
      </c>
      <c r="E2830" s="103" t="s">
        <v>1730</v>
      </c>
      <c r="F2830" s="93"/>
      <c r="G2830" s="108">
        <v>83</v>
      </c>
      <c r="H2830" s="83"/>
      <c r="I2830" s="83"/>
      <c r="J2830" s="83"/>
      <c r="K2830" s="83"/>
      <c r="L2830" s="83"/>
      <c r="M2830" s="84"/>
    </row>
    <row r="2831" spans="2:13" ht="15.75" thickTop="1">
      <c r="B2831" s="156"/>
      <c r="C2831" s="157"/>
      <c r="D2831" s="157"/>
      <c r="E2831" s="156"/>
      <c r="F2831" s="157"/>
      <c r="G2831" s="157"/>
      <c r="H2831" s="156"/>
      <c r="I2831" s="156"/>
      <c r="J2831" s="156"/>
      <c r="K2831" s="156"/>
      <c r="L2831" s="156"/>
      <c r="M2831" s="156"/>
    </row>
    <row r="2832" spans="2:13">
      <c r="B2832" s="156"/>
      <c r="C2832" s="157"/>
      <c r="D2832" s="157"/>
      <c r="E2832" s="156"/>
      <c r="F2832" s="157"/>
      <c r="G2832" s="157"/>
      <c r="H2832" s="156"/>
      <c r="I2832" s="156"/>
      <c r="J2832" s="156"/>
      <c r="K2832" s="156"/>
      <c r="L2832" s="156"/>
      <c r="M2832" s="156"/>
    </row>
    <row r="2833" spans="2:13" ht="15.75" thickBot="1">
      <c r="B2833" s="156"/>
      <c r="C2833" s="157"/>
      <c r="D2833" s="157"/>
      <c r="E2833" s="156"/>
      <c r="F2833" s="157"/>
      <c r="G2833" s="157"/>
      <c r="H2833" s="156"/>
      <c r="I2833" s="156"/>
      <c r="J2833" s="156"/>
      <c r="K2833" s="156"/>
      <c r="L2833" s="156"/>
      <c r="M2833" s="156"/>
    </row>
    <row r="2834" spans="2:13" ht="16.5" thickTop="1" thickBot="1">
      <c r="B2834" s="833" t="s">
        <v>1976</v>
      </c>
      <c r="C2834" s="834"/>
      <c r="D2834" s="835" t="s">
        <v>1658</v>
      </c>
      <c r="E2834" s="836"/>
      <c r="F2834" s="836"/>
      <c r="G2834" s="836"/>
      <c r="H2834" s="836"/>
      <c r="I2834" s="837"/>
      <c r="J2834" s="263"/>
      <c r="K2834" s="59"/>
      <c r="L2834" s="59"/>
      <c r="M2834" s="60"/>
    </row>
    <row r="2835" spans="2:13" ht="15.75" thickTop="1">
      <c r="B2835" s="66" t="s">
        <v>1667</v>
      </c>
      <c r="C2835" s="612" t="s">
        <v>2029</v>
      </c>
      <c r="D2835" s="542" t="s">
        <v>1652</v>
      </c>
      <c r="E2835" s="543" t="s">
        <v>1653</v>
      </c>
      <c r="F2835" s="543" t="s">
        <v>1654</v>
      </c>
      <c r="G2835" s="543" t="s">
        <v>1656</v>
      </c>
      <c r="H2835" s="543" t="s">
        <v>1655</v>
      </c>
      <c r="I2835" s="544" t="s">
        <v>1657</v>
      </c>
      <c r="J2835" s="153"/>
      <c r="K2835" s="546"/>
      <c r="L2835" s="546"/>
      <c r="M2835" s="65"/>
    </row>
    <row r="2836" spans="2:13">
      <c r="B2836" s="66" t="s">
        <v>1757</v>
      </c>
      <c r="C2836" s="86" t="s">
        <v>1792</v>
      </c>
      <c r="D2836" s="87">
        <v>65</v>
      </c>
      <c r="E2836" s="88">
        <v>60</v>
      </c>
      <c r="F2836" s="88">
        <v>110</v>
      </c>
      <c r="G2836" s="88">
        <v>130</v>
      </c>
      <c r="H2836" s="88">
        <v>95</v>
      </c>
      <c r="I2836" s="89">
        <v>65</v>
      </c>
      <c r="J2836" s="153"/>
      <c r="K2836" s="546"/>
      <c r="L2836" s="546"/>
      <c r="M2836" s="65"/>
    </row>
    <row r="2837" spans="2:13">
      <c r="B2837" s="66" t="s">
        <v>1665</v>
      </c>
      <c r="C2837" s="86" t="s">
        <v>10</v>
      </c>
      <c r="D2837" s="838" t="s">
        <v>1669</v>
      </c>
      <c r="E2837" s="839"/>
      <c r="F2837" s="839"/>
      <c r="G2837" s="839"/>
      <c r="H2837" s="839"/>
      <c r="I2837" s="840"/>
      <c r="J2837" s="153"/>
      <c r="K2837" s="546"/>
      <c r="L2837" s="546"/>
      <c r="M2837" s="65"/>
    </row>
    <row r="2838" spans="2:13">
      <c r="B2838" s="66" t="s">
        <v>1666</v>
      </c>
      <c r="C2838" s="86" t="s">
        <v>1723</v>
      </c>
      <c r="D2838" s="841" t="s">
        <v>1661</v>
      </c>
      <c r="E2838" s="842"/>
      <c r="F2838" s="842"/>
      <c r="G2838" s="842" t="s">
        <v>1662</v>
      </c>
      <c r="H2838" s="842"/>
      <c r="I2838" s="843"/>
      <c r="J2838" s="153"/>
      <c r="K2838" s="546"/>
      <c r="L2838" s="546"/>
      <c r="M2838" s="65"/>
    </row>
    <row r="2839" spans="2:13">
      <c r="B2839" s="66" t="s">
        <v>1670</v>
      </c>
      <c r="C2839" s="96" t="s">
        <v>1581</v>
      </c>
      <c r="D2839" s="63" t="s">
        <v>1663</v>
      </c>
      <c r="E2839" s="546" t="s">
        <v>663</v>
      </c>
      <c r="F2839" s="546"/>
      <c r="G2839" s="64" t="s">
        <v>1663</v>
      </c>
      <c r="H2839" s="546" t="s">
        <v>1723</v>
      </c>
      <c r="I2839" s="70"/>
      <c r="J2839" s="153"/>
      <c r="K2839" s="546"/>
      <c r="L2839" s="546"/>
      <c r="M2839" s="65"/>
    </row>
    <row r="2840" spans="2:13">
      <c r="B2840" s="66" t="s">
        <v>1659</v>
      </c>
      <c r="C2840" s="140">
        <v>416.25</v>
      </c>
      <c r="D2840" s="71" t="s">
        <v>1664</v>
      </c>
      <c r="E2840" s="90">
        <v>90</v>
      </c>
      <c r="F2840" s="68"/>
      <c r="G2840" s="72" t="s">
        <v>1664</v>
      </c>
      <c r="H2840" s="90" t="s">
        <v>1723</v>
      </c>
      <c r="I2840" s="69"/>
      <c r="J2840" s="153"/>
      <c r="K2840" s="546"/>
      <c r="L2840" s="546"/>
      <c r="M2840" s="65"/>
    </row>
    <row r="2841" spans="2:13">
      <c r="B2841" s="66" t="s">
        <v>1660</v>
      </c>
      <c r="C2841" s="140">
        <v>143.5</v>
      </c>
      <c r="D2841" s="838" t="s">
        <v>1668</v>
      </c>
      <c r="E2841" s="839"/>
      <c r="F2841" s="839"/>
      <c r="G2841" s="839"/>
      <c r="H2841" s="839"/>
      <c r="I2841" s="840"/>
      <c r="J2841" s="153"/>
      <c r="K2841" s="546"/>
      <c r="L2841" s="546"/>
      <c r="M2841" s="65"/>
    </row>
    <row r="2842" spans="2:13">
      <c r="B2842" s="66" t="s">
        <v>1728</v>
      </c>
      <c r="C2842" s="140">
        <v>354.01</v>
      </c>
      <c r="D2842" s="841" t="s">
        <v>1661</v>
      </c>
      <c r="E2842" s="842"/>
      <c r="F2842" s="842"/>
      <c r="G2842" s="842" t="s">
        <v>1662</v>
      </c>
      <c r="H2842" s="842"/>
      <c r="I2842" s="843"/>
      <c r="J2842" s="153"/>
      <c r="K2842" s="546"/>
      <c r="L2842" s="546"/>
      <c r="M2842" s="65"/>
    </row>
    <row r="2843" spans="2:13">
      <c r="B2843" s="66" t="s">
        <v>1713</v>
      </c>
      <c r="C2843" s="140">
        <v>1</v>
      </c>
      <c r="D2843" s="63" t="s">
        <v>1663</v>
      </c>
      <c r="E2843" s="546" t="s">
        <v>950</v>
      </c>
      <c r="F2843" s="546"/>
      <c r="G2843" s="64" t="s">
        <v>1663</v>
      </c>
      <c r="H2843" s="546" t="s">
        <v>1723</v>
      </c>
      <c r="I2843" s="70"/>
      <c r="J2843" s="153"/>
      <c r="K2843" s="546"/>
      <c r="L2843" s="546"/>
      <c r="M2843" s="65"/>
    </row>
    <row r="2844" spans="2:13">
      <c r="B2844" s="66" t="s">
        <v>1714</v>
      </c>
      <c r="C2844" s="140">
        <v>1</v>
      </c>
      <c r="D2844" s="63" t="s">
        <v>1664</v>
      </c>
      <c r="E2844" s="90">
        <v>95</v>
      </c>
      <c r="F2844" s="68"/>
      <c r="G2844" s="72" t="s">
        <v>1664</v>
      </c>
      <c r="H2844" s="91" t="s">
        <v>1723</v>
      </c>
      <c r="I2844" s="70"/>
      <c r="J2844" s="153"/>
      <c r="K2844" s="546"/>
      <c r="L2844" s="546"/>
      <c r="M2844" s="65"/>
    </row>
    <row r="2845" spans="2:13">
      <c r="B2845" s="844" t="s">
        <v>1671</v>
      </c>
      <c r="C2845" s="839"/>
      <c r="D2845" s="840"/>
      <c r="E2845" s="838" t="s">
        <v>1672</v>
      </c>
      <c r="F2845" s="839"/>
      <c r="G2845" s="840"/>
      <c r="H2845" s="838" t="s">
        <v>1673</v>
      </c>
      <c r="I2845" s="839"/>
      <c r="J2845" s="840"/>
      <c r="K2845" s="838" t="s">
        <v>1701</v>
      </c>
      <c r="L2845" s="839"/>
      <c r="M2845" s="845"/>
    </row>
    <row r="2846" spans="2:13">
      <c r="B2846" s="73" t="s">
        <v>1674</v>
      </c>
      <c r="C2846" s="543" t="s">
        <v>1675</v>
      </c>
      <c r="D2846" s="544" t="s">
        <v>1676</v>
      </c>
      <c r="E2846" s="542" t="s">
        <v>1674</v>
      </c>
      <c r="F2846" s="543" t="s">
        <v>1675</v>
      </c>
      <c r="G2846" s="544" t="s">
        <v>1676</v>
      </c>
      <c r="H2846" s="542" t="s">
        <v>1694</v>
      </c>
      <c r="I2846" s="543" t="s">
        <v>1731</v>
      </c>
      <c r="J2846" s="544" t="s">
        <v>1732</v>
      </c>
      <c r="K2846" s="542" t="s">
        <v>1702</v>
      </c>
      <c r="L2846" s="543"/>
      <c r="M2846" s="77" t="s">
        <v>1703</v>
      </c>
    </row>
    <row r="2847" spans="2:13">
      <c r="B2847" s="61" t="s">
        <v>1678</v>
      </c>
      <c r="C2847" s="86" t="s">
        <v>1144</v>
      </c>
      <c r="D2847" s="92">
        <v>102</v>
      </c>
      <c r="E2847" s="545" t="s">
        <v>1678</v>
      </c>
      <c r="F2847" s="94" t="s">
        <v>944</v>
      </c>
      <c r="G2847" s="92">
        <v>68</v>
      </c>
      <c r="H2847" s="545" t="s">
        <v>1695</v>
      </c>
      <c r="I2847" s="86">
        <v>0</v>
      </c>
      <c r="J2847" s="92">
        <v>0</v>
      </c>
      <c r="K2847" s="545" t="s">
        <v>1704</v>
      </c>
      <c r="L2847" s="546"/>
      <c r="M2847" s="107">
        <v>0</v>
      </c>
    </row>
    <row r="2848" spans="2:13">
      <c r="B2848" s="61" t="s">
        <v>1679</v>
      </c>
      <c r="C2848" s="86" t="s">
        <v>1722</v>
      </c>
      <c r="D2848" s="92">
        <v>0</v>
      </c>
      <c r="E2848" s="545" t="s">
        <v>1679</v>
      </c>
      <c r="F2848" s="86" t="s">
        <v>1722</v>
      </c>
      <c r="G2848" s="92">
        <v>0</v>
      </c>
      <c r="H2848" s="545" t="s">
        <v>1696</v>
      </c>
      <c r="I2848" s="86">
        <v>90</v>
      </c>
      <c r="J2848" s="92">
        <v>20</v>
      </c>
      <c r="K2848" s="545" t="s">
        <v>1735</v>
      </c>
      <c r="L2848" s="546"/>
      <c r="M2848" s="107">
        <v>25</v>
      </c>
    </row>
    <row r="2849" spans="2:13">
      <c r="B2849" s="61" t="s">
        <v>1680</v>
      </c>
      <c r="C2849" s="86" t="s">
        <v>644</v>
      </c>
      <c r="D2849" s="92">
        <v>81</v>
      </c>
      <c r="E2849" s="545" t="s">
        <v>1680</v>
      </c>
      <c r="F2849" s="96" t="s">
        <v>1346</v>
      </c>
      <c r="G2849" s="92">
        <v>60</v>
      </c>
      <c r="H2849" s="545" t="s">
        <v>1697</v>
      </c>
      <c r="I2849" s="86">
        <v>0</v>
      </c>
      <c r="J2849" s="92">
        <v>30</v>
      </c>
      <c r="K2849" s="67" t="s">
        <v>1706</v>
      </c>
      <c r="L2849" s="68"/>
      <c r="M2849" s="101">
        <v>50</v>
      </c>
    </row>
    <row r="2850" spans="2:13">
      <c r="B2850" s="61" t="s">
        <v>1681</v>
      </c>
      <c r="C2850" s="86" t="s">
        <v>1722</v>
      </c>
      <c r="D2850" s="92">
        <v>0</v>
      </c>
      <c r="E2850" s="545" t="s">
        <v>1681</v>
      </c>
      <c r="F2850" s="86" t="s">
        <v>1722</v>
      </c>
      <c r="G2850" s="92">
        <v>0</v>
      </c>
      <c r="H2850" s="545" t="s">
        <v>1698</v>
      </c>
      <c r="I2850" s="86">
        <v>0</v>
      </c>
      <c r="J2850" s="92">
        <v>10</v>
      </c>
      <c r="K2850" s="838" t="s">
        <v>1707</v>
      </c>
      <c r="L2850" s="839"/>
      <c r="M2850" s="845"/>
    </row>
    <row r="2851" spans="2:13">
      <c r="B2851" s="61" t="s">
        <v>1682</v>
      </c>
      <c r="C2851" s="86" t="s">
        <v>1722</v>
      </c>
      <c r="D2851" s="92">
        <v>0</v>
      </c>
      <c r="E2851" s="545" t="s">
        <v>1682</v>
      </c>
      <c r="F2851" s="86" t="s">
        <v>1722</v>
      </c>
      <c r="G2851" s="92">
        <v>0</v>
      </c>
      <c r="H2851" s="546" t="s">
        <v>1724</v>
      </c>
      <c r="I2851" s="86">
        <v>50</v>
      </c>
      <c r="J2851" s="92">
        <v>0</v>
      </c>
      <c r="K2851" s="846" t="s">
        <v>1708</v>
      </c>
      <c r="L2851" s="847"/>
      <c r="M2851" s="107">
        <v>0</v>
      </c>
    </row>
    <row r="2852" spans="2:13">
      <c r="B2852" s="61" t="s">
        <v>1683</v>
      </c>
      <c r="C2852" s="86" t="s">
        <v>1723</v>
      </c>
      <c r="D2852" s="92" t="s">
        <v>1723</v>
      </c>
      <c r="E2852" s="545" t="s">
        <v>1683</v>
      </c>
      <c r="F2852" s="86" t="s">
        <v>1723</v>
      </c>
      <c r="G2852" s="92" t="s">
        <v>1723</v>
      </c>
      <c r="H2852" s="545" t="s">
        <v>1699</v>
      </c>
      <c r="I2852" s="86">
        <v>0</v>
      </c>
      <c r="J2852" s="92">
        <v>0</v>
      </c>
      <c r="K2852" s="846" t="s">
        <v>1709</v>
      </c>
      <c r="L2852" s="847"/>
      <c r="M2852" s="107">
        <v>0</v>
      </c>
    </row>
    <row r="2853" spans="2:13">
      <c r="B2853" s="61" t="s">
        <v>1684</v>
      </c>
      <c r="C2853" s="94" t="s">
        <v>1155</v>
      </c>
      <c r="D2853" s="92">
        <v>40</v>
      </c>
      <c r="E2853" s="545" t="s">
        <v>1684</v>
      </c>
      <c r="F2853" s="86" t="s">
        <v>1722</v>
      </c>
      <c r="G2853" s="92">
        <v>0</v>
      </c>
      <c r="H2853" s="545" t="s">
        <v>1685</v>
      </c>
      <c r="I2853" s="86">
        <v>85</v>
      </c>
      <c r="J2853" s="92">
        <v>0</v>
      </c>
      <c r="K2853" s="846" t="s">
        <v>1710</v>
      </c>
      <c r="L2853" s="847"/>
      <c r="M2853" s="107">
        <v>0</v>
      </c>
    </row>
    <row r="2854" spans="2:13">
      <c r="B2854" s="61" t="s">
        <v>1685</v>
      </c>
      <c r="C2854" s="86" t="s">
        <v>1722</v>
      </c>
      <c r="D2854" s="92">
        <v>0</v>
      </c>
      <c r="E2854" s="545" t="s">
        <v>1685</v>
      </c>
      <c r="F2854" s="86" t="s">
        <v>1722</v>
      </c>
      <c r="G2854" s="92">
        <v>0</v>
      </c>
      <c r="H2854" s="545" t="s">
        <v>1700</v>
      </c>
      <c r="I2854" s="100">
        <v>50</v>
      </c>
      <c r="J2854" s="106">
        <v>0</v>
      </c>
      <c r="K2854" s="593" t="s">
        <v>2003</v>
      </c>
      <c r="L2854" s="100"/>
      <c r="M2854" s="101" t="s">
        <v>2004</v>
      </c>
    </row>
    <row r="2855" spans="2:13">
      <c r="B2855" s="61" t="s">
        <v>1686</v>
      </c>
      <c r="C2855" s="86" t="s">
        <v>774</v>
      </c>
      <c r="D2855" s="92">
        <v>40</v>
      </c>
      <c r="E2855" s="545" t="s">
        <v>1686</v>
      </c>
      <c r="F2855" s="86" t="s">
        <v>1722</v>
      </c>
      <c r="G2855" s="92">
        <v>0</v>
      </c>
      <c r="H2855" s="848" t="s">
        <v>1712</v>
      </c>
      <c r="I2855" s="849"/>
      <c r="J2855" s="81" t="s">
        <v>1711</v>
      </c>
      <c r="K2855" s="97">
        <v>30</v>
      </c>
      <c r="L2855" s="82" t="s">
        <v>1705</v>
      </c>
      <c r="M2855" s="98">
        <v>175</v>
      </c>
    </row>
    <row r="2856" spans="2:13">
      <c r="B2856" s="61" t="s">
        <v>1687</v>
      </c>
      <c r="C2856" s="86" t="s">
        <v>1722</v>
      </c>
      <c r="D2856" s="92">
        <v>0</v>
      </c>
      <c r="E2856" s="545" t="s">
        <v>1687</v>
      </c>
      <c r="F2856" s="86" t="s">
        <v>1722</v>
      </c>
      <c r="G2856" s="92">
        <v>0</v>
      </c>
      <c r="H2856" s="546"/>
      <c r="I2856" s="546"/>
      <c r="J2856" s="546"/>
      <c r="K2856" s="546"/>
      <c r="L2856" s="546"/>
      <c r="M2856" s="65"/>
    </row>
    <row r="2857" spans="2:13">
      <c r="B2857" s="61" t="s">
        <v>1688</v>
      </c>
      <c r="C2857" s="86" t="s">
        <v>1722</v>
      </c>
      <c r="D2857" s="92">
        <v>0</v>
      </c>
      <c r="E2857" s="545" t="s">
        <v>1688</v>
      </c>
      <c r="F2857" s="94" t="s">
        <v>1037</v>
      </c>
      <c r="G2857" s="92">
        <v>50</v>
      </c>
      <c r="H2857" s="546"/>
      <c r="I2857" s="546"/>
      <c r="J2857" s="546"/>
      <c r="K2857" s="546"/>
      <c r="L2857" s="546"/>
      <c r="M2857" s="65"/>
    </row>
    <row r="2858" spans="2:13">
      <c r="B2858" s="61" t="s">
        <v>1689</v>
      </c>
      <c r="C2858" s="86" t="s">
        <v>1722</v>
      </c>
      <c r="D2858" s="92">
        <v>0</v>
      </c>
      <c r="E2858" s="545" t="s">
        <v>1689</v>
      </c>
      <c r="F2858" s="96" t="s">
        <v>1195</v>
      </c>
      <c r="G2858" s="92">
        <v>75</v>
      </c>
      <c r="H2858" s="546"/>
      <c r="I2858" s="546"/>
      <c r="J2858" s="546"/>
      <c r="K2858" s="546"/>
      <c r="L2858" s="546"/>
      <c r="M2858" s="65"/>
    </row>
    <row r="2859" spans="2:13">
      <c r="B2859" s="61" t="s">
        <v>1690</v>
      </c>
      <c r="C2859" s="86" t="s">
        <v>1722</v>
      </c>
      <c r="D2859" s="92">
        <v>0</v>
      </c>
      <c r="E2859" s="545" t="s">
        <v>1690</v>
      </c>
      <c r="F2859" s="86" t="s">
        <v>1722</v>
      </c>
      <c r="G2859" s="92">
        <v>0</v>
      </c>
      <c r="H2859" s="546"/>
      <c r="I2859" s="546"/>
      <c r="J2859" s="546"/>
      <c r="K2859" s="546"/>
      <c r="L2859" s="546"/>
      <c r="M2859" s="65"/>
    </row>
    <row r="2860" spans="2:13">
      <c r="B2860" s="61" t="s">
        <v>1691</v>
      </c>
      <c r="C2860" s="86" t="s">
        <v>1722</v>
      </c>
      <c r="D2860" s="92">
        <v>0</v>
      </c>
      <c r="E2860" s="545" t="s">
        <v>1691</v>
      </c>
      <c r="F2860" s="96" t="s">
        <v>1185</v>
      </c>
      <c r="G2860" s="92">
        <v>80</v>
      </c>
      <c r="H2860" s="86" t="s">
        <v>1716</v>
      </c>
      <c r="I2860" s="546"/>
      <c r="J2860" s="85" t="s">
        <v>1717</v>
      </c>
      <c r="K2860" s="546"/>
      <c r="L2860" s="85" t="s">
        <v>1718</v>
      </c>
      <c r="M2860" s="65"/>
    </row>
    <row r="2861" spans="2:13">
      <c r="B2861" s="61" t="s">
        <v>1692</v>
      </c>
      <c r="C2861" s="86" t="s">
        <v>1722</v>
      </c>
      <c r="D2861" s="92">
        <v>0</v>
      </c>
      <c r="E2861" s="545" t="s">
        <v>1692</v>
      </c>
      <c r="F2861" s="86" t="s">
        <v>1722</v>
      </c>
      <c r="G2861" s="92">
        <v>0</v>
      </c>
      <c r="H2861" s="546"/>
      <c r="I2861" s="546"/>
      <c r="J2861" s="546"/>
      <c r="K2861" s="546"/>
      <c r="L2861" s="546"/>
      <c r="M2861" s="65"/>
    </row>
    <row r="2862" spans="2:13">
      <c r="B2862" s="61" t="s">
        <v>1677</v>
      </c>
      <c r="C2862" s="86" t="s">
        <v>1977</v>
      </c>
      <c r="D2862" s="92">
        <v>60</v>
      </c>
      <c r="E2862" s="545" t="s">
        <v>1677</v>
      </c>
      <c r="F2862" s="86" t="s">
        <v>1722</v>
      </c>
      <c r="G2862" s="92">
        <v>0</v>
      </c>
      <c r="H2862" s="546"/>
      <c r="I2862" s="546"/>
      <c r="J2862" s="546"/>
      <c r="K2862" s="546"/>
      <c r="L2862" s="546"/>
      <c r="M2862" s="65"/>
    </row>
    <row r="2863" spans="2:13">
      <c r="B2863" s="61" t="s">
        <v>1693</v>
      </c>
      <c r="C2863" s="86" t="s">
        <v>964</v>
      </c>
      <c r="D2863" s="92">
        <v>75</v>
      </c>
      <c r="E2863" s="545" t="s">
        <v>1693</v>
      </c>
      <c r="F2863" s="86" t="s">
        <v>1722</v>
      </c>
      <c r="G2863" s="92">
        <v>0</v>
      </c>
      <c r="H2863" s="546"/>
      <c r="I2863" s="546"/>
      <c r="J2863" s="546"/>
      <c r="K2863" s="546"/>
      <c r="L2863" s="546"/>
      <c r="M2863" s="65"/>
    </row>
    <row r="2864" spans="2:13" ht="15.75" thickBot="1">
      <c r="B2864" s="102" t="s">
        <v>1729</v>
      </c>
      <c r="C2864" s="93"/>
      <c r="D2864" s="108">
        <v>66</v>
      </c>
      <c r="E2864" s="103" t="s">
        <v>1730</v>
      </c>
      <c r="F2864" s="93"/>
      <c r="G2864" s="108">
        <v>67</v>
      </c>
      <c r="H2864" s="83"/>
      <c r="I2864" s="83"/>
      <c r="J2864" s="83"/>
      <c r="K2864" s="83"/>
      <c r="L2864" s="83"/>
      <c r="M2864" s="84"/>
    </row>
    <row r="2865" spans="2:13" ht="16.5" thickTop="1" thickBot="1">
      <c r="B2865" s="156"/>
      <c r="C2865" s="157"/>
      <c r="D2865" s="157"/>
      <c r="E2865" s="156"/>
      <c r="F2865" s="157"/>
      <c r="G2865" s="157"/>
      <c r="H2865" s="156"/>
      <c r="I2865" s="156"/>
      <c r="J2865" s="156"/>
      <c r="K2865" s="156"/>
      <c r="L2865" s="156"/>
      <c r="M2865" s="156"/>
    </row>
    <row r="2866" spans="2:13" ht="16.5" thickTop="1" thickBot="1">
      <c r="B2866" s="833" t="s">
        <v>1960</v>
      </c>
      <c r="C2866" s="834"/>
      <c r="D2866" s="835" t="s">
        <v>1658</v>
      </c>
      <c r="E2866" s="836"/>
      <c r="F2866" s="836"/>
      <c r="G2866" s="836"/>
      <c r="H2866" s="836"/>
      <c r="I2866" s="837"/>
      <c r="J2866" s="263"/>
      <c r="K2866" s="59"/>
      <c r="L2866" s="59"/>
      <c r="M2866" s="60"/>
    </row>
    <row r="2867" spans="2:13" ht="15.75" thickTop="1">
      <c r="B2867" s="66" t="s">
        <v>1667</v>
      </c>
      <c r="C2867" s="612" t="s">
        <v>2072</v>
      </c>
      <c r="D2867" s="517" t="s">
        <v>1652</v>
      </c>
      <c r="E2867" s="518" t="s">
        <v>1653</v>
      </c>
      <c r="F2867" s="518" t="s">
        <v>1654</v>
      </c>
      <c r="G2867" s="518" t="s">
        <v>1656</v>
      </c>
      <c r="H2867" s="518" t="s">
        <v>1655</v>
      </c>
      <c r="I2867" s="519" t="s">
        <v>1657</v>
      </c>
      <c r="J2867" s="153"/>
      <c r="K2867" s="516"/>
      <c r="L2867" s="516"/>
      <c r="M2867" s="65"/>
    </row>
    <row r="2868" spans="2:13">
      <c r="B2868" s="66" t="s">
        <v>1757</v>
      </c>
      <c r="C2868" s="86" t="s">
        <v>1792</v>
      </c>
      <c r="D2868" s="87">
        <v>80</v>
      </c>
      <c r="E2868" s="88">
        <v>80</v>
      </c>
      <c r="F2868" s="88">
        <v>80</v>
      </c>
      <c r="G2868" s="88">
        <v>80</v>
      </c>
      <c r="H2868" s="88">
        <v>80</v>
      </c>
      <c r="I2868" s="89">
        <v>80</v>
      </c>
      <c r="J2868" s="153"/>
      <c r="K2868" s="516"/>
      <c r="L2868" s="516"/>
      <c r="M2868" s="65"/>
    </row>
    <row r="2869" spans="2:13">
      <c r="B2869" s="66" t="s">
        <v>1665</v>
      </c>
      <c r="C2869" s="86" t="s">
        <v>10</v>
      </c>
      <c r="D2869" s="838" t="s">
        <v>1669</v>
      </c>
      <c r="E2869" s="839"/>
      <c r="F2869" s="839"/>
      <c r="G2869" s="839"/>
      <c r="H2869" s="839"/>
      <c r="I2869" s="840"/>
      <c r="J2869" s="153"/>
      <c r="K2869" s="516"/>
      <c r="L2869" s="516"/>
      <c r="M2869" s="65"/>
    </row>
    <row r="2870" spans="2:13">
      <c r="B2870" s="66" t="s">
        <v>1666</v>
      </c>
      <c r="C2870" s="86" t="s">
        <v>1723</v>
      </c>
      <c r="D2870" s="841" t="s">
        <v>1661</v>
      </c>
      <c r="E2870" s="842"/>
      <c r="F2870" s="842"/>
      <c r="G2870" s="842" t="s">
        <v>1662</v>
      </c>
      <c r="H2870" s="842"/>
      <c r="I2870" s="843"/>
      <c r="J2870" s="153"/>
      <c r="K2870" s="516"/>
      <c r="L2870" s="516"/>
      <c r="M2870" s="65"/>
    </row>
    <row r="2871" spans="2:13">
      <c r="B2871" s="66" t="s">
        <v>1670</v>
      </c>
      <c r="C2871" s="86" t="s">
        <v>1477</v>
      </c>
      <c r="D2871" s="63" t="s">
        <v>1663</v>
      </c>
      <c r="E2871" s="516" t="s">
        <v>663</v>
      </c>
      <c r="F2871" s="516"/>
      <c r="G2871" s="64" t="s">
        <v>1663</v>
      </c>
      <c r="H2871" s="516" t="s">
        <v>1723</v>
      </c>
      <c r="I2871" s="70"/>
      <c r="J2871" s="153"/>
      <c r="K2871" s="516"/>
      <c r="L2871" s="516"/>
      <c r="M2871" s="65"/>
    </row>
    <row r="2872" spans="2:13">
      <c r="B2872" s="66" t="s">
        <v>1659</v>
      </c>
      <c r="C2872" s="86">
        <v>471.03</v>
      </c>
      <c r="D2872" s="71" t="s">
        <v>1664</v>
      </c>
      <c r="E2872" s="90">
        <v>90</v>
      </c>
      <c r="F2872" s="68"/>
      <c r="G2872" s="72" t="s">
        <v>1664</v>
      </c>
      <c r="H2872" s="90" t="s">
        <v>1723</v>
      </c>
      <c r="I2872" s="69"/>
      <c r="J2872" s="153"/>
      <c r="K2872" s="516"/>
      <c r="L2872" s="516"/>
      <c r="M2872" s="65"/>
    </row>
    <row r="2873" spans="2:13">
      <c r="B2873" s="66" t="s">
        <v>1660</v>
      </c>
      <c r="C2873" s="86">
        <v>137.76</v>
      </c>
      <c r="D2873" s="838" t="s">
        <v>1668</v>
      </c>
      <c r="E2873" s="839"/>
      <c r="F2873" s="839"/>
      <c r="G2873" s="839"/>
      <c r="H2873" s="839"/>
      <c r="I2873" s="840"/>
      <c r="J2873" s="153"/>
      <c r="K2873" s="516"/>
      <c r="L2873" s="516"/>
      <c r="M2873" s="65"/>
    </row>
    <row r="2874" spans="2:13">
      <c r="B2874" s="66" t="s">
        <v>1728</v>
      </c>
      <c r="C2874" s="86">
        <v>339.14</v>
      </c>
      <c r="D2874" s="841" t="s">
        <v>1661</v>
      </c>
      <c r="E2874" s="842"/>
      <c r="F2874" s="842"/>
      <c r="G2874" s="842" t="s">
        <v>1662</v>
      </c>
      <c r="H2874" s="842"/>
      <c r="I2874" s="843"/>
      <c r="J2874" s="153"/>
      <c r="K2874" s="516"/>
      <c r="L2874" s="516"/>
      <c r="M2874" s="65"/>
    </row>
    <row r="2875" spans="2:13">
      <c r="B2875" s="66" t="s">
        <v>1713</v>
      </c>
      <c r="C2875" s="86">
        <v>1.23</v>
      </c>
      <c r="D2875" s="63" t="s">
        <v>1663</v>
      </c>
      <c r="E2875" s="516" t="s">
        <v>950</v>
      </c>
      <c r="F2875" s="516"/>
      <c r="G2875" s="64" t="s">
        <v>1663</v>
      </c>
      <c r="H2875" s="516" t="s">
        <v>1723</v>
      </c>
      <c r="I2875" s="70"/>
      <c r="J2875" s="153"/>
      <c r="K2875" s="516"/>
      <c r="L2875" s="516"/>
      <c r="M2875" s="65"/>
    </row>
    <row r="2876" spans="2:13">
      <c r="B2876" s="66" t="s">
        <v>1714</v>
      </c>
      <c r="C2876" s="86">
        <v>1.23</v>
      </c>
      <c r="D2876" s="63" t="s">
        <v>1664</v>
      </c>
      <c r="E2876" s="90">
        <v>95</v>
      </c>
      <c r="F2876" s="68"/>
      <c r="G2876" s="72" t="s">
        <v>1664</v>
      </c>
      <c r="H2876" s="91" t="s">
        <v>1723</v>
      </c>
      <c r="I2876" s="70"/>
      <c r="J2876" s="153"/>
      <c r="K2876" s="516"/>
      <c r="L2876" s="516"/>
      <c r="M2876" s="65"/>
    </row>
    <row r="2877" spans="2:13">
      <c r="B2877" s="844" t="s">
        <v>1671</v>
      </c>
      <c r="C2877" s="839"/>
      <c r="D2877" s="840"/>
      <c r="E2877" s="838" t="s">
        <v>1672</v>
      </c>
      <c r="F2877" s="839"/>
      <c r="G2877" s="840"/>
      <c r="H2877" s="838" t="s">
        <v>1673</v>
      </c>
      <c r="I2877" s="839"/>
      <c r="J2877" s="840"/>
      <c r="K2877" s="838" t="s">
        <v>1701</v>
      </c>
      <c r="L2877" s="839"/>
      <c r="M2877" s="845"/>
    </row>
    <row r="2878" spans="2:13">
      <c r="B2878" s="73" t="s">
        <v>1674</v>
      </c>
      <c r="C2878" s="518" t="s">
        <v>1675</v>
      </c>
      <c r="D2878" s="519" t="s">
        <v>1676</v>
      </c>
      <c r="E2878" s="517" t="s">
        <v>1674</v>
      </c>
      <c r="F2878" s="518" t="s">
        <v>1675</v>
      </c>
      <c r="G2878" s="519" t="s">
        <v>1676</v>
      </c>
      <c r="H2878" s="517" t="s">
        <v>1694</v>
      </c>
      <c r="I2878" s="518" t="s">
        <v>1731</v>
      </c>
      <c r="J2878" s="519" t="s">
        <v>1732</v>
      </c>
      <c r="K2878" s="517" t="s">
        <v>1702</v>
      </c>
      <c r="L2878" s="518"/>
      <c r="M2878" s="77" t="s">
        <v>1703</v>
      </c>
    </row>
    <row r="2879" spans="2:13">
      <c r="B2879" s="61" t="s">
        <v>1678</v>
      </c>
      <c r="C2879" s="86" t="s">
        <v>1144</v>
      </c>
      <c r="D2879" s="92">
        <v>102</v>
      </c>
      <c r="E2879" s="515" t="s">
        <v>1678</v>
      </c>
      <c r="F2879" s="94" t="s">
        <v>944</v>
      </c>
      <c r="G2879" s="92">
        <v>68</v>
      </c>
      <c r="H2879" s="515" t="s">
        <v>1695</v>
      </c>
      <c r="I2879" s="86">
        <v>0</v>
      </c>
      <c r="J2879" s="92">
        <v>0</v>
      </c>
      <c r="K2879" s="515" t="s">
        <v>1704</v>
      </c>
      <c r="L2879" s="516"/>
      <c r="M2879" s="107">
        <v>0</v>
      </c>
    </row>
    <row r="2880" spans="2:13">
      <c r="B2880" s="61" t="s">
        <v>1679</v>
      </c>
      <c r="C2880" s="86" t="s">
        <v>1722</v>
      </c>
      <c r="D2880" s="92">
        <v>0</v>
      </c>
      <c r="E2880" s="515" t="s">
        <v>1679</v>
      </c>
      <c r="F2880" s="86" t="s">
        <v>1722</v>
      </c>
      <c r="G2880" s="92">
        <v>0</v>
      </c>
      <c r="H2880" s="515" t="s">
        <v>1696</v>
      </c>
      <c r="I2880" s="86">
        <v>90</v>
      </c>
      <c r="J2880" s="92">
        <v>20</v>
      </c>
      <c r="K2880" s="515" t="s">
        <v>1735</v>
      </c>
      <c r="L2880" s="516"/>
      <c r="M2880" s="107">
        <v>0</v>
      </c>
    </row>
    <row r="2881" spans="2:13">
      <c r="B2881" s="61" t="s">
        <v>1680</v>
      </c>
      <c r="C2881" s="86" t="s">
        <v>1722</v>
      </c>
      <c r="D2881" s="92">
        <v>0</v>
      </c>
      <c r="E2881" s="515" t="s">
        <v>1680</v>
      </c>
      <c r="F2881" s="96" t="s">
        <v>1346</v>
      </c>
      <c r="G2881" s="92">
        <v>60</v>
      </c>
      <c r="H2881" s="515" t="s">
        <v>1697</v>
      </c>
      <c r="I2881" s="86">
        <v>0</v>
      </c>
      <c r="J2881" s="92">
        <v>30</v>
      </c>
      <c r="K2881" s="67" t="s">
        <v>1706</v>
      </c>
      <c r="L2881" s="68"/>
      <c r="M2881" s="101">
        <v>0</v>
      </c>
    </row>
    <row r="2882" spans="2:13">
      <c r="B2882" s="61" t="s">
        <v>1681</v>
      </c>
      <c r="C2882" s="86" t="s">
        <v>1722</v>
      </c>
      <c r="D2882" s="92">
        <v>0</v>
      </c>
      <c r="E2882" s="515" t="s">
        <v>1681</v>
      </c>
      <c r="F2882" s="86" t="s">
        <v>1722</v>
      </c>
      <c r="G2882" s="92">
        <v>0</v>
      </c>
      <c r="H2882" s="515" t="s">
        <v>1698</v>
      </c>
      <c r="I2882" s="86">
        <v>0</v>
      </c>
      <c r="J2882" s="92">
        <v>10</v>
      </c>
      <c r="K2882" s="838" t="s">
        <v>1707</v>
      </c>
      <c r="L2882" s="839"/>
      <c r="M2882" s="845"/>
    </row>
    <row r="2883" spans="2:13">
      <c r="B2883" s="61" t="s">
        <v>1682</v>
      </c>
      <c r="C2883" s="86" t="s">
        <v>1722</v>
      </c>
      <c r="D2883" s="92">
        <v>0</v>
      </c>
      <c r="E2883" s="515" t="s">
        <v>1682</v>
      </c>
      <c r="F2883" s="86" t="s">
        <v>1722</v>
      </c>
      <c r="G2883" s="92">
        <v>0</v>
      </c>
      <c r="H2883" s="516" t="s">
        <v>1724</v>
      </c>
      <c r="I2883" s="86">
        <v>50</v>
      </c>
      <c r="J2883" s="92">
        <v>0</v>
      </c>
      <c r="K2883" s="846" t="s">
        <v>1708</v>
      </c>
      <c r="L2883" s="847"/>
      <c r="M2883" s="107">
        <v>30</v>
      </c>
    </row>
    <row r="2884" spans="2:13">
      <c r="B2884" s="61" t="s">
        <v>1683</v>
      </c>
      <c r="C2884" s="86" t="s">
        <v>1723</v>
      </c>
      <c r="D2884" s="92" t="s">
        <v>1723</v>
      </c>
      <c r="E2884" s="515" t="s">
        <v>1683</v>
      </c>
      <c r="F2884" s="86" t="s">
        <v>1723</v>
      </c>
      <c r="G2884" s="92" t="s">
        <v>1723</v>
      </c>
      <c r="H2884" s="515" t="s">
        <v>1699</v>
      </c>
      <c r="I2884" s="86">
        <v>0</v>
      </c>
      <c r="J2884" s="92">
        <v>0</v>
      </c>
      <c r="K2884" s="846" t="s">
        <v>1709</v>
      </c>
      <c r="L2884" s="847"/>
      <c r="M2884" s="107">
        <v>0</v>
      </c>
    </row>
    <row r="2885" spans="2:13">
      <c r="B2885" s="61" t="s">
        <v>1684</v>
      </c>
      <c r="C2885" s="86" t="s">
        <v>1722</v>
      </c>
      <c r="D2885" s="92">
        <v>0</v>
      </c>
      <c r="E2885" s="515" t="s">
        <v>1684</v>
      </c>
      <c r="F2885" s="86" t="s">
        <v>1722</v>
      </c>
      <c r="G2885" s="92">
        <v>0</v>
      </c>
      <c r="H2885" s="515" t="s">
        <v>1685</v>
      </c>
      <c r="I2885" s="86">
        <v>85</v>
      </c>
      <c r="J2885" s="92">
        <v>0</v>
      </c>
      <c r="K2885" s="846" t="s">
        <v>1710</v>
      </c>
      <c r="L2885" s="847"/>
      <c r="M2885" s="107">
        <v>0</v>
      </c>
    </row>
    <row r="2886" spans="2:13">
      <c r="B2886" s="61" t="s">
        <v>1685</v>
      </c>
      <c r="C2886" s="86" t="s">
        <v>1722</v>
      </c>
      <c r="D2886" s="92">
        <v>0</v>
      </c>
      <c r="E2886" s="515" t="s">
        <v>1685</v>
      </c>
      <c r="F2886" s="86" t="s">
        <v>1722</v>
      </c>
      <c r="G2886" s="92">
        <v>0</v>
      </c>
      <c r="H2886" s="515" t="s">
        <v>1700</v>
      </c>
      <c r="I2886" s="100">
        <v>0</v>
      </c>
      <c r="J2886" s="106">
        <v>0</v>
      </c>
      <c r="K2886" s="593" t="s">
        <v>2003</v>
      </c>
      <c r="L2886" s="100"/>
      <c r="M2886" s="101" t="s">
        <v>2004</v>
      </c>
    </row>
    <row r="2887" spans="2:13">
      <c r="B2887" s="61" t="s">
        <v>1686</v>
      </c>
      <c r="C2887" s="94" t="s">
        <v>811</v>
      </c>
      <c r="D2887" s="92">
        <v>100</v>
      </c>
      <c r="E2887" s="515" t="s">
        <v>1686</v>
      </c>
      <c r="F2887" s="86" t="s">
        <v>1722</v>
      </c>
      <c r="G2887" s="92">
        <v>0</v>
      </c>
      <c r="H2887" s="848" t="s">
        <v>1712</v>
      </c>
      <c r="I2887" s="849"/>
      <c r="J2887" s="81" t="s">
        <v>1711</v>
      </c>
      <c r="K2887" s="97">
        <v>20</v>
      </c>
      <c r="L2887" s="82" t="s">
        <v>1705</v>
      </c>
      <c r="M2887" s="98">
        <v>150</v>
      </c>
    </row>
    <row r="2888" spans="2:13">
      <c r="B2888" s="61" t="s">
        <v>1687</v>
      </c>
      <c r="C2888" s="86" t="s">
        <v>1722</v>
      </c>
      <c r="D2888" s="92">
        <v>0</v>
      </c>
      <c r="E2888" s="515" t="s">
        <v>1687</v>
      </c>
      <c r="F2888" s="86" t="s">
        <v>1722</v>
      </c>
      <c r="G2888" s="92">
        <v>0</v>
      </c>
      <c r="H2888" s="516"/>
      <c r="I2888" s="516"/>
      <c r="J2888" s="516"/>
      <c r="K2888" s="516"/>
      <c r="L2888" s="516"/>
      <c r="M2888" s="65"/>
    </row>
    <row r="2889" spans="2:13">
      <c r="B2889" s="61" t="s">
        <v>1688</v>
      </c>
      <c r="C2889" s="86" t="s">
        <v>1722</v>
      </c>
      <c r="D2889" s="92">
        <v>0</v>
      </c>
      <c r="E2889" s="515" t="s">
        <v>1688</v>
      </c>
      <c r="F2889" s="86" t="s">
        <v>1722</v>
      </c>
      <c r="G2889" s="92">
        <v>0</v>
      </c>
      <c r="H2889" s="516"/>
      <c r="I2889" s="516"/>
      <c r="J2889" s="516"/>
      <c r="K2889" s="516"/>
      <c r="L2889" s="516"/>
      <c r="M2889" s="65"/>
    </row>
    <row r="2890" spans="2:13">
      <c r="B2890" s="61" t="s">
        <v>1689</v>
      </c>
      <c r="C2890" s="86" t="s">
        <v>1722</v>
      </c>
      <c r="D2890" s="92">
        <v>0</v>
      </c>
      <c r="E2890" s="515" t="s">
        <v>1689</v>
      </c>
      <c r="F2890" s="96" t="s">
        <v>1195</v>
      </c>
      <c r="G2890" s="92">
        <v>75</v>
      </c>
      <c r="H2890" s="516"/>
      <c r="I2890" s="516"/>
      <c r="J2890" s="516"/>
      <c r="K2890" s="516"/>
      <c r="L2890" s="516"/>
      <c r="M2890" s="65"/>
    </row>
    <row r="2891" spans="2:13">
      <c r="B2891" s="61" t="s">
        <v>1690</v>
      </c>
      <c r="C2891" s="86" t="s">
        <v>1162</v>
      </c>
      <c r="D2891" s="92">
        <v>49</v>
      </c>
      <c r="E2891" s="515" t="s">
        <v>1690</v>
      </c>
      <c r="F2891" s="86" t="s">
        <v>1722</v>
      </c>
      <c r="G2891" s="92">
        <v>0</v>
      </c>
      <c r="H2891" s="516"/>
      <c r="I2891" s="516"/>
      <c r="J2891" s="516"/>
      <c r="K2891" s="516"/>
      <c r="L2891" s="516"/>
      <c r="M2891" s="65"/>
    </row>
    <row r="2892" spans="2:13">
      <c r="B2892" s="61" t="s">
        <v>1691</v>
      </c>
      <c r="C2892" s="86" t="s">
        <v>1722</v>
      </c>
      <c r="D2892" s="92">
        <v>0</v>
      </c>
      <c r="E2892" s="515" t="s">
        <v>1691</v>
      </c>
      <c r="F2892" s="96" t="s">
        <v>1185</v>
      </c>
      <c r="G2892" s="92">
        <v>80</v>
      </c>
      <c r="H2892" s="86" t="s">
        <v>1716</v>
      </c>
      <c r="I2892" s="516"/>
      <c r="J2892" s="85" t="s">
        <v>1717</v>
      </c>
      <c r="K2892" s="516"/>
      <c r="L2892" s="85" t="s">
        <v>1718</v>
      </c>
      <c r="M2892" s="65"/>
    </row>
    <row r="2893" spans="2:13">
      <c r="B2893" s="61" t="s">
        <v>1692</v>
      </c>
      <c r="C2893" s="86" t="s">
        <v>1722</v>
      </c>
      <c r="D2893" s="92">
        <v>0</v>
      </c>
      <c r="E2893" s="515" t="s">
        <v>1692</v>
      </c>
      <c r="F2893" s="86" t="s">
        <v>1722</v>
      </c>
      <c r="G2893" s="92">
        <v>0</v>
      </c>
      <c r="H2893" s="516"/>
      <c r="I2893" s="516"/>
      <c r="J2893" s="516"/>
      <c r="K2893" s="516"/>
      <c r="L2893" s="516"/>
      <c r="M2893" s="65"/>
    </row>
    <row r="2894" spans="2:13">
      <c r="B2894" s="61" t="s">
        <v>1677</v>
      </c>
      <c r="C2894" s="86" t="s">
        <v>752</v>
      </c>
      <c r="D2894" s="92">
        <v>80</v>
      </c>
      <c r="E2894" s="515" t="s">
        <v>1677</v>
      </c>
      <c r="F2894" s="86" t="s">
        <v>761</v>
      </c>
      <c r="G2894" s="92">
        <v>80</v>
      </c>
      <c r="H2894" s="516"/>
      <c r="I2894" s="516"/>
      <c r="J2894" s="516"/>
      <c r="K2894" s="516"/>
      <c r="L2894" s="516"/>
      <c r="M2894" s="65"/>
    </row>
    <row r="2895" spans="2:13">
      <c r="B2895" s="61" t="s">
        <v>1693</v>
      </c>
      <c r="C2895" s="86" t="s">
        <v>963</v>
      </c>
      <c r="D2895" s="92">
        <v>80</v>
      </c>
      <c r="E2895" s="515" t="s">
        <v>1693</v>
      </c>
      <c r="F2895" s="86" t="s">
        <v>1722</v>
      </c>
      <c r="G2895" s="92">
        <v>0</v>
      </c>
      <c r="H2895" s="516"/>
      <c r="I2895" s="516"/>
      <c r="J2895" s="516"/>
      <c r="K2895" s="516"/>
      <c r="L2895" s="516"/>
      <c r="M2895" s="65"/>
    </row>
    <row r="2896" spans="2:13" ht="15.75" thickBot="1">
      <c r="B2896" s="102" t="s">
        <v>1729</v>
      </c>
      <c r="C2896" s="93"/>
      <c r="D2896" s="108">
        <v>82</v>
      </c>
      <c r="E2896" s="103" t="s">
        <v>1730</v>
      </c>
      <c r="F2896" s="93"/>
      <c r="G2896" s="108">
        <v>73</v>
      </c>
      <c r="H2896" s="83"/>
      <c r="I2896" s="83"/>
      <c r="J2896" s="83"/>
      <c r="K2896" s="83"/>
      <c r="L2896" s="83"/>
      <c r="M2896" s="84"/>
    </row>
    <row r="2897" spans="2:13" ht="15.75" thickTop="1">
      <c r="B2897" s="156"/>
      <c r="C2897" s="157"/>
      <c r="D2897" s="157"/>
      <c r="E2897" s="156"/>
      <c r="F2897" s="157"/>
      <c r="G2897" s="157"/>
      <c r="H2897" s="156"/>
      <c r="I2897" s="156"/>
      <c r="J2897" s="156"/>
      <c r="K2897" s="156"/>
      <c r="L2897" s="156"/>
      <c r="M2897" s="156"/>
    </row>
    <row r="2898" spans="2:13">
      <c r="B2898" s="156"/>
      <c r="C2898" s="157"/>
      <c r="D2898" s="157"/>
      <c r="E2898" s="156"/>
      <c r="F2898" s="157"/>
      <c r="G2898" s="157"/>
      <c r="H2898" s="156"/>
      <c r="I2898" s="156"/>
      <c r="J2898" s="156"/>
      <c r="K2898" s="156"/>
      <c r="L2898" s="156"/>
      <c r="M2898" s="156"/>
    </row>
    <row r="2899" spans="2:13" ht="15.75" thickBot="1">
      <c r="B2899" s="156"/>
      <c r="C2899" s="157"/>
      <c r="D2899" s="157"/>
      <c r="E2899" s="156"/>
      <c r="F2899" s="157"/>
      <c r="G2899" s="157"/>
      <c r="H2899" s="156"/>
      <c r="I2899" s="156"/>
      <c r="J2899" s="156"/>
      <c r="K2899" s="156"/>
      <c r="L2899" s="156"/>
      <c r="M2899" s="156"/>
    </row>
    <row r="2900" spans="2:13" ht="16.5" thickTop="1" thickBot="1">
      <c r="B2900" s="833" t="s">
        <v>1978</v>
      </c>
      <c r="C2900" s="834"/>
      <c r="D2900" s="835" t="s">
        <v>1658</v>
      </c>
      <c r="E2900" s="836"/>
      <c r="F2900" s="836"/>
      <c r="G2900" s="836"/>
      <c r="H2900" s="836"/>
      <c r="I2900" s="837"/>
      <c r="J2900" s="193"/>
      <c r="K2900" s="59"/>
      <c r="L2900" s="59"/>
      <c r="M2900" s="60"/>
    </row>
    <row r="2901" spans="2:13" ht="15.75" thickTop="1">
      <c r="B2901" s="66" t="s">
        <v>1667</v>
      </c>
      <c r="C2901" s="598" t="s">
        <v>2056</v>
      </c>
      <c r="D2901" s="549" t="s">
        <v>1652</v>
      </c>
      <c r="E2901" s="550" t="s">
        <v>1653</v>
      </c>
      <c r="F2901" s="550" t="s">
        <v>1654</v>
      </c>
      <c r="G2901" s="550" t="s">
        <v>1656</v>
      </c>
      <c r="H2901" s="550" t="s">
        <v>1655</v>
      </c>
      <c r="I2901" s="551" t="s">
        <v>1657</v>
      </c>
      <c r="J2901" s="145"/>
      <c r="K2901" s="548"/>
      <c r="L2901" s="548"/>
      <c r="M2901" s="65"/>
    </row>
    <row r="2902" spans="2:13">
      <c r="B2902" s="66" t="s">
        <v>1757</v>
      </c>
      <c r="C2902" s="86" t="s">
        <v>1741</v>
      </c>
      <c r="D2902" s="87">
        <v>65</v>
      </c>
      <c r="E2902" s="88">
        <v>75</v>
      </c>
      <c r="F2902" s="88">
        <v>105</v>
      </c>
      <c r="G2902" s="88">
        <v>35</v>
      </c>
      <c r="H2902" s="88">
        <v>65</v>
      </c>
      <c r="I2902" s="89">
        <v>85</v>
      </c>
      <c r="J2902" s="145"/>
      <c r="K2902" s="548"/>
      <c r="L2902" s="548"/>
      <c r="M2902" s="65"/>
    </row>
    <row r="2903" spans="2:13">
      <c r="B2903" s="66" t="s">
        <v>1665</v>
      </c>
      <c r="C2903" s="86" t="s">
        <v>9</v>
      </c>
      <c r="D2903" s="838" t="s">
        <v>1669</v>
      </c>
      <c r="E2903" s="839"/>
      <c r="F2903" s="839"/>
      <c r="G2903" s="839"/>
      <c r="H2903" s="839"/>
      <c r="I2903" s="840"/>
      <c r="J2903" s="145"/>
      <c r="K2903" s="548"/>
      <c r="L2903" s="548"/>
      <c r="M2903" s="65"/>
    </row>
    <row r="2904" spans="2:13">
      <c r="B2904" s="66" t="s">
        <v>1666</v>
      </c>
      <c r="C2904" s="86" t="s">
        <v>6</v>
      </c>
      <c r="D2904" s="841" t="s">
        <v>1661</v>
      </c>
      <c r="E2904" s="842"/>
      <c r="F2904" s="842"/>
      <c r="G2904" s="842" t="s">
        <v>1662</v>
      </c>
      <c r="H2904" s="842"/>
      <c r="I2904" s="843"/>
      <c r="J2904" s="145"/>
      <c r="K2904" s="548"/>
      <c r="L2904" s="548"/>
      <c r="M2904" s="65"/>
    </row>
    <row r="2905" spans="2:13">
      <c r="B2905" s="66" t="s">
        <v>1670</v>
      </c>
      <c r="C2905" s="94" t="s">
        <v>1560</v>
      </c>
      <c r="D2905" s="63" t="s">
        <v>1663</v>
      </c>
      <c r="E2905" s="548" t="s">
        <v>811</v>
      </c>
      <c r="F2905" s="548"/>
      <c r="G2905" s="64" t="s">
        <v>1663</v>
      </c>
      <c r="H2905" s="548" t="s">
        <v>627</v>
      </c>
      <c r="I2905" s="70"/>
      <c r="J2905" s="219"/>
      <c r="K2905" s="548"/>
      <c r="L2905" s="548"/>
      <c r="M2905" s="65"/>
    </row>
    <row r="2906" spans="2:13">
      <c r="B2906" s="66" t="s">
        <v>1659</v>
      </c>
      <c r="C2906" s="140">
        <v>460.4</v>
      </c>
      <c r="D2906" s="71" t="s">
        <v>1664</v>
      </c>
      <c r="E2906" s="90">
        <v>100</v>
      </c>
      <c r="F2906" s="68"/>
      <c r="G2906" s="72" t="s">
        <v>1664</v>
      </c>
      <c r="H2906" s="90">
        <v>60</v>
      </c>
      <c r="I2906" s="69"/>
      <c r="J2906" s="152"/>
      <c r="K2906" s="548"/>
      <c r="L2906" s="548"/>
      <c r="M2906" s="65"/>
    </row>
    <row r="2907" spans="2:13">
      <c r="B2907" s="66" t="s">
        <v>1660</v>
      </c>
      <c r="C2907" s="140">
        <v>307.10000000000002</v>
      </c>
      <c r="D2907" s="838" t="s">
        <v>1668</v>
      </c>
      <c r="E2907" s="839"/>
      <c r="F2907" s="839"/>
      <c r="G2907" s="839"/>
      <c r="H2907" s="839"/>
      <c r="I2907" s="840"/>
      <c r="J2907" s="152"/>
      <c r="K2907" s="548"/>
      <c r="L2907" s="548"/>
      <c r="M2907" s="65"/>
    </row>
    <row r="2908" spans="2:13">
      <c r="B2908" s="66" t="s">
        <v>1728</v>
      </c>
      <c r="C2908" s="140">
        <v>514.23</v>
      </c>
      <c r="D2908" s="841" t="s">
        <v>1661</v>
      </c>
      <c r="E2908" s="842"/>
      <c r="F2908" s="842"/>
      <c r="G2908" s="842" t="s">
        <v>1662</v>
      </c>
      <c r="H2908" s="842"/>
      <c r="I2908" s="843"/>
      <c r="J2908" s="152"/>
      <c r="K2908" s="548"/>
      <c r="L2908" s="548"/>
      <c r="M2908" s="65"/>
    </row>
    <row r="2909" spans="2:13">
      <c r="B2909" s="66" t="s">
        <v>1713</v>
      </c>
      <c r="C2909" s="140">
        <v>1</v>
      </c>
      <c r="D2909" s="63" t="s">
        <v>1663</v>
      </c>
      <c r="E2909" s="548" t="s">
        <v>810</v>
      </c>
      <c r="F2909" s="548"/>
      <c r="G2909" s="64" t="s">
        <v>1663</v>
      </c>
      <c r="H2909" s="548" t="s">
        <v>1722</v>
      </c>
      <c r="I2909" s="70"/>
      <c r="J2909" s="152"/>
      <c r="K2909" s="548"/>
      <c r="L2909" s="548"/>
      <c r="M2909" s="65"/>
    </row>
    <row r="2910" spans="2:13">
      <c r="B2910" s="66" t="s">
        <v>1714</v>
      </c>
      <c r="C2910" s="140">
        <v>1.31</v>
      </c>
      <c r="D2910" s="63" t="s">
        <v>1664</v>
      </c>
      <c r="E2910" s="90">
        <v>90</v>
      </c>
      <c r="F2910" s="68"/>
      <c r="G2910" s="72" t="s">
        <v>1664</v>
      </c>
      <c r="H2910" s="91">
        <v>0</v>
      </c>
      <c r="I2910" s="70"/>
      <c r="J2910" s="152"/>
      <c r="K2910" s="548"/>
      <c r="L2910" s="548"/>
      <c r="M2910" s="65"/>
    </row>
    <row r="2911" spans="2:13">
      <c r="B2911" s="844" t="s">
        <v>1671</v>
      </c>
      <c r="C2911" s="839"/>
      <c r="D2911" s="840"/>
      <c r="E2911" s="838" t="s">
        <v>1672</v>
      </c>
      <c r="F2911" s="839"/>
      <c r="G2911" s="840"/>
      <c r="H2911" s="838" t="s">
        <v>1673</v>
      </c>
      <c r="I2911" s="839"/>
      <c r="J2911" s="840"/>
      <c r="K2911" s="838" t="s">
        <v>1701</v>
      </c>
      <c r="L2911" s="839"/>
      <c r="M2911" s="845"/>
    </row>
    <row r="2912" spans="2:13">
      <c r="B2912" s="73" t="s">
        <v>1674</v>
      </c>
      <c r="C2912" s="550" t="s">
        <v>1675</v>
      </c>
      <c r="D2912" s="551" t="s">
        <v>1676</v>
      </c>
      <c r="E2912" s="549" t="s">
        <v>1674</v>
      </c>
      <c r="F2912" s="550" t="s">
        <v>1675</v>
      </c>
      <c r="G2912" s="551" t="s">
        <v>1676</v>
      </c>
      <c r="H2912" s="549" t="s">
        <v>1694</v>
      </c>
      <c r="I2912" s="550" t="s">
        <v>1731</v>
      </c>
      <c r="J2912" s="551" t="s">
        <v>1732</v>
      </c>
      <c r="K2912" s="549" t="s">
        <v>1702</v>
      </c>
      <c r="L2912" s="550"/>
      <c r="M2912" s="77" t="s">
        <v>1703</v>
      </c>
    </row>
    <row r="2913" spans="2:13">
      <c r="B2913" s="61" t="s">
        <v>1678</v>
      </c>
      <c r="C2913" s="86" t="s">
        <v>1144</v>
      </c>
      <c r="D2913" s="92">
        <v>102</v>
      </c>
      <c r="E2913" s="547" t="s">
        <v>1678</v>
      </c>
      <c r="F2913" s="86" t="s">
        <v>1280</v>
      </c>
      <c r="G2913" s="92">
        <v>60</v>
      </c>
      <c r="H2913" s="547" t="s">
        <v>1695</v>
      </c>
      <c r="I2913" s="86">
        <v>0</v>
      </c>
      <c r="J2913" s="92">
        <v>0</v>
      </c>
      <c r="K2913" s="547" t="s">
        <v>1704</v>
      </c>
      <c r="L2913" s="548"/>
      <c r="M2913" s="107">
        <v>0</v>
      </c>
    </row>
    <row r="2914" spans="2:13">
      <c r="B2914" s="61" t="s">
        <v>1679</v>
      </c>
      <c r="C2914" s="86" t="s">
        <v>1722</v>
      </c>
      <c r="D2914" s="92">
        <v>0</v>
      </c>
      <c r="E2914" s="547" t="s">
        <v>1679</v>
      </c>
      <c r="F2914" s="86" t="s">
        <v>1722</v>
      </c>
      <c r="G2914" s="92">
        <v>0</v>
      </c>
      <c r="H2914" s="547" t="s">
        <v>1696</v>
      </c>
      <c r="I2914" s="86">
        <v>90</v>
      </c>
      <c r="J2914" s="92">
        <v>0</v>
      </c>
      <c r="K2914" s="547" t="s">
        <v>1735</v>
      </c>
      <c r="L2914" s="548"/>
      <c r="M2914" s="107">
        <v>50</v>
      </c>
    </row>
    <row r="2915" spans="2:13">
      <c r="B2915" s="61" t="s">
        <v>1680</v>
      </c>
      <c r="C2915" s="86" t="s">
        <v>644</v>
      </c>
      <c r="D2915" s="92">
        <v>81</v>
      </c>
      <c r="E2915" s="547" t="s">
        <v>1680</v>
      </c>
      <c r="F2915" s="86" t="s">
        <v>1722</v>
      </c>
      <c r="G2915" s="92">
        <v>0</v>
      </c>
      <c r="H2915" s="547" t="s">
        <v>1697</v>
      </c>
      <c r="I2915" s="86">
        <v>0</v>
      </c>
      <c r="J2915" s="92">
        <v>20</v>
      </c>
      <c r="K2915" s="67" t="s">
        <v>1706</v>
      </c>
      <c r="L2915" s="68"/>
      <c r="M2915" s="101">
        <v>0</v>
      </c>
    </row>
    <row r="2916" spans="2:13">
      <c r="B2916" s="61" t="s">
        <v>1681</v>
      </c>
      <c r="C2916" s="86" t="s">
        <v>1722</v>
      </c>
      <c r="D2916" s="92">
        <v>0</v>
      </c>
      <c r="E2916" s="547" t="s">
        <v>1681</v>
      </c>
      <c r="F2916" s="86" t="s">
        <v>1722</v>
      </c>
      <c r="G2916" s="92">
        <v>0</v>
      </c>
      <c r="H2916" s="547" t="s">
        <v>1698</v>
      </c>
      <c r="I2916" s="86">
        <v>0</v>
      </c>
      <c r="J2916" s="92">
        <v>0</v>
      </c>
      <c r="K2916" s="838" t="s">
        <v>1707</v>
      </c>
      <c r="L2916" s="839"/>
      <c r="M2916" s="845"/>
    </row>
    <row r="2917" spans="2:13">
      <c r="B2917" s="61" t="s">
        <v>1682</v>
      </c>
      <c r="C2917" s="86" t="s">
        <v>1722</v>
      </c>
      <c r="D2917" s="92">
        <v>0</v>
      </c>
      <c r="E2917" s="547" t="s">
        <v>1682</v>
      </c>
      <c r="F2917" s="86" t="s">
        <v>1722</v>
      </c>
      <c r="G2917" s="92">
        <v>0</v>
      </c>
      <c r="H2917" s="548" t="s">
        <v>1724</v>
      </c>
      <c r="I2917" s="86">
        <v>50</v>
      </c>
      <c r="J2917" s="92">
        <v>0</v>
      </c>
      <c r="K2917" s="846" t="s">
        <v>1708</v>
      </c>
      <c r="L2917" s="847"/>
      <c r="M2917" s="107">
        <v>0</v>
      </c>
    </row>
    <row r="2918" spans="2:13">
      <c r="B2918" s="61" t="s">
        <v>1683</v>
      </c>
      <c r="C2918" s="86" t="s">
        <v>1722</v>
      </c>
      <c r="D2918" s="92">
        <v>0</v>
      </c>
      <c r="E2918" s="547" t="s">
        <v>1683</v>
      </c>
      <c r="F2918" s="86" t="s">
        <v>1722</v>
      </c>
      <c r="G2918" s="92">
        <v>0</v>
      </c>
      <c r="H2918" s="547" t="s">
        <v>1699</v>
      </c>
      <c r="I2918" s="86">
        <v>0</v>
      </c>
      <c r="J2918" s="92">
        <v>0</v>
      </c>
      <c r="K2918" s="846" t="s">
        <v>1709</v>
      </c>
      <c r="L2918" s="847"/>
      <c r="M2918" s="107">
        <v>0</v>
      </c>
    </row>
    <row r="2919" spans="2:13">
      <c r="B2919" s="61" t="s">
        <v>1684</v>
      </c>
      <c r="C2919" s="94" t="s">
        <v>697</v>
      </c>
      <c r="D2919" s="92">
        <v>75</v>
      </c>
      <c r="E2919" s="547" t="s">
        <v>1684</v>
      </c>
      <c r="F2919" s="86" t="s">
        <v>1722</v>
      </c>
      <c r="G2919" s="92">
        <v>0</v>
      </c>
      <c r="H2919" s="547" t="s">
        <v>1685</v>
      </c>
      <c r="I2919" s="86">
        <v>85</v>
      </c>
      <c r="J2919" s="92">
        <v>30</v>
      </c>
      <c r="K2919" s="846" t="s">
        <v>1710</v>
      </c>
      <c r="L2919" s="847"/>
      <c r="M2919" s="107">
        <v>100</v>
      </c>
    </row>
    <row r="2920" spans="2:13">
      <c r="B2920" s="61" t="s">
        <v>1685</v>
      </c>
      <c r="C2920" s="86" t="s">
        <v>1095</v>
      </c>
      <c r="D2920" s="92">
        <v>80</v>
      </c>
      <c r="E2920" s="547" t="s">
        <v>1685</v>
      </c>
      <c r="F2920" s="96" t="s">
        <v>1216</v>
      </c>
      <c r="G2920" s="92">
        <v>90</v>
      </c>
      <c r="H2920" s="547" t="s">
        <v>1700</v>
      </c>
      <c r="I2920" s="100">
        <v>0</v>
      </c>
      <c r="J2920" s="106">
        <v>0</v>
      </c>
      <c r="K2920" s="593" t="s">
        <v>2003</v>
      </c>
      <c r="L2920" s="100"/>
      <c r="M2920" s="101">
        <v>0</v>
      </c>
    </row>
    <row r="2921" spans="2:13">
      <c r="B2921" s="61" t="s">
        <v>1686</v>
      </c>
      <c r="C2921" s="86" t="s">
        <v>1723</v>
      </c>
      <c r="D2921" s="92" t="s">
        <v>1723</v>
      </c>
      <c r="E2921" s="547" t="s">
        <v>1686</v>
      </c>
      <c r="F2921" s="86" t="s">
        <v>1723</v>
      </c>
      <c r="G2921" s="92" t="s">
        <v>1723</v>
      </c>
      <c r="H2921" s="848" t="s">
        <v>1712</v>
      </c>
      <c r="I2921" s="849"/>
      <c r="J2921" s="81" t="s">
        <v>1711</v>
      </c>
      <c r="K2921" s="97">
        <v>80</v>
      </c>
      <c r="L2921" s="82" t="s">
        <v>1705</v>
      </c>
      <c r="M2921" s="98">
        <v>180</v>
      </c>
    </row>
    <row r="2922" spans="2:13">
      <c r="B2922" s="61" t="s">
        <v>1687</v>
      </c>
      <c r="C2922" s="86" t="s">
        <v>1723</v>
      </c>
      <c r="D2922" s="92" t="s">
        <v>1723</v>
      </c>
      <c r="E2922" s="547" t="s">
        <v>1687</v>
      </c>
      <c r="F2922" s="86" t="s">
        <v>1723</v>
      </c>
      <c r="G2922" s="92" t="s">
        <v>1723</v>
      </c>
      <c r="H2922" s="548"/>
      <c r="I2922" s="548"/>
      <c r="J2922" s="548"/>
      <c r="K2922" s="548"/>
      <c r="L2922" s="548"/>
      <c r="M2922" s="65"/>
    </row>
    <row r="2923" spans="2:13">
      <c r="B2923" s="61" t="s">
        <v>1688</v>
      </c>
      <c r="C2923" s="86" t="s">
        <v>1722</v>
      </c>
      <c r="D2923" s="92">
        <v>0</v>
      </c>
      <c r="E2923" s="547" t="s">
        <v>1688</v>
      </c>
      <c r="F2923" s="86" t="s">
        <v>1722</v>
      </c>
      <c r="G2923" s="92">
        <v>0</v>
      </c>
      <c r="H2923" s="548"/>
      <c r="I2923" s="548"/>
      <c r="J2923" s="548"/>
      <c r="K2923" s="548"/>
      <c r="L2923" s="548"/>
      <c r="M2923" s="65"/>
    </row>
    <row r="2924" spans="2:13">
      <c r="B2924" s="61" t="s">
        <v>1689</v>
      </c>
      <c r="C2924" s="86" t="s">
        <v>1749</v>
      </c>
      <c r="D2924" s="92">
        <v>80</v>
      </c>
      <c r="E2924" s="547" t="s">
        <v>1689</v>
      </c>
      <c r="F2924" s="86" t="s">
        <v>1722</v>
      </c>
      <c r="G2924" s="92">
        <v>0</v>
      </c>
      <c r="H2924" s="548"/>
      <c r="I2924" s="548"/>
      <c r="J2924" s="548"/>
      <c r="K2924" s="548"/>
      <c r="L2924" s="548"/>
      <c r="M2924" s="65"/>
    </row>
    <row r="2925" spans="2:13">
      <c r="B2925" s="61" t="s">
        <v>1690</v>
      </c>
      <c r="C2925" s="94" t="s">
        <v>1252</v>
      </c>
      <c r="D2925" s="92">
        <v>80</v>
      </c>
      <c r="E2925" s="547" t="s">
        <v>1690</v>
      </c>
      <c r="F2925" s="86" t="s">
        <v>1722</v>
      </c>
      <c r="G2925" s="92">
        <v>0</v>
      </c>
      <c r="H2925" s="548"/>
      <c r="I2925" s="548"/>
      <c r="J2925" s="548"/>
      <c r="K2925" s="548"/>
      <c r="L2925" s="548"/>
      <c r="M2925" s="65"/>
    </row>
    <row r="2926" spans="2:13">
      <c r="B2926" s="61" t="s">
        <v>1691</v>
      </c>
      <c r="C2926" s="86" t="s">
        <v>1722</v>
      </c>
      <c r="D2926" s="92">
        <v>0</v>
      </c>
      <c r="E2926" s="547" t="s">
        <v>1691</v>
      </c>
      <c r="F2926" s="86" t="s">
        <v>1722</v>
      </c>
      <c r="G2926" s="92">
        <v>0</v>
      </c>
      <c r="H2926" s="86" t="s">
        <v>1716</v>
      </c>
      <c r="I2926" s="548"/>
      <c r="J2926" s="85" t="s">
        <v>1717</v>
      </c>
      <c r="K2926" s="548"/>
      <c r="L2926" s="85" t="s">
        <v>1718</v>
      </c>
      <c r="M2926" s="65"/>
    </row>
    <row r="2927" spans="2:13">
      <c r="B2927" s="61" t="s">
        <v>1692</v>
      </c>
      <c r="C2927" s="86" t="s">
        <v>1722</v>
      </c>
      <c r="D2927" s="92">
        <v>0</v>
      </c>
      <c r="E2927" s="547" t="s">
        <v>1692</v>
      </c>
      <c r="F2927" s="86" t="s">
        <v>1722</v>
      </c>
      <c r="G2927" s="92">
        <v>0</v>
      </c>
      <c r="H2927" s="548"/>
      <c r="I2927" s="548"/>
      <c r="J2927" s="548"/>
      <c r="K2927" s="548"/>
      <c r="L2927" s="548"/>
      <c r="M2927" s="65"/>
    </row>
    <row r="2928" spans="2:13">
      <c r="B2928" s="61" t="s">
        <v>1677</v>
      </c>
      <c r="C2928" s="86" t="s">
        <v>1081</v>
      </c>
      <c r="D2928" s="92">
        <v>75</v>
      </c>
      <c r="E2928" s="547" t="s">
        <v>1677</v>
      </c>
      <c r="F2928" s="86" t="s">
        <v>761</v>
      </c>
      <c r="G2928" s="92">
        <v>80</v>
      </c>
      <c r="H2928" s="548"/>
      <c r="I2928" s="548"/>
      <c r="J2928" s="548"/>
      <c r="K2928" s="548"/>
      <c r="L2928" s="548"/>
      <c r="M2928" s="65"/>
    </row>
    <row r="2929" spans="2:13">
      <c r="B2929" s="61" t="s">
        <v>1693</v>
      </c>
      <c r="C2929" s="86" t="s">
        <v>964</v>
      </c>
      <c r="D2929" s="92">
        <v>75</v>
      </c>
      <c r="E2929" s="547" t="s">
        <v>1693</v>
      </c>
      <c r="F2929" s="86" t="s">
        <v>1722</v>
      </c>
      <c r="G2929" s="92">
        <v>0</v>
      </c>
      <c r="H2929" s="548"/>
      <c r="I2929" s="548"/>
      <c r="J2929" s="548"/>
      <c r="K2929" s="548"/>
      <c r="L2929" s="548"/>
      <c r="M2929" s="65"/>
    </row>
    <row r="2930" spans="2:13" ht="15.75" thickBot="1">
      <c r="B2930" s="102" t="s">
        <v>1729</v>
      </c>
      <c r="C2930" s="93"/>
      <c r="D2930" s="108">
        <v>81</v>
      </c>
      <c r="E2930" s="103" t="s">
        <v>1730</v>
      </c>
      <c r="F2930" s="93"/>
      <c r="G2930" s="108">
        <v>77</v>
      </c>
      <c r="H2930" s="83"/>
      <c r="I2930" s="83"/>
      <c r="J2930" s="83"/>
      <c r="K2930" s="83"/>
      <c r="L2930" s="83"/>
      <c r="M2930" s="84"/>
    </row>
    <row r="2931" spans="2:13" ht="16.5" thickTop="1" thickBot="1">
      <c r="B2931" s="156"/>
      <c r="C2931" s="157"/>
      <c r="D2931" s="157"/>
      <c r="E2931" s="156"/>
      <c r="F2931" s="157"/>
      <c r="G2931" s="157"/>
      <c r="H2931" s="156"/>
      <c r="I2931" s="156"/>
      <c r="J2931" s="156"/>
      <c r="K2931" s="156"/>
      <c r="L2931" s="156"/>
      <c r="M2931" s="156"/>
    </row>
    <row r="2932" spans="2:13" ht="16.5" thickTop="1" thickBot="1">
      <c r="B2932" s="833" t="s">
        <v>1813</v>
      </c>
      <c r="C2932" s="834"/>
      <c r="D2932" s="835" t="s">
        <v>1658</v>
      </c>
      <c r="E2932" s="836"/>
      <c r="F2932" s="836"/>
      <c r="G2932" s="836"/>
      <c r="H2932" s="836"/>
      <c r="I2932" s="837"/>
      <c r="J2932" s="193"/>
      <c r="K2932" s="59"/>
      <c r="L2932" s="59"/>
      <c r="M2932" s="60"/>
    </row>
    <row r="2933" spans="2:13" ht="15.75" thickTop="1">
      <c r="B2933" s="66" t="s">
        <v>1667</v>
      </c>
      <c r="C2933" s="598" t="s">
        <v>2057</v>
      </c>
      <c r="D2933" s="203" t="s">
        <v>1652</v>
      </c>
      <c r="E2933" s="204" t="s">
        <v>1653</v>
      </c>
      <c r="F2933" s="204" t="s">
        <v>1654</v>
      </c>
      <c r="G2933" s="204" t="s">
        <v>1656</v>
      </c>
      <c r="H2933" s="204" t="s">
        <v>1655</v>
      </c>
      <c r="I2933" s="205" t="s">
        <v>1657</v>
      </c>
      <c r="J2933" s="145"/>
      <c r="K2933" s="202"/>
      <c r="L2933" s="202"/>
      <c r="M2933" s="65"/>
    </row>
    <row r="2934" spans="2:13">
      <c r="B2934" s="66" t="s">
        <v>1757</v>
      </c>
      <c r="C2934" s="86" t="s">
        <v>1745</v>
      </c>
      <c r="D2934" s="87">
        <v>75</v>
      </c>
      <c r="E2934" s="88">
        <v>95</v>
      </c>
      <c r="F2934" s="88">
        <v>125</v>
      </c>
      <c r="G2934" s="88">
        <v>45</v>
      </c>
      <c r="H2934" s="88">
        <v>75</v>
      </c>
      <c r="I2934" s="89">
        <v>95</v>
      </c>
      <c r="J2934" s="145"/>
      <c r="K2934" s="202"/>
      <c r="L2934" s="202"/>
      <c r="M2934" s="65"/>
    </row>
    <row r="2935" spans="2:13">
      <c r="B2935" s="66" t="s">
        <v>1665</v>
      </c>
      <c r="C2935" s="86" t="s">
        <v>9</v>
      </c>
      <c r="D2935" s="838" t="s">
        <v>1669</v>
      </c>
      <c r="E2935" s="839"/>
      <c r="F2935" s="839"/>
      <c r="G2935" s="839"/>
      <c r="H2935" s="839"/>
      <c r="I2935" s="840"/>
      <c r="J2935" s="145"/>
      <c r="K2935" s="202"/>
      <c r="L2935" s="202"/>
      <c r="M2935" s="65"/>
    </row>
    <row r="2936" spans="2:13">
      <c r="B2936" s="66" t="s">
        <v>1666</v>
      </c>
      <c r="C2936" s="86" t="s">
        <v>6</v>
      </c>
      <c r="D2936" s="841" t="s">
        <v>1661</v>
      </c>
      <c r="E2936" s="842"/>
      <c r="F2936" s="842"/>
      <c r="G2936" s="842" t="s">
        <v>1662</v>
      </c>
      <c r="H2936" s="842"/>
      <c r="I2936" s="843"/>
      <c r="J2936" s="145"/>
      <c r="K2936" s="202"/>
      <c r="L2936" s="202"/>
      <c r="M2936" s="65"/>
    </row>
    <row r="2937" spans="2:13">
      <c r="B2937" s="66" t="s">
        <v>1670</v>
      </c>
      <c r="C2937" s="94" t="s">
        <v>1560</v>
      </c>
      <c r="D2937" s="63" t="s">
        <v>1663</v>
      </c>
      <c r="E2937" s="202" t="s">
        <v>811</v>
      </c>
      <c r="F2937" s="202"/>
      <c r="G2937" s="64" t="s">
        <v>1663</v>
      </c>
      <c r="H2937" s="202" t="s">
        <v>1205</v>
      </c>
      <c r="I2937" s="70"/>
      <c r="J2937" s="219"/>
      <c r="K2937" s="202"/>
      <c r="L2937" s="202"/>
      <c r="M2937" s="65"/>
    </row>
    <row r="2938" spans="2:13">
      <c r="B2938" s="66" t="s">
        <v>1659</v>
      </c>
      <c r="C2938" s="110">
        <v>579.27</v>
      </c>
      <c r="D2938" s="71" t="s">
        <v>1664</v>
      </c>
      <c r="E2938" s="90">
        <v>100</v>
      </c>
      <c r="F2938" s="68"/>
      <c r="G2938" s="72" t="s">
        <v>1664</v>
      </c>
      <c r="H2938" s="90">
        <v>63</v>
      </c>
      <c r="I2938" s="69"/>
      <c r="J2938" s="152"/>
      <c r="K2938" s="202"/>
      <c r="L2938" s="202"/>
      <c r="M2938" s="65"/>
    </row>
    <row r="2939" spans="2:13">
      <c r="B2939" s="66" t="s">
        <v>1660</v>
      </c>
      <c r="C2939" s="140">
        <v>404.9</v>
      </c>
      <c r="D2939" s="838" t="s">
        <v>1668</v>
      </c>
      <c r="E2939" s="839"/>
      <c r="F2939" s="839"/>
      <c r="G2939" s="839"/>
      <c r="H2939" s="839"/>
      <c r="I2939" s="840"/>
      <c r="J2939" s="152"/>
      <c r="K2939" s="202"/>
      <c r="L2939" s="202"/>
      <c r="M2939" s="65"/>
    </row>
    <row r="2940" spans="2:13">
      <c r="B2940" s="66" t="s">
        <v>1728</v>
      </c>
      <c r="C2940" s="86">
        <v>693.87</v>
      </c>
      <c r="D2940" s="841" t="s">
        <v>1661</v>
      </c>
      <c r="E2940" s="842"/>
      <c r="F2940" s="842"/>
      <c r="G2940" s="842" t="s">
        <v>1662</v>
      </c>
      <c r="H2940" s="842"/>
      <c r="I2940" s="843"/>
      <c r="J2940" s="152"/>
      <c r="K2940" s="202"/>
      <c r="L2940" s="202"/>
      <c r="M2940" s="65"/>
    </row>
    <row r="2941" spans="2:13">
      <c r="B2941" s="66" t="s">
        <v>1713</v>
      </c>
      <c r="C2941" s="86">
        <v>1.1499999999999999</v>
      </c>
      <c r="D2941" s="63" t="s">
        <v>1663</v>
      </c>
      <c r="E2941" s="202" t="s">
        <v>810</v>
      </c>
      <c r="F2941" s="202"/>
      <c r="G2941" s="64" t="s">
        <v>1663</v>
      </c>
      <c r="H2941" s="202" t="s">
        <v>1722</v>
      </c>
      <c r="I2941" s="70"/>
      <c r="J2941" s="152"/>
      <c r="K2941" s="202"/>
      <c r="L2941" s="202"/>
      <c r="M2941" s="65"/>
    </row>
    <row r="2942" spans="2:13">
      <c r="B2942" s="66" t="s">
        <v>1714</v>
      </c>
      <c r="C2942" s="86">
        <v>1.46</v>
      </c>
      <c r="D2942" s="63" t="s">
        <v>1664</v>
      </c>
      <c r="E2942" s="90">
        <v>90</v>
      </c>
      <c r="F2942" s="68"/>
      <c r="G2942" s="72" t="s">
        <v>1664</v>
      </c>
      <c r="H2942" s="91">
        <v>0</v>
      </c>
      <c r="I2942" s="70"/>
      <c r="J2942" s="152"/>
      <c r="K2942" s="202"/>
      <c r="L2942" s="202"/>
      <c r="M2942" s="65"/>
    </row>
    <row r="2943" spans="2:13">
      <c r="B2943" s="844" t="s">
        <v>1671</v>
      </c>
      <c r="C2943" s="839"/>
      <c r="D2943" s="840"/>
      <c r="E2943" s="838" t="s">
        <v>1672</v>
      </c>
      <c r="F2943" s="839"/>
      <c r="G2943" s="840"/>
      <c r="H2943" s="838" t="s">
        <v>1673</v>
      </c>
      <c r="I2943" s="839"/>
      <c r="J2943" s="840"/>
      <c r="K2943" s="838" t="s">
        <v>1701</v>
      </c>
      <c r="L2943" s="839"/>
      <c r="M2943" s="845"/>
    </row>
    <row r="2944" spans="2:13">
      <c r="B2944" s="73" t="s">
        <v>1674</v>
      </c>
      <c r="C2944" s="204" t="s">
        <v>1675</v>
      </c>
      <c r="D2944" s="205" t="s">
        <v>1676</v>
      </c>
      <c r="E2944" s="203" t="s">
        <v>1674</v>
      </c>
      <c r="F2944" s="204" t="s">
        <v>1675</v>
      </c>
      <c r="G2944" s="205" t="s">
        <v>1676</v>
      </c>
      <c r="H2944" s="203" t="s">
        <v>1694</v>
      </c>
      <c r="I2944" s="204" t="s">
        <v>1731</v>
      </c>
      <c r="J2944" s="205" t="s">
        <v>1732</v>
      </c>
      <c r="K2944" s="203" t="s">
        <v>1702</v>
      </c>
      <c r="L2944" s="204"/>
      <c r="M2944" s="77" t="s">
        <v>1703</v>
      </c>
    </row>
    <row r="2945" spans="2:13">
      <c r="B2945" s="61" t="s">
        <v>1678</v>
      </c>
      <c r="C2945" s="86" t="s">
        <v>1144</v>
      </c>
      <c r="D2945" s="92">
        <v>102</v>
      </c>
      <c r="E2945" s="201" t="s">
        <v>1678</v>
      </c>
      <c r="F2945" s="94" t="s">
        <v>944</v>
      </c>
      <c r="G2945" s="92">
        <v>68</v>
      </c>
      <c r="H2945" s="201" t="s">
        <v>1695</v>
      </c>
      <c r="I2945" s="86">
        <v>0</v>
      </c>
      <c r="J2945" s="92">
        <v>10</v>
      </c>
      <c r="K2945" s="201" t="s">
        <v>1704</v>
      </c>
      <c r="L2945" s="202"/>
      <c r="M2945" s="107">
        <v>0</v>
      </c>
    </row>
    <row r="2946" spans="2:13">
      <c r="B2946" s="61" t="s">
        <v>1679</v>
      </c>
      <c r="C2946" s="86" t="s">
        <v>845</v>
      </c>
      <c r="D2946" s="92">
        <v>62</v>
      </c>
      <c r="E2946" s="201" t="s">
        <v>1679</v>
      </c>
      <c r="F2946" s="86" t="s">
        <v>1722</v>
      </c>
      <c r="G2946" s="92">
        <v>0</v>
      </c>
      <c r="H2946" s="201" t="s">
        <v>1696</v>
      </c>
      <c r="I2946" s="86">
        <v>90</v>
      </c>
      <c r="J2946" s="92">
        <v>0</v>
      </c>
      <c r="K2946" s="201" t="s">
        <v>1735</v>
      </c>
      <c r="L2946" s="202"/>
      <c r="M2946" s="107">
        <v>50</v>
      </c>
    </row>
    <row r="2947" spans="2:13">
      <c r="B2947" s="61" t="s">
        <v>1680</v>
      </c>
      <c r="C2947" s="86" t="s">
        <v>644</v>
      </c>
      <c r="D2947" s="92">
        <v>81</v>
      </c>
      <c r="E2947" s="201" t="s">
        <v>1680</v>
      </c>
      <c r="F2947" s="86" t="s">
        <v>1722</v>
      </c>
      <c r="G2947" s="92">
        <v>0</v>
      </c>
      <c r="H2947" s="201" t="s">
        <v>1697</v>
      </c>
      <c r="I2947" s="86">
        <v>0</v>
      </c>
      <c r="J2947" s="92">
        <v>30</v>
      </c>
      <c r="K2947" s="67" t="s">
        <v>1706</v>
      </c>
      <c r="L2947" s="68"/>
      <c r="M2947" s="101">
        <v>0</v>
      </c>
    </row>
    <row r="2948" spans="2:13">
      <c r="B2948" s="61" t="s">
        <v>1681</v>
      </c>
      <c r="C2948" s="96" t="s">
        <v>1303</v>
      </c>
      <c r="D2948" s="92">
        <v>62</v>
      </c>
      <c r="E2948" s="201" t="s">
        <v>1681</v>
      </c>
      <c r="F2948" s="86" t="s">
        <v>1722</v>
      </c>
      <c r="G2948" s="92">
        <v>0</v>
      </c>
      <c r="H2948" s="201" t="s">
        <v>1698</v>
      </c>
      <c r="I2948" s="86">
        <v>0</v>
      </c>
      <c r="J2948" s="92">
        <v>10</v>
      </c>
      <c r="K2948" s="838" t="s">
        <v>1707</v>
      </c>
      <c r="L2948" s="839"/>
      <c r="M2948" s="845"/>
    </row>
    <row r="2949" spans="2:13">
      <c r="B2949" s="61" t="s">
        <v>1682</v>
      </c>
      <c r="C2949" s="86" t="s">
        <v>1722</v>
      </c>
      <c r="D2949" s="92">
        <v>0</v>
      </c>
      <c r="E2949" s="201" t="s">
        <v>1682</v>
      </c>
      <c r="F2949" s="86" t="s">
        <v>1722</v>
      </c>
      <c r="G2949" s="92">
        <v>0</v>
      </c>
      <c r="H2949" s="202" t="s">
        <v>1724</v>
      </c>
      <c r="I2949" s="86">
        <v>50</v>
      </c>
      <c r="J2949" s="92">
        <v>0</v>
      </c>
      <c r="K2949" s="846" t="s">
        <v>1708</v>
      </c>
      <c r="L2949" s="847"/>
      <c r="M2949" s="107">
        <v>0</v>
      </c>
    </row>
    <row r="2950" spans="2:13">
      <c r="B2950" s="61" t="s">
        <v>1683</v>
      </c>
      <c r="C2950" s="86" t="s">
        <v>951</v>
      </c>
      <c r="D2950" s="92">
        <v>62</v>
      </c>
      <c r="E2950" s="201" t="s">
        <v>1683</v>
      </c>
      <c r="F2950" s="86" t="s">
        <v>1722</v>
      </c>
      <c r="G2950" s="92">
        <v>0</v>
      </c>
      <c r="H2950" s="201" t="s">
        <v>1699</v>
      </c>
      <c r="I2950" s="86">
        <v>0</v>
      </c>
      <c r="J2950" s="92">
        <v>10</v>
      </c>
      <c r="K2950" s="846" t="s">
        <v>1709</v>
      </c>
      <c r="L2950" s="847"/>
      <c r="M2950" s="107">
        <v>0</v>
      </c>
    </row>
    <row r="2951" spans="2:13">
      <c r="B2951" s="61" t="s">
        <v>1684</v>
      </c>
      <c r="C2951" s="94" t="s">
        <v>697</v>
      </c>
      <c r="D2951" s="92">
        <v>75</v>
      </c>
      <c r="E2951" s="201" t="s">
        <v>1684</v>
      </c>
      <c r="F2951" s="86" t="s">
        <v>1722</v>
      </c>
      <c r="G2951" s="92">
        <v>0</v>
      </c>
      <c r="H2951" s="201" t="s">
        <v>1685</v>
      </c>
      <c r="I2951" s="86">
        <v>85</v>
      </c>
      <c r="J2951" s="92">
        <v>30</v>
      </c>
      <c r="K2951" s="846" t="s">
        <v>1710</v>
      </c>
      <c r="L2951" s="847"/>
      <c r="M2951" s="107">
        <v>100</v>
      </c>
    </row>
    <row r="2952" spans="2:13">
      <c r="B2952" s="61" t="s">
        <v>1685</v>
      </c>
      <c r="C2952" s="86" t="s">
        <v>1095</v>
      </c>
      <c r="D2952" s="92">
        <v>80</v>
      </c>
      <c r="E2952" s="201" t="s">
        <v>1685</v>
      </c>
      <c r="F2952" s="96" t="s">
        <v>1216</v>
      </c>
      <c r="G2952" s="92">
        <v>90</v>
      </c>
      <c r="H2952" s="201" t="s">
        <v>1700</v>
      </c>
      <c r="I2952" s="100">
        <v>0</v>
      </c>
      <c r="J2952" s="106">
        <v>0</v>
      </c>
      <c r="K2952" s="593" t="s">
        <v>2003</v>
      </c>
      <c r="L2952" s="100"/>
      <c r="M2952" s="101">
        <v>0</v>
      </c>
    </row>
    <row r="2953" spans="2:13">
      <c r="B2953" s="61" t="s">
        <v>1686</v>
      </c>
      <c r="C2953" s="86" t="s">
        <v>1723</v>
      </c>
      <c r="D2953" s="92" t="s">
        <v>1723</v>
      </c>
      <c r="E2953" s="201" t="s">
        <v>1686</v>
      </c>
      <c r="F2953" s="86" t="s">
        <v>1723</v>
      </c>
      <c r="G2953" s="92" t="s">
        <v>1723</v>
      </c>
      <c r="H2953" s="848" t="s">
        <v>1712</v>
      </c>
      <c r="I2953" s="849"/>
      <c r="J2953" s="81" t="s">
        <v>1711</v>
      </c>
      <c r="K2953" s="97">
        <v>80</v>
      </c>
      <c r="L2953" s="82" t="s">
        <v>1705</v>
      </c>
      <c r="M2953" s="98">
        <v>200</v>
      </c>
    </row>
    <row r="2954" spans="2:13">
      <c r="B2954" s="61" t="s">
        <v>1687</v>
      </c>
      <c r="C2954" s="86" t="s">
        <v>1723</v>
      </c>
      <c r="D2954" s="92" t="s">
        <v>1723</v>
      </c>
      <c r="E2954" s="201" t="s">
        <v>1687</v>
      </c>
      <c r="F2954" s="86" t="s">
        <v>1723</v>
      </c>
      <c r="G2954" s="92" t="s">
        <v>1723</v>
      </c>
      <c r="H2954" s="202"/>
      <c r="I2954" s="202"/>
      <c r="J2954" s="202"/>
      <c r="K2954" s="202"/>
      <c r="L2954" s="202"/>
      <c r="M2954" s="65"/>
    </row>
    <row r="2955" spans="2:13">
      <c r="B2955" s="61" t="s">
        <v>1688</v>
      </c>
      <c r="C2955" s="86" t="s">
        <v>1722</v>
      </c>
      <c r="D2955" s="92">
        <v>0</v>
      </c>
      <c r="E2955" s="201" t="s">
        <v>1688</v>
      </c>
      <c r="F2955" s="86" t="s">
        <v>1722</v>
      </c>
      <c r="G2955" s="92">
        <v>0</v>
      </c>
      <c r="H2955" s="202"/>
      <c r="I2955" s="202"/>
      <c r="J2955" s="202"/>
      <c r="K2955" s="202"/>
      <c r="L2955" s="202"/>
      <c r="M2955" s="65"/>
    </row>
    <row r="2956" spans="2:13">
      <c r="B2956" s="61" t="s">
        <v>1689</v>
      </c>
      <c r="C2956" s="86" t="s">
        <v>1749</v>
      </c>
      <c r="D2956" s="92">
        <v>80</v>
      </c>
      <c r="E2956" s="201" t="s">
        <v>1689</v>
      </c>
      <c r="F2956" s="86" t="s">
        <v>1722</v>
      </c>
      <c r="G2956" s="92">
        <v>0</v>
      </c>
      <c r="H2956" s="202"/>
      <c r="I2956" s="202"/>
      <c r="J2956" s="202"/>
      <c r="K2956" s="202"/>
      <c r="L2956" s="202"/>
      <c r="M2956" s="65"/>
    </row>
    <row r="2957" spans="2:13">
      <c r="B2957" s="61" t="s">
        <v>1690</v>
      </c>
      <c r="C2957" s="94" t="s">
        <v>1252</v>
      </c>
      <c r="D2957" s="92">
        <v>80</v>
      </c>
      <c r="E2957" s="201" t="s">
        <v>1690</v>
      </c>
      <c r="F2957" s="86" t="s">
        <v>1722</v>
      </c>
      <c r="G2957" s="92">
        <v>0</v>
      </c>
      <c r="H2957" s="202"/>
      <c r="I2957" s="202"/>
      <c r="J2957" s="202"/>
      <c r="K2957" s="202"/>
      <c r="L2957" s="202"/>
      <c r="M2957" s="65"/>
    </row>
    <row r="2958" spans="2:13">
      <c r="B2958" s="61" t="s">
        <v>1691</v>
      </c>
      <c r="C2958" s="86" t="s">
        <v>1722</v>
      </c>
      <c r="D2958" s="92">
        <v>0</v>
      </c>
      <c r="E2958" s="201" t="s">
        <v>1691</v>
      </c>
      <c r="F2958" s="86" t="s">
        <v>1722</v>
      </c>
      <c r="G2958" s="92">
        <v>0</v>
      </c>
      <c r="H2958" s="86" t="s">
        <v>1716</v>
      </c>
      <c r="I2958" s="202"/>
      <c r="J2958" s="85" t="s">
        <v>1717</v>
      </c>
      <c r="K2958" s="202"/>
      <c r="L2958" s="85" t="s">
        <v>1718</v>
      </c>
      <c r="M2958" s="65"/>
    </row>
    <row r="2959" spans="2:13">
      <c r="B2959" s="61" t="s">
        <v>1692</v>
      </c>
      <c r="C2959" s="86" t="s">
        <v>1722</v>
      </c>
      <c r="D2959" s="92">
        <v>0</v>
      </c>
      <c r="E2959" s="201" t="s">
        <v>1692</v>
      </c>
      <c r="F2959" s="86" t="s">
        <v>1722</v>
      </c>
      <c r="G2959" s="92">
        <v>0</v>
      </c>
      <c r="H2959" s="202"/>
      <c r="I2959" s="202"/>
      <c r="J2959" s="202"/>
      <c r="K2959" s="202"/>
      <c r="L2959" s="202"/>
      <c r="M2959" s="65"/>
    </row>
    <row r="2960" spans="2:13">
      <c r="B2960" s="61" t="s">
        <v>1677</v>
      </c>
      <c r="C2960" s="99" t="s">
        <v>1081</v>
      </c>
      <c r="D2960" s="92">
        <v>75</v>
      </c>
      <c r="E2960" s="201" t="s">
        <v>1677</v>
      </c>
      <c r="F2960" s="86" t="s">
        <v>761</v>
      </c>
      <c r="G2960" s="92">
        <v>80</v>
      </c>
      <c r="H2960" s="202"/>
      <c r="I2960" s="202"/>
      <c r="J2960" s="202"/>
      <c r="K2960" s="202"/>
      <c r="L2960" s="202"/>
      <c r="M2960" s="65"/>
    </row>
    <row r="2961" spans="2:13">
      <c r="B2961" s="61" t="s">
        <v>1693</v>
      </c>
      <c r="C2961" s="86" t="s">
        <v>964</v>
      </c>
      <c r="D2961" s="92">
        <v>75</v>
      </c>
      <c r="E2961" s="201" t="s">
        <v>1693</v>
      </c>
      <c r="F2961" s="86" t="s">
        <v>1722</v>
      </c>
      <c r="G2961" s="92">
        <v>0</v>
      </c>
      <c r="H2961" s="202"/>
      <c r="I2961" s="202"/>
      <c r="J2961" s="202"/>
      <c r="K2961" s="202"/>
      <c r="L2961" s="202"/>
      <c r="M2961" s="65"/>
    </row>
    <row r="2962" spans="2:13" ht="15.75" thickBot="1">
      <c r="B2962" s="102" t="s">
        <v>1729</v>
      </c>
      <c r="C2962" s="93"/>
      <c r="D2962" s="108">
        <v>76</v>
      </c>
      <c r="E2962" s="103" t="s">
        <v>1730</v>
      </c>
      <c r="F2962" s="93"/>
      <c r="G2962" s="108">
        <v>79</v>
      </c>
      <c r="H2962" s="83"/>
      <c r="I2962" s="83"/>
      <c r="J2962" s="83"/>
      <c r="K2962" s="83"/>
      <c r="L2962" s="83"/>
      <c r="M2962" s="84"/>
    </row>
    <row r="2963" spans="2:13" ht="15.75" thickTop="1">
      <c r="B2963" s="156"/>
      <c r="C2963" s="157"/>
      <c r="D2963" s="157"/>
      <c r="E2963" s="156"/>
      <c r="F2963" s="157"/>
      <c r="G2963" s="157"/>
      <c r="H2963" s="156"/>
      <c r="I2963" s="156"/>
      <c r="J2963" s="156"/>
      <c r="K2963" s="156"/>
      <c r="L2963" s="156"/>
      <c r="M2963" s="156"/>
    </row>
    <row r="2964" spans="2:13">
      <c r="B2964" s="156"/>
      <c r="C2964" s="157"/>
      <c r="D2964" s="157"/>
      <c r="E2964" s="156"/>
      <c r="F2964" s="157"/>
      <c r="G2964" s="157"/>
      <c r="H2964" s="156"/>
      <c r="I2964" s="156"/>
      <c r="J2964" s="156"/>
      <c r="K2964" s="156"/>
      <c r="L2964" s="156"/>
      <c r="M2964" s="156"/>
    </row>
    <row r="2965" spans="2:13" ht="15.75" thickBot="1">
      <c r="B2965" s="156"/>
      <c r="C2965" s="157"/>
      <c r="D2965" s="157"/>
      <c r="E2965" s="156"/>
      <c r="F2965" s="157"/>
      <c r="G2965" s="157"/>
      <c r="H2965" s="156"/>
      <c r="I2965" s="156"/>
      <c r="J2965" s="156"/>
      <c r="K2965" s="156"/>
      <c r="L2965" s="156"/>
      <c r="M2965" s="156"/>
    </row>
    <row r="2966" spans="2:13" ht="16.5" thickTop="1" thickBot="1">
      <c r="B2966" s="833" t="s">
        <v>2136</v>
      </c>
      <c r="C2966" s="834"/>
      <c r="D2966" s="835" t="s">
        <v>1658</v>
      </c>
      <c r="E2966" s="836"/>
      <c r="F2966" s="836"/>
      <c r="G2966" s="836"/>
      <c r="H2966" s="836"/>
      <c r="I2966" s="837"/>
      <c r="J2966" s="190"/>
      <c r="K2966" s="59"/>
      <c r="L2966" s="59"/>
      <c r="M2966" s="60"/>
    </row>
    <row r="2967" spans="2:13" ht="15.75" thickTop="1">
      <c r="B2967" s="66" t="s">
        <v>1667</v>
      </c>
      <c r="C2967" s="654" t="s">
        <v>2051</v>
      </c>
      <c r="D2967" s="656" t="s">
        <v>1652</v>
      </c>
      <c r="E2967" s="654" t="s">
        <v>1653</v>
      </c>
      <c r="F2967" s="654" t="s">
        <v>1654</v>
      </c>
      <c r="G2967" s="654" t="s">
        <v>1656</v>
      </c>
      <c r="H2967" s="654" t="s">
        <v>1655</v>
      </c>
      <c r="I2967" s="655" t="s">
        <v>1657</v>
      </c>
      <c r="J2967" s="191"/>
      <c r="K2967" s="658"/>
      <c r="L2967" s="658"/>
      <c r="M2967" s="65"/>
    </row>
    <row r="2968" spans="2:13">
      <c r="B2968" s="66" t="s">
        <v>1757</v>
      </c>
      <c r="C2968" s="86" t="s">
        <v>1792</v>
      </c>
      <c r="D2968" s="87">
        <v>80</v>
      </c>
      <c r="E2968" s="88">
        <v>82</v>
      </c>
      <c r="F2968" s="88">
        <v>78</v>
      </c>
      <c r="G2968" s="88">
        <v>95</v>
      </c>
      <c r="H2968" s="88">
        <v>80</v>
      </c>
      <c r="I2968" s="89">
        <v>85</v>
      </c>
      <c r="J2968" s="191"/>
      <c r="K2968" s="658"/>
      <c r="L2968" s="658"/>
      <c r="M2968" s="65"/>
    </row>
    <row r="2969" spans="2:13">
      <c r="B2969" s="66" t="s">
        <v>1665</v>
      </c>
      <c r="C2969" s="86" t="s">
        <v>16</v>
      </c>
      <c r="D2969" s="838" t="s">
        <v>1669</v>
      </c>
      <c r="E2969" s="839"/>
      <c r="F2969" s="839"/>
      <c r="G2969" s="839"/>
      <c r="H2969" s="839"/>
      <c r="I2969" s="840"/>
      <c r="J2969" s="191"/>
      <c r="K2969" s="658"/>
      <c r="L2969" s="658"/>
      <c r="M2969" s="65"/>
    </row>
    <row r="2970" spans="2:13">
      <c r="B2970" s="66" t="s">
        <v>1666</v>
      </c>
      <c r="C2970" s="86" t="s">
        <v>1723</v>
      </c>
      <c r="D2970" s="841" t="s">
        <v>1661</v>
      </c>
      <c r="E2970" s="842"/>
      <c r="F2970" s="842"/>
      <c r="G2970" s="842" t="s">
        <v>1662</v>
      </c>
      <c r="H2970" s="842"/>
      <c r="I2970" s="843"/>
      <c r="J2970" s="191"/>
      <c r="K2970" s="658"/>
      <c r="L2970" s="658"/>
      <c r="M2970" s="65"/>
    </row>
    <row r="2971" spans="2:13">
      <c r="B2971" s="66" t="s">
        <v>1670</v>
      </c>
      <c r="C2971" s="96" t="s">
        <v>1426</v>
      </c>
      <c r="D2971" s="63" t="s">
        <v>1663</v>
      </c>
      <c r="E2971" s="658" t="s">
        <v>644</v>
      </c>
      <c r="F2971" s="658"/>
      <c r="G2971" s="64" t="s">
        <v>1663</v>
      </c>
      <c r="H2971" s="658" t="s">
        <v>1723</v>
      </c>
      <c r="I2971" s="70"/>
      <c r="J2971" s="191"/>
      <c r="K2971" s="658"/>
      <c r="L2971" s="658"/>
      <c r="M2971" s="65"/>
    </row>
    <row r="2972" spans="2:13">
      <c r="B2972" s="66" t="s">
        <v>1659</v>
      </c>
      <c r="C2972" s="140">
        <v>425.44</v>
      </c>
      <c r="D2972" s="71" t="s">
        <v>1664</v>
      </c>
      <c r="E2972" s="90">
        <v>81</v>
      </c>
      <c r="F2972" s="68"/>
      <c r="G2972" s="72" t="s">
        <v>1664</v>
      </c>
      <c r="H2972" s="90" t="s">
        <v>1723</v>
      </c>
      <c r="I2972" s="69"/>
      <c r="J2972" s="191"/>
      <c r="K2972" s="658"/>
      <c r="L2972" s="658"/>
      <c r="M2972" s="65"/>
    </row>
    <row r="2973" spans="2:13">
      <c r="B2973" s="66" t="s">
        <v>1660</v>
      </c>
      <c r="C2973" s="140">
        <v>246.81</v>
      </c>
      <c r="D2973" s="838" t="s">
        <v>1668</v>
      </c>
      <c r="E2973" s="839"/>
      <c r="F2973" s="839"/>
      <c r="G2973" s="839"/>
      <c r="H2973" s="839"/>
      <c r="I2973" s="840"/>
      <c r="J2973" s="191"/>
      <c r="K2973" s="658"/>
      <c r="L2973" s="658"/>
      <c r="M2973" s="65"/>
    </row>
    <row r="2974" spans="2:13">
      <c r="B2974" s="66" t="s">
        <v>1728</v>
      </c>
      <c r="C2974" s="140">
        <v>425</v>
      </c>
      <c r="D2974" s="841" t="s">
        <v>1661</v>
      </c>
      <c r="E2974" s="842"/>
      <c r="F2974" s="842"/>
      <c r="G2974" s="842" t="s">
        <v>1662</v>
      </c>
      <c r="H2974" s="842"/>
      <c r="I2974" s="843"/>
      <c r="J2974" s="191"/>
      <c r="K2974" s="658"/>
      <c r="L2974" s="658"/>
      <c r="M2974" s="65"/>
    </row>
    <row r="2975" spans="2:13">
      <c r="B2975" s="66" t="s">
        <v>1713</v>
      </c>
      <c r="C2975" s="140">
        <v>1.23</v>
      </c>
      <c r="D2975" s="63" t="s">
        <v>1663</v>
      </c>
      <c r="E2975" s="658" t="s">
        <v>1271</v>
      </c>
      <c r="F2975" s="658"/>
      <c r="G2975" s="64" t="s">
        <v>1663</v>
      </c>
      <c r="H2975" s="658" t="s">
        <v>1723</v>
      </c>
      <c r="I2975" s="70"/>
      <c r="J2975" s="191"/>
      <c r="K2975" s="658"/>
      <c r="L2975" s="658"/>
      <c r="M2975" s="65"/>
    </row>
    <row r="2976" spans="2:13">
      <c r="B2976" s="66" t="s">
        <v>1714</v>
      </c>
      <c r="C2976" s="140">
        <v>1.31</v>
      </c>
      <c r="D2976" s="63" t="s">
        <v>1664</v>
      </c>
      <c r="E2976" s="90">
        <v>95</v>
      </c>
      <c r="F2976" s="68"/>
      <c r="G2976" s="72" t="s">
        <v>1664</v>
      </c>
      <c r="H2976" s="91" t="s">
        <v>1723</v>
      </c>
      <c r="I2976" s="70"/>
      <c r="J2976" s="191"/>
      <c r="K2976" s="658"/>
      <c r="L2976" s="658"/>
      <c r="M2976" s="65"/>
    </row>
    <row r="2977" spans="2:13">
      <c r="B2977" s="844" t="s">
        <v>1671</v>
      </c>
      <c r="C2977" s="839"/>
      <c r="D2977" s="840"/>
      <c r="E2977" s="838" t="s">
        <v>1672</v>
      </c>
      <c r="F2977" s="839"/>
      <c r="G2977" s="840"/>
      <c r="H2977" s="838" t="s">
        <v>1673</v>
      </c>
      <c r="I2977" s="839"/>
      <c r="J2977" s="840"/>
      <c r="K2977" s="838" t="s">
        <v>1701</v>
      </c>
      <c r="L2977" s="839"/>
      <c r="M2977" s="845"/>
    </row>
    <row r="2978" spans="2:13">
      <c r="B2978" s="73" t="s">
        <v>1674</v>
      </c>
      <c r="C2978" s="654" t="s">
        <v>1675</v>
      </c>
      <c r="D2978" s="655" t="s">
        <v>1676</v>
      </c>
      <c r="E2978" s="656" t="s">
        <v>1674</v>
      </c>
      <c r="F2978" s="654" t="s">
        <v>1675</v>
      </c>
      <c r="G2978" s="655" t="s">
        <v>1676</v>
      </c>
      <c r="H2978" s="656" t="s">
        <v>1694</v>
      </c>
      <c r="I2978" s="654" t="s">
        <v>1731</v>
      </c>
      <c r="J2978" s="655" t="s">
        <v>1732</v>
      </c>
      <c r="K2978" s="656" t="s">
        <v>1702</v>
      </c>
      <c r="L2978" s="654"/>
      <c r="M2978" s="77" t="s">
        <v>1703</v>
      </c>
    </row>
    <row r="2979" spans="2:13">
      <c r="B2979" s="61" t="s">
        <v>1678</v>
      </c>
      <c r="C2979" s="86" t="s">
        <v>1144</v>
      </c>
      <c r="D2979" s="92">
        <v>102</v>
      </c>
      <c r="E2979" s="657" t="s">
        <v>1678</v>
      </c>
      <c r="F2979" s="94" t="s">
        <v>944</v>
      </c>
      <c r="G2979" s="92">
        <v>68</v>
      </c>
      <c r="H2979" s="657" t="s">
        <v>1695</v>
      </c>
      <c r="I2979" s="86">
        <v>0</v>
      </c>
      <c r="J2979" s="92">
        <v>0</v>
      </c>
      <c r="K2979" s="657" t="s">
        <v>1704</v>
      </c>
      <c r="L2979" s="658"/>
      <c r="M2979" s="107">
        <v>0</v>
      </c>
    </row>
    <row r="2980" spans="2:13">
      <c r="B2980" s="61" t="s">
        <v>1679</v>
      </c>
      <c r="C2980" s="86" t="s">
        <v>1722</v>
      </c>
      <c r="D2980" s="92">
        <v>0</v>
      </c>
      <c r="E2980" s="657" t="s">
        <v>1679</v>
      </c>
      <c r="F2980" s="86" t="s">
        <v>1722</v>
      </c>
      <c r="G2980" s="92">
        <v>0</v>
      </c>
      <c r="H2980" s="657" t="s">
        <v>1696</v>
      </c>
      <c r="I2980" s="86">
        <v>100</v>
      </c>
      <c r="J2980" s="92">
        <v>10</v>
      </c>
      <c r="K2980" s="657" t="s">
        <v>1735</v>
      </c>
      <c r="L2980" s="658"/>
      <c r="M2980" s="107">
        <v>0</v>
      </c>
    </row>
    <row r="2981" spans="2:13">
      <c r="B2981" s="61" t="s">
        <v>1680</v>
      </c>
      <c r="C2981" s="86" t="s">
        <v>1723</v>
      </c>
      <c r="D2981" s="92" t="s">
        <v>1723</v>
      </c>
      <c r="E2981" s="657" t="s">
        <v>1680</v>
      </c>
      <c r="F2981" s="86" t="s">
        <v>1723</v>
      </c>
      <c r="G2981" s="92" t="s">
        <v>1723</v>
      </c>
      <c r="H2981" s="657" t="s">
        <v>1697</v>
      </c>
      <c r="I2981" s="86">
        <v>0</v>
      </c>
      <c r="J2981" s="92">
        <v>20</v>
      </c>
      <c r="K2981" s="67" t="s">
        <v>1706</v>
      </c>
      <c r="L2981" s="68"/>
      <c r="M2981" s="101">
        <v>30</v>
      </c>
    </row>
    <row r="2982" spans="2:13">
      <c r="B2982" s="61" t="s">
        <v>1681</v>
      </c>
      <c r="C2982" s="86" t="s">
        <v>1722</v>
      </c>
      <c r="D2982" s="92">
        <v>0</v>
      </c>
      <c r="E2982" s="657" t="s">
        <v>1681</v>
      </c>
      <c r="F2982" s="86" t="s">
        <v>1722</v>
      </c>
      <c r="G2982" s="92">
        <v>0</v>
      </c>
      <c r="H2982" s="657" t="s">
        <v>1698</v>
      </c>
      <c r="I2982" s="86">
        <v>0</v>
      </c>
      <c r="J2982" s="92">
        <v>10</v>
      </c>
      <c r="K2982" s="838" t="s">
        <v>1707</v>
      </c>
      <c r="L2982" s="839"/>
      <c r="M2982" s="845"/>
    </row>
    <row r="2983" spans="2:13">
      <c r="B2983" s="61" t="s">
        <v>1682</v>
      </c>
      <c r="C2983" s="86" t="s">
        <v>1722</v>
      </c>
      <c r="D2983" s="92">
        <v>0</v>
      </c>
      <c r="E2983" s="657" t="s">
        <v>1682</v>
      </c>
      <c r="F2983" s="86" t="s">
        <v>1722</v>
      </c>
      <c r="G2983" s="92">
        <v>0</v>
      </c>
      <c r="H2983" s="658" t="s">
        <v>1724</v>
      </c>
      <c r="I2983" s="86">
        <v>50</v>
      </c>
      <c r="J2983" s="92">
        <v>0</v>
      </c>
      <c r="K2983" s="846" t="s">
        <v>1708</v>
      </c>
      <c r="L2983" s="847"/>
      <c r="M2983" s="107">
        <v>0</v>
      </c>
    </row>
    <row r="2984" spans="2:13">
      <c r="B2984" s="61" t="s">
        <v>1683</v>
      </c>
      <c r="C2984" s="86" t="s">
        <v>953</v>
      </c>
      <c r="D2984" s="92">
        <v>75</v>
      </c>
      <c r="E2984" s="657" t="s">
        <v>1683</v>
      </c>
      <c r="F2984" s="86" t="s">
        <v>950</v>
      </c>
      <c r="G2984" s="92">
        <v>95</v>
      </c>
      <c r="H2984" s="657" t="s">
        <v>1699</v>
      </c>
      <c r="I2984" s="86">
        <v>0</v>
      </c>
      <c r="J2984" s="92">
        <v>0</v>
      </c>
      <c r="K2984" s="846" t="s">
        <v>1709</v>
      </c>
      <c r="L2984" s="847"/>
      <c r="M2984" s="107">
        <v>0</v>
      </c>
    </row>
    <row r="2985" spans="2:13">
      <c r="B2985" s="61" t="s">
        <v>1684</v>
      </c>
      <c r="C2985" s="96" t="s">
        <v>869</v>
      </c>
      <c r="D2985" s="92">
        <v>150</v>
      </c>
      <c r="E2985" s="657" t="s">
        <v>1684</v>
      </c>
      <c r="F2985" s="94" t="s">
        <v>866</v>
      </c>
      <c r="G2985" s="92">
        <v>84</v>
      </c>
      <c r="H2985" s="657" t="s">
        <v>1685</v>
      </c>
      <c r="I2985" s="86">
        <v>85</v>
      </c>
      <c r="J2985" s="92">
        <v>0</v>
      </c>
      <c r="K2985" s="846" t="s">
        <v>1710</v>
      </c>
      <c r="L2985" s="847"/>
      <c r="M2985" s="107">
        <v>0</v>
      </c>
    </row>
    <row r="2986" spans="2:13">
      <c r="B2986" s="61" t="s">
        <v>1685</v>
      </c>
      <c r="C2986" s="86" t="s">
        <v>1722</v>
      </c>
      <c r="D2986" s="92">
        <v>0</v>
      </c>
      <c r="E2986" s="657" t="s">
        <v>1685</v>
      </c>
      <c r="F2986" s="86" t="s">
        <v>1722</v>
      </c>
      <c r="G2986" s="92">
        <v>0</v>
      </c>
      <c r="H2986" s="657" t="s">
        <v>1700</v>
      </c>
      <c r="I2986" s="100">
        <v>70</v>
      </c>
      <c r="J2986" s="106">
        <v>0</v>
      </c>
      <c r="K2986" s="593" t="s">
        <v>2003</v>
      </c>
      <c r="L2986" s="100"/>
      <c r="M2986" s="101">
        <v>0</v>
      </c>
    </row>
    <row r="2987" spans="2:13">
      <c r="B2987" s="61" t="s">
        <v>1686</v>
      </c>
      <c r="C2987" s="86" t="s">
        <v>774</v>
      </c>
      <c r="D2987" s="92">
        <v>40</v>
      </c>
      <c r="E2987" s="657" t="s">
        <v>1686</v>
      </c>
      <c r="F2987" s="86" t="s">
        <v>1722</v>
      </c>
      <c r="G2987" s="92">
        <v>0</v>
      </c>
      <c r="H2987" s="848" t="s">
        <v>1712</v>
      </c>
      <c r="I2987" s="849"/>
      <c r="J2987" s="81" t="s">
        <v>1711</v>
      </c>
      <c r="K2987" s="97">
        <v>30</v>
      </c>
      <c r="L2987" s="82" t="s">
        <v>1705</v>
      </c>
      <c r="M2987" s="98">
        <v>185</v>
      </c>
    </row>
    <row r="2988" spans="2:13">
      <c r="B2988" s="61" t="s">
        <v>1687</v>
      </c>
      <c r="C2988" s="86" t="s">
        <v>627</v>
      </c>
      <c r="D2988" s="92">
        <v>60</v>
      </c>
      <c r="E2988" s="657" t="s">
        <v>1687</v>
      </c>
      <c r="F2988" s="86" t="s">
        <v>1722</v>
      </c>
      <c r="G2988" s="92">
        <v>0</v>
      </c>
      <c r="H2988" s="658"/>
      <c r="I2988" s="658"/>
      <c r="J2988" s="658"/>
      <c r="K2988" s="658"/>
      <c r="L2988" s="658"/>
      <c r="M2988" s="65"/>
    </row>
    <row r="2989" spans="2:13">
      <c r="B2989" s="61" t="s">
        <v>1688</v>
      </c>
      <c r="C2989" s="96" t="s">
        <v>1372</v>
      </c>
      <c r="D2989" s="92">
        <v>72</v>
      </c>
      <c r="E2989" s="657" t="s">
        <v>1688</v>
      </c>
      <c r="F2989" s="86" t="s">
        <v>13</v>
      </c>
      <c r="G2989" s="92">
        <v>90</v>
      </c>
      <c r="H2989" s="658"/>
      <c r="I2989" s="658"/>
      <c r="J2989" s="658"/>
      <c r="K2989" s="658"/>
      <c r="L2989" s="658"/>
      <c r="M2989" s="65"/>
    </row>
    <row r="2990" spans="2:13">
      <c r="B2990" s="61" t="s">
        <v>1689</v>
      </c>
      <c r="C2990" s="94" t="s">
        <v>879</v>
      </c>
      <c r="D2990" s="92">
        <v>51</v>
      </c>
      <c r="E2990" s="657" t="s">
        <v>1689</v>
      </c>
      <c r="F2990" s="96" t="s">
        <v>1195</v>
      </c>
      <c r="G2990" s="92">
        <v>75</v>
      </c>
      <c r="H2990" s="658"/>
      <c r="I2990" s="658"/>
      <c r="J2990" s="658"/>
      <c r="K2990" s="658"/>
      <c r="L2990" s="658"/>
      <c r="M2990" s="65"/>
    </row>
    <row r="2991" spans="2:13">
      <c r="B2991" s="61" t="s">
        <v>1690</v>
      </c>
      <c r="C2991" s="86" t="s">
        <v>1722</v>
      </c>
      <c r="D2991" s="92">
        <v>0</v>
      </c>
      <c r="E2991" s="657" t="s">
        <v>1690</v>
      </c>
      <c r="F2991" s="86" t="s">
        <v>1722</v>
      </c>
      <c r="G2991" s="92">
        <v>0</v>
      </c>
      <c r="H2991" s="658"/>
      <c r="I2991" s="658"/>
      <c r="J2991" s="658"/>
      <c r="K2991" s="658"/>
      <c r="L2991" s="658"/>
      <c r="M2991" s="65"/>
    </row>
    <row r="2992" spans="2:13">
      <c r="B2992" s="61" t="s">
        <v>1691</v>
      </c>
      <c r="C2992" s="96" t="s">
        <v>1187</v>
      </c>
      <c r="D2992" s="92">
        <v>70</v>
      </c>
      <c r="E2992" s="657" t="s">
        <v>1691</v>
      </c>
      <c r="F2992" s="86" t="s">
        <v>1722</v>
      </c>
      <c r="G2992" s="92">
        <v>0</v>
      </c>
      <c r="H2992" s="86" t="s">
        <v>1716</v>
      </c>
      <c r="I2992" s="658"/>
      <c r="J2992" s="85" t="s">
        <v>1717</v>
      </c>
      <c r="K2992" s="658"/>
      <c r="L2992" s="85" t="s">
        <v>1718</v>
      </c>
      <c r="M2992" s="65"/>
    </row>
    <row r="2993" spans="2:13">
      <c r="B2993" s="61" t="s">
        <v>1692</v>
      </c>
      <c r="C2993" s="86" t="s">
        <v>1722</v>
      </c>
      <c r="D2993" s="92">
        <v>0</v>
      </c>
      <c r="E2993" s="657" t="s">
        <v>1692</v>
      </c>
      <c r="F2993" s="86" t="s">
        <v>1722</v>
      </c>
      <c r="G2993" s="92">
        <v>0</v>
      </c>
      <c r="H2993" s="658"/>
      <c r="I2993" s="658"/>
      <c r="J2993" s="658"/>
      <c r="K2993" s="658"/>
      <c r="L2993" s="658"/>
      <c r="M2993" s="65"/>
    </row>
    <row r="2994" spans="2:13">
      <c r="B2994" s="61" t="s">
        <v>1677</v>
      </c>
      <c r="C2994" s="86" t="s">
        <v>863</v>
      </c>
      <c r="D2994" s="92">
        <v>66</v>
      </c>
      <c r="E2994" s="657" t="s">
        <v>1677</v>
      </c>
      <c r="F2994" s="86" t="s">
        <v>1722</v>
      </c>
      <c r="G2994" s="92">
        <v>0</v>
      </c>
      <c r="H2994" s="658"/>
      <c r="I2994" s="658"/>
      <c r="J2994" s="658"/>
      <c r="K2994" s="658"/>
      <c r="L2994" s="658"/>
      <c r="M2994" s="65"/>
    </row>
    <row r="2995" spans="2:13">
      <c r="B2995" s="61" t="s">
        <v>1693</v>
      </c>
      <c r="C2995" s="86" t="s">
        <v>964</v>
      </c>
      <c r="D2995" s="92">
        <v>75</v>
      </c>
      <c r="E2995" s="657" t="s">
        <v>1693</v>
      </c>
      <c r="F2995" s="86" t="s">
        <v>1722</v>
      </c>
      <c r="G2995" s="92">
        <v>0</v>
      </c>
      <c r="H2995" s="658"/>
      <c r="I2995" s="658"/>
      <c r="J2995" s="658"/>
      <c r="K2995" s="658"/>
      <c r="L2995" s="658"/>
      <c r="M2995" s="65"/>
    </row>
    <row r="2996" spans="2:13" ht="15.75" thickBot="1">
      <c r="B2996" s="102" t="s">
        <v>1729</v>
      </c>
      <c r="C2996" s="93"/>
      <c r="D2996" s="108">
        <v>76</v>
      </c>
      <c r="E2996" s="103" t="s">
        <v>1730</v>
      </c>
      <c r="F2996" s="93"/>
      <c r="G2996" s="108">
        <v>82</v>
      </c>
      <c r="H2996" s="83"/>
      <c r="I2996" s="83"/>
      <c r="J2996" s="83"/>
      <c r="K2996" s="83"/>
      <c r="L2996" s="83"/>
      <c r="M2996" s="84"/>
    </row>
    <row r="2997" spans="2:13" ht="16.5" thickTop="1" thickBot="1">
      <c r="B2997" s="156"/>
      <c r="C2997" s="157"/>
      <c r="D2997" s="157"/>
      <c r="E2997" s="156"/>
      <c r="F2997" s="157"/>
      <c r="G2997" s="157"/>
      <c r="H2997" s="156"/>
      <c r="I2997" s="156"/>
      <c r="J2997" s="156"/>
      <c r="K2997" s="156"/>
      <c r="L2997" s="156"/>
      <c r="M2997" s="156"/>
    </row>
    <row r="2998" spans="2:13" ht="16.5" thickTop="1" thickBot="1">
      <c r="B2998" s="833" t="s">
        <v>2137</v>
      </c>
      <c r="C2998" s="834"/>
      <c r="D2998" s="835" t="s">
        <v>1658</v>
      </c>
      <c r="E2998" s="836"/>
      <c r="F2998" s="836"/>
      <c r="G2998" s="836"/>
      <c r="H2998" s="836"/>
      <c r="I2998" s="837"/>
      <c r="J2998" s="130"/>
      <c r="K2998" s="59"/>
      <c r="L2998" s="59"/>
      <c r="M2998" s="60"/>
    </row>
    <row r="2999" spans="2:13" ht="15.75" thickTop="1">
      <c r="B2999" s="66" t="s">
        <v>1667</v>
      </c>
      <c r="C2999" s="660" t="s">
        <v>2013</v>
      </c>
      <c r="D2999" s="659" t="s">
        <v>1652</v>
      </c>
      <c r="E2999" s="660" t="s">
        <v>1653</v>
      </c>
      <c r="F2999" s="660" t="s">
        <v>1654</v>
      </c>
      <c r="G2999" s="660" t="s">
        <v>1656</v>
      </c>
      <c r="H2999" s="660" t="s">
        <v>1655</v>
      </c>
      <c r="I2999" s="661" t="s">
        <v>1657</v>
      </c>
      <c r="J2999" s="128"/>
      <c r="K2999" s="663"/>
      <c r="L2999" s="663"/>
      <c r="M2999" s="65"/>
    </row>
    <row r="3000" spans="2:13">
      <c r="B3000" s="66" t="s">
        <v>1757</v>
      </c>
      <c r="C3000" s="86" t="s">
        <v>1792</v>
      </c>
      <c r="D3000" s="87">
        <v>80</v>
      </c>
      <c r="E3000" s="88">
        <v>110</v>
      </c>
      <c r="F3000" s="88">
        <v>130</v>
      </c>
      <c r="G3000" s="88">
        <v>55</v>
      </c>
      <c r="H3000" s="88">
        <v>65</v>
      </c>
      <c r="I3000" s="89">
        <v>45</v>
      </c>
      <c r="J3000" s="128"/>
      <c r="K3000" s="663"/>
      <c r="L3000" s="663"/>
      <c r="M3000" s="65"/>
    </row>
    <row r="3001" spans="2:13">
      <c r="B3001" s="66" t="s">
        <v>1665</v>
      </c>
      <c r="C3001" s="86" t="s">
        <v>14</v>
      </c>
      <c r="D3001" s="838" t="s">
        <v>1669</v>
      </c>
      <c r="E3001" s="839"/>
      <c r="F3001" s="839"/>
      <c r="G3001" s="839"/>
      <c r="H3001" s="839"/>
      <c r="I3001" s="840"/>
      <c r="J3001" s="128"/>
      <c r="K3001" s="663"/>
      <c r="L3001" s="663"/>
      <c r="M3001" s="65"/>
    </row>
    <row r="3002" spans="2:13">
      <c r="B3002" s="66" t="s">
        <v>1666</v>
      </c>
      <c r="C3002" s="86" t="s">
        <v>9</v>
      </c>
      <c r="D3002" s="841" t="s">
        <v>1661</v>
      </c>
      <c r="E3002" s="842"/>
      <c r="F3002" s="842"/>
      <c r="G3002" s="842" t="s">
        <v>1662</v>
      </c>
      <c r="H3002" s="842"/>
      <c r="I3002" s="843"/>
      <c r="J3002" s="128"/>
      <c r="K3002" s="663"/>
      <c r="L3002" s="663"/>
      <c r="M3002" s="65"/>
    </row>
    <row r="3003" spans="2:13">
      <c r="B3003" s="66" t="s">
        <v>1670</v>
      </c>
      <c r="C3003" s="95" t="s">
        <v>1552</v>
      </c>
      <c r="D3003" s="63" t="s">
        <v>1663</v>
      </c>
      <c r="E3003" s="663" t="s">
        <v>1252</v>
      </c>
      <c r="F3003" s="663"/>
      <c r="G3003" s="64" t="s">
        <v>1663</v>
      </c>
      <c r="H3003" s="663" t="s">
        <v>811</v>
      </c>
      <c r="I3003" s="70"/>
      <c r="J3003" s="670"/>
      <c r="K3003" s="663"/>
      <c r="L3003" s="663"/>
      <c r="M3003" s="65"/>
    </row>
    <row r="3004" spans="2:13">
      <c r="B3004" s="66" t="s">
        <v>1659</v>
      </c>
      <c r="C3004" s="140">
        <v>429.97</v>
      </c>
      <c r="D3004" s="71" t="s">
        <v>1664</v>
      </c>
      <c r="E3004" s="90">
        <v>80</v>
      </c>
      <c r="F3004" s="68"/>
      <c r="G3004" s="72" t="s">
        <v>1664</v>
      </c>
      <c r="H3004" s="90">
        <v>100</v>
      </c>
      <c r="I3004" s="69"/>
      <c r="J3004" s="145"/>
      <c r="K3004" s="663"/>
      <c r="L3004" s="663"/>
      <c r="M3004" s="65"/>
    </row>
    <row r="3005" spans="2:13">
      <c r="B3005" s="66" t="s">
        <v>1660</v>
      </c>
      <c r="C3005" s="140">
        <v>251.84</v>
      </c>
      <c r="D3005" s="838" t="s">
        <v>1668</v>
      </c>
      <c r="E3005" s="839"/>
      <c r="F3005" s="839"/>
      <c r="G3005" s="839"/>
      <c r="H3005" s="839"/>
      <c r="I3005" s="840"/>
      <c r="J3005" s="145"/>
      <c r="K3005" s="663"/>
      <c r="L3005" s="663"/>
      <c r="M3005" s="65"/>
    </row>
    <row r="3006" spans="2:13">
      <c r="B3006" s="66" t="s">
        <v>1728</v>
      </c>
      <c r="C3006" s="140">
        <v>288.06</v>
      </c>
      <c r="D3006" s="841" t="s">
        <v>1661</v>
      </c>
      <c r="E3006" s="842"/>
      <c r="F3006" s="842"/>
      <c r="G3006" s="842" t="s">
        <v>1662</v>
      </c>
      <c r="H3006" s="842"/>
      <c r="I3006" s="843"/>
      <c r="J3006" s="145"/>
      <c r="K3006" s="663"/>
      <c r="L3006" s="663"/>
      <c r="M3006" s="65"/>
    </row>
    <row r="3007" spans="2:13">
      <c r="B3007" s="66" t="s">
        <v>1713</v>
      </c>
      <c r="C3007" s="140">
        <v>1.23</v>
      </c>
      <c r="D3007" s="63" t="s">
        <v>1663</v>
      </c>
      <c r="E3007" s="663" t="s">
        <v>1851</v>
      </c>
      <c r="F3007" s="663"/>
      <c r="G3007" s="64" t="s">
        <v>1663</v>
      </c>
      <c r="H3007" s="663" t="s">
        <v>810</v>
      </c>
      <c r="I3007" s="70"/>
      <c r="J3007" s="145"/>
      <c r="K3007" s="663"/>
      <c r="L3007" s="663"/>
      <c r="M3007" s="65"/>
    </row>
    <row r="3008" spans="2:13">
      <c r="B3008" s="66" t="s">
        <v>1714</v>
      </c>
      <c r="C3008" s="140">
        <v>0.69</v>
      </c>
      <c r="D3008" s="63" t="s">
        <v>1664</v>
      </c>
      <c r="E3008" s="90">
        <v>60</v>
      </c>
      <c r="F3008" s="68"/>
      <c r="G3008" s="72" t="s">
        <v>1664</v>
      </c>
      <c r="H3008" s="91">
        <v>90</v>
      </c>
      <c r="I3008" s="70"/>
      <c r="J3008" s="145"/>
      <c r="K3008" s="663"/>
      <c r="L3008" s="663"/>
      <c r="M3008" s="65"/>
    </row>
    <row r="3009" spans="2:13">
      <c r="B3009" s="844" t="s">
        <v>1671</v>
      </c>
      <c r="C3009" s="839"/>
      <c r="D3009" s="840"/>
      <c r="E3009" s="838" t="s">
        <v>1672</v>
      </c>
      <c r="F3009" s="839"/>
      <c r="G3009" s="840"/>
      <c r="H3009" s="838" t="s">
        <v>1673</v>
      </c>
      <c r="I3009" s="839"/>
      <c r="J3009" s="840"/>
      <c r="K3009" s="838" t="s">
        <v>1701</v>
      </c>
      <c r="L3009" s="839"/>
      <c r="M3009" s="845"/>
    </row>
    <row r="3010" spans="2:13">
      <c r="B3010" s="73" t="s">
        <v>1674</v>
      </c>
      <c r="C3010" s="660" t="s">
        <v>1675</v>
      </c>
      <c r="D3010" s="661" t="s">
        <v>1676</v>
      </c>
      <c r="E3010" s="659" t="s">
        <v>1674</v>
      </c>
      <c r="F3010" s="660" t="s">
        <v>1675</v>
      </c>
      <c r="G3010" s="661" t="s">
        <v>1676</v>
      </c>
      <c r="H3010" s="659" t="s">
        <v>1694</v>
      </c>
      <c r="I3010" s="660" t="s">
        <v>1731</v>
      </c>
      <c r="J3010" s="661" t="s">
        <v>1732</v>
      </c>
      <c r="K3010" s="659" t="s">
        <v>1702</v>
      </c>
      <c r="L3010" s="660"/>
      <c r="M3010" s="77" t="s">
        <v>1703</v>
      </c>
    </row>
    <row r="3011" spans="2:13">
      <c r="B3011" s="61" t="s">
        <v>1678</v>
      </c>
      <c r="C3011" s="96" t="s">
        <v>1919</v>
      </c>
      <c r="D3011" s="92">
        <v>120</v>
      </c>
      <c r="E3011" s="662" t="s">
        <v>1678</v>
      </c>
      <c r="F3011" s="94" t="s">
        <v>944</v>
      </c>
      <c r="G3011" s="92">
        <v>68</v>
      </c>
      <c r="H3011" s="662" t="s">
        <v>1695</v>
      </c>
      <c r="I3011" s="86">
        <v>0</v>
      </c>
      <c r="J3011" s="92">
        <v>10</v>
      </c>
      <c r="K3011" s="662" t="s">
        <v>1704</v>
      </c>
      <c r="L3011" s="663"/>
      <c r="M3011" s="107">
        <v>0</v>
      </c>
    </row>
    <row r="3012" spans="2:13">
      <c r="B3012" s="61" t="s">
        <v>1679</v>
      </c>
      <c r="C3012" s="86" t="s">
        <v>847</v>
      </c>
      <c r="D3012" s="92">
        <v>75</v>
      </c>
      <c r="E3012" s="662" t="s">
        <v>1679</v>
      </c>
      <c r="F3012" s="86" t="s">
        <v>844</v>
      </c>
      <c r="G3012" s="92">
        <v>102</v>
      </c>
      <c r="H3012" s="662" t="s">
        <v>1696</v>
      </c>
      <c r="I3012" s="86">
        <v>90</v>
      </c>
      <c r="J3012" s="92">
        <v>0</v>
      </c>
      <c r="K3012" s="662" t="s">
        <v>1735</v>
      </c>
      <c r="L3012" s="663"/>
      <c r="M3012" s="107">
        <v>0</v>
      </c>
    </row>
    <row r="3013" spans="2:13">
      <c r="B3013" s="61" t="s">
        <v>1680</v>
      </c>
      <c r="C3013" s="86" t="s">
        <v>1722</v>
      </c>
      <c r="D3013" s="92">
        <v>0</v>
      </c>
      <c r="E3013" s="662" t="s">
        <v>1680</v>
      </c>
      <c r="F3013" s="86" t="s">
        <v>1722</v>
      </c>
      <c r="G3013" s="92">
        <v>0</v>
      </c>
      <c r="H3013" s="662" t="s">
        <v>1697</v>
      </c>
      <c r="I3013" s="86">
        <v>0</v>
      </c>
      <c r="J3013" s="92">
        <v>30</v>
      </c>
      <c r="K3013" s="67" t="s">
        <v>1706</v>
      </c>
      <c r="L3013" s="68"/>
      <c r="M3013" s="101">
        <v>0</v>
      </c>
    </row>
    <row r="3014" spans="2:13">
      <c r="B3014" s="61" t="s">
        <v>1681</v>
      </c>
      <c r="C3014" s="109" t="s">
        <v>1784</v>
      </c>
      <c r="D3014" s="92">
        <v>75</v>
      </c>
      <c r="E3014" s="662" t="s">
        <v>1681</v>
      </c>
      <c r="F3014" s="86" t="s">
        <v>1722</v>
      </c>
      <c r="G3014" s="92">
        <v>0</v>
      </c>
      <c r="H3014" s="662" t="s">
        <v>1698</v>
      </c>
      <c r="I3014" s="86">
        <v>0</v>
      </c>
      <c r="J3014" s="92">
        <v>0</v>
      </c>
      <c r="K3014" s="838" t="s">
        <v>1707</v>
      </c>
      <c r="L3014" s="839"/>
      <c r="M3014" s="845"/>
    </row>
    <row r="3015" spans="2:13">
      <c r="B3015" s="61" t="s">
        <v>1682</v>
      </c>
      <c r="C3015" s="86" t="s">
        <v>1722</v>
      </c>
      <c r="D3015" s="92">
        <v>0</v>
      </c>
      <c r="E3015" s="662" t="s">
        <v>1682</v>
      </c>
      <c r="F3015" s="86" t="s">
        <v>1722</v>
      </c>
      <c r="G3015" s="92">
        <v>0</v>
      </c>
      <c r="H3015" s="663" t="s">
        <v>1724</v>
      </c>
      <c r="I3015" s="86">
        <v>50</v>
      </c>
      <c r="J3015" s="92">
        <v>0</v>
      </c>
      <c r="K3015" s="846" t="s">
        <v>1708</v>
      </c>
      <c r="L3015" s="847"/>
      <c r="M3015" s="107">
        <v>0</v>
      </c>
    </row>
    <row r="3016" spans="2:13">
      <c r="B3016" s="61" t="s">
        <v>1683</v>
      </c>
      <c r="C3016" s="86" t="s">
        <v>1722</v>
      </c>
      <c r="D3016" s="92">
        <v>0</v>
      </c>
      <c r="E3016" s="662" t="s">
        <v>1683</v>
      </c>
      <c r="F3016" s="86" t="s">
        <v>1722</v>
      </c>
      <c r="G3016" s="92">
        <v>0</v>
      </c>
      <c r="H3016" s="662" t="s">
        <v>1699</v>
      </c>
      <c r="I3016" s="86">
        <v>0</v>
      </c>
      <c r="J3016" s="92">
        <v>10</v>
      </c>
      <c r="K3016" s="846" t="s">
        <v>1709</v>
      </c>
      <c r="L3016" s="847"/>
      <c r="M3016" s="107">
        <v>0</v>
      </c>
    </row>
    <row r="3017" spans="2:13">
      <c r="B3017" s="61" t="s">
        <v>1684</v>
      </c>
      <c r="C3017" s="96" t="s">
        <v>869</v>
      </c>
      <c r="D3017" s="92">
        <v>150</v>
      </c>
      <c r="E3017" s="662" t="s">
        <v>1684</v>
      </c>
      <c r="F3017" s="94" t="s">
        <v>866</v>
      </c>
      <c r="G3017" s="92">
        <v>84</v>
      </c>
      <c r="H3017" s="662" t="s">
        <v>1685</v>
      </c>
      <c r="I3017" s="86">
        <v>85</v>
      </c>
      <c r="J3017" s="92">
        <v>0</v>
      </c>
      <c r="K3017" s="846" t="s">
        <v>1710</v>
      </c>
      <c r="L3017" s="847"/>
      <c r="M3017" s="107">
        <v>100</v>
      </c>
    </row>
    <row r="3018" spans="2:13">
      <c r="B3018" s="61" t="s">
        <v>1685</v>
      </c>
      <c r="C3018" s="86" t="s">
        <v>1722</v>
      </c>
      <c r="D3018" s="92">
        <v>0</v>
      </c>
      <c r="E3018" s="662" t="s">
        <v>1685</v>
      </c>
      <c r="F3018" s="86" t="s">
        <v>1722</v>
      </c>
      <c r="G3018" s="92">
        <v>0</v>
      </c>
      <c r="H3018" s="662" t="s">
        <v>1700</v>
      </c>
      <c r="I3018" s="100">
        <v>0</v>
      </c>
      <c r="J3018" s="106">
        <v>0</v>
      </c>
      <c r="K3018" s="593" t="s">
        <v>2003</v>
      </c>
      <c r="L3018" s="100"/>
      <c r="M3018" s="101">
        <v>0</v>
      </c>
    </row>
    <row r="3019" spans="2:13">
      <c r="B3019" s="61" t="s">
        <v>1686</v>
      </c>
      <c r="C3019" s="86" t="s">
        <v>1723</v>
      </c>
      <c r="D3019" s="92" t="s">
        <v>1723</v>
      </c>
      <c r="E3019" s="662" t="s">
        <v>1686</v>
      </c>
      <c r="F3019" s="86" t="s">
        <v>1723</v>
      </c>
      <c r="G3019" s="92" t="s">
        <v>1723</v>
      </c>
      <c r="H3019" s="848" t="s">
        <v>1712</v>
      </c>
      <c r="I3019" s="849"/>
      <c r="J3019" s="81" t="s">
        <v>1711</v>
      </c>
      <c r="K3019" s="97">
        <v>30</v>
      </c>
      <c r="L3019" s="82" t="s">
        <v>1705</v>
      </c>
      <c r="M3019" s="98">
        <v>85</v>
      </c>
    </row>
    <row r="3020" spans="2:13">
      <c r="B3020" s="61" t="s">
        <v>1687</v>
      </c>
      <c r="C3020" s="86" t="s">
        <v>1722</v>
      </c>
      <c r="D3020" s="92">
        <v>0</v>
      </c>
      <c r="E3020" s="662" t="s">
        <v>1687</v>
      </c>
      <c r="F3020" s="86" t="s">
        <v>1722</v>
      </c>
      <c r="G3020" s="92">
        <v>0</v>
      </c>
      <c r="H3020" s="663"/>
      <c r="I3020" s="663"/>
      <c r="J3020" s="663"/>
      <c r="K3020" s="663"/>
      <c r="L3020" s="663"/>
      <c r="M3020" s="65"/>
    </row>
    <row r="3021" spans="2:13">
      <c r="B3021" s="61" t="s">
        <v>1688</v>
      </c>
      <c r="C3021" s="86" t="s">
        <v>1722</v>
      </c>
      <c r="D3021" s="92">
        <v>0</v>
      </c>
      <c r="E3021" s="662" t="s">
        <v>1688</v>
      </c>
      <c r="F3021" s="86" t="s">
        <v>1722</v>
      </c>
      <c r="G3021" s="92">
        <v>0</v>
      </c>
      <c r="H3021" s="663"/>
      <c r="I3021" s="663"/>
      <c r="J3021" s="663"/>
      <c r="K3021" s="663"/>
      <c r="L3021" s="663"/>
      <c r="M3021" s="65"/>
    </row>
    <row r="3022" spans="2:13">
      <c r="B3022" s="61" t="s">
        <v>1689</v>
      </c>
      <c r="C3022" s="94" t="s">
        <v>879</v>
      </c>
      <c r="D3022" s="92">
        <v>51</v>
      </c>
      <c r="E3022" s="662" t="s">
        <v>1689</v>
      </c>
      <c r="F3022" s="86" t="s">
        <v>1722</v>
      </c>
      <c r="G3022" s="92">
        <v>0</v>
      </c>
      <c r="H3022" s="663"/>
      <c r="I3022" s="663"/>
      <c r="J3022" s="663"/>
      <c r="K3022" s="663"/>
      <c r="L3022" s="663"/>
      <c r="M3022" s="65"/>
    </row>
    <row r="3023" spans="2:13">
      <c r="B3023" s="61" t="s">
        <v>1690</v>
      </c>
      <c r="C3023" s="86" t="s">
        <v>1723</v>
      </c>
      <c r="D3023" s="92" t="s">
        <v>1723</v>
      </c>
      <c r="E3023" s="662" t="s">
        <v>1690</v>
      </c>
      <c r="F3023" s="86" t="s">
        <v>1723</v>
      </c>
      <c r="G3023" s="92" t="s">
        <v>1723</v>
      </c>
      <c r="H3023" s="663"/>
      <c r="I3023" s="663"/>
      <c r="J3023" s="663"/>
      <c r="K3023" s="663"/>
      <c r="L3023" s="663"/>
      <c r="M3023" s="65"/>
    </row>
    <row r="3024" spans="2:13">
      <c r="B3024" s="61" t="s">
        <v>1691</v>
      </c>
      <c r="C3024" s="86" t="s">
        <v>1722</v>
      </c>
      <c r="D3024" s="92">
        <v>0</v>
      </c>
      <c r="E3024" s="662" t="s">
        <v>1691</v>
      </c>
      <c r="F3024" s="86" t="s">
        <v>1722</v>
      </c>
      <c r="G3024" s="92">
        <v>0</v>
      </c>
      <c r="H3024" s="86" t="s">
        <v>1716</v>
      </c>
      <c r="I3024" s="663"/>
      <c r="J3024" s="85" t="s">
        <v>1717</v>
      </c>
      <c r="K3024" s="663"/>
      <c r="L3024" s="85" t="s">
        <v>1718</v>
      </c>
      <c r="M3024" s="65"/>
    </row>
    <row r="3025" spans="2:13">
      <c r="B3025" s="61" t="s">
        <v>1692</v>
      </c>
      <c r="C3025" s="86" t="s">
        <v>1722</v>
      </c>
      <c r="D3025" s="92">
        <v>0</v>
      </c>
      <c r="E3025" s="662" t="s">
        <v>1692</v>
      </c>
      <c r="F3025" s="86" t="s">
        <v>1722</v>
      </c>
      <c r="G3025" s="92">
        <v>0</v>
      </c>
      <c r="H3025" s="663"/>
      <c r="I3025" s="663"/>
      <c r="J3025" s="663"/>
      <c r="K3025" s="663"/>
      <c r="L3025" s="663"/>
      <c r="M3025" s="65"/>
    </row>
    <row r="3026" spans="2:13">
      <c r="B3026" s="61" t="s">
        <v>1677</v>
      </c>
      <c r="C3026" s="96" t="s">
        <v>1262</v>
      </c>
      <c r="D3026" s="92">
        <v>110</v>
      </c>
      <c r="E3026" s="662" t="s">
        <v>1677</v>
      </c>
      <c r="F3026" s="86" t="s">
        <v>1722</v>
      </c>
      <c r="G3026" s="92">
        <v>0</v>
      </c>
      <c r="H3026" s="663"/>
      <c r="I3026" s="663"/>
      <c r="J3026" s="663"/>
      <c r="K3026" s="663"/>
      <c r="L3026" s="663"/>
      <c r="M3026" s="65"/>
    </row>
    <row r="3027" spans="2:13">
      <c r="B3027" s="61" t="s">
        <v>1693</v>
      </c>
      <c r="C3027" s="86" t="s">
        <v>963</v>
      </c>
      <c r="D3027" s="92">
        <v>80</v>
      </c>
      <c r="E3027" s="662" t="s">
        <v>1693</v>
      </c>
      <c r="F3027" s="86" t="s">
        <v>1722</v>
      </c>
      <c r="G3027" s="92">
        <v>0</v>
      </c>
      <c r="H3027" s="663"/>
      <c r="I3027" s="663"/>
      <c r="J3027" s="663"/>
      <c r="K3027" s="663"/>
      <c r="L3027" s="663"/>
      <c r="M3027" s="65"/>
    </row>
    <row r="3028" spans="2:13" ht="15.75" thickBot="1">
      <c r="B3028" s="102" t="s">
        <v>1729</v>
      </c>
      <c r="C3028" s="93"/>
      <c r="D3028" s="108">
        <v>94</v>
      </c>
      <c r="E3028" s="103" t="s">
        <v>1730</v>
      </c>
      <c r="F3028" s="93"/>
      <c r="G3028" s="108">
        <v>85</v>
      </c>
      <c r="H3028" s="83"/>
      <c r="I3028" s="83"/>
      <c r="J3028" s="83"/>
      <c r="K3028" s="83"/>
      <c r="L3028" s="83"/>
      <c r="M3028" s="84"/>
    </row>
    <row r="3029" spans="2:13" ht="16.5" thickTop="1" thickBot="1">
      <c r="B3029" s="156"/>
      <c r="C3029" s="157"/>
      <c r="D3029" s="157"/>
      <c r="E3029" s="156"/>
      <c r="F3029" s="157"/>
      <c r="G3029" s="157"/>
      <c r="H3029" s="156"/>
      <c r="I3029" s="156"/>
      <c r="J3029" s="156"/>
      <c r="K3029" s="156"/>
      <c r="L3029" s="156"/>
      <c r="M3029" s="156"/>
    </row>
    <row r="3030" spans="2:13" ht="16.5" thickTop="1" thickBot="1">
      <c r="B3030" s="833" t="s">
        <v>1979</v>
      </c>
      <c r="C3030" s="834"/>
      <c r="D3030" s="835" t="s">
        <v>1658</v>
      </c>
      <c r="E3030" s="836"/>
      <c r="F3030" s="836"/>
      <c r="G3030" s="836"/>
      <c r="H3030" s="836"/>
      <c r="I3030" s="837"/>
      <c r="J3030" s="190"/>
      <c r="K3030" s="59"/>
      <c r="L3030" s="59"/>
      <c r="M3030" s="60"/>
    </row>
    <row r="3031" spans="2:13" ht="15.75" thickTop="1">
      <c r="B3031" s="66" t="s">
        <v>1667</v>
      </c>
      <c r="C3031" s="599" t="s">
        <v>2025</v>
      </c>
      <c r="D3031" s="549" t="s">
        <v>1652</v>
      </c>
      <c r="E3031" s="550" t="s">
        <v>1653</v>
      </c>
      <c r="F3031" s="550" t="s">
        <v>1654</v>
      </c>
      <c r="G3031" s="550" t="s">
        <v>1656</v>
      </c>
      <c r="H3031" s="550" t="s">
        <v>1655</v>
      </c>
      <c r="I3031" s="551" t="s">
        <v>1657</v>
      </c>
      <c r="J3031" s="191"/>
      <c r="K3031" s="548"/>
      <c r="L3031" s="548"/>
      <c r="M3031" s="65"/>
    </row>
    <row r="3032" spans="2:13">
      <c r="B3032" s="66" t="s">
        <v>1757</v>
      </c>
      <c r="C3032" s="86" t="s">
        <v>1792</v>
      </c>
      <c r="D3032" s="87">
        <v>55</v>
      </c>
      <c r="E3032" s="88">
        <v>84</v>
      </c>
      <c r="F3032" s="88">
        <v>105</v>
      </c>
      <c r="G3032" s="88">
        <v>114</v>
      </c>
      <c r="H3032" s="88">
        <v>75</v>
      </c>
      <c r="I3032" s="89">
        <v>52</v>
      </c>
      <c r="J3032" s="191"/>
      <c r="K3032" s="548"/>
      <c r="L3032" s="548"/>
      <c r="M3032" s="65"/>
    </row>
    <row r="3033" spans="2:13">
      <c r="B3033" s="66" t="s">
        <v>1665</v>
      </c>
      <c r="C3033" s="86" t="s">
        <v>16</v>
      </c>
      <c r="D3033" s="838" t="s">
        <v>1669</v>
      </c>
      <c r="E3033" s="839"/>
      <c r="F3033" s="839"/>
      <c r="G3033" s="839"/>
      <c r="H3033" s="839"/>
      <c r="I3033" s="840"/>
      <c r="J3033" s="191"/>
      <c r="K3033" s="548"/>
      <c r="L3033" s="548"/>
      <c r="M3033" s="65"/>
    </row>
    <row r="3034" spans="2:13">
      <c r="B3034" s="66" t="s">
        <v>1666</v>
      </c>
      <c r="C3034" s="86" t="s">
        <v>1723</v>
      </c>
      <c r="D3034" s="841" t="s">
        <v>1661</v>
      </c>
      <c r="E3034" s="842"/>
      <c r="F3034" s="842"/>
      <c r="G3034" s="842" t="s">
        <v>1662</v>
      </c>
      <c r="H3034" s="842"/>
      <c r="I3034" s="843"/>
      <c r="J3034" s="191"/>
      <c r="K3034" s="548"/>
      <c r="L3034" s="548"/>
      <c r="M3034" s="65"/>
    </row>
    <row r="3035" spans="2:13">
      <c r="B3035" s="66" t="s">
        <v>1670</v>
      </c>
      <c r="C3035" s="96" t="s">
        <v>1612</v>
      </c>
      <c r="D3035" s="63" t="s">
        <v>1663</v>
      </c>
      <c r="E3035" s="548" t="s">
        <v>644</v>
      </c>
      <c r="F3035" s="548"/>
      <c r="G3035" s="64" t="s">
        <v>1663</v>
      </c>
      <c r="H3035" s="548" t="s">
        <v>1723</v>
      </c>
      <c r="I3035" s="70"/>
      <c r="J3035" s="191"/>
      <c r="K3035" s="548"/>
      <c r="L3035" s="548"/>
      <c r="M3035" s="65"/>
    </row>
    <row r="3036" spans="2:13">
      <c r="B3036" s="66" t="s">
        <v>1659</v>
      </c>
      <c r="C3036" s="140">
        <v>275.26</v>
      </c>
      <c r="D3036" s="71" t="s">
        <v>1664</v>
      </c>
      <c r="E3036" s="90">
        <v>81</v>
      </c>
      <c r="F3036" s="68"/>
      <c r="G3036" s="72" t="s">
        <v>1664</v>
      </c>
      <c r="H3036" s="90" t="s">
        <v>1723</v>
      </c>
      <c r="I3036" s="69"/>
      <c r="J3036" s="191"/>
      <c r="K3036" s="548"/>
      <c r="L3036" s="548"/>
      <c r="M3036" s="65"/>
    </row>
    <row r="3037" spans="2:13">
      <c r="B3037" s="66" t="s">
        <v>1660</v>
      </c>
      <c r="C3037" s="140">
        <v>194.31</v>
      </c>
      <c r="D3037" s="838" t="s">
        <v>1668</v>
      </c>
      <c r="E3037" s="839"/>
      <c r="F3037" s="839"/>
      <c r="G3037" s="839"/>
      <c r="H3037" s="839"/>
      <c r="I3037" s="840"/>
      <c r="J3037" s="191"/>
      <c r="K3037" s="548"/>
      <c r="L3037" s="548"/>
      <c r="M3037" s="65"/>
    </row>
    <row r="3038" spans="2:13">
      <c r="B3038" s="66" t="s">
        <v>1728</v>
      </c>
      <c r="C3038" s="140">
        <v>250.68</v>
      </c>
      <c r="D3038" s="841" t="s">
        <v>1661</v>
      </c>
      <c r="E3038" s="842"/>
      <c r="F3038" s="842"/>
      <c r="G3038" s="842" t="s">
        <v>1662</v>
      </c>
      <c r="H3038" s="842"/>
      <c r="I3038" s="843"/>
      <c r="J3038" s="191"/>
      <c r="K3038" s="548"/>
      <c r="L3038" s="548"/>
      <c r="M3038" s="65"/>
    </row>
    <row r="3039" spans="2:13">
      <c r="B3039" s="66" t="s">
        <v>1713</v>
      </c>
      <c r="C3039" s="140">
        <v>0.85</v>
      </c>
      <c r="D3039" s="63" t="s">
        <v>1663</v>
      </c>
      <c r="E3039" s="548" t="s">
        <v>1271</v>
      </c>
      <c r="F3039" s="548"/>
      <c r="G3039" s="64" t="s">
        <v>1663</v>
      </c>
      <c r="H3039" s="548" t="s">
        <v>1723</v>
      </c>
      <c r="I3039" s="70"/>
      <c r="J3039" s="191"/>
      <c r="K3039" s="548"/>
      <c r="L3039" s="548"/>
      <c r="M3039" s="65"/>
    </row>
    <row r="3040" spans="2:13">
      <c r="B3040" s="66" t="s">
        <v>1714</v>
      </c>
      <c r="C3040" s="140">
        <v>0.8</v>
      </c>
      <c r="D3040" s="63" t="s">
        <v>1664</v>
      </c>
      <c r="E3040" s="90">
        <v>95</v>
      </c>
      <c r="F3040" s="68"/>
      <c r="G3040" s="72" t="s">
        <v>1664</v>
      </c>
      <c r="H3040" s="91" t="s">
        <v>1723</v>
      </c>
      <c r="I3040" s="70"/>
      <c r="J3040" s="191"/>
      <c r="K3040" s="548"/>
      <c r="L3040" s="548"/>
      <c r="M3040" s="65"/>
    </row>
    <row r="3041" spans="2:13">
      <c r="B3041" s="844" t="s">
        <v>1671</v>
      </c>
      <c r="C3041" s="839"/>
      <c r="D3041" s="840"/>
      <c r="E3041" s="838" t="s">
        <v>1672</v>
      </c>
      <c r="F3041" s="839"/>
      <c r="G3041" s="840"/>
      <c r="H3041" s="838" t="s">
        <v>1673</v>
      </c>
      <c r="I3041" s="839"/>
      <c r="J3041" s="840"/>
      <c r="K3041" s="838" t="s">
        <v>1701</v>
      </c>
      <c r="L3041" s="839"/>
      <c r="M3041" s="845"/>
    </row>
    <row r="3042" spans="2:13">
      <c r="B3042" s="73" t="s">
        <v>1674</v>
      </c>
      <c r="C3042" s="550" t="s">
        <v>1675</v>
      </c>
      <c r="D3042" s="551" t="s">
        <v>1676</v>
      </c>
      <c r="E3042" s="549" t="s">
        <v>1674</v>
      </c>
      <c r="F3042" s="550" t="s">
        <v>1675</v>
      </c>
      <c r="G3042" s="551" t="s">
        <v>1676</v>
      </c>
      <c r="H3042" s="549" t="s">
        <v>1694</v>
      </c>
      <c r="I3042" s="550" t="s">
        <v>1731</v>
      </c>
      <c r="J3042" s="551" t="s">
        <v>1732</v>
      </c>
      <c r="K3042" s="549" t="s">
        <v>1702</v>
      </c>
      <c r="L3042" s="550"/>
      <c r="M3042" s="77" t="s">
        <v>1703</v>
      </c>
    </row>
    <row r="3043" spans="2:13">
      <c r="B3043" s="61" t="s">
        <v>1678</v>
      </c>
      <c r="C3043" s="86" t="s">
        <v>1144</v>
      </c>
      <c r="D3043" s="92">
        <v>102</v>
      </c>
      <c r="E3043" s="547" t="s">
        <v>1678</v>
      </c>
      <c r="F3043" s="94" t="s">
        <v>944</v>
      </c>
      <c r="G3043" s="92">
        <v>68</v>
      </c>
      <c r="H3043" s="547" t="s">
        <v>1695</v>
      </c>
      <c r="I3043" s="86">
        <v>0</v>
      </c>
      <c r="J3043" s="92">
        <v>0</v>
      </c>
      <c r="K3043" s="547" t="s">
        <v>1704</v>
      </c>
      <c r="L3043" s="548"/>
      <c r="M3043" s="107">
        <v>0</v>
      </c>
    </row>
    <row r="3044" spans="2:13">
      <c r="B3044" s="61" t="s">
        <v>1679</v>
      </c>
      <c r="C3044" s="86" t="s">
        <v>1722</v>
      </c>
      <c r="D3044" s="92">
        <v>0</v>
      </c>
      <c r="E3044" s="547" t="s">
        <v>1679</v>
      </c>
      <c r="F3044" s="86" t="s">
        <v>1722</v>
      </c>
      <c r="G3044" s="92">
        <v>0</v>
      </c>
      <c r="H3044" s="547" t="s">
        <v>1696</v>
      </c>
      <c r="I3044" s="86">
        <v>100</v>
      </c>
      <c r="J3044" s="92">
        <v>10</v>
      </c>
      <c r="K3044" s="547" t="s">
        <v>1735</v>
      </c>
      <c r="L3044" s="548"/>
      <c r="M3044" s="107">
        <v>6</v>
      </c>
    </row>
    <row r="3045" spans="2:13">
      <c r="B3045" s="61" t="s">
        <v>1680</v>
      </c>
      <c r="C3045" s="86" t="s">
        <v>1723</v>
      </c>
      <c r="D3045" s="92" t="s">
        <v>1723</v>
      </c>
      <c r="E3045" s="547" t="s">
        <v>1680</v>
      </c>
      <c r="F3045" s="86" t="s">
        <v>1723</v>
      </c>
      <c r="G3045" s="92" t="s">
        <v>1723</v>
      </c>
      <c r="H3045" s="547" t="s">
        <v>1697</v>
      </c>
      <c r="I3045" s="86">
        <v>0</v>
      </c>
      <c r="J3045" s="92">
        <v>0</v>
      </c>
      <c r="K3045" s="67" t="s">
        <v>1706</v>
      </c>
      <c r="L3045" s="68"/>
      <c r="M3045" s="101">
        <v>30</v>
      </c>
    </row>
    <row r="3046" spans="2:13">
      <c r="B3046" s="61" t="s">
        <v>1681</v>
      </c>
      <c r="C3046" s="86" t="s">
        <v>1722</v>
      </c>
      <c r="D3046" s="92">
        <v>0</v>
      </c>
      <c r="E3046" s="547" t="s">
        <v>1681</v>
      </c>
      <c r="F3046" s="86" t="s">
        <v>1722</v>
      </c>
      <c r="G3046" s="92">
        <v>0</v>
      </c>
      <c r="H3046" s="547" t="s">
        <v>1698</v>
      </c>
      <c r="I3046" s="86">
        <v>0</v>
      </c>
      <c r="J3046" s="92">
        <v>10</v>
      </c>
      <c r="K3046" s="838" t="s">
        <v>1707</v>
      </c>
      <c r="L3046" s="839"/>
      <c r="M3046" s="845"/>
    </row>
    <row r="3047" spans="2:13">
      <c r="B3047" s="61" t="s">
        <v>1682</v>
      </c>
      <c r="C3047" s="86" t="s">
        <v>1722</v>
      </c>
      <c r="D3047" s="92">
        <v>0</v>
      </c>
      <c r="E3047" s="547" t="s">
        <v>1682</v>
      </c>
      <c r="F3047" s="86" t="s">
        <v>1722</v>
      </c>
      <c r="G3047" s="92">
        <v>0</v>
      </c>
      <c r="H3047" s="548" t="s">
        <v>1724</v>
      </c>
      <c r="I3047" s="86">
        <v>50</v>
      </c>
      <c r="J3047" s="92">
        <v>0</v>
      </c>
      <c r="K3047" s="846" t="s">
        <v>1708</v>
      </c>
      <c r="L3047" s="847"/>
      <c r="M3047" s="107">
        <v>0</v>
      </c>
    </row>
    <row r="3048" spans="2:13">
      <c r="B3048" s="61" t="s">
        <v>1683</v>
      </c>
      <c r="C3048" s="86" t="s">
        <v>1722</v>
      </c>
      <c r="D3048" s="92">
        <v>0</v>
      </c>
      <c r="E3048" s="547" t="s">
        <v>1683</v>
      </c>
      <c r="F3048" s="86" t="s">
        <v>950</v>
      </c>
      <c r="G3048" s="92">
        <v>95</v>
      </c>
      <c r="H3048" s="547" t="s">
        <v>1699</v>
      </c>
      <c r="I3048" s="86">
        <v>0</v>
      </c>
      <c r="J3048" s="92">
        <v>30</v>
      </c>
      <c r="K3048" s="846" t="s">
        <v>1709</v>
      </c>
      <c r="L3048" s="847"/>
      <c r="M3048" s="107">
        <v>0</v>
      </c>
    </row>
    <row r="3049" spans="2:13">
      <c r="B3049" s="61" t="s">
        <v>1684</v>
      </c>
      <c r="C3049" s="86" t="s">
        <v>1722</v>
      </c>
      <c r="D3049" s="92">
        <v>0</v>
      </c>
      <c r="E3049" s="547" t="s">
        <v>1684</v>
      </c>
      <c r="F3049" s="86" t="s">
        <v>1722</v>
      </c>
      <c r="G3049" s="92">
        <v>0</v>
      </c>
      <c r="H3049" s="547" t="s">
        <v>1685</v>
      </c>
      <c r="I3049" s="86">
        <v>85</v>
      </c>
      <c r="J3049" s="92">
        <v>0</v>
      </c>
      <c r="K3049" s="846" t="s">
        <v>1710</v>
      </c>
      <c r="L3049" s="847"/>
      <c r="M3049" s="107">
        <v>0</v>
      </c>
    </row>
    <row r="3050" spans="2:13">
      <c r="B3050" s="61" t="s">
        <v>1685</v>
      </c>
      <c r="C3050" s="86" t="s">
        <v>1722</v>
      </c>
      <c r="D3050" s="92">
        <v>0</v>
      </c>
      <c r="E3050" s="547" t="s">
        <v>1685</v>
      </c>
      <c r="F3050" s="86" t="s">
        <v>1722</v>
      </c>
      <c r="G3050" s="92">
        <v>0</v>
      </c>
      <c r="H3050" s="547" t="s">
        <v>1700</v>
      </c>
      <c r="I3050" s="100">
        <v>0</v>
      </c>
      <c r="J3050" s="106">
        <v>0</v>
      </c>
      <c r="K3050" s="593" t="s">
        <v>2003</v>
      </c>
      <c r="L3050" s="100"/>
      <c r="M3050" s="101">
        <v>0</v>
      </c>
    </row>
    <row r="3051" spans="2:13">
      <c r="B3051" s="61" t="s">
        <v>1686</v>
      </c>
      <c r="C3051" s="86" t="s">
        <v>1722</v>
      </c>
      <c r="D3051" s="92">
        <v>0</v>
      </c>
      <c r="E3051" s="547" t="s">
        <v>1686</v>
      </c>
      <c r="F3051" s="86" t="s">
        <v>1722</v>
      </c>
      <c r="G3051" s="92">
        <v>0</v>
      </c>
      <c r="H3051" s="848" t="s">
        <v>1712</v>
      </c>
      <c r="I3051" s="849"/>
      <c r="J3051" s="81" t="s">
        <v>1711</v>
      </c>
      <c r="K3051" s="97">
        <v>20</v>
      </c>
      <c r="L3051" s="82" t="s">
        <v>1705</v>
      </c>
      <c r="M3051" s="98">
        <v>165</v>
      </c>
    </row>
    <row r="3052" spans="2:13">
      <c r="B3052" s="61" t="s">
        <v>1687</v>
      </c>
      <c r="C3052" s="86" t="s">
        <v>693</v>
      </c>
      <c r="D3052" s="92">
        <v>36</v>
      </c>
      <c r="E3052" s="547" t="s">
        <v>1687</v>
      </c>
      <c r="F3052" s="86" t="s">
        <v>1722</v>
      </c>
      <c r="G3052" s="92">
        <v>0</v>
      </c>
      <c r="H3052" s="548"/>
      <c r="I3052" s="548"/>
      <c r="J3052" s="548"/>
      <c r="K3052" s="548"/>
      <c r="L3052" s="548"/>
      <c r="M3052" s="65"/>
    </row>
    <row r="3053" spans="2:13">
      <c r="B3053" s="61" t="s">
        <v>1688</v>
      </c>
      <c r="C3053" s="86" t="s">
        <v>1722</v>
      </c>
      <c r="D3053" s="92">
        <v>0</v>
      </c>
      <c r="E3053" s="547" t="s">
        <v>1688</v>
      </c>
      <c r="F3053" s="86" t="s">
        <v>13</v>
      </c>
      <c r="G3053" s="92">
        <v>90</v>
      </c>
      <c r="H3053" s="548"/>
      <c r="I3053" s="548"/>
      <c r="J3053" s="548"/>
      <c r="K3053" s="548"/>
      <c r="L3053" s="548"/>
      <c r="M3053" s="65"/>
    </row>
    <row r="3054" spans="2:13">
      <c r="B3054" s="61" t="s">
        <v>1689</v>
      </c>
      <c r="C3054" s="86" t="s">
        <v>1722</v>
      </c>
      <c r="D3054" s="92">
        <v>0</v>
      </c>
      <c r="E3054" s="547" t="s">
        <v>1689</v>
      </c>
      <c r="F3054" s="96" t="s">
        <v>1195</v>
      </c>
      <c r="G3054" s="92">
        <v>75</v>
      </c>
      <c r="H3054" s="548"/>
      <c r="I3054" s="548"/>
      <c r="J3054" s="548"/>
      <c r="K3054" s="548"/>
      <c r="L3054" s="548"/>
      <c r="M3054" s="65"/>
    </row>
    <row r="3055" spans="2:13">
      <c r="B3055" s="61" t="s">
        <v>1690</v>
      </c>
      <c r="C3055" s="86" t="s">
        <v>1722</v>
      </c>
      <c r="D3055" s="92">
        <v>0</v>
      </c>
      <c r="E3055" s="547" t="s">
        <v>1690</v>
      </c>
      <c r="F3055" s="86" t="s">
        <v>1722</v>
      </c>
      <c r="G3055" s="92">
        <v>0</v>
      </c>
      <c r="H3055" s="548"/>
      <c r="I3055" s="548"/>
      <c r="J3055" s="548"/>
      <c r="K3055" s="548"/>
      <c r="L3055" s="548"/>
      <c r="M3055" s="65"/>
    </row>
    <row r="3056" spans="2:13">
      <c r="B3056" s="61" t="s">
        <v>1691</v>
      </c>
      <c r="C3056" s="86" t="s">
        <v>1722</v>
      </c>
      <c r="D3056" s="92">
        <v>0</v>
      </c>
      <c r="E3056" s="547" t="s">
        <v>1691</v>
      </c>
      <c r="F3056" s="96" t="s">
        <v>1185</v>
      </c>
      <c r="G3056" s="92">
        <v>80</v>
      </c>
      <c r="H3056" s="86" t="s">
        <v>1716</v>
      </c>
      <c r="I3056" s="548"/>
      <c r="J3056" s="85" t="s">
        <v>1717</v>
      </c>
      <c r="K3056" s="548"/>
      <c r="L3056" s="85" t="s">
        <v>1718</v>
      </c>
      <c r="M3056" s="65"/>
    </row>
    <row r="3057" spans="2:13">
      <c r="B3057" s="61" t="s">
        <v>1692</v>
      </c>
      <c r="C3057" s="86" t="s">
        <v>1722</v>
      </c>
      <c r="D3057" s="92">
        <v>0</v>
      </c>
      <c r="E3057" s="547" t="s">
        <v>1692</v>
      </c>
      <c r="F3057" s="86" t="s">
        <v>1722</v>
      </c>
      <c r="G3057" s="92">
        <v>0</v>
      </c>
      <c r="H3057" s="548"/>
      <c r="I3057" s="548"/>
      <c r="J3057" s="548"/>
      <c r="K3057" s="548"/>
      <c r="L3057" s="548"/>
      <c r="M3057" s="65"/>
    </row>
    <row r="3058" spans="2:13">
      <c r="B3058" s="61" t="s">
        <v>1677</v>
      </c>
      <c r="C3058" s="86" t="s">
        <v>1722</v>
      </c>
      <c r="D3058" s="92">
        <v>0</v>
      </c>
      <c r="E3058" s="547" t="s">
        <v>1677</v>
      </c>
      <c r="F3058" s="86" t="s">
        <v>1722</v>
      </c>
      <c r="G3058" s="92">
        <v>0</v>
      </c>
      <c r="H3058" s="548"/>
      <c r="I3058" s="548"/>
      <c r="J3058" s="548"/>
      <c r="K3058" s="548"/>
      <c r="L3058" s="548"/>
      <c r="M3058" s="65"/>
    </row>
    <row r="3059" spans="2:13">
      <c r="B3059" s="61" t="s">
        <v>1693</v>
      </c>
      <c r="C3059" s="86" t="s">
        <v>1722</v>
      </c>
      <c r="D3059" s="92">
        <v>0</v>
      </c>
      <c r="E3059" s="547" t="s">
        <v>1693</v>
      </c>
      <c r="F3059" s="86" t="s">
        <v>1722</v>
      </c>
      <c r="G3059" s="92">
        <v>0</v>
      </c>
      <c r="H3059" s="548"/>
      <c r="I3059" s="548"/>
      <c r="J3059" s="548"/>
      <c r="K3059" s="548"/>
      <c r="L3059" s="548"/>
      <c r="M3059" s="65"/>
    </row>
    <row r="3060" spans="2:13" ht="15.75" thickBot="1">
      <c r="B3060" s="102" t="s">
        <v>1729</v>
      </c>
      <c r="C3060" s="93"/>
      <c r="D3060" s="108">
        <v>69</v>
      </c>
      <c r="E3060" s="103" t="s">
        <v>1730</v>
      </c>
      <c r="F3060" s="93"/>
      <c r="G3060" s="108">
        <v>82</v>
      </c>
      <c r="H3060" s="83"/>
      <c r="I3060" s="83"/>
      <c r="J3060" s="83"/>
      <c r="K3060" s="83"/>
      <c r="L3060" s="83"/>
      <c r="M3060" s="84"/>
    </row>
    <row r="3061" spans="2:13" ht="16.5" thickTop="1" thickBot="1">
      <c r="B3061" s="156"/>
      <c r="C3061" s="157"/>
      <c r="D3061" s="157"/>
      <c r="E3061" s="156"/>
      <c r="F3061" s="157"/>
      <c r="G3061" s="157"/>
      <c r="H3061" s="156"/>
      <c r="I3061" s="156"/>
      <c r="J3061" s="156"/>
      <c r="K3061" s="156"/>
      <c r="L3061" s="156"/>
      <c r="M3061" s="156"/>
    </row>
    <row r="3062" spans="2:13" ht="16.5" thickTop="1" thickBot="1">
      <c r="B3062" s="833" t="s">
        <v>2138</v>
      </c>
      <c r="C3062" s="834"/>
      <c r="D3062" s="835" t="s">
        <v>1658</v>
      </c>
      <c r="E3062" s="836"/>
      <c r="F3062" s="836"/>
      <c r="G3062" s="836"/>
      <c r="H3062" s="836"/>
      <c r="I3062" s="837"/>
      <c r="J3062" s="131"/>
      <c r="K3062" s="59"/>
      <c r="L3062" s="59"/>
      <c r="M3062" s="60"/>
    </row>
    <row r="3063" spans="2:13" ht="15.75" thickTop="1">
      <c r="B3063" s="66" t="s">
        <v>1667</v>
      </c>
      <c r="C3063" s="660" t="s">
        <v>2043</v>
      </c>
      <c r="D3063" s="659" t="s">
        <v>1652</v>
      </c>
      <c r="E3063" s="660" t="s">
        <v>1653</v>
      </c>
      <c r="F3063" s="660" t="s">
        <v>1654</v>
      </c>
      <c r="G3063" s="660" t="s">
        <v>1656</v>
      </c>
      <c r="H3063" s="660" t="s">
        <v>1655</v>
      </c>
      <c r="I3063" s="661" t="s">
        <v>1657</v>
      </c>
      <c r="J3063" s="132"/>
      <c r="K3063" s="663"/>
      <c r="L3063" s="663"/>
      <c r="M3063" s="65"/>
    </row>
    <row r="3064" spans="2:13">
      <c r="B3064" s="66" t="s">
        <v>1757</v>
      </c>
      <c r="C3064" s="86" t="s">
        <v>1792</v>
      </c>
      <c r="D3064" s="87">
        <v>90</v>
      </c>
      <c r="E3064" s="88">
        <v>120</v>
      </c>
      <c r="F3064" s="88">
        <v>75</v>
      </c>
      <c r="G3064" s="88">
        <v>60</v>
      </c>
      <c r="H3064" s="88">
        <v>60</v>
      </c>
      <c r="I3064" s="89">
        <v>45</v>
      </c>
      <c r="J3064" s="132"/>
      <c r="K3064" s="663"/>
      <c r="L3064" s="663"/>
      <c r="M3064" s="65"/>
    </row>
    <row r="3065" spans="2:13">
      <c r="B3065" s="66" t="s">
        <v>1665</v>
      </c>
      <c r="C3065" s="86" t="s">
        <v>11</v>
      </c>
      <c r="D3065" s="838" t="s">
        <v>1669</v>
      </c>
      <c r="E3065" s="839"/>
      <c r="F3065" s="839"/>
      <c r="G3065" s="839"/>
      <c r="H3065" s="839"/>
      <c r="I3065" s="840"/>
      <c r="J3065" s="132"/>
      <c r="K3065" s="663"/>
      <c r="L3065" s="663"/>
      <c r="M3065" s="65"/>
    </row>
    <row r="3066" spans="2:13">
      <c r="B3066" s="66" t="s">
        <v>1666</v>
      </c>
      <c r="C3066" s="86" t="s">
        <v>1723</v>
      </c>
      <c r="D3066" s="841" t="s">
        <v>1661</v>
      </c>
      <c r="E3066" s="842"/>
      <c r="F3066" s="842"/>
      <c r="G3066" s="842" t="s">
        <v>1662</v>
      </c>
      <c r="H3066" s="842"/>
      <c r="I3066" s="843"/>
      <c r="J3066" s="132"/>
      <c r="K3066" s="663"/>
      <c r="L3066" s="663"/>
      <c r="M3066" s="65"/>
    </row>
    <row r="3067" spans="2:13">
      <c r="B3067" s="66" t="s">
        <v>1670</v>
      </c>
      <c r="C3067" s="94" t="s">
        <v>1487</v>
      </c>
      <c r="D3067" s="63" t="s">
        <v>1663</v>
      </c>
      <c r="E3067" s="663" t="s">
        <v>1144</v>
      </c>
      <c r="F3067" s="663"/>
      <c r="G3067" s="64" t="s">
        <v>1663</v>
      </c>
      <c r="H3067" s="663" t="s">
        <v>1723</v>
      </c>
      <c r="I3067" s="70"/>
      <c r="J3067" s="132"/>
      <c r="K3067" s="663"/>
      <c r="L3067" s="663"/>
      <c r="M3067" s="65"/>
    </row>
    <row r="3068" spans="2:13">
      <c r="B3068" s="66" t="s">
        <v>1659</v>
      </c>
      <c r="C3068" s="140">
        <v>103.85</v>
      </c>
      <c r="D3068" s="71" t="s">
        <v>1664</v>
      </c>
      <c r="E3068" s="90">
        <v>102</v>
      </c>
      <c r="F3068" s="68"/>
      <c r="G3068" s="72" t="s">
        <v>1664</v>
      </c>
      <c r="H3068" s="90" t="s">
        <v>1723</v>
      </c>
      <c r="I3068" s="69"/>
      <c r="J3068" s="132"/>
      <c r="K3068" s="663"/>
      <c r="L3068" s="663"/>
      <c r="M3068" s="65"/>
    </row>
    <row r="3069" spans="2:13">
      <c r="B3069" s="66" t="s">
        <v>1660</v>
      </c>
      <c r="C3069" s="140">
        <v>263.8</v>
      </c>
      <c r="D3069" s="838" t="s">
        <v>1668</v>
      </c>
      <c r="E3069" s="839"/>
      <c r="F3069" s="839"/>
      <c r="G3069" s="839"/>
      <c r="H3069" s="839"/>
      <c r="I3069" s="840"/>
      <c r="J3069" s="132"/>
      <c r="K3069" s="663"/>
      <c r="L3069" s="663"/>
      <c r="M3069" s="65"/>
    </row>
    <row r="3070" spans="2:13">
      <c r="B3070" s="66" t="s">
        <v>1728</v>
      </c>
      <c r="C3070" s="140">
        <v>366.42</v>
      </c>
      <c r="D3070" s="841" t="s">
        <v>1661</v>
      </c>
      <c r="E3070" s="842"/>
      <c r="F3070" s="842"/>
      <c r="G3070" s="842" t="s">
        <v>1662</v>
      </c>
      <c r="H3070" s="842"/>
      <c r="I3070" s="843"/>
      <c r="J3070" s="132"/>
      <c r="K3070" s="663"/>
      <c r="L3070" s="663"/>
      <c r="M3070" s="65"/>
    </row>
    <row r="3071" spans="2:13">
      <c r="B3071" s="66" t="s">
        <v>1713</v>
      </c>
      <c r="C3071" s="140">
        <v>1.38</v>
      </c>
      <c r="D3071" s="63" t="s">
        <v>1663</v>
      </c>
      <c r="E3071" s="663" t="s">
        <v>944</v>
      </c>
      <c r="F3071" s="663"/>
      <c r="G3071" s="64" t="s">
        <v>1663</v>
      </c>
      <c r="H3071" s="663" t="s">
        <v>1723</v>
      </c>
      <c r="I3071" s="70"/>
      <c r="J3071" s="132"/>
      <c r="K3071" s="663"/>
      <c r="L3071" s="663"/>
      <c r="M3071" s="65"/>
    </row>
    <row r="3072" spans="2:13">
      <c r="B3072" s="66" t="s">
        <v>1714</v>
      </c>
      <c r="C3072" s="140">
        <v>0.69</v>
      </c>
      <c r="D3072" s="63" t="s">
        <v>1664</v>
      </c>
      <c r="E3072" s="90">
        <v>68</v>
      </c>
      <c r="F3072" s="68"/>
      <c r="G3072" s="72" t="s">
        <v>1664</v>
      </c>
      <c r="H3072" s="91" t="s">
        <v>1723</v>
      </c>
      <c r="I3072" s="70"/>
      <c r="J3072" s="132"/>
      <c r="K3072" s="663"/>
      <c r="L3072" s="663"/>
      <c r="M3072" s="65"/>
    </row>
    <row r="3073" spans="2:13">
      <c r="B3073" s="844" t="s">
        <v>1671</v>
      </c>
      <c r="C3073" s="839"/>
      <c r="D3073" s="840"/>
      <c r="E3073" s="838" t="s">
        <v>1672</v>
      </c>
      <c r="F3073" s="839"/>
      <c r="G3073" s="840"/>
      <c r="H3073" s="838" t="s">
        <v>1673</v>
      </c>
      <c r="I3073" s="839"/>
      <c r="J3073" s="840"/>
      <c r="K3073" s="838" t="s">
        <v>1701</v>
      </c>
      <c r="L3073" s="839"/>
      <c r="M3073" s="845"/>
    </row>
    <row r="3074" spans="2:13">
      <c r="B3074" s="73" t="s">
        <v>1674</v>
      </c>
      <c r="C3074" s="660" t="s">
        <v>1675</v>
      </c>
      <c r="D3074" s="661" t="s">
        <v>1676</v>
      </c>
      <c r="E3074" s="659" t="s">
        <v>1674</v>
      </c>
      <c r="F3074" s="660" t="s">
        <v>1675</v>
      </c>
      <c r="G3074" s="661" t="s">
        <v>1676</v>
      </c>
      <c r="H3074" s="659" t="s">
        <v>1694</v>
      </c>
      <c r="I3074" s="660" t="s">
        <v>1731</v>
      </c>
      <c r="J3074" s="661" t="s">
        <v>1732</v>
      </c>
      <c r="K3074" s="659" t="s">
        <v>1702</v>
      </c>
      <c r="L3074" s="660"/>
      <c r="M3074" s="77" t="s">
        <v>1703</v>
      </c>
    </row>
    <row r="3075" spans="2:13">
      <c r="B3075" s="61" t="s">
        <v>1678</v>
      </c>
      <c r="C3075" s="86" t="s">
        <v>1723</v>
      </c>
      <c r="D3075" s="92" t="s">
        <v>1723</v>
      </c>
      <c r="E3075" s="662" t="s">
        <v>1678</v>
      </c>
      <c r="F3075" s="86" t="s">
        <v>1723</v>
      </c>
      <c r="G3075" s="92" t="s">
        <v>1723</v>
      </c>
      <c r="H3075" s="662" t="s">
        <v>1695</v>
      </c>
      <c r="I3075" s="86">
        <v>0</v>
      </c>
      <c r="J3075" s="92">
        <v>10</v>
      </c>
      <c r="K3075" s="662" t="s">
        <v>1704</v>
      </c>
      <c r="L3075" s="663"/>
      <c r="M3075" s="107">
        <v>0</v>
      </c>
    </row>
    <row r="3076" spans="2:13">
      <c r="B3076" s="61" t="s">
        <v>1679</v>
      </c>
      <c r="C3076" s="86" t="s">
        <v>847</v>
      </c>
      <c r="D3076" s="92">
        <v>75</v>
      </c>
      <c r="E3076" s="662" t="s">
        <v>1679</v>
      </c>
      <c r="F3076" s="86" t="s">
        <v>1077</v>
      </c>
      <c r="G3076" s="92">
        <v>126</v>
      </c>
      <c r="H3076" s="662" t="s">
        <v>1696</v>
      </c>
      <c r="I3076" s="86">
        <v>90</v>
      </c>
      <c r="J3076" s="92">
        <v>20</v>
      </c>
      <c r="K3076" s="662" t="s">
        <v>1735</v>
      </c>
      <c r="L3076" s="663"/>
      <c r="M3076" s="107">
        <v>0</v>
      </c>
    </row>
    <row r="3077" spans="2:13">
      <c r="B3077" s="61" t="s">
        <v>1680</v>
      </c>
      <c r="C3077" s="86" t="s">
        <v>1722</v>
      </c>
      <c r="D3077" s="92">
        <v>0</v>
      </c>
      <c r="E3077" s="662" t="s">
        <v>1680</v>
      </c>
      <c r="F3077" s="96" t="s">
        <v>1346</v>
      </c>
      <c r="G3077" s="92">
        <v>60</v>
      </c>
      <c r="H3077" s="662" t="s">
        <v>1697</v>
      </c>
      <c r="I3077" s="86">
        <v>0</v>
      </c>
      <c r="J3077" s="92">
        <v>0</v>
      </c>
      <c r="K3077" s="67" t="s">
        <v>1706</v>
      </c>
      <c r="L3077" s="68"/>
      <c r="M3077" s="101">
        <v>50</v>
      </c>
    </row>
    <row r="3078" spans="2:13">
      <c r="B3078" s="61" t="s">
        <v>1681</v>
      </c>
      <c r="C3078" s="109" t="s">
        <v>1784</v>
      </c>
      <c r="D3078" s="92">
        <v>75</v>
      </c>
      <c r="E3078" s="662" t="s">
        <v>1681</v>
      </c>
      <c r="F3078" s="96" t="s">
        <v>1307</v>
      </c>
      <c r="G3078" s="92">
        <v>95</v>
      </c>
      <c r="H3078" s="662" t="s">
        <v>1698</v>
      </c>
      <c r="I3078" s="86">
        <v>0</v>
      </c>
      <c r="J3078" s="92">
        <v>10</v>
      </c>
      <c r="K3078" s="838" t="s">
        <v>1707</v>
      </c>
      <c r="L3078" s="839"/>
      <c r="M3078" s="845"/>
    </row>
    <row r="3079" spans="2:13">
      <c r="B3079" s="61" t="s">
        <v>1682</v>
      </c>
      <c r="C3079" s="86" t="s">
        <v>1722</v>
      </c>
      <c r="D3079" s="92">
        <v>0</v>
      </c>
      <c r="E3079" s="662" t="s">
        <v>1682</v>
      </c>
      <c r="F3079" s="94" t="s">
        <v>1908</v>
      </c>
      <c r="G3079" s="92">
        <v>60</v>
      </c>
      <c r="H3079" s="663" t="s">
        <v>1724</v>
      </c>
      <c r="I3079" s="86">
        <v>50</v>
      </c>
      <c r="J3079" s="92">
        <v>0</v>
      </c>
      <c r="K3079" s="846" t="s">
        <v>1708</v>
      </c>
      <c r="L3079" s="847"/>
      <c r="M3079" s="107">
        <v>0</v>
      </c>
    </row>
    <row r="3080" spans="2:13">
      <c r="B3080" s="61" t="s">
        <v>1683</v>
      </c>
      <c r="C3080" s="86" t="s">
        <v>953</v>
      </c>
      <c r="D3080" s="92">
        <v>75</v>
      </c>
      <c r="E3080" s="662" t="s">
        <v>1683</v>
      </c>
      <c r="F3080" s="86" t="s">
        <v>1722</v>
      </c>
      <c r="G3080" s="92">
        <v>0</v>
      </c>
      <c r="H3080" s="662" t="s">
        <v>1699</v>
      </c>
      <c r="I3080" s="86">
        <v>100</v>
      </c>
      <c r="J3080" s="92">
        <v>30</v>
      </c>
      <c r="K3080" s="846" t="s">
        <v>1709</v>
      </c>
      <c r="L3080" s="847"/>
      <c r="M3080" s="107">
        <v>0</v>
      </c>
    </row>
    <row r="3081" spans="2:13">
      <c r="B3081" s="61" t="s">
        <v>1684</v>
      </c>
      <c r="C3081" s="96" t="s">
        <v>869</v>
      </c>
      <c r="D3081" s="92">
        <v>150</v>
      </c>
      <c r="E3081" s="662" t="s">
        <v>1684</v>
      </c>
      <c r="F3081" s="94" t="s">
        <v>866</v>
      </c>
      <c r="G3081" s="92">
        <v>84</v>
      </c>
      <c r="H3081" s="662" t="s">
        <v>1685</v>
      </c>
      <c r="I3081" s="86">
        <v>85</v>
      </c>
      <c r="J3081" s="92">
        <v>30</v>
      </c>
      <c r="K3081" s="846" t="s">
        <v>1710</v>
      </c>
      <c r="L3081" s="847"/>
      <c r="M3081" s="107">
        <v>0</v>
      </c>
    </row>
    <row r="3082" spans="2:13">
      <c r="B3082" s="61" t="s">
        <v>1685</v>
      </c>
      <c r="C3082" s="86" t="s">
        <v>1722</v>
      </c>
      <c r="D3082" s="92">
        <v>0</v>
      </c>
      <c r="E3082" s="662" t="s">
        <v>1685</v>
      </c>
      <c r="F3082" s="96" t="s">
        <v>1216</v>
      </c>
      <c r="G3082" s="92">
        <v>90</v>
      </c>
      <c r="H3082" s="662" t="s">
        <v>1700</v>
      </c>
      <c r="I3082" s="100">
        <v>0</v>
      </c>
      <c r="J3082" s="106">
        <v>0</v>
      </c>
      <c r="K3082" s="593" t="s">
        <v>2003</v>
      </c>
      <c r="L3082" s="100"/>
      <c r="M3082" s="101">
        <v>0</v>
      </c>
    </row>
    <row r="3083" spans="2:13">
      <c r="B3083" s="61" t="s">
        <v>1686</v>
      </c>
      <c r="C3083" s="94" t="s">
        <v>811</v>
      </c>
      <c r="D3083" s="92">
        <v>100</v>
      </c>
      <c r="E3083" s="662" t="s">
        <v>1686</v>
      </c>
      <c r="F3083" s="86" t="s">
        <v>1722</v>
      </c>
      <c r="G3083" s="92">
        <v>0</v>
      </c>
      <c r="H3083" s="848" t="s">
        <v>1712</v>
      </c>
      <c r="I3083" s="849"/>
      <c r="J3083" s="81" t="s">
        <v>1711</v>
      </c>
      <c r="K3083" s="97">
        <v>20</v>
      </c>
      <c r="L3083" s="82" t="s">
        <v>1705</v>
      </c>
      <c r="M3083" s="98">
        <v>185</v>
      </c>
    </row>
    <row r="3084" spans="2:13">
      <c r="B3084" s="61" t="s">
        <v>1687</v>
      </c>
      <c r="C3084" s="86" t="s">
        <v>1722</v>
      </c>
      <c r="D3084" s="92">
        <v>0</v>
      </c>
      <c r="E3084" s="662" t="s">
        <v>1687</v>
      </c>
      <c r="F3084" s="86" t="s">
        <v>1722</v>
      </c>
      <c r="G3084" s="92">
        <v>0</v>
      </c>
      <c r="H3084" s="663"/>
      <c r="I3084" s="663"/>
      <c r="J3084" s="663"/>
      <c r="K3084" s="663"/>
      <c r="L3084" s="663"/>
      <c r="M3084" s="65"/>
    </row>
    <row r="3085" spans="2:13">
      <c r="B3085" s="61" t="s">
        <v>1688</v>
      </c>
      <c r="C3085" s="86" t="s">
        <v>1722</v>
      </c>
      <c r="D3085" s="92">
        <v>0</v>
      </c>
      <c r="E3085" s="662" t="s">
        <v>1688</v>
      </c>
      <c r="F3085" s="86" t="s">
        <v>1722</v>
      </c>
      <c r="G3085" s="92">
        <v>0</v>
      </c>
      <c r="H3085" s="663"/>
      <c r="I3085" s="663"/>
      <c r="J3085" s="663"/>
      <c r="K3085" s="663"/>
      <c r="L3085" s="663"/>
      <c r="M3085" s="65"/>
    </row>
    <row r="3086" spans="2:13">
      <c r="B3086" s="61" t="s">
        <v>1689</v>
      </c>
      <c r="C3086" s="86" t="s">
        <v>1722</v>
      </c>
      <c r="D3086" s="92">
        <v>0</v>
      </c>
      <c r="E3086" s="662" t="s">
        <v>1689</v>
      </c>
      <c r="F3086" s="86" t="s">
        <v>1722</v>
      </c>
      <c r="G3086" s="92">
        <v>0</v>
      </c>
      <c r="H3086" s="663"/>
      <c r="I3086" s="663"/>
      <c r="J3086" s="663"/>
      <c r="K3086" s="663"/>
      <c r="L3086" s="663"/>
      <c r="M3086" s="65"/>
    </row>
    <row r="3087" spans="2:13">
      <c r="B3087" s="61" t="s">
        <v>1690</v>
      </c>
      <c r="C3087" s="94" t="s">
        <v>1252</v>
      </c>
      <c r="D3087" s="92">
        <v>80</v>
      </c>
      <c r="E3087" s="662" t="s">
        <v>1690</v>
      </c>
      <c r="F3087" s="86" t="s">
        <v>1722</v>
      </c>
      <c r="G3087" s="92">
        <v>0</v>
      </c>
      <c r="H3087" s="663"/>
      <c r="I3087" s="663"/>
      <c r="J3087" s="663"/>
      <c r="K3087" s="663"/>
      <c r="L3087" s="663"/>
      <c r="M3087" s="65"/>
    </row>
    <row r="3088" spans="2:13">
      <c r="B3088" s="61" t="s">
        <v>1691</v>
      </c>
      <c r="C3088" s="86" t="s">
        <v>986</v>
      </c>
      <c r="D3088" s="92">
        <v>20</v>
      </c>
      <c r="E3088" s="662" t="s">
        <v>1691</v>
      </c>
      <c r="F3088" s="96" t="s">
        <v>1185</v>
      </c>
      <c r="G3088" s="92">
        <v>80</v>
      </c>
      <c r="H3088" s="86" t="s">
        <v>1716</v>
      </c>
      <c r="I3088" s="663"/>
      <c r="J3088" s="85" t="s">
        <v>1717</v>
      </c>
      <c r="K3088" s="663"/>
      <c r="L3088" s="85" t="s">
        <v>1718</v>
      </c>
      <c r="M3088" s="65"/>
    </row>
    <row r="3089" spans="2:13">
      <c r="B3089" s="61" t="s">
        <v>1692</v>
      </c>
      <c r="C3089" s="86" t="s">
        <v>1722</v>
      </c>
      <c r="D3089" s="92">
        <v>0</v>
      </c>
      <c r="E3089" s="662" t="s">
        <v>1692</v>
      </c>
      <c r="F3089" s="86" t="s">
        <v>1722</v>
      </c>
      <c r="G3089" s="92">
        <v>0</v>
      </c>
      <c r="H3089" s="663"/>
      <c r="I3089" s="663"/>
      <c r="J3089" s="663"/>
      <c r="K3089" s="663"/>
      <c r="L3089" s="663"/>
      <c r="M3089" s="65"/>
    </row>
    <row r="3090" spans="2:13">
      <c r="B3090" s="61" t="s">
        <v>1677</v>
      </c>
      <c r="C3090" s="86" t="s">
        <v>752</v>
      </c>
      <c r="D3090" s="92">
        <v>80</v>
      </c>
      <c r="E3090" s="662" t="s">
        <v>1677</v>
      </c>
      <c r="F3090" s="86" t="s">
        <v>1722</v>
      </c>
      <c r="G3090" s="92">
        <v>0</v>
      </c>
      <c r="H3090" s="663"/>
      <c r="I3090" s="663"/>
      <c r="J3090" s="663"/>
      <c r="K3090" s="663"/>
      <c r="L3090" s="663"/>
      <c r="M3090" s="65"/>
    </row>
    <row r="3091" spans="2:13">
      <c r="B3091" s="61" t="s">
        <v>1693</v>
      </c>
      <c r="C3091" s="86" t="s">
        <v>964</v>
      </c>
      <c r="D3091" s="92">
        <v>75</v>
      </c>
      <c r="E3091" s="662" t="s">
        <v>1693</v>
      </c>
      <c r="F3091" s="86" t="s">
        <v>1722</v>
      </c>
      <c r="G3091" s="92">
        <v>0</v>
      </c>
      <c r="H3091" s="663"/>
      <c r="I3091" s="663"/>
      <c r="J3091" s="663"/>
      <c r="K3091" s="663"/>
      <c r="L3091" s="663"/>
      <c r="M3091" s="65"/>
    </row>
    <row r="3092" spans="2:13" ht="15.75" thickBot="1">
      <c r="B3092" s="102" t="s">
        <v>1729</v>
      </c>
      <c r="C3092" s="93"/>
      <c r="D3092" s="108">
        <v>81</v>
      </c>
      <c r="E3092" s="103" t="s">
        <v>1730</v>
      </c>
      <c r="F3092" s="93"/>
      <c r="G3092" s="108">
        <v>85</v>
      </c>
      <c r="H3092" s="83"/>
      <c r="I3092" s="83"/>
      <c r="J3092" s="83"/>
      <c r="K3092" s="83"/>
      <c r="L3092" s="83"/>
      <c r="M3092" s="84"/>
    </row>
    <row r="3093" spans="2:13" ht="15.75" thickTop="1">
      <c r="B3093" s="156"/>
      <c r="C3093" s="157"/>
      <c r="D3093" s="157"/>
      <c r="E3093" s="156"/>
      <c r="F3093" s="157"/>
      <c r="G3093" s="157"/>
      <c r="H3093" s="156"/>
      <c r="I3093" s="156"/>
      <c r="J3093" s="156"/>
      <c r="K3093" s="156"/>
      <c r="L3093" s="156"/>
      <c r="M3093" s="156"/>
    </row>
    <row r="3094" spans="2:13">
      <c r="B3094" s="156"/>
      <c r="C3094" s="157"/>
      <c r="D3094" s="157"/>
      <c r="E3094" s="156"/>
      <c r="F3094" s="157"/>
      <c r="G3094" s="157"/>
      <c r="H3094" s="156"/>
      <c r="I3094" s="156"/>
      <c r="J3094" s="156"/>
      <c r="K3094" s="156"/>
      <c r="L3094" s="156"/>
      <c r="M3094" s="156"/>
    </row>
    <row r="3095" spans="2:13" ht="15.75" thickBot="1">
      <c r="B3095" s="156"/>
      <c r="C3095" s="157"/>
      <c r="D3095" s="157"/>
      <c r="E3095" s="156"/>
      <c r="F3095" s="157"/>
      <c r="G3095" s="157"/>
      <c r="H3095" s="156"/>
      <c r="I3095" s="156"/>
      <c r="J3095" s="156"/>
      <c r="K3095" s="156"/>
      <c r="L3095" s="156"/>
      <c r="M3095" s="156"/>
    </row>
    <row r="3096" spans="2:13" ht="16.5" thickTop="1" thickBot="1">
      <c r="B3096" s="833" t="s">
        <v>1798</v>
      </c>
      <c r="C3096" s="834"/>
      <c r="D3096" s="835" t="s">
        <v>1658</v>
      </c>
      <c r="E3096" s="836"/>
      <c r="F3096" s="836"/>
      <c r="G3096" s="836"/>
      <c r="H3096" s="836"/>
      <c r="I3096" s="837"/>
      <c r="J3096" s="193"/>
      <c r="K3096" s="59"/>
      <c r="L3096" s="59"/>
      <c r="M3096" s="60"/>
    </row>
    <row r="3097" spans="2:13" ht="15.75" thickTop="1">
      <c r="B3097" s="66" t="s">
        <v>1667</v>
      </c>
      <c r="C3097" s="177">
        <v>23</v>
      </c>
      <c r="D3097" s="176" t="s">
        <v>1652</v>
      </c>
      <c r="E3097" s="177" t="s">
        <v>1653</v>
      </c>
      <c r="F3097" s="177" t="s">
        <v>1654</v>
      </c>
      <c r="G3097" s="177" t="s">
        <v>1656</v>
      </c>
      <c r="H3097" s="177" t="s">
        <v>1655</v>
      </c>
      <c r="I3097" s="178" t="s">
        <v>1657</v>
      </c>
      <c r="J3097" s="145"/>
      <c r="K3097" s="175"/>
      <c r="L3097" s="175"/>
      <c r="M3097" s="65"/>
    </row>
    <row r="3098" spans="2:13">
      <c r="B3098" s="66" t="s">
        <v>1757</v>
      </c>
      <c r="C3098" s="86" t="s">
        <v>1753</v>
      </c>
      <c r="D3098" s="87">
        <v>100</v>
      </c>
      <c r="E3098" s="88">
        <v>150</v>
      </c>
      <c r="F3098" s="88">
        <v>140</v>
      </c>
      <c r="G3098" s="88">
        <v>100</v>
      </c>
      <c r="H3098" s="88">
        <v>90</v>
      </c>
      <c r="I3098" s="89">
        <v>90</v>
      </c>
      <c r="J3098" s="145"/>
      <c r="K3098" s="175"/>
      <c r="L3098" s="175"/>
      <c r="M3098" s="65"/>
    </row>
    <row r="3099" spans="2:13">
      <c r="B3099" s="66" t="s">
        <v>1665</v>
      </c>
      <c r="C3099" s="86" t="s">
        <v>9</v>
      </c>
      <c r="D3099" s="838" t="s">
        <v>1669</v>
      </c>
      <c r="E3099" s="839"/>
      <c r="F3099" s="839"/>
      <c r="G3099" s="839"/>
      <c r="H3099" s="839"/>
      <c r="I3099" s="840"/>
      <c r="J3099" s="145"/>
      <c r="K3099" s="175"/>
      <c r="L3099" s="175"/>
      <c r="M3099" s="65"/>
    </row>
    <row r="3100" spans="2:13">
      <c r="B3100" s="66" t="s">
        <v>1666</v>
      </c>
      <c r="C3100" s="86" t="s">
        <v>1723</v>
      </c>
      <c r="D3100" s="841" t="s">
        <v>1661</v>
      </c>
      <c r="E3100" s="842"/>
      <c r="F3100" s="842"/>
      <c r="G3100" s="842" t="s">
        <v>1662</v>
      </c>
      <c r="H3100" s="842"/>
      <c r="I3100" s="843"/>
      <c r="J3100" s="145"/>
      <c r="K3100" s="175"/>
      <c r="L3100" s="175"/>
      <c r="M3100" s="65"/>
    </row>
    <row r="3101" spans="2:13">
      <c r="B3101" s="66" t="s">
        <v>1670</v>
      </c>
      <c r="C3101" s="86" t="s">
        <v>1439</v>
      </c>
      <c r="D3101" s="63" t="s">
        <v>1663</v>
      </c>
      <c r="E3101" s="175" t="s">
        <v>811</v>
      </c>
      <c r="F3101" s="175"/>
      <c r="G3101" s="64" t="s">
        <v>1663</v>
      </c>
      <c r="H3101" s="175" t="s">
        <v>1723</v>
      </c>
      <c r="I3101" s="70"/>
      <c r="J3101" s="145"/>
      <c r="K3101" s="175"/>
      <c r="L3101" s="175"/>
      <c r="M3101" s="65"/>
    </row>
    <row r="3102" spans="2:13">
      <c r="B3102" s="66" t="s">
        <v>1659</v>
      </c>
      <c r="C3102" s="86">
        <v>418.97</v>
      </c>
      <c r="D3102" s="71" t="s">
        <v>1664</v>
      </c>
      <c r="E3102" s="90">
        <v>100</v>
      </c>
      <c r="F3102" s="68"/>
      <c r="G3102" s="72" t="s">
        <v>1664</v>
      </c>
      <c r="H3102" s="90" t="s">
        <v>1723</v>
      </c>
      <c r="I3102" s="69"/>
      <c r="J3102" s="145"/>
      <c r="K3102" s="175"/>
      <c r="L3102" s="175"/>
      <c r="M3102" s="65"/>
    </row>
    <row r="3103" spans="2:13">
      <c r="B3103" s="66" t="s">
        <v>1660</v>
      </c>
      <c r="C3103" s="86">
        <v>417.96</v>
      </c>
      <c r="D3103" s="838" t="s">
        <v>1668</v>
      </c>
      <c r="E3103" s="839"/>
      <c r="F3103" s="839"/>
      <c r="G3103" s="839"/>
      <c r="H3103" s="839"/>
      <c r="I3103" s="840"/>
      <c r="J3103" s="145"/>
      <c r="K3103" s="175"/>
      <c r="L3103" s="175"/>
      <c r="M3103" s="65"/>
    </row>
    <row r="3104" spans="2:13">
      <c r="B3104" s="66" t="s">
        <v>1728</v>
      </c>
      <c r="C3104" s="86">
        <v>632.04999999999995</v>
      </c>
      <c r="D3104" s="841" t="s">
        <v>1661</v>
      </c>
      <c r="E3104" s="842"/>
      <c r="F3104" s="842"/>
      <c r="G3104" s="842" t="s">
        <v>1662</v>
      </c>
      <c r="H3104" s="842"/>
      <c r="I3104" s="843"/>
      <c r="J3104" s="145"/>
      <c r="K3104" s="175"/>
      <c r="L3104" s="175"/>
      <c r="M3104" s="65"/>
    </row>
    <row r="3105" spans="2:13">
      <c r="B3105" s="66" t="s">
        <v>1713</v>
      </c>
      <c r="C3105" s="86">
        <v>1.54</v>
      </c>
      <c r="D3105" s="63" t="s">
        <v>1663</v>
      </c>
      <c r="E3105" s="175" t="s">
        <v>810</v>
      </c>
      <c r="F3105" s="175"/>
      <c r="G3105" s="64" t="s">
        <v>1663</v>
      </c>
      <c r="H3105" s="175" t="s">
        <v>1723</v>
      </c>
      <c r="I3105" s="70"/>
      <c r="J3105" s="145"/>
      <c r="K3105" s="175"/>
      <c r="L3105" s="175"/>
      <c r="M3105" s="65"/>
    </row>
    <row r="3106" spans="2:13">
      <c r="B3106" s="66" t="s">
        <v>1714</v>
      </c>
      <c r="C3106" s="86">
        <v>1.38</v>
      </c>
      <c r="D3106" s="63" t="s">
        <v>1664</v>
      </c>
      <c r="E3106" s="90">
        <v>90</v>
      </c>
      <c r="F3106" s="68"/>
      <c r="G3106" s="72" t="s">
        <v>1664</v>
      </c>
      <c r="H3106" s="91" t="s">
        <v>1723</v>
      </c>
      <c r="I3106" s="70"/>
      <c r="J3106" s="145"/>
      <c r="K3106" s="175"/>
      <c r="L3106" s="175"/>
      <c r="M3106" s="65"/>
    </row>
    <row r="3107" spans="2:13">
      <c r="B3107" s="844" t="s">
        <v>1671</v>
      </c>
      <c r="C3107" s="839"/>
      <c r="D3107" s="840"/>
      <c r="E3107" s="838" t="s">
        <v>1672</v>
      </c>
      <c r="F3107" s="839"/>
      <c r="G3107" s="840"/>
      <c r="H3107" s="838" t="s">
        <v>1673</v>
      </c>
      <c r="I3107" s="839"/>
      <c r="J3107" s="840"/>
      <c r="K3107" s="838" t="s">
        <v>1701</v>
      </c>
      <c r="L3107" s="839"/>
      <c r="M3107" s="845"/>
    </row>
    <row r="3108" spans="2:13">
      <c r="B3108" s="73" t="s">
        <v>1674</v>
      </c>
      <c r="C3108" s="177" t="s">
        <v>1675</v>
      </c>
      <c r="D3108" s="178" t="s">
        <v>1676</v>
      </c>
      <c r="E3108" s="176" t="s">
        <v>1674</v>
      </c>
      <c r="F3108" s="177" t="s">
        <v>1675</v>
      </c>
      <c r="G3108" s="178" t="s">
        <v>1676</v>
      </c>
      <c r="H3108" s="176" t="s">
        <v>1694</v>
      </c>
      <c r="I3108" s="177" t="s">
        <v>1731</v>
      </c>
      <c r="J3108" s="178" t="s">
        <v>1732</v>
      </c>
      <c r="K3108" s="176" t="s">
        <v>1702</v>
      </c>
      <c r="L3108" s="177"/>
      <c r="M3108" s="77" t="s">
        <v>1703</v>
      </c>
    </row>
    <row r="3109" spans="2:13">
      <c r="B3109" s="61" t="s">
        <v>1678</v>
      </c>
      <c r="C3109" s="86" t="s">
        <v>1144</v>
      </c>
      <c r="D3109" s="92">
        <v>102</v>
      </c>
      <c r="E3109" s="174" t="s">
        <v>1678</v>
      </c>
      <c r="F3109" s="94" t="s">
        <v>944</v>
      </c>
      <c r="G3109" s="92">
        <v>68</v>
      </c>
      <c r="H3109" s="174" t="s">
        <v>1695</v>
      </c>
      <c r="I3109" s="86">
        <v>0</v>
      </c>
      <c r="J3109" s="92">
        <v>10</v>
      </c>
      <c r="K3109" s="174" t="s">
        <v>1704</v>
      </c>
      <c r="L3109" s="175"/>
      <c r="M3109" s="107">
        <v>0</v>
      </c>
    </row>
    <row r="3110" spans="2:13">
      <c r="B3110" s="61" t="s">
        <v>1679</v>
      </c>
      <c r="C3110" s="86" t="s">
        <v>847</v>
      </c>
      <c r="D3110" s="92">
        <v>113</v>
      </c>
      <c r="E3110" s="174" t="s">
        <v>1679</v>
      </c>
      <c r="F3110" s="86" t="s">
        <v>1077</v>
      </c>
      <c r="G3110" s="92">
        <v>189</v>
      </c>
      <c r="H3110" s="174" t="s">
        <v>1696</v>
      </c>
      <c r="I3110" s="86">
        <v>90</v>
      </c>
      <c r="J3110" s="92">
        <v>0</v>
      </c>
      <c r="K3110" s="174" t="s">
        <v>1735</v>
      </c>
      <c r="L3110" s="175"/>
      <c r="M3110" s="107">
        <v>0</v>
      </c>
    </row>
    <row r="3111" spans="2:13">
      <c r="B3111" s="61" t="s">
        <v>1680</v>
      </c>
      <c r="C3111" s="86" t="s">
        <v>1722</v>
      </c>
      <c r="D3111" s="92">
        <v>0</v>
      </c>
      <c r="E3111" s="174" t="s">
        <v>1680</v>
      </c>
      <c r="F3111" s="86" t="s">
        <v>1722</v>
      </c>
      <c r="G3111" s="92">
        <v>0</v>
      </c>
      <c r="H3111" s="174" t="s">
        <v>1697</v>
      </c>
      <c r="I3111" s="86">
        <v>0</v>
      </c>
      <c r="J3111" s="92">
        <v>30</v>
      </c>
      <c r="K3111" s="67" t="s">
        <v>1706</v>
      </c>
      <c r="L3111" s="68"/>
      <c r="M3111" s="101">
        <v>0</v>
      </c>
    </row>
    <row r="3112" spans="2:13">
      <c r="B3112" s="61" t="s">
        <v>1681</v>
      </c>
      <c r="C3112" s="109" t="s">
        <v>1784</v>
      </c>
      <c r="D3112" s="92">
        <v>75</v>
      </c>
      <c r="E3112" s="174" t="s">
        <v>1681</v>
      </c>
      <c r="F3112" s="96" t="s">
        <v>1307</v>
      </c>
      <c r="G3112" s="92">
        <v>95</v>
      </c>
      <c r="H3112" s="174" t="s">
        <v>1698</v>
      </c>
      <c r="I3112" s="86">
        <v>0</v>
      </c>
      <c r="J3112" s="92">
        <v>0</v>
      </c>
      <c r="K3112" s="838" t="s">
        <v>1707</v>
      </c>
      <c r="L3112" s="839"/>
      <c r="M3112" s="845"/>
    </row>
    <row r="3113" spans="2:13">
      <c r="B3113" s="61" t="s">
        <v>1682</v>
      </c>
      <c r="C3113" s="86" t="s">
        <v>1722</v>
      </c>
      <c r="D3113" s="92">
        <v>0</v>
      </c>
      <c r="E3113" s="174" t="s">
        <v>1682</v>
      </c>
      <c r="F3113" s="94" t="s">
        <v>1781</v>
      </c>
      <c r="G3113" s="92">
        <v>120</v>
      </c>
      <c r="H3113" s="175" t="s">
        <v>1724</v>
      </c>
      <c r="I3113" s="86">
        <v>0</v>
      </c>
      <c r="J3113" s="92">
        <v>0</v>
      </c>
      <c r="K3113" s="846" t="s">
        <v>1708</v>
      </c>
      <c r="L3113" s="847"/>
      <c r="M3113" s="107">
        <v>0</v>
      </c>
    </row>
    <row r="3114" spans="2:13">
      <c r="B3114" s="61" t="s">
        <v>1683</v>
      </c>
      <c r="C3114" s="86" t="s">
        <v>1722</v>
      </c>
      <c r="D3114" s="92">
        <v>0</v>
      </c>
      <c r="E3114" s="174" t="s">
        <v>1683</v>
      </c>
      <c r="F3114" s="86" t="s">
        <v>1722</v>
      </c>
      <c r="G3114" s="92">
        <v>0</v>
      </c>
      <c r="H3114" s="174" t="s">
        <v>1699</v>
      </c>
      <c r="I3114" s="86">
        <v>100</v>
      </c>
      <c r="J3114" s="92">
        <v>20</v>
      </c>
      <c r="K3114" s="846" t="s">
        <v>1709</v>
      </c>
      <c r="L3114" s="847"/>
      <c r="M3114" s="107">
        <v>0</v>
      </c>
    </row>
    <row r="3115" spans="2:13">
      <c r="B3115" s="61" t="s">
        <v>1684</v>
      </c>
      <c r="C3115" s="96" t="s">
        <v>913</v>
      </c>
      <c r="D3115" s="92">
        <v>90</v>
      </c>
      <c r="E3115" s="174" t="s">
        <v>1684</v>
      </c>
      <c r="F3115" s="94" t="s">
        <v>866</v>
      </c>
      <c r="G3115" s="92">
        <v>84</v>
      </c>
      <c r="H3115" s="174" t="s">
        <v>1685</v>
      </c>
      <c r="I3115" s="86">
        <v>85</v>
      </c>
      <c r="J3115" s="92">
        <v>0</v>
      </c>
      <c r="K3115" s="846" t="s">
        <v>1710</v>
      </c>
      <c r="L3115" s="847"/>
      <c r="M3115" s="107">
        <v>100</v>
      </c>
    </row>
    <row r="3116" spans="2:13">
      <c r="B3116" s="61" t="s">
        <v>1685</v>
      </c>
      <c r="C3116" s="86" t="s">
        <v>1722</v>
      </c>
      <c r="D3116" s="92">
        <v>0</v>
      </c>
      <c r="E3116" s="174" t="s">
        <v>1685</v>
      </c>
      <c r="F3116" s="86" t="s">
        <v>1722</v>
      </c>
      <c r="G3116" s="92">
        <v>0</v>
      </c>
      <c r="H3116" s="174" t="s">
        <v>1700</v>
      </c>
      <c r="I3116" s="100">
        <v>0</v>
      </c>
      <c r="J3116" s="106">
        <v>0</v>
      </c>
      <c r="K3116" s="87"/>
      <c r="L3116" s="100"/>
      <c r="M3116" s="101"/>
    </row>
    <row r="3117" spans="2:13">
      <c r="B3117" s="61" t="s">
        <v>1686</v>
      </c>
      <c r="C3117" s="86" t="s">
        <v>1723</v>
      </c>
      <c r="D3117" s="92" t="s">
        <v>1723</v>
      </c>
      <c r="E3117" s="174" t="s">
        <v>1686</v>
      </c>
      <c r="F3117" s="86" t="s">
        <v>1723</v>
      </c>
      <c r="G3117" s="92" t="s">
        <v>1723</v>
      </c>
      <c r="H3117" s="848" t="s">
        <v>1712</v>
      </c>
      <c r="I3117" s="849"/>
      <c r="J3117" s="81" t="s">
        <v>1711</v>
      </c>
      <c r="K3117" s="97">
        <v>0</v>
      </c>
      <c r="L3117" s="82" t="s">
        <v>1705</v>
      </c>
      <c r="M3117" s="98">
        <v>150</v>
      </c>
    </row>
    <row r="3118" spans="2:13">
      <c r="B3118" s="61" t="s">
        <v>1687</v>
      </c>
      <c r="C3118" s="86" t="s">
        <v>627</v>
      </c>
      <c r="D3118" s="92">
        <v>60</v>
      </c>
      <c r="E3118" s="174" t="s">
        <v>1687</v>
      </c>
      <c r="F3118" s="86" t="s">
        <v>1722</v>
      </c>
      <c r="G3118" s="92">
        <v>0</v>
      </c>
      <c r="H3118" s="175"/>
      <c r="I3118" s="175"/>
      <c r="J3118" s="175"/>
      <c r="K3118" s="175"/>
      <c r="L3118" s="175"/>
      <c r="M3118" s="65"/>
    </row>
    <row r="3119" spans="2:13">
      <c r="B3119" s="61" t="s">
        <v>1688</v>
      </c>
      <c r="C3119" s="86" t="s">
        <v>1722</v>
      </c>
      <c r="D3119" s="92">
        <v>0</v>
      </c>
      <c r="E3119" s="174" t="s">
        <v>1688</v>
      </c>
      <c r="F3119" s="86" t="s">
        <v>1722</v>
      </c>
      <c r="G3119" s="92">
        <v>0</v>
      </c>
      <c r="H3119" s="175"/>
      <c r="I3119" s="175"/>
      <c r="J3119" s="175"/>
      <c r="K3119" s="175"/>
      <c r="L3119" s="175"/>
      <c r="M3119" s="65"/>
    </row>
    <row r="3120" spans="2:13">
      <c r="B3120" s="61" t="s">
        <v>1689</v>
      </c>
      <c r="C3120" s="94" t="s">
        <v>879</v>
      </c>
      <c r="D3120" s="92">
        <v>51</v>
      </c>
      <c r="E3120" s="174" t="s">
        <v>1689</v>
      </c>
      <c r="F3120" s="86" t="s">
        <v>1722</v>
      </c>
      <c r="G3120" s="92">
        <v>0</v>
      </c>
      <c r="H3120" s="175"/>
      <c r="I3120" s="175"/>
      <c r="J3120" s="175"/>
      <c r="K3120" s="175"/>
      <c r="L3120" s="175"/>
      <c r="M3120" s="65"/>
    </row>
    <row r="3121" spans="2:13">
      <c r="B3121" s="61" t="s">
        <v>1690</v>
      </c>
      <c r="C3121" s="94" t="s">
        <v>1252</v>
      </c>
      <c r="D3121" s="92">
        <v>80</v>
      </c>
      <c r="E3121" s="174" t="s">
        <v>1690</v>
      </c>
      <c r="F3121" s="109" t="s">
        <v>1743</v>
      </c>
      <c r="G3121" s="92">
        <v>60</v>
      </c>
      <c r="H3121" s="175"/>
      <c r="I3121" s="175"/>
      <c r="J3121" s="175"/>
      <c r="K3121" s="175"/>
      <c r="L3121" s="175"/>
      <c r="M3121" s="65"/>
    </row>
    <row r="3122" spans="2:13">
      <c r="B3122" s="61" t="s">
        <v>1691</v>
      </c>
      <c r="C3122" s="96" t="s">
        <v>1187</v>
      </c>
      <c r="D3122" s="92">
        <v>70</v>
      </c>
      <c r="E3122" s="174" t="s">
        <v>1691</v>
      </c>
      <c r="F3122" s="86" t="s">
        <v>1722</v>
      </c>
      <c r="G3122" s="92">
        <v>0</v>
      </c>
      <c r="H3122" s="86"/>
      <c r="I3122" s="175" t="s">
        <v>1800</v>
      </c>
      <c r="J3122" s="85"/>
      <c r="K3122" s="175"/>
      <c r="L3122" s="85" t="s">
        <v>1718</v>
      </c>
      <c r="M3122" s="65"/>
    </row>
    <row r="3123" spans="2:13">
      <c r="B3123" s="61" t="s">
        <v>1692</v>
      </c>
      <c r="C3123" s="96" t="s">
        <v>796</v>
      </c>
      <c r="D3123" s="92">
        <v>80</v>
      </c>
      <c r="E3123" s="174" t="s">
        <v>1692</v>
      </c>
      <c r="F3123" s="96" t="s">
        <v>799</v>
      </c>
      <c r="G3123" s="92">
        <v>90</v>
      </c>
      <c r="H3123" s="175"/>
      <c r="I3123" s="175"/>
      <c r="J3123" s="175"/>
      <c r="K3123" s="175"/>
      <c r="L3123" s="175"/>
      <c r="M3123" s="65"/>
    </row>
    <row r="3124" spans="2:13">
      <c r="B3124" s="61" t="s">
        <v>1677</v>
      </c>
      <c r="C3124" s="86" t="s">
        <v>863</v>
      </c>
      <c r="D3124" s="92">
        <v>66</v>
      </c>
      <c r="E3124" s="174" t="s">
        <v>1677</v>
      </c>
      <c r="F3124" s="86" t="s">
        <v>1722</v>
      </c>
      <c r="G3124" s="92">
        <v>0</v>
      </c>
      <c r="H3124" s="175"/>
      <c r="I3124" s="175"/>
      <c r="J3124" s="175"/>
      <c r="K3124" s="175"/>
      <c r="L3124" s="175"/>
      <c r="M3124" s="65"/>
    </row>
    <row r="3125" spans="2:13">
      <c r="B3125" s="61" t="s">
        <v>1693</v>
      </c>
      <c r="C3125" s="86" t="s">
        <v>963</v>
      </c>
      <c r="D3125" s="92">
        <v>80</v>
      </c>
      <c r="E3125" s="174" t="s">
        <v>1693</v>
      </c>
      <c r="F3125" s="86" t="s">
        <v>1722</v>
      </c>
      <c r="G3125" s="92">
        <v>0</v>
      </c>
      <c r="H3125" s="175"/>
      <c r="I3125" s="175"/>
      <c r="J3125" s="175"/>
      <c r="K3125" s="175"/>
      <c r="L3125" s="175"/>
      <c r="M3125" s="65"/>
    </row>
    <row r="3126" spans="2:13" ht="15.75" thickBot="1">
      <c r="B3126" s="102" t="s">
        <v>1729</v>
      </c>
      <c r="C3126" s="93"/>
      <c r="D3126" s="108">
        <v>79</v>
      </c>
      <c r="E3126" s="103" t="s">
        <v>1730</v>
      </c>
      <c r="F3126" s="93"/>
      <c r="G3126" s="108">
        <v>101</v>
      </c>
      <c r="H3126" s="83"/>
      <c r="I3126" s="83"/>
      <c r="J3126" s="83"/>
      <c r="K3126" s="83"/>
      <c r="L3126" s="83"/>
      <c r="M3126" s="84"/>
    </row>
    <row r="3127" spans="2:13" ht="15.75" thickTop="1">
      <c r="B3127" s="156"/>
      <c r="C3127" s="157"/>
      <c r="D3127" s="157"/>
      <c r="E3127" s="156"/>
      <c r="F3127" s="157"/>
      <c r="G3127" s="157"/>
      <c r="H3127" s="156"/>
      <c r="I3127" s="156"/>
      <c r="J3127" s="156"/>
      <c r="K3127" s="156"/>
      <c r="L3127" s="156"/>
      <c r="M3127" s="156"/>
    </row>
    <row r="3128" spans="2:13">
      <c r="B3128" s="156"/>
      <c r="C3128" s="157"/>
      <c r="D3128" s="157"/>
      <c r="E3128" s="156"/>
      <c r="F3128" s="157"/>
      <c r="G3128" s="157"/>
      <c r="H3128" s="156"/>
      <c r="I3128" s="156"/>
      <c r="J3128" s="156"/>
      <c r="K3128" s="156"/>
      <c r="L3128" s="156"/>
      <c r="M3128" s="156"/>
    </row>
    <row r="3129" spans="2:13" ht="15.75" thickBot="1">
      <c r="B3129" s="156"/>
      <c r="C3129" s="157"/>
      <c r="D3129" s="157"/>
      <c r="E3129" s="156"/>
      <c r="F3129" s="157"/>
      <c r="G3129" s="157"/>
      <c r="H3129" s="156"/>
      <c r="I3129" s="156"/>
      <c r="J3129" s="156"/>
      <c r="K3129" s="156"/>
      <c r="L3129" s="156"/>
      <c r="M3129" s="156"/>
    </row>
    <row r="3130" spans="2:13" ht="16.5" thickTop="1" thickBot="1">
      <c r="B3130" s="833" t="s">
        <v>2139</v>
      </c>
      <c r="C3130" s="834"/>
      <c r="D3130" s="835" t="s">
        <v>1658</v>
      </c>
      <c r="E3130" s="836"/>
      <c r="F3130" s="836"/>
      <c r="G3130" s="836"/>
      <c r="H3130" s="836"/>
      <c r="I3130" s="837"/>
      <c r="J3130" s="119"/>
      <c r="K3130" s="59"/>
      <c r="L3130" s="59"/>
      <c r="M3130" s="60"/>
    </row>
    <row r="3131" spans="2:13" ht="15.75" thickTop="1">
      <c r="B3131" s="66" t="s">
        <v>1667</v>
      </c>
      <c r="C3131" s="660" t="s">
        <v>2130</v>
      </c>
      <c r="D3131" s="659" t="s">
        <v>1652</v>
      </c>
      <c r="E3131" s="660" t="s">
        <v>1653</v>
      </c>
      <c r="F3131" s="660" t="s">
        <v>1654</v>
      </c>
      <c r="G3131" s="660" t="s">
        <v>1656</v>
      </c>
      <c r="H3131" s="660" t="s">
        <v>1655</v>
      </c>
      <c r="I3131" s="661" t="s">
        <v>1657</v>
      </c>
      <c r="J3131" s="120"/>
      <c r="K3131" s="663"/>
      <c r="L3131" s="663"/>
      <c r="M3131" s="65"/>
    </row>
    <row r="3132" spans="2:13">
      <c r="B3132" s="66" t="s">
        <v>1757</v>
      </c>
      <c r="C3132" s="86" t="s">
        <v>1792</v>
      </c>
      <c r="D3132" s="87">
        <v>80</v>
      </c>
      <c r="E3132" s="88">
        <v>45</v>
      </c>
      <c r="F3132" s="88">
        <v>65</v>
      </c>
      <c r="G3132" s="88">
        <v>90</v>
      </c>
      <c r="H3132" s="88">
        <v>110</v>
      </c>
      <c r="I3132" s="89">
        <v>80</v>
      </c>
      <c r="J3132" s="120"/>
      <c r="K3132" s="663"/>
      <c r="L3132" s="663"/>
      <c r="M3132" s="65"/>
    </row>
    <row r="3133" spans="2:13">
      <c r="B3133" s="66" t="s">
        <v>1665</v>
      </c>
      <c r="C3133" s="86" t="s">
        <v>13</v>
      </c>
      <c r="D3133" s="838" t="s">
        <v>1669</v>
      </c>
      <c r="E3133" s="839"/>
      <c r="F3133" s="839"/>
      <c r="G3133" s="839"/>
      <c r="H3133" s="839"/>
      <c r="I3133" s="840"/>
      <c r="J3133" s="120"/>
      <c r="K3133" s="663"/>
      <c r="L3133" s="663"/>
      <c r="M3133" s="65"/>
    </row>
    <row r="3134" spans="2:13">
      <c r="B3134" s="66" t="s">
        <v>1666</v>
      </c>
      <c r="C3134" s="86" t="s">
        <v>1723</v>
      </c>
      <c r="D3134" s="841" t="s">
        <v>1661</v>
      </c>
      <c r="E3134" s="842"/>
      <c r="F3134" s="842"/>
      <c r="G3134" s="842" t="s">
        <v>1662</v>
      </c>
      <c r="H3134" s="842"/>
      <c r="I3134" s="843"/>
      <c r="J3134" s="120"/>
      <c r="K3134" s="663"/>
      <c r="L3134" s="663"/>
      <c r="M3134" s="65"/>
    </row>
    <row r="3135" spans="2:13">
      <c r="B3135" s="66" t="s">
        <v>1670</v>
      </c>
      <c r="C3135" s="86" t="s">
        <v>1620</v>
      </c>
      <c r="D3135" s="63" t="s">
        <v>1663</v>
      </c>
      <c r="E3135" s="663" t="s">
        <v>1372</v>
      </c>
      <c r="F3135" s="663"/>
      <c r="G3135" s="64" t="s">
        <v>1663</v>
      </c>
      <c r="H3135" s="663" t="s">
        <v>1723</v>
      </c>
      <c r="I3135" s="70"/>
      <c r="J3135" s="120"/>
      <c r="K3135" s="663"/>
      <c r="L3135" s="663"/>
      <c r="M3135" s="65"/>
    </row>
    <row r="3136" spans="2:13">
      <c r="B3136" s="66" t="s">
        <v>1659</v>
      </c>
      <c r="C3136" s="140">
        <v>208.23</v>
      </c>
      <c r="D3136" s="71" t="s">
        <v>1664</v>
      </c>
      <c r="E3136" s="90">
        <v>72</v>
      </c>
      <c r="F3136" s="68"/>
      <c r="G3136" s="72" t="s">
        <v>1664</v>
      </c>
      <c r="H3136" s="90" t="s">
        <v>1723</v>
      </c>
      <c r="I3136" s="69"/>
      <c r="J3136" s="120"/>
      <c r="K3136" s="663"/>
      <c r="L3136" s="663"/>
      <c r="M3136" s="65"/>
    </row>
    <row r="3137" spans="2:13">
      <c r="B3137" s="66" t="s">
        <v>1660</v>
      </c>
      <c r="C3137" s="140">
        <v>243.23</v>
      </c>
      <c r="D3137" s="838" t="s">
        <v>1668</v>
      </c>
      <c r="E3137" s="839"/>
      <c r="F3137" s="839"/>
      <c r="G3137" s="839"/>
      <c r="H3137" s="839"/>
      <c r="I3137" s="840"/>
      <c r="J3137" s="120"/>
      <c r="K3137" s="663"/>
      <c r="L3137" s="663"/>
      <c r="M3137" s="65"/>
    </row>
    <row r="3138" spans="2:13">
      <c r="B3138" s="66" t="s">
        <v>1728</v>
      </c>
      <c r="C3138" s="140">
        <v>550.55999999999995</v>
      </c>
      <c r="D3138" s="841" t="s">
        <v>1661</v>
      </c>
      <c r="E3138" s="842"/>
      <c r="F3138" s="842"/>
      <c r="G3138" s="842" t="s">
        <v>1662</v>
      </c>
      <c r="H3138" s="842"/>
      <c r="I3138" s="843"/>
      <c r="J3138" s="120"/>
      <c r="K3138" s="663"/>
      <c r="L3138" s="663"/>
      <c r="M3138" s="65"/>
    </row>
    <row r="3139" spans="2:13">
      <c r="B3139" s="66" t="s">
        <v>1713</v>
      </c>
      <c r="C3139" s="140">
        <v>1.23</v>
      </c>
      <c r="D3139" s="63" t="s">
        <v>1663</v>
      </c>
      <c r="E3139" s="663" t="s">
        <v>13</v>
      </c>
      <c r="F3139" s="663"/>
      <c r="G3139" s="64" t="s">
        <v>1663</v>
      </c>
      <c r="H3139" s="663" t="s">
        <v>1723</v>
      </c>
      <c r="I3139" s="70"/>
      <c r="J3139" s="120"/>
      <c r="K3139" s="663"/>
      <c r="L3139" s="663"/>
      <c r="M3139" s="65"/>
    </row>
    <row r="3140" spans="2:13">
      <c r="B3140" s="66" t="s">
        <v>1714</v>
      </c>
      <c r="C3140" s="140">
        <v>1.23</v>
      </c>
      <c r="D3140" s="63" t="s">
        <v>1664</v>
      </c>
      <c r="E3140" s="90">
        <v>90</v>
      </c>
      <c r="F3140" s="68"/>
      <c r="G3140" s="72" t="s">
        <v>1664</v>
      </c>
      <c r="H3140" s="91" t="s">
        <v>1723</v>
      </c>
      <c r="I3140" s="70"/>
      <c r="J3140" s="120"/>
      <c r="K3140" s="663"/>
      <c r="L3140" s="663"/>
      <c r="M3140" s="65"/>
    </row>
    <row r="3141" spans="2:13">
      <c r="B3141" s="844" t="s">
        <v>1671</v>
      </c>
      <c r="C3141" s="839"/>
      <c r="D3141" s="840"/>
      <c r="E3141" s="838" t="s">
        <v>1672</v>
      </c>
      <c r="F3141" s="839"/>
      <c r="G3141" s="840"/>
      <c r="H3141" s="838" t="s">
        <v>1673</v>
      </c>
      <c r="I3141" s="839"/>
      <c r="J3141" s="840"/>
      <c r="K3141" s="838" t="s">
        <v>1701</v>
      </c>
      <c r="L3141" s="839"/>
      <c r="M3141" s="845"/>
    </row>
    <row r="3142" spans="2:13">
      <c r="B3142" s="73" t="s">
        <v>1674</v>
      </c>
      <c r="C3142" s="660" t="s">
        <v>1675</v>
      </c>
      <c r="D3142" s="661" t="s">
        <v>1676</v>
      </c>
      <c r="E3142" s="659" t="s">
        <v>1674</v>
      </c>
      <c r="F3142" s="660" t="s">
        <v>1675</v>
      </c>
      <c r="G3142" s="661" t="s">
        <v>1676</v>
      </c>
      <c r="H3142" s="659" t="s">
        <v>1694</v>
      </c>
      <c r="I3142" s="660" t="s">
        <v>1731</v>
      </c>
      <c r="J3142" s="661" t="s">
        <v>1732</v>
      </c>
      <c r="K3142" s="659" t="s">
        <v>1702</v>
      </c>
      <c r="L3142" s="660"/>
      <c r="M3142" s="77" t="s">
        <v>1703</v>
      </c>
    </row>
    <row r="3143" spans="2:13">
      <c r="B3143" s="61" t="s">
        <v>1678</v>
      </c>
      <c r="C3143" s="86" t="s">
        <v>1144</v>
      </c>
      <c r="D3143" s="92">
        <v>102</v>
      </c>
      <c r="E3143" s="662" t="s">
        <v>1678</v>
      </c>
      <c r="F3143" s="94" t="s">
        <v>944</v>
      </c>
      <c r="G3143" s="92">
        <v>68</v>
      </c>
      <c r="H3143" s="662" t="s">
        <v>1695</v>
      </c>
      <c r="I3143" s="86">
        <v>0</v>
      </c>
      <c r="J3143" s="92">
        <v>10</v>
      </c>
      <c r="K3143" s="662" t="s">
        <v>1704</v>
      </c>
      <c r="L3143" s="663"/>
      <c r="M3143" s="107">
        <v>55</v>
      </c>
    </row>
    <row r="3144" spans="2:13">
      <c r="B3144" s="61" t="s">
        <v>1679</v>
      </c>
      <c r="C3144" s="86" t="s">
        <v>847</v>
      </c>
      <c r="D3144" s="92">
        <v>75</v>
      </c>
      <c r="E3144" s="662" t="s">
        <v>1679</v>
      </c>
      <c r="F3144" s="86" t="s">
        <v>1722</v>
      </c>
      <c r="G3144" s="92">
        <v>0</v>
      </c>
      <c r="H3144" s="662" t="s">
        <v>1696</v>
      </c>
      <c r="I3144" s="86">
        <v>100</v>
      </c>
      <c r="J3144" s="92">
        <v>10</v>
      </c>
      <c r="K3144" s="662" t="s">
        <v>1735</v>
      </c>
      <c r="L3144" s="663"/>
      <c r="M3144" s="107">
        <v>0</v>
      </c>
    </row>
    <row r="3145" spans="2:13">
      <c r="B3145" s="61" t="s">
        <v>1680</v>
      </c>
      <c r="C3145" s="86" t="s">
        <v>1722</v>
      </c>
      <c r="D3145" s="92">
        <v>0</v>
      </c>
      <c r="E3145" s="662" t="s">
        <v>1680</v>
      </c>
      <c r="F3145" s="86" t="s">
        <v>1722</v>
      </c>
      <c r="G3145" s="92">
        <v>0</v>
      </c>
      <c r="H3145" s="662" t="s">
        <v>1697</v>
      </c>
      <c r="I3145" s="86">
        <v>0</v>
      </c>
      <c r="J3145" s="92">
        <v>20</v>
      </c>
      <c r="K3145" s="67" t="s">
        <v>1706</v>
      </c>
      <c r="L3145" s="68"/>
      <c r="M3145" s="101">
        <v>50</v>
      </c>
    </row>
    <row r="3146" spans="2:13">
      <c r="B3146" s="61" t="s">
        <v>1681</v>
      </c>
      <c r="C3146" s="109" t="s">
        <v>1784</v>
      </c>
      <c r="D3146" s="92">
        <v>75</v>
      </c>
      <c r="E3146" s="662" t="s">
        <v>1681</v>
      </c>
      <c r="F3146" s="95" t="s">
        <v>1194</v>
      </c>
      <c r="G3146" s="92">
        <v>60</v>
      </c>
      <c r="H3146" s="662" t="s">
        <v>1698</v>
      </c>
      <c r="I3146" s="86">
        <v>0</v>
      </c>
      <c r="J3146" s="92">
        <v>0</v>
      </c>
      <c r="K3146" s="838" t="s">
        <v>1707</v>
      </c>
      <c r="L3146" s="839"/>
      <c r="M3146" s="845"/>
    </row>
    <row r="3147" spans="2:13">
      <c r="B3147" s="61" t="s">
        <v>1682</v>
      </c>
      <c r="C3147" s="86" t="s">
        <v>1722</v>
      </c>
      <c r="D3147" s="92">
        <v>0</v>
      </c>
      <c r="E3147" s="662" t="s">
        <v>1682</v>
      </c>
      <c r="F3147" s="86" t="s">
        <v>889</v>
      </c>
      <c r="G3147" s="92">
        <v>80</v>
      </c>
      <c r="H3147" s="663" t="s">
        <v>1724</v>
      </c>
      <c r="I3147" s="86">
        <v>50</v>
      </c>
      <c r="J3147" s="92">
        <v>0</v>
      </c>
      <c r="K3147" s="846" t="s">
        <v>1708</v>
      </c>
      <c r="L3147" s="847"/>
      <c r="M3147" s="107">
        <v>0</v>
      </c>
    </row>
    <row r="3148" spans="2:13">
      <c r="B3148" s="61" t="s">
        <v>1683</v>
      </c>
      <c r="C3148" s="86" t="s">
        <v>953</v>
      </c>
      <c r="D3148" s="92">
        <v>75</v>
      </c>
      <c r="E3148" s="662" t="s">
        <v>1683</v>
      </c>
      <c r="F3148" s="86" t="s">
        <v>956</v>
      </c>
      <c r="G3148" s="92">
        <v>52</v>
      </c>
      <c r="H3148" s="662" t="s">
        <v>1699</v>
      </c>
      <c r="I3148" s="86">
        <v>100</v>
      </c>
      <c r="J3148" s="92">
        <v>30</v>
      </c>
      <c r="K3148" s="846" t="s">
        <v>1709</v>
      </c>
      <c r="L3148" s="847"/>
      <c r="M3148" s="107">
        <v>0</v>
      </c>
    </row>
    <row r="3149" spans="2:13">
      <c r="B3149" s="61" t="s">
        <v>1684</v>
      </c>
      <c r="C3149" s="96" t="s">
        <v>869</v>
      </c>
      <c r="D3149" s="92">
        <v>150</v>
      </c>
      <c r="E3149" s="662" t="s">
        <v>1684</v>
      </c>
      <c r="F3149" s="94" t="s">
        <v>866</v>
      </c>
      <c r="G3149" s="92">
        <v>84</v>
      </c>
      <c r="H3149" s="662" t="s">
        <v>1685</v>
      </c>
      <c r="I3149" s="86">
        <v>85</v>
      </c>
      <c r="J3149" s="92">
        <v>0</v>
      </c>
      <c r="K3149" s="846" t="s">
        <v>1710</v>
      </c>
      <c r="L3149" s="847"/>
      <c r="M3149" s="107">
        <v>0</v>
      </c>
    </row>
    <row r="3150" spans="2:13">
      <c r="B3150" s="61" t="s">
        <v>1685</v>
      </c>
      <c r="C3150" s="86" t="s">
        <v>1722</v>
      </c>
      <c r="D3150" s="92">
        <v>0</v>
      </c>
      <c r="E3150" s="662" t="s">
        <v>1685</v>
      </c>
      <c r="F3150" s="86" t="s">
        <v>1722</v>
      </c>
      <c r="G3150" s="92">
        <v>0</v>
      </c>
      <c r="H3150" s="662" t="s">
        <v>1700</v>
      </c>
      <c r="I3150" s="100">
        <v>0</v>
      </c>
      <c r="J3150" s="106">
        <v>0</v>
      </c>
      <c r="K3150" s="593" t="s">
        <v>2003</v>
      </c>
      <c r="L3150" s="100"/>
      <c r="M3150" s="101">
        <v>0</v>
      </c>
    </row>
    <row r="3151" spans="2:13">
      <c r="B3151" s="61" t="s">
        <v>1686</v>
      </c>
      <c r="C3151" s="86" t="s">
        <v>1722</v>
      </c>
      <c r="D3151" s="92">
        <v>0</v>
      </c>
      <c r="E3151" s="662" t="s">
        <v>1686</v>
      </c>
      <c r="F3151" s="86" t="s">
        <v>1722</v>
      </c>
      <c r="G3151" s="92">
        <v>0</v>
      </c>
      <c r="H3151" s="848" t="s">
        <v>1712</v>
      </c>
      <c r="I3151" s="849"/>
      <c r="J3151" s="81" t="s">
        <v>1711</v>
      </c>
      <c r="K3151" s="97">
        <v>50</v>
      </c>
      <c r="L3151" s="82" t="s">
        <v>1705</v>
      </c>
      <c r="M3151" s="98">
        <v>275</v>
      </c>
    </row>
    <row r="3152" spans="2:13">
      <c r="B3152" s="61" t="s">
        <v>1687</v>
      </c>
      <c r="C3152" s="86" t="s">
        <v>693</v>
      </c>
      <c r="D3152" s="92">
        <v>36</v>
      </c>
      <c r="E3152" s="662" t="s">
        <v>1687</v>
      </c>
      <c r="F3152" s="86" t="s">
        <v>1722</v>
      </c>
      <c r="G3152" s="92">
        <v>0</v>
      </c>
      <c r="H3152" s="663"/>
      <c r="I3152" s="663"/>
      <c r="J3152" s="663"/>
      <c r="K3152" s="663"/>
      <c r="L3152" s="663"/>
      <c r="M3152" s="65"/>
    </row>
    <row r="3153" spans="2:13">
      <c r="B3153" s="61" t="s">
        <v>1688</v>
      </c>
      <c r="C3153" s="86" t="s">
        <v>1723</v>
      </c>
      <c r="D3153" s="92" t="s">
        <v>1723</v>
      </c>
      <c r="E3153" s="662" t="s">
        <v>1688</v>
      </c>
      <c r="F3153" s="86" t="s">
        <v>1723</v>
      </c>
      <c r="G3153" s="92" t="s">
        <v>1723</v>
      </c>
      <c r="H3153" s="663"/>
      <c r="I3153" s="663"/>
      <c r="J3153" s="663"/>
      <c r="K3153" s="663"/>
      <c r="L3153" s="663"/>
      <c r="M3153" s="65"/>
    </row>
    <row r="3154" spans="2:13">
      <c r="B3154" s="61" t="s">
        <v>1689</v>
      </c>
      <c r="C3154" s="86" t="s">
        <v>1722</v>
      </c>
      <c r="D3154" s="92">
        <v>0</v>
      </c>
      <c r="E3154" s="662" t="s">
        <v>1689</v>
      </c>
      <c r="F3154" s="96" t="s">
        <v>1195</v>
      </c>
      <c r="G3154" s="92">
        <v>75</v>
      </c>
      <c r="H3154" s="663"/>
      <c r="I3154" s="663"/>
      <c r="J3154" s="663"/>
      <c r="K3154" s="663"/>
      <c r="L3154" s="663"/>
      <c r="M3154" s="65"/>
    </row>
    <row r="3155" spans="2:13">
      <c r="B3155" s="61" t="s">
        <v>1690</v>
      </c>
      <c r="C3155" s="86" t="s">
        <v>1722</v>
      </c>
      <c r="D3155" s="92">
        <v>0</v>
      </c>
      <c r="E3155" s="662" t="s">
        <v>1690</v>
      </c>
      <c r="F3155" s="94" t="s">
        <v>1102</v>
      </c>
      <c r="G3155" s="92">
        <v>70</v>
      </c>
      <c r="H3155" s="663"/>
      <c r="I3155" s="663"/>
      <c r="J3155" s="663"/>
      <c r="K3155" s="663"/>
      <c r="L3155" s="663"/>
      <c r="M3155" s="65"/>
    </row>
    <row r="3156" spans="2:13">
      <c r="B3156" s="61" t="s">
        <v>1691</v>
      </c>
      <c r="C3156" s="86" t="s">
        <v>1722</v>
      </c>
      <c r="D3156" s="92">
        <v>0</v>
      </c>
      <c r="E3156" s="662" t="s">
        <v>1691</v>
      </c>
      <c r="F3156" s="96" t="s">
        <v>1185</v>
      </c>
      <c r="G3156" s="92">
        <v>80</v>
      </c>
      <c r="H3156" s="86" t="s">
        <v>1716</v>
      </c>
      <c r="I3156" s="663"/>
      <c r="J3156" s="85" t="s">
        <v>1717</v>
      </c>
      <c r="K3156" s="663"/>
      <c r="L3156" s="85" t="s">
        <v>1718</v>
      </c>
      <c r="M3156" s="65"/>
    </row>
    <row r="3157" spans="2:13">
      <c r="B3157" s="61" t="s">
        <v>1692</v>
      </c>
      <c r="C3157" s="86" t="s">
        <v>1722</v>
      </c>
      <c r="D3157" s="92">
        <v>0</v>
      </c>
      <c r="E3157" s="662" t="s">
        <v>1692</v>
      </c>
      <c r="F3157" s="86" t="s">
        <v>1722</v>
      </c>
      <c r="G3157" s="92">
        <v>0</v>
      </c>
      <c r="H3157" s="663"/>
      <c r="I3157" s="663"/>
      <c r="J3157" s="663"/>
      <c r="K3157" s="663"/>
      <c r="L3157" s="663"/>
      <c r="M3157" s="65"/>
    </row>
    <row r="3158" spans="2:13">
      <c r="B3158" s="61" t="s">
        <v>1677</v>
      </c>
      <c r="C3158" s="86" t="s">
        <v>1081</v>
      </c>
      <c r="D3158" s="92">
        <v>75</v>
      </c>
      <c r="E3158" s="662" t="s">
        <v>1677</v>
      </c>
      <c r="F3158" s="86" t="s">
        <v>1722</v>
      </c>
      <c r="G3158" s="92">
        <v>0</v>
      </c>
      <c r="H3158" s="663"/>
      <c r="I3158" s="663"/>
      <c r="J3158" s="663"/>
      <c r="K3158" s="663"/>
      <c r="L3158" s="663"/>
      <c r="M3158" s="65"/>
    </row>
    <row r="3159" spans="2:13">
      <c r="B3159" s="61" t="s">
        <v>1693</v>
      </c>
      <c r="C3159" s="86" t="s">
        <v>964</v>
      </c>
      <c r="D3159" s="92">
        <v>75</v>
      </c>
      <c r="E3159" s="662" t="s">
        <v>1693</v>
      </c>
      <c r="F3159" s="86" t="s">
        <v>1722</v>
      </c>
      <c r="G3159" s="92">
        <v>0</v>
      </c>
      <c r="H3159" s="663"/>
      <c r="I3159" s="663"/>
      <c r="J3159" s="663"/>
      <c r="K3159" s="663"/>
      <c r="L3159" s="663"/>
      <c r="M3159" s="65"/>
    </row>
    <row r="3160" spans="2:13" ht="15.75" thickBot="1">
      <c r="B3160" s="102" t="s">
        <v>1729</v>
      </c>
      <c r="C3160" s="93"/>
      <c r="D3160" s="108">
        <v>83</v>
      </c>
      <c r="E3160" s="103" t="s">
        <v>1730</v>
      </c>
      <c r="F3160" s="93"/>
      <c r="G3160" s="108">
        <v>71</v>
      </c>
      <c r="H3160" s="83"/>
      <c r="I3160" s="83"/>
      <c r="J3160" s="83"/>
      <c r="K3160" s="83"/>
      <c r="L3160" s="83"/>
      <c r="M3160" s="84"/>
    </row>
    <row r="3161" spans="2:13" ht="15.75" thickTop="1">
      <c r="B3161" s="156"/>
      <c r="C3161" s="157"/>
      <c r="D3161" s="157"/>
      <c r="E3161" s="156"/>
      <c r="F3161" s="157"/>
      <c r="G3161" s="157"/>
      <c r="H3161" s="156"/>
      <c r="I3161" s="156"/>
      <c r="J3161" s="156"/>
      <c r="K3161" s="156"/>
      <c r="L3161" s="156"/>
      <c r="M3161" s="156"/>
    </row>
    <row r="3162" spans="2:13">
      <c r="B3162" s="156"/>
      <c r="C3162" s="157"/>
      <c r="D3162" s="157"/>
      <c r="E3162" s="156"/>
      <c r="F3162" s="157"/>
      <c r="G3162" s="157"/>
      <c r="H3162" s="156"/>
      <c r="I3162" s="156"/>
      <c r="J3162" s="156"/>
      <c r="K3162" s="156"/>
      <c r="L3162" s="156"/>
      <c r="M3162" s="156"/>
    </row>
    <row r="3163" spans="2:13" ht="15.75" thickBot="1">
      <c r="B3163" s="156"/>
      <c r="C3163" s="157"/>
      <c r="D3163" s="157"/>
      <c r="E3163" s="156"/>
      <c r="F3163" s="157"/>
      <c r="G3163" s="157"/>
      <c r="H3163" s="156"/>
      <c r="I3163" s="156"/>
      <c r="J3163" s="156"/>
      <c r="K3163" s="156"/>
      <c r="L3163" s="156"/>
      <c r="M3163" s="156"/>
    </row>
    <row r="3164" spans="2:13" ht="16.5" thickTop="1" thickBot="1">
      <c r="B3164" s="833" t="s">
        <v>1814</v>
      </c>
      <c r="C3164" s="834"/>
      <c r="D3164" s="835" t="s">
        <v>1658</v>
      </c>
      <c r="E3164" s="836"/>
      <c r="F3164" s="836"/>
      <c r="G3164" s="836"/>
      <c r="H3164" s="836"/>
      <c r="I3164" s="837"/>
      <c r="J3164" s="221"/>
      <c r="K3164" s="59"/>
      <c r="L3164" s="59"/>
      <c r="M3164" s="60"/>
    </row>
    <row r="3165" spans="2:13" ht="15.75" thickTop="1">
      <c r="B3165" s="66" t="s">
        <v>1667</v>
      </c>
      <c r="C3165" s="612" t="s">
        <v>2111</v>
      </c>
      <c r="D3165" s="203" t="s">
        <v>1652</v>
      </c>
      <c r="E3165" s="204" t="s">
        <v>1653</v>
      </c>
      <c r="F3165" s="204" t="s">
        <v>1654</v>
      </c>
      <c r="G3165" s="204" t="s">
        <v>1656</v>
      </c>
      <c r="H3165" s="204" t="s">
        <v>1655</v>
      </c>
      <c r="I3165" s="205" t="s">
        <v>1657</v>
      </c>
      <c r="J3165" s="222"/>
      <c r="K3165" s="202"/>
      <c r="L3165" s="202"/>
      <c r="M3165" s="65"/>
    </row>
    <row r="3166" spans="2:13">
      <c r="B3166" s="66" t="s">
        <v>1757</v>
      </c>
      <c r="C3166" s="86" t="s">
        <v>1745</v>
      </c>
      <c r="D3166" s="87">
        <v>95</v>
      </c>
      <c r="E3166" s="88">
        <v>125</v>
      </c>
      <c r="F3166" s="88">
        <v>79</v>
      </c>
      <c r="G3166" s="88">
        <v>60</v>
      </c>
      <c r="H3166" s="88">
        <v>100</v>
      </c>
      <c r="I3166" s="89">
        <v>81</v>
      </c>
      <c r="J3166" s="222"/>
      <c r="K3166" s="202"/>
      <c r="L3166" s="202"/>
      <c r="M3166" s="65"/>
    </row>
    <row r="3167" spans="2:13">
      <c r="B3167" s="66" t="s">
        <v>1665</v>
      </c>
      <c r="C3167" s="86" t="s">
        <v>16</v>
      </c>
      <c r="D3167" s="838" t="s">
        <v>1669</v>
      </c>
      <c r="E3167" s="839"/>
      <c r="F3167" s="839"/>
      <c r="G3167" s="839"/>
      <c r="H3167" s="839"/>
      <c r="I3167" s="840"/>
      <c r="J3167" s="222"/>
      <c r="K3167" s="202"/>
      <c r="L3167" s="202"/>
      <c r="M3167" s="65"/>
    </row>
    <row r="3168" spans="2:13">
      <c r="B3168" s="66" t="s">
        <v>1666</v>
      </c>
      <c r="C3168" s="86" t="s">
        <v>6</v>
      </c>
      <c r="D3168" s="841" t="s">
        <v>1661</v>
      </c>
      <c r="E3168" s="842"/>
      <c r="F3168" s="842"/>
      <c r="G3168" s="842" t="s">
        <v>1662</v>
      </c>
      <c r="H3168" s="842"/>
      <c r="I3168" s="843"/>
      <c r="J3168" s="222"/>
      <c r="K3168" s="202"/>
      <c r="L3168" s="202"/>
      <c r="M3168" s="65"/>
    </row>
    <row r="3169" spans="2:13">
      <c r="B3169" s="66" t="s">
        <v>1670</v>
      </c>
      <c r="C3169" s="95" t="s">
        <v>1487</v>
      </c>
      <c r="D3169" s="63" t="s">
        <v>1663</v>
      </c>
      <c r="E3169" s="202" t="s">
        <v>644</v>
      </c>
      <c r="F3169" s="202"/>
      <c r="G3169" s="64" t="s">
        <v>1663</v>
      </c>
      <c r="H3169" s="202" t="s">
        <v>693</v>
      </c>
      <c r="I3169" s="70"/>
      <c r="J3169" s="220"/>
      <c r="K3169" s="202"/>
      <c r="L3169" s="202"/>
      <c r="M3169" s="65"/>
    </row>
    <row r="3170" spans="2:13">
      <c r="B3170" s="66" t="s">
        <v>1659</v>
      </c>
      <c r="C3170" s="86">
        <v>630.49</v>
      </c>
      <c r="D3170" s="71" t="s">
        <v>1664</v>
      </c>
      <c r="E3170" s="90">
        <v>81</v>
      </c>
      <c r="F3170" s="68"/>
      <c r="G3170" s="72" t="s">
        <v>1664</v>
      </c>
      <c r="H3170" s="90">
        <v>36</v>
      </c>
      <c r="I3170" s="69"/>
      <c r="J3170" s="152"/>
      <c r="K3170" s="202"/>
      <c r="L3170" s="202"/>
      <c r="M3170" s="65"/>
    </row>
    <row r="3171" spans="2:13">
      <c r="B3171" s="66" t="s">
        <v>1660</v>
      </c>
      <c r="C3171" s="86">
        <v>501.77</v>
      </c>
      <c r="D3171" s="838" t="s">
        <v>1668</v>
      </c>
      <c r="E3171" s="839"/>
      <c r="F3171" s="839"/>
      <c r="G3171" s="839"/>
      <c r="H3171" s="839"/>
      <c r="I3171" s="840"/>
      <c r="J3171" s="152"/>
      <c r="K3171" s="202"/>
      <c r="L3171" s="202"/>
      <c r="M3171" s="65"/>
    </row>
    <row r="3172" spans="2:13">
      <c r="B3172" s="66" t="s">
        <v>1728</v>
      </c>
      <c r="C3172" s="86">
        <v>313.83999999999997</v>
      </c>
      <c r="D3172" s="841" t="s">
        <v>1661</v>
      </c>
      <c r="E3172" s="842"/>
      <c r="F3172" s="842"/>
      <c r="G3172" s="842" t="s">
        <v>1662</v>
      </c>
      <c r="H3172" s="842"/>
      <c r="I3172" s="843"/>
      <c r="J3172" s="152"/>
      <c r="K3172" s="202"/>
      <c r="L3172" s="202"/>
      <c r="M3172" s="65"/>
    </row>
    <row r="3173" spans="2:13">
      <c r="B3173" s="66" t="s">
        <v>1713</v>
      </c>
      <c r="C3173" s="86">
        <v>1.46</v>
      </c>
      <c r="D3173" s="63" t="s">
        <v>1663</v>
      </c>
      <c r="E3173" s="202" t="s">
        <v>1271</v>
      </c>
      <c r="F3173" s="202"/>
      <c r="G3173" s="64" t="s">
        <v>1663</v>
      </c>
      <c r="H3173" s="202" t="s">
        <v>1722</v>
      </c>
      <c r="I3173" s="70"/>
      <c r="J3173" s="152"/>
      <c r="K3173" s="202"/>
      <c r="L3173" s="202"/>
      <c r="M3173" s="65"/>
    </row>
    <row r="3174" spans="2:13">
      <c r="B3174" s="66" t="s">
        <v>1714</v>
      </c>
      <c r="C3174" s="86">
        <v>1.25</v>
      </c>
      <c r="D3174" s="63" t="s">
        <v>1664</v>
      </c>
      <c r="E3174" s="90">
        <v>95</v>
      </c>
      <c r="F3174" s="68"/>
      <c r="G3174" s="72" t="s">
        <v>1664</v>
      </c>
      <c r="H3174" s="91">
        <v>0</v>
      </c>
      <c r="I3174" s="70"/>
      <c r="J3174" s="152"/>
      <c r="K3174" s="202"/>
      <c r="L3174" s="202"/>
      <c r="M3174" s="65"/>
    </row>
    <row r="3175" spans="2:13">
      <c r="B3175" s="844" t="s">
        <v>1671</v>
      </c>
      <c r="C3175" s="839"/>
      <c r="D3175" s="840"/>
      <c r="E3175" s="838" t="s">
        <v>1672</v>
      </c>
      <c r="F3175" s="839"/>
      <c r="G3175" s="840"/>
      <c r="H3175" s="838" t="s">
        <v>1673</v>
      </c>
      <c r="I3175" s="839"/>
      <c r="J3175" s="840"/>
      <c r="K3175" s="838" t="s">
        <v>1701</v>
      </c>
      <c r="L3175" s="839"/>
      <c r="M3175" s="845"/>
    </row>
    <row r="3176" spans="2:13">
      <c r="B3176" s="73" t="s">
        <v>1674</v>
      </c>
      <c r="C3176" s="204" t="s">
        <v>1675</v>
      </c>
      <c r="D3176" s="205" t="s">
        <v>1676</v>
      </c>
      <c r="E3176" s="203" t="s">
        <v>1674</v>
      </c>
      <c r="F3176" s="204" t="s">
        <v>1675</v>
      </c>
      <c r="G3176" s="205" t="s">
        <v>1676</v>
      </c>
      <c r="H3176" s="203" t="s">
        <v>1694</v>
      </c>
      <c r="I3176" s="204" t="s">
        <v>1731</v>
      </c>
      <c r="J3176" s="205" t="s">
        <v>1732</v>
      </c>
      <c r="K3176" s="203" t="s">
        <v>1702</v>
      </c>
      <c r="L3176" s="204"/>
      <c r="M3176" s="77" t="s">
        <v>1703</v>
      </c>
    </row>
    <row r="3177" spans="2:13">
      <c r="B3177" s="61" t="s">
        <v>1678</v>
      </c>
      <c r="C3177" s="86" t="s">
        <v>1144</v>
      </c>
      <c r="D3177" s="92">
        <v>102</v>
      </c>
      <c r="E3177" s="201" t="s">
        <v>1678</v>
      </c>
      <c r="F3177" s="94" t="s">
        <v>944</v>
      </c>
      <c r="G3177" s="92">
        <v>68</v>
      </c>
      <c r="H3177" s="201" t="s">
        <v>1695</v>
      </c>
      <c r="I3177" s="86">
        <v>0</v>
      </c>
      <c r="J3177" s="92">
        <v>10</v>
      </c>
      <c r="K3177" s="201" t="s">
        <v>1704</v>
      </c>
      <c r="L3177" s="202"/>
      <c r="M3177" s="107">
        <v>0</v>
      </c>
    </row>
    <row r="3178" spans="2:13">
      <c r="B3178" s="61" t="s">
        <v>1679</v>
      </c>
      <c r="C3178" s="86" t="s">
        <v>1722</v>
      </c>
      <c r="D3178" s="92">
        <v>0</v>
      </c>
      <c r="E3178" s="201" t="s">
        <v>1679</v>
      </c>
      <c r="F3178" s="86" t="s">
        <v>844</v>
      </c>
      <c r="G3178" s="92">
        <v>102</v>
      </c>
      <c r="H3178" s="201" t="s">
        <v>1696</v>
      </c>
      <c r="I3178" s="86">
        <v>90</v>
      </c>
      <c r="J3178" s="92">
        <v>-50</v>
      </c>
      <c r="K3178" s="201" t="s">
        <v>1735</v>
      </c>
      <c r="L3178" s="202"/>
      <c r="M3178" s="107">
        <v>0</v>
      </c>
    </row>
    <row r="3179" spans="2:13">
      <c r="B3179" s="61" t="s">
        <v>1680</v>
      </c>
      <c r="C3179" s="86" t="s">
        <v>1723</v>
      </c>
      <c r="D3179" s="92" t="s">
        <v>1723</v>
      </c>
      <c r="E3179" s="201" t="s">
        <v>1680</v>
      </c>
      <c r="F3179" s="86" t="s">
        <v>1723</v>
      </c>
      <c r="G3179" s="92" t="s">
        <v>1723</v>
      </c>
      <c r="H3179" s="201" t="s">
        <v>1697</v>
      </c>
      <c r="I3179" s="86">
        <v>0</v>
      </c>
      <c r="J3179" s="92">
        <v>30</v>
      </c>
      <c r="K3179" s="67" t="s">
        <v>1706</v>
      </c>
      <c r="L3179" s="68"/>
      <c r="M3179" s="101">
        <v>0</v>
      </c>
    </row>
    <row r="3180" spans="2:13">
      <c r="B3180" s="61" t="s">
        <v>1681</v>
      </c>
      <c r="C3180" s="86" t="s">
        <v>1722</v>
      </c>
      <c r="D3180" s="92">
        <v>0</v>
      </c>
      <c r="E3180" s="201" t="s">
        <v>1681</v>
      </c>
      <c r="F3180" s="96" t="s">
        <v>1307</v>
      </c>
      <c r="G3180" s="92">
        <v>95</v>
      </c>
      <c r="H3180" s="201" t="s">
        <v>1698</v>
      </c>
      <c r="I3180" s="86">
        <v>0</v>
      </c>
      <c r="J3180" s="92">
        <v>10</v>
      </c>
      <c r="K3180" s="838" t="s">
        <v>1707</v>
      </c>
      <c r="L3180" s="839"/>
      <c r="M3180" s="845"/>
    </row>
    <row r="3181" spans="2:13">
      <c r="B3181" s="61" t="s">
        <v>1682</v>
      </c>
      <c r="C3181" s="86" t="s">
        <v>1722</v>
      </c>
      <c r="D3181" s="92">
        <v>0</v>
      </c>
      <c r="E3181" s="201" t="s">
        <v>1682</v>
      </c>
      <c r="F3181" s="86" t="s">
        <v>1722</v>
      </c>
      <c r="G3181" s="92">
        <v>0</v>
      </c>
      <c r="H3181" s="202" t="s">
        <v>1724</v>
      </c>
      <c r="I3181" s="86">
        <v>50</v>
      </c>
      <c r="J3181" s="92">
        <v>0</v>
      </c>
      <c r="K3181" s="846" t="s">
        <v>1708</v>
      </c>
      <c r="L3181" s="847"/>
      <c r="M3181" s="107">
        <v>0</v>
      </c>
    </row>
    <row r="3182" spans="2:13">
      <c r="B3182" s="61" t="s">
        <v>1683</v>
      </c>
      <c r="C3182" s="86" t="s">
        <v>663</v>
      </c>
      <c r="D3182" s="92">
        <v>90</v>
      </c>
      <c r="E3182" s="201" t="s">
        <v>1683</v>
      </c>
      <c r="F3182" s="86" t="s">
        <v>950</v>
      </c>
      <c r="G3182" s="92">
        <v>95</v>
      </c>
      <c r="H3182" s="201" t="s">
        <v>1699</v>
      </c>
      <c r="I3182" s="86">
        <v>100</v>
      </c>
      <c r="J3182" s="92">
        <v>30</v>
      </c>
      <c r="K3182" s="846" t="s">
        <v>1709</v>
      </c>
      <c r="L3182" s="847"/>
      <c r="M3182" s="107">
        <v>0</v>
      </c>
    </row>
    <row r="3183" spans="2:13">
      <c r="B3183" s="61" t="s">
        <v>1684</v>
      </c>
      <c r="C3183" s="94" t="s">
        <v>1155</v>
      </c>
      <c r="D3183" s="92">
        <v>40</v>
      </c>
      <c r="E3183" s="201" t="s">
        <v>1684</v>
      </c>
      <c r="F3183" s="86" t="s">
        <v>1722</v>
      </c>
      <c r="G3183" s="92">
        <v>0</v>
      </c>
      <c r="H3183" s="201" t="s">
        <v>1685</v>
      </c>
      <c r="I3183" s="86">
        <v>85</v>
      </c>
      <c r="J3183" s="92">
        <v>0</v>
      </c>
      <c r="K3183" s="846" t="s">
        <v>1710</v>
      </c>
      <c r="L3183" s="847"/>
      <c r="M3183" s="107">
        <v>0</v>
      </c>
    </row>
    <row r="3184" spans="2:13">
      <c r="B3184" s="61" t="s">
        <v>1685</v>
      </c>
      <c r="C3184" s="86" t="s">
        <v>1722</v>
      </c>
      <c r="D3184" s="92">
        <v>0</v>
      </c>
      <c r="E3184" s="201" t="s">
        <v>1685</v>
      </c>
      <c r="F3184" s="86" t="s">
        <v>1722</v>
      </c>
      <c r="G3184" s="92">
        <v>0</v>
      </c>
      <c r="H3184" s="201" t="s">
        <v>1700</v>
      </c>
      <c r="I3184" s="100">
        <v>0</v>
      </c>
      <c r="J3184" s="106">
        <v>0</v>
      </c>
      <c r="K3184" s="593" t="s">
        <v>2003</v>
      </c>
      <c r="L3184" s="100"/>
      <c r="M3184" s="101" t="s">
        <v>2004</v>
      </c>
    </row>
    <row r="3185" spans="2:13">
      <c r="B3185" s="61" t="s">
        <v>1686</v>
      </c>
      <c r="C3185" s="94" t="s">
        <v>811</v>
      </c>
      <c r="D3185" s="92">
        <v>100</v>
      </c>
      <c r="E3185" s="201" t="s">
        <v>1686</v>
      </c>
      <c r="F3185" s="86" t="s">
        <v>1722</v>
      </c>
      <c r="G3185" s="92">
        <v>0</v>
      </c>
      <c r="H3185" s="848" t="s">
        <v>1712</v>
      </c>
      <c r="I3185" s="849"/>
      <c r="J3185" s="81" t="s">
        <v>1711</v>
      </c>
      <c r="K3185" s="97">
        <v>10</v>
      </c>
      <c r="L3185" s="82" t="s">
        <v>1705</v>
      </c>
      <c r="M3185" s="98">
        <v>95</v>
      </c>
    </row>
    <row r="3186" spans="2:13">
      <c r="B3186" s="61" t="s">
        <v>1687</v>
      </c>
      <c r="C3186" s="86" t="s">
        <v>1723</v>
      </c>
      <c r="D3186" s="92">
        <v>0</v>
      </c>
      <c r="E3186" s="201" t="s">
        <v>1687</v>
      </c>
      <c r="F3186" s="86" t="s">
        <v>1723</v>
      </c>
      <c r="G3186" s="92">
        <v>0</v>
      </c>
      <c r="H3186" s="202"/>
      <c r="I3186" s="202"/>
      <c r="J3186" s="202"/>
      <c r="K3186" s="202"/>
      <c r="L3186" s="202"/>
      <c r="M3186" s="65"/>
    </row>
    <row r="3187" spans="2:13">
      <c r="B3187" s="61" t="s">
        <v>1688</v>
      </c>
      <c r="C3187" s="86" t="s">
        <v>1722</v>
      </c>
      <c r="D3187" s="92">
        <v>0</v>
      </c>
      <c r="E3187" s="201" t="s">
        <v>1688</v>
      </c>
      <c r="F3187" s="86" t="s">
        <v>1722</v>
      </c>
      <c r="G3187" s="92">
        <v>0</v>
      </c>
      <c r="H3187" s="202"/>
      <c r="I3187" s="202"/>
      <c r="J3187" s="202"/>
      <c r="K3187" s="202"/>
      <c r="L3187" s="202"/>
      <c r="M3187" s="65"/>
    </row>
    <row r="3188" spans="2:13">
      <c r="B3188" s="61" t="s">
        <v>1689</v>
      </c>
      <c r="C3188" s="86" t="s">
        <v>1722</v>
      </c>
      <c r="D3188" s="92">
        <v>0</v>
      </c>
      <c r="E3188" s="201" t="s">
        <v>1689</v>
      </c>
      <c r="F3188" s="86" t="s">
        <v>1722</v>
      </c>
      <c r="G3188" s="92">
        <v>0</v>
      </c>
      <c r="H3188" s="202"/>
      <c r="I3188" s="202"/>
      <c r="J3188" s="202"/>
      <c r="K3188" s="202"/>
      <c r="L3188" s="202"/>
      <c r="M3188" s="65"/>
    </row>
    <row r="3189" spans="2:13">
      <c r="B3189" s="61" t="s">
        <v>1690</v>
      </c>
      <c r="C3189" s="94" t="s">
        <v>1252</v>
      </c>
      <c r="D3189" s="92">
        <v>80</v>
      </c>
      <c r="E3189" s="201" t="s">
        <v>1690</v>
      </c>
      <c r="F3189" s="86" t="s">
        <v>1722</v>
      </c>
      <c r="G3189" s="92">
        <v>0</v>
      </c>
      <c r="H3189" s="202"/>
      <c r="I3189" s="202"/>
      <c r="J3189" s="202"/>
      <c r="K3189" s="202"/>
      <c r="L3189" s="202"/>
      <c r="M3189" s="65"/>
    </row>
    <row r="3190" spans="2:13">
      <c r="B3190" s="61" t="s">
        <v>1691</v>
      </c>
      <c r="C3190" s="86" t="s">
        <v>1722</v>
      </c>
      <c r="D3190" s="92">
        <v>0</v>
      </c>
      <c r="E3190" s="201" t="s">
        <v>1691</v>
      </c>
      <c r="F3190" s="86" t="s">
        <v>1722</v>
      </c>
      <c r="G3190" s="92">
        <v>0</v>
      </c>
      <c r="H3190" s="86" t="s">
        <v>1716</v>
      </c>
      <c r="I3190" s="202"/>
      <c r="J3190" s="85" t="s">
        <v>1717</v>
      </c>
      <c r="K3190" s="202"/>
      <c r="L3190" s="85" t="s">
        <v>1718</v>
      </c>
      <c r="M3190" s="65"/>
    </row>
    <row r="3191" spans="2:13">
      <c r="B3191" s="61" t="s">
        <v>1692</v>
      </c>
      <c r="C3191" s="86" t="s">
        <v>1074</v>
      </c>
      <c r="D3191" s="92">
        <v>120</v>
      </c>
      <c r="E3191" s="201" t="s">
        <v>1692</v>
      </c>
      <c r="F3191" s="96" t="s">
        <v>799</v>
      </c>
      <c r="G3191" s="92">
        <v>90</v>
      </c>
      <c r="H3191" s="202"/>
      <c r="I3191" s="202"/>
      <c r="J3191" s="202"/>
      <c r="K3191" s="202"/>
      <c r="L3191" s="202"/>
      <c r="M3191" s="65"/>
    </row>
    <row r="3192" spans="2:13">
      <c r="B3192" s="61" t="s">
        <v>1677</v>
      </c>
      <c r="C3192" s="86" t="s">
        <v>1081</v>
      </c>
      <c r="D3192" s="92">
        <v>75</v>
      </c>
      <c r="E3192" s="201" t="s">
        <v>1677</v>
      </c>
      <c r="F3192" s="86" t="s">
        <v>761</v>
      </c>
      <c r="G3192" s="92">
        <v>80</v>
      </c>
      <c r="H3192" s="202"/>
      <c r="I3192" s="202"/>
      <c r="J3192" s="202"/>
      <c r="K3192" s="202"/>
      <c r="L3192" s="202"/>
      <c r="M3192" s="65"/>
    </row>
    <row r="3193" spans="2:13">
      <c r="B3193" s="61" t="s">
        <v>1693</v>
      </c>
      <c r="C3193" s="86" t="s">
        <v>963</v>
      </c>
      <c r="D3193" s="92">
        <v>80</v>
      </c>
      <c r="E3193" s="201" t="s">
        <v>1693</v>
      </c>
      <c r="F3193" s="86" t="s">
        <v>1722</v>
      </c>
      <c r="G3193" s="92">
        <v>0</v>
      </c>
      <c r="H3193" s="202"/>
      <c r="I3193" s="202"/>
      <c r="J3193" s="202"/>
      <c r="K3193" s="202"/>
      <c r="L3193" s="202"/>
      <c r="M3193" s="65"/>
    </row>
    <row r="3194" spans="2:13" ht="15.75" thickBot="1">
      <c r="B3194" s="102" t="s">
        <v>1729</v>
      </c>
      <c r="C3194" s="93"/>
      <c r="D3194" s="108">
        <v>86</v>
      </c>
      <c r="E3194" s="103" t="s">
        <v>1730</v>
      </c>
      <c r="F3194" s="93"/>
      <c r="G3194" s="108">
        <v>88</v>
      </c>
      <c r="H3194" s="83"/>
      <c r="I3194" s="83"/>
      <c r="J3194" s="83"/>
      <c r="K3194" s="83"/>
      <c r="L3194" s="83"/>
      <c r="M3194" s="84"/>
    </row>
    <row r="3195" spans="2:13" ht="15.75" thickTop="1">
      <c r="B3195" s="156"/>
      <c r="C3195" s="157"/>
      <c r="D3195" s="157"/>
      <c r="E3195" s="156"/>
      <c r="F3195" s="157"/>
      <c r="G3195" s="157"/>
      <c r="H3195" s="156"/>
      <c r="I3195" s="156"/>
      <c r="J3195" s="156"/>
      <c r="K3195" s="156"/>
      <c r="L3195" s="156"/>
      <c r="M3195" s="156"/>
    </row>
    <row r="3196" spans="2:13">
      <c r="B3196" s="156"/>
      <c r="C3196" s="157"/>
      <c r="D3196" s="157"/>
      <c r="E3196" s="156"/>
      <c r="F3196" s="157"/>
      <c r="G3196" s="157"/>
      <c r="H3196" s="156"/>
      <c r="I3196" s="156"/>
      <c r="J3196" s="156"/>
      <c r="K3196" s="156"/>
      <c r="L3196" s="156"/>
      <c r="M3196" s="156"/>
    </row>
    <row r="3197" spans="2:13" ht="15.75" thickBot="1">
      <c r="B3197" s="156"/>
      <c r="C3197" s="157"/>
      <c r="D3197" s="157"/>
      <c r="E3197" s="156"/>
      <c r="F3197" s="157"/>
      <c r="G3197" s="157"/>
      <c r="H3197" s="156"/>
      <c r="I3197" s="156"/>
      <c r="J3197" s="156"/>
      <c r="K3197" s="156"/>
      <c r="L3197" s="156"/>
      <c r="M3197" s="156"/>
    </row>
    <row r="3198" spans="2:13" ht="16.5" thickTop="1" thickBot="1">
      <c r="B3198" s="833" t="s">
        <v>1889</v>
      </c>
      <c r="C3198" s="834"/>
      <c r="D3198" s="835" t="s">
        <v>1658</v>
      </c>
      <c r="E3198" s="836"/>
      <c r="F3198" s="836"/>
      <c r="G3198" s="836"/>
      <c r="H3198" s="836"/>
      <c r="I3198" s="837"/>
      <c r="J3198" s="250"/>
      <c r="K3198" s="59"/>
      <c r="L3198" s="59"/>
      <c r="M3198" s="60"/>
    </row>
    <row r="3199" spans="2:13" ht="15.75" thickTop="1">
      <c r="B3199" s="66" t="s">
        <v>1667</v>
      </c>
      <c r="C3199" s="599" t="s">
        <v>2020</v>
      </c>
      <c r="D3199" s="346" t="s">
        <v>1652</v>
      </c>
      <c r="E3199" s="347" t="s">
        <v>1653</v>
      </c>
      <c r="F3199" s="347" t="s">
        <v>1654</v>
      </c>
      <c r="G3199" s="347" t="s">
        <v>1656</v>
      </c>
      <c r="H3199" s="347" t="s">
        <v>1655</v>
      </c>
      <c r="I3199" s="348" t="s">
        <v>1657</v>
      </c>
      <c r="J3199" s="184"/>
      <c r="K3199" s="350"/>
      <c r="L3199" s="350"/>
      <c r="M3199" s="65"/>
    </row>
    <row r="3200" spans="2:13">
      <c r="B3200" s="66" t="s">
        <v>1757</v>
      </c>
      <c r="C3200" s="86" t="s">
        <v>1762</v>
      </c>
      <c r="D3200" s="87">
        <v>144</v>
      </c>
      <c r="E3200" s="88">
        <v>120</v>
      </c>
      <c r="F3200" s="88">
        <v>60</v>
      </c>
      <c r="G3200" s="88">
        <v>40</v>
      </c>
      <c r="H3200" s="88">
        <v>60</v>
      </c>
      <c r="I3200" s="89">
        <v>50</v>
      </c>
      <c r="J3200" s="184"/>
      <c r="K3200" s="350"/>
      <c r="L3200" s="350"/>
      <c r="M3200" s="65"/>
    </row>
    <row r="3201" spans="2:13">
      <c r="B3201" s="66" t="s">
        <v>1665</v>
      </c>
      <c r="C3201" s="86" t="s">
        <v>4</v>
      </c>
      <c r="D3201" s="838" t="s">
        <v>1669</v>
      </c>
      <c r="E3201" s="839"/>
      <c r="F3201" s="839"/>
      <c r="G3201" s="839"/>
      <c r="H3201" s="839"/>
      <c r="I3201" s="840"/>
      <c r="J3201" s="184"/>
      <c r="K3201" s="350"/>
      <c r="L3201" s="350"/>
      <c r="M3201" s="65"/>
    </row>
    <row r="3202" spans="2:13">
      <c r="B3202" s="66" t="s">
        <v>1666</v>
      </c>
      <c r="C3202" s="86" t="s">
        <v>1723</v>
      </c>
      <c r="D3202" s="841" t="s">
        <v>1661</v>
      </c>
      <c r="E3202" s="842"/>
      <c r="F3202" s="842"/>
      <c r="G3202" s="842" t="s">
        <v>1662</v>
      </c>
      <c r="H3202" s="842"/>
      <c r="I3202" s="843"/>
      <c r="J3202" s="184"/>
      <c r="K3202" s="350"/>
      <c r="L3202" s="350"/>
      <c r="M3202" s="65"/>
    </row>
    <row r="3203" spans="2:13">
      <c r="B3203" s="66" t="s">
        <v>1670</v>
      </c>
      <c r="C3203" s="86" t="s">
        <v>1620</v>
      </c>
      <c r="D3203" s="63" t="s">
        <v>1663</v>
      </c>
      <c r="E3203" s="350" t="s">
        <v>869</v>
      </c>
      <c r="F3203" s="350"/>
      <c r="G3203" s="64" t="s">
        <v>1663</v>
      </c>
      <c r="H3203" s="350" t="s">
        <v>1723</v>
      </c>
      <c r="I3203" s="70"/>
      <c r="J3203" s="184"/>
      <c r="K3203" s="350"/>
      <c r="L3203" s="350"/>
      <c r="M3203" s="65"/>
    </row>
    <row r="3204" spans="2:13">
      <c r="B3204" s="66" t="s">
        <v>1659</v>
      </c>
      <c r="C3204" s="140">
        <v>197.2</v>
      </c>
      <c r="D3204" s="71" t="s">
        <v>1664</v>
      </c>
      <c r="E3204" s="90">
        <v>150</v>
      </c>
      <c r="F3204" s="68"/>
      <c r="G3204" s="72" t="s">
        <v>1664</v>
      </c>
      <c r="H3204" s="90" t="s">
        <v>1723</v>
      </c>
      <c r="I3204" s="69"/>
      <c r="J3204" s="184"/>
      <c r="K3204" s="350"/>
      <c r="L3204" s="350"/>
      <c r="M3204" s="65"/>
    </row>
    <row r="3205" spans="2:13">
      <c r="B3205" s="66" t="s">
        <v>1660</v>
      </c>
      <c r="C3205" s="86">
        <v>380.95</v>
      </c>
      <c r="D3205" s="838" t="s">
        <v>1668</v>
      </c>
      <c r="E3205" s="839"/>
      <c r="F3205" s="839"/>
      <c r="G3205" s="839"/>
      <c r="H3205" s="839"/>
      <c r="I3205" s="840"/>
      <c r="J3205" s="184"/>
      <c r="K3205" s="350"/>
      <c r="L3205" s="350"/>
      <c r="M3205" s="65"/>
    </row>
    <row r="3206" spans="2:13">
      <c r="B3206" s="66" t="s">
        <v>1728</v>
      </c>
      <c r="C3206" s="86">
        <v>329.05</v>
      </c>
      <c r="D3206" s="841" t="s">
        <v>1661</v>
      </c>
      <c r="E3206" s="842"/>
      <c r="F3206" s="842"/>
      <c r="G3206" s="842" t="s">
        <v>1662</v>
      </c>
      <c r="H3206" s="842"/>
      <c r="I3206" s="843"/>
      <c r="J3206" s="184"/>
      <c r="K3206" s="350"/>
      <c r="L3206" s="350"/>
      <c r="M3206" s="65"/>
    </row>
    <row r="3207" spans="2:13">
      <c r="B3207" s="66" t="s">
        <v>1713</v>
      </c>
      <c r="C3207" s="86">
        <v>2.2200000000000002</v>
      </c>
      <c r="D3207" s="63" t="s">
        <v>1663</v>
      </c>
      <c r="E3207" s="350" t="s">
        <v>866</v>
      </c>
      <c r="F3207" s="350"/>
      <c r="G3207" s="64" t="s">
        <v>1663</v>
      </c>
      <c r="H3207" s="350" t="s">
        <v>1723</v>
      </c>
      <c r="I3207" s="70"/>
      <c r="J3207" s="184"/>
      <c r="K3207" s="350"/>
      <c r="L3207" s="350"/>
      <c r="M3207" s="65"/>
    </row>
    <row r="3208" spans="2:13">
      <c r="B3208" s="66" t="s">
        <v>1714</v>
      </c>
      <c r="C3208" s="86">
        <v>0.77</v>
      </c>
      <c r="D3208" s="63" t="s">
        <v>1664</v>
      </c>
      <c r="E3208" s="90">
        <v>84</v>
      </c>
      <c r="F3208" s="68"/>
      <c r="G3208" s="72" t="s">
        <v>1664</v>
      </c>
      <c r="H3208" s="91" t="s">
        <v>1723</v>
      </c>
      <c r="I3208" s="70"/>
      <c r="J3208" s="184"/>
      <c r="K3208" s="350"/>
      <c r="L3208" s="350"/>
      <c r="M3208" s="65"/>
    </row>
    <row r="3209" spans="2:13">
      <c r="B3209" s="844" t="s">
        <v>1671</v>
      </c>
      <c r="C3209" s="839"/>
      <c r="D3209" s="840"/>
      <c r="E3209" s="838" t="s">
        <v>1672</v>
      </c>
      <c r="F3209" s="839"/>
      <c r="G3209" s="840"/>
      <c r="H3209" s="838" t="s">
        <v>1673</v>
      </c>
      <c r="I3209" s="839"/>
      <c r="J3209" s="840"/>
      <c r="K3209" s="838" t="s">
        <v>1701</v>
      </c>
      <c r="L3209" s="839"/>
      <c r="M3209" s="845"/>
    </row>
    <row r="3210" spans="2:13">
      <c r="B3210" s="73" t="s">
        <v>1674</v>
      </c>
      <c r="C3210" s="347" t="s">
        <v>1675</v>
      </c>
      <c r="D3210" s="348" t="s">
        <v>1676</v>
      </c>
      <c r="E3210" s="346" t="s">
        <v>1674</v>
      </c>
      <c r="F3210" s="347" t="s">
        <v>1675</v>
      </c>
      <c r="G3210" s="348" t="s">
        <v>1676</v>
      </c>
      <c r="H3210" s="346" t="s">
        <v>1694</v>
      </c>
      <c r="I3210" s="347" t="s">
        <v>1731</v>
      </c>
      <c r="J3210" s="348" t="s">
        <v>1732</v>
      </c>
      <c r="K3210" s="346" t="s">
        <v>1702</v>
      </c>
      <c r="L3210" s="347"/>
      <c r="M3210" s="77" t="s">
        <v>1703</v>
      </c>
    </row>
    <row r="3211" spans="2:13">
      <c r="B3211" s="61" t="s">
        <v>1678</v>
      </c>
      <c r="C3211" s="86" t="s">
        <v>1144</v>
      </c>
      <c r="D3211" s="92">
        <v>102</v>
      </c>
      <c r="E3211" s="349" t="s">
        <v>1678</v>
      </c>
      <c r="F3211" s="94" t="s">
        <v>944</v>
      </c>
      <c r="G3211" s="92">
        <v>68</v>
      </c>
      <c r="H3211" s="349" t="s">
        <v>1695</v>
      </c>
      <c r="I3211" s="86">
        <v>0</v>
      </c>
      <c r="J3211" s="92">
        <v>10</v>
      </c>
      <c r="K3211" s="349" t="s">
        <v>1704</v>
      </c>
      <c r="L3211" s="350"/>
      <c r="M3211" s="107">
        <v>0</v>
      </c>
    </row>
    <row r="3212" spans="2:13">
      <c r="B3212" s="61" t="s">
        <v>1679</v>
      </c>
      <c r="C3212" s="86" t="s">
        <v>847</v>
      </c>
      <c r="D3212" s="92">
        <v>75</v>
      </c>
      <c r="E3212" s="349" t="s">
        <v>1679</v>
      </c>
      <c r="F3212" s="86" t="s">
        <v>1722</v>
      </c>
      <c r="G3212" s="92">
        <v>0</v>
      </c>
      <c r="H3212" s="349" t="s">
        <v>1696</v>
      </c>
      <c r="I3212" s="86">
        <v>90</v>
      </c>
      <c r="J3212" s="92">
        <v>0</v>
      </c>
      <c r="K3212" s="349" t="s">
        <v>1735</v>
      </c>
      <c r="L3212" s="350"/>
      <c r="M3212" s="107">
        <v>0</v>
      </c>
    </row>
    <row r="3213" spans="2:13">
      <c r="B3213" s="61" t="s">
        <v>1680</v>
      </c>
      <c r="C3213" s="86" t="s">
        <v>1722</v>
      </c>
      <c r="D3213" s="92">
        <v>0</v>
      </c>
      <c r="E3213" s="349" t="s">
        <v>1680</v>
      </c>
      <c r="F3213" s="86" t="s">
        <v>1271</v>
      </c>
      <c r="G3213" s="92">
        <v>95</v>
      </c>
      <c r="H3213" s="349" t="s">
        <v>1697</v>
      </c>
      <c r="I3213" s="86">
        <v>100</v>
      </c>
      <c r="J3213" s="92">
        <v>30</v>
      </c>
      <c r="K3213" s="67" t="s">
        <v>1706</v>
      </c>
      <c r="L3213" s="68"/>
      <c r="M3213" s="101">
        <v>0</v>
      </c>
    </row>
    <row r="3214" spans="2:13">
      <c r="B3214" s="61" t="s">
        <v>1681</v>
      </c>
      <c r="C3214" s="109" t="s">
        <v>1784</v>
      </c>
      <c r="D3214" s="92">
        <v>75</v>
      </c>
      <c r="E3214" s="349" t="s">
        <v>1681</v>
      </c>
      <c r="F3214" s="86" t="s">
        <v>1722</v>
      </c>
      <c r="G3214" s="92">
        <v>0</v>
      </c>
      <c r="H3214" s="349" t="s">
        <v>1698</v>
      </c>
      <c r="I3214" s="86">
        <v>0</v>
      </c>
      <c r="J3214" s="92">
        <v>10</v>
      </c>
      <c r="K3214" s="838" t="s">
        <v>1707</v>
      </c>
      <c r="L3214" s="839"/>
      <c r="M3214" s="845"/>
    </row>
    <row r="3215" spans="2:13">
      <c r="B3215" s="61" t="s">
        <v>1682</v>
      </c>
      <c r="C3215" s="86" t="s">
        <v>1722</v>
      </c>
      <c r="D3215" s="92">
        <v>0</v>
      </c>
      <c r="E3215" s="349" t="s">
        <v>1682</v>
      </c>
      <c r="F3215" s="86" t="s">
        <v>1722</v>
      </c>
      <c r="G3215" s="92">
        <v>0</v>
      </c>
      <c r="H3215" s="350" t="s">
        <v>1724</v>
      </c>
      <c r="I3215" s="86">
        <v>50</v>
      </c>
      <c r="J3215" s="92">
        <v>0</v>
      </c>
      <c r="K3215" s="846" t="s">
        <v>1708</v>
      </c>
      <c r="L3215" s="847"/>
      <c r="M3215" s="107">
        <v>0</v>
      </c>
    </row>
    <row r="3216" spans="2:13">
      <c r="B3216" s="61" t="s">
        <v>1683</v>
      </c>
      <c r="C3216" s="86" t="s">
        <v>953</v>
      </c>
      <c r="D3216" s="92">
        <v>75</v>
      </c>
      <c r="E3216" s="349" t="s">
        <v>1683</v>
      </c>
      <c r="F3216" s="86" t="s">
        <v>1722</v>
      </c>
      <c r="G3216" s="92">
        <v>0</v>
      </c>
      <c r="H3216" s="349" t="s">
        <v>1699</v>
      </c>
      <c r="I3216" s="86">
        <v>0</v>
      </c>
      <c r="J3216" s="92">
        <v>10</v>
      </c>
      <c r="K3216" s="846" t="s">
        <v>1709</v>
      </c>
      <c r="L3216" s="847"/>
      <c r="M3216" s="107">
        <v>0</v>
      </c>
    </row>
    <row r="3217" spans="2:13">
      <c r="B3217" s="61" t="s">
        <v>1684</v>
      </c>
      <c r="C3217" s="86" t="s">
        <v>1723</v>
      </c>
      <c r="D3217" s="92" t="s">
        <v>1723</v>
      </c>
      <c r="E3217" s="349" t="s">
        <v>1684</v>
      </c>
      <c r="F3217" s="86" t="s">
        <v>1723</v>
      </c>
      <c r="G3217" s="92" t="s">
        <v>1723</v>
      </c>
      <c r="H3217" s="349" t="s">
        <v>1685</v>
      </c>
      <c r="I3217" s="86">
        <v>85</v>
      </c>
      <c r="J3217" s="92">
        <v>30</v>
      </c>
      <c r="K3217" s="846" t="s">
        <v>1710</v>
      </c>
      <c r="L3217" s="847"/>
      <c r="M3217" s="107">
        <v>0</v>
      </c>
    </row>
    <row r="3218" spans="2:13">
      <c r="B3218" s="61" t="s">
        <v>1685</v>
      </c>
      <c r="C3218" s="86" t="s">
        <v>1095</v>
      </c>
      <c r="D3218" s="92">
        <v>80</v>
      </c>
      <c r="E3218" s="349" t="s">
        <v>1685</v>
      </c>
      <c r="F3218" s="86" t="s">
        <v>1722</v>
      </c>
      <c r="G3218" s="92">
        <v>0</v>
      </c>
      <c r="H3218" s="349" t="s">
        <v>1700</v>
      </c>
      <c r="I3218" s="100">
        <v>0</v>
      </c>
      <c r="J3218" s="106">
        <v>0</v>
      </c>
      <c r="K3218" s="593" t="s">
        <v>2003</v>
      </c>
      <c r="L3218" s="100"/>
      <c r="M3218" s="101">
        <v>0</v>
      </c>
    </row>
    <row r="3219" spans="2:13">
      <c r="B3219" s="61" t="s">
        <v>1686</v>
      </c>
      <c r="C3219" s="94" t="s">
        <v>811</v>
      </c>
      <c r="D3219" s="92">
        <v>100</v>
      </c>
      <c r="E3219" s="349" t="s">
        <v>1686</v>
      </c>
      <c r="F3219" s="86" t="s">
        <v>1722</v>
      </c>
      <c r="G3219" s="92">
        <v>0</v>
      </c>
      <c r="H3219" s="848" t="s">
        <v>1712</v>
      </c>
      <c r="I3219" s="849"/>
      <c r="J3219" s="81" t="s">
        <v>1711</v>
      </c>
      <c r="K3219" s="97">
        <v>10</v>
      </c>
      <c r="L3219" s="82" t="s">
        <v>1705</v>
      </c>
      <c r="M3219" s="98">
        <v>85</v>
      </c>
    </row>
    <row r="3220" spans="2:13">
      <c r="B3220" s="61" t="s">
        <v>1687</v>
      </c>
      <c r="C3220" s="86" t="s">
        <v>1722</v>
      </c>
      <c r="D3220" s="92">
        <v>0</v>
      </c>
      <c r="E3220" s="349" t="s">
        <v>1687</v>
      </c>
      <c r="F3220" s="86" t="s">
        <v>1722</v>
      </c>
      <c r="G3220" s="92">
        <v>0</v>
      </c>
      <c r="H3220" s="350"/>
      <c r="I3220" s="350"/>
      <c r="J3220" s="350"/>
      <c r="K3220" s="350"/>
      <c r="L3220" s="350"/>
      <c r="M3220" s="65"/>
    </row>
    <row r="3221" spans="2:13">
      <c r="B3221" s="61" t="s">
        <v>1688</v>
      </c>
      <c r="C3221" s="86" t="s">
        <v>1722</v>
      </c>
      <c r="D3221" s="92">
        <v>0</v>
      </c>
      <c r="E3221" s="349" t="s">
        <v>1688</v>
      </c>
      <c r="F3221" s="86" t="s">
        <v>1722</v>
      </c>
      <c r="G3221" s="92">
        <v>0</v>
      </c>
      <c r="H3221" s="350"/>
      <c r="I3221" s="350"/>
      <c r="J3221" s="350"/>
      <c r="K3221" s="350"/>
      <c r="L3221" s="350"/>
      <c r="M3221" s="65"/>
    </row>
    <row r="3222" spans="2:13">
      <c r="B3222" s="61" t="s">
        <v>1689</v>
      </c>
      <c r="C3222" s="86" t="s">
        <v>1722</v>
      </c>
      <c r="D3222" s="92">
        <v>0</v>
      </c>
      <c r="E3222" s="349" t="s">
        <v>1689</v>
      </c>
      <c r="F3222" s="86" t="s">
        <v>1722</v>
      </c>
      <c r="G3222" s="92">
        <v>0</v>
      </c>
      <c r="H3222" s="350"/>
      <c r="I3222" s="350"/>
      <c r="J3222" s="350"/>
      <c r="K3222" s="350"/>
      <c r="L3222" s="350"/>
      <c r="M3222" s="65"/>
    </row>
    <row r="3223" spans="2:13">
      <c r="B3223" s="61" t="s">
        <v>1690</v>
      </c>
      <c r="C3223" s="94" t="s">
        <v>1252</v>
      </c>
      <c r="D3223" s="92">
        <v>80</v>
      </c>
      <c r="E3223" s="349" t="s">
        <v>1690</v>
      </c>
      <c r="F3223" s="86" t="s">
        <v>1722</v>
      </c>
      <c r="G3223" s="92">
        <v>0</v>
      </c>
      <c r="H3223" s="350"/>
      <c r="I3223" s="350"/>
      <c r="J3223" s="350"/>
      <c r="K3223" s="350"/>
      <c r="L3223" s="350"/>
      <c r="M3223" s="65"/>
    </row>
    <row r="3224" spans="2:13">
      <c r="B3224" s="61" t="s">
        <v>1691</v>
      </c>
      <c r="C3224" s="86" t="s">
        <v>1722</v>
      </c>
      <c r="D3224" s="92">
        <v>0</v>
      </c>
      <c r="E3224" s="349" t="s">
        <v>1691</v>
      </c>
      <c r="F3224" s="86" t="s">
        <v>1722</v>
      </c>
      <c r="G3224" s="92">
        <v>0</v>
      </c>
      <c r="H3224" s="86" t="s">
        <v>1716</v>
      </c>
      <c r="I3224" s="350"/>
      <c r="J3224" s="85" t="s">
        <v>1717</v>
      </c>
      <c r="K3224" s="350"/>
      <c r="L3224" s="85" t="s">
        <v>1718</v>
      </c>
      <c r="M3224" s="65"/>
    </row>
    <row r="3225" spans="2:13">
      <c r="B3225" s="61" t="s">
        <v>1692</v>
      </c>
      <c r="C3225" s="86" t="s">
        <v>1722</v>
      </c>
      <c r="D3225" s="92">
        <v>0</v>
      </c>
      <c r="E3225" s="349" t="s">
        <v>1692</v>
      </c>
      <c r="F3225" s="86" t="s">
        <v>1722</v>
      </c>
      <c r="G3225" s="92">
        <v>0</v>
      </c>
      <c r="H3225" s="350"/>
      <c r="I3225" s="350"/>
      <c r="J3225" s="350"/>
      <c r="K3225" s="350"/>
      <c r="L3225" s="350"/>
      <c r="M3225" s="65"/>
    </row>
    <row r="3226" spans="2:13">
      <c r="B3226" s="61" t="s">
        <v>1677</v>
      </c>
      <c r="C3226" s="86" t="s">
        <v>1081</v>
      </c>
      <c r="D3226" s="92">
        <v>75</v>
      </c>
      <c r="E3226" s="349" t="s">
        <v>1677</v>
      </c>
      <c r="F3226" s="86" t="s">
        <v>1722</v>
      </c>
      <c r="G3226" s="92">
        <v>0</v>
      </c>
      <c r="H3226" s="350"/>
      <c r="I3226" s="350"/>
      <c r="J3226" s="350"/>
      <c r="K3226" s="350"/>
      <c r="L3226" s="350"/>
      <c r="M3226" s="65"/>
    </row>
    <row r="3227" spans="2:13">
      <c r="B3227" s="61" t="s">
        <v>1693</v>
      </c>
      <c r="C3227" s="86" t="s">
        <v>963</v>
      </c>
      <c r="D3227" s="92">
        <v>80</v>
      </c>
      <c r="E3227" s="349" t="s">
        <v>1693</v>
      </c>
      <c r="F3227" s="86" t="s">
        <v>1722</v>
      </c>
      <c r="G3227" s="92">
        <v>0</v>
      </c>
      <c r="H3227" s="350"/>
      <c r="I3227" s="350"/>
      <c r="J3227" s="350"/>
      <c r="K3227" s="350"/>
      <c r="L3227" s="350"/>
      <c r="M3227" s="65"/>
    </row>
    <row r="3228" spans="2:13" ht="15.75" thickBot="1">
      <c r="B3228" s="102" t="s">
        <v>1729</v>
      </c>
      <c r="C3228" s="93"/>
      <c r="D3228" s="108">
        <v>82</v>
      </c>
      <c r="E3228" s="103" t="s">
        <v>1730</v>
      </c>
      <c r="F3228" s="93"/>
      <c r="G3228" s="108">
        <v>82</v>
      </c>
      <c r="H3228" s="83"/>
      <c r="I3228" s="83"/>
      <c r="J3228" s="83"/>
      <c r="K3228" s="83"/>
      <c r="L3228" s="83"/>
      <c r="M3228" s="84"/>
    </row>
    <row r="3229" spans="2:13" ht="15.75" thickTop="1">
      <c r="B3229" s="156"/>
      <c r="C3229" s="157"/>
      <c r="D3229" s="157"/>
      <c r="E3229" s="156"/>
      <c r="F3229" s="157"/>
      <c r="G3229" s="157"/>
      <c r="H3229" s="156"/>
      <c r="I3229" s="156"/>
      <c r="J3229" s="156"/>
      <c r="K3229" s="156"/>
      <c r="L3229" s="156"/>
      <c r="M3229" s="156"/>
    </row>
    <row r="3230" spans="2:13">
      <c r="B3230" s="156"/>
      <c r="C3230" s="157"/>
      <c r="D3230" s="157"/>
      <c r="E3230" s="156"/>
      <c r="F3230" s="157"/>
      <c r="G3230" s="157"/>
      <c r="H3230" s="156"/>
      <c r="I3230" s="156"/>
      <c r="J3230" s="156"/>
      <c r="K3230" s="156"/>
      <c r="L3230" s="156"/>
      <c r="M3230" s="156"/>
    </row>
    <row r="3231" spans="2:13" ht="15.75" thickBot="1">
      <c r="B3231" s="156"/>
      <c r="C3231" s="157"/>
      <c r="D3231" s="157"/>
      <c r="E3231" s="156"/>
      <c r="F3231" s="157"/>
      <c r="G3231" s="157"/>
      <c r="H3231" s="156"/>
      <c r="I3231" s="156"/>
      <c r="J3231" s="156"/>
      <c r="K3231" s="156"/>
      <c r="L3231" s="156"/>
      <c r="M3231" s="156"/>
    </row>
    <row r="3232" spans="2:13" ht="16.5" thickTop="1" thickBot="1">
      <c r="B3232" s="833" t="s">
        <v>1815</v>
      </c>
      <c r="C3232" s="834"/>
      <c r="D3232" s="835" t="s">
        <v>1658</v>
      </c>
      <c r="E3232" s="836"/>
      <c r="F3232" s="836"/>
      <c r="G3232" s="836"/>
      <c r="H3232" s="836"/>
      <c r="I3232" s="837"/>
      <c r="J3232" s="228"/>
      <c r="K3232" s="59"/>
      <c r="L3232" s="59"/>
      <c r="M3232" s="60"/>
    </row>
    <row r="3233" spans="2:13" ht="15.75" thickTop="1">
      <c r="B3233" s="66" t="s">
        <v>1667</v>
      </c>
      <c r="C3233" s="599" t="s">
        <v>2059</v>
      </c>
      <c r="D3233" s="212" t="s">
        <v>1652</v>
      </c>
      <c r="E3233" s="213" t="s">
        <v>1653</v>
      </c>
      <c r="F3233" s="213" t="s">
        <v>1654</v>
      </c>
      <c r="G3233" s="213" t="s">
        <v>1656</v>
      </c>
      <c r="H3233" s="213" t="s">
        <v>1655</v>
      </c>
      <c r="I3233" s="214" t="s">
        <v>1657</v>
      </c>
      <c r="J3233" s="229"/>
      <c r="K3233" s="211"/>
      <c r="L3233" s="211"/>
      <c r="M3233" s="65"/>
    </row>
    <row r="3234" spans="2:13">
      <c r="B3234" s="66" t="s">
        <v>1757</v>
      </c>
      <c r="C3234" s="86" t="s">
        <v>1745</v>
      </c>
      <c r="D3234" s="87">
        <v>91</v>
      </c>
      <c r="E3234" s="88">
        <v>90</v>
      </c>
      <c r="F3234" s="88">
        <v>106</v>
      </c>
      <c r="G3234" s="88">
        <v>130</v>
      </c>
      <c r="H3234" s="88">
        <v>106</v>
      </c>
      <c r="I3234" s="89">
        <v>77</v>
      </c>
      <c r="J3234" s="229"/>
      <c r="K3234" s="211"/>
      <c r="L3234" s="211"/>
      <c r="M3234" s="65"/>
    </row>
    <row r="3235" spans="2:13">
      <c r="B3235" s="66" t="s">
        <v>1665</v>
      </c>
      <c r="C3235" s="86" t="s">
        <v>5</v>
      </c>
      <c r="D3235" s="838" t="s">
        <v>1669</v>
      </c>
      <c r="E3235" s="839"/>
      <c r="F3235" s="839"/>
      <c r="G3235" s="839"/>
      <c r="H3235" s="839"/>
      <c r="I3235" s="840"/>
      <c r="J3235" s="229"/>
      <c r="K3235" s="211"/>
      <c r="L3235" s="211"/>
      <c r="M3235" s="65"/>
    </row>
    <row r="3236" spans="2:13">
      <c r="B3236" s="66" t="s">
        <v>1666</v>
      </c>
      <c r="C3236" s="86" t="s">
        <v>15</v>
      </c>
      <c r="D3236" s="841" t="s">
        <v>1661</v>
      </c>
      <c r="E3236" s="842"/>
      <c r="F3236" s="842"/>
      <c r="G3236" s="842" t="s">
        <v>1662</v>
      </c>
      <c r="H3236" s="842"/>
      <c r="I3236" s="843"/>
      <c r="J3236" s="229"/>
      <c r="K3236" s="211"/>
      <c r="L3236" s="211"/>
      <c r="M3236" s="65"/>
    </row>
    <row r="3237" spans="2:13">
      <c r="B3237" s="66" t="s">
        <v>1670</v>
      </c>
      <c r="C3237" s="86" t="s">
        <v>1451</v>
      </c>
      <c r="D3237" s="63" t="s">
        <v>1663</v>
      </c>
      <c r="E3237" s="211" t="s">
        <v>845</v>
      </c>
      <c r="F3237" s="211"/>
      <c r="G3237" s="64" t="s">
        <v>1663</v>
      </c>
      <c r="H3237" s="211" t="s">
        <v>963</v>
      </c>
      <c r="I3237" s="70"/>
      <c r="J3237" s="230"/>
      <c r="K3237" s="211"/>
      <c r="L3237" s="211"/>
      <c r="M3237" s="65"/>
    </row>
    <row r="3238" spans="2:13">
      <c r="B3238" s="66" t="s">
        <v>1659</v>
      </c>
      <c r="C3238" s="86">
        <v>753.64</v>
      </c>
      <c r="D3238" s="71" t="s">
        <v>1664</v>
      </c>
      <c r="E3238" s="90">
        <v>62</v>
      </c>
      <c r="F3238" s="68"/>
      <c r="G3238" s="72" t="s">
        <v>1664</v>
      </c>
      <c r="H3238" s="90">
        <v>80</v>
      </c>
      <c r="I3238" s="69"/>
      <c r="J3238" s="211"/>
      <c r="K3238" s="211"/>
      <c r="L3238" s="211"/>
      <c r="M3238" s="65"/>
    </row>
    <row r="3239" spans="2:13">
      <c r="B3239" s="66" t="s">
        <v>1660</v>
      </c>
      <c r="C3239" s="110">
        <v>1187.2</v>
      </c>
      <c r="D3239" s="838" t="s">
        <v>1668</v>
      </c>
      <c r="E3239" s="839"/>
      <c r="F3239" s="839"/>
      <c r="G3239" s="839"/>
      <c r="H3239" s="839"/>
      <c r="I3239" s="840"/>
      <c r="J3239" s="211"/>
      <c r="K3239" s="211"/>
      <c r="L3239" s="211"/>
      <c r="M3239" s="65"/>
    </row>
    <row r="3240" spans="2:13">
      <c r="B3240" s="66" t="s">
        <v>1728</v>
      </c>
      <c r="C3240" s="86">
        <v>496.54</v>
      </c>
      <c r="D3240" s="841" t="s">
        <v>1661</v>
      </c>
      <c r="E3240" s="842"/>
      <c r="F3240" s="842"/>
      <c r="G3240" s="842" t="s">
        <v>1662</v>
      </c>
      <c r="H3240" s="842"/>
      <c r="I3240" s="843"/>
      <c r="J3240" s="211"/>
      <c r="K3240" s="211"/>
      <c r="L3240" s="211"/>
      <c r="M3240" s="65"/>
    </row>
    <row r="3241" spans="2:13">
      <c r="B3241" s="66" t="s">
        <v>1713</v>
      </c>
      <c r="C3241" s="140">
        <v>1.4</v>
      </c>
      <c r="D3241" s="63" t="s">
        <v>1663</v>
      </c>
      <c r="E3241" s="211" t="s">
        <v>844</v>
      </c>
      <c r="F3241" s="211"/>
      <c r="G3241" s="64" t="s">
        <v>1663</v>
      </c>
      <c r="H3241" s="211" t="s">
        <v>860</v>
      </c>
      <c r="I3241" s="70"/>
      <c r="J3241" s="211"/>
      <c r="K3241" s="211"/>
      <c r="L3241" s="211"/>
      <c r="M3241" s="65"/>
    </row>
    <row r="3242" spans="2:13">
      <c r="B3242" s="66" t="s">
        <v>1714</v>
      </c>
      <c r="C3242" s="86">
        <v>1.18</v>
      </c>
      <c r="D3242" s="63" t="s">
        <v>1664</v>
      </c>
      <c r="E3242" s="90">
        <v>102</v>
      </c>
      <c r="F3242" s="68"/>
      <c r="G3242" s="72" t="s">
        <v>1664</v>
      </c>
      <c r="H3242" s="91">
        <v>80</v>
      </c>
      <c r="I3242" s="70"/>
      <c r="J3242" s="211"/>
      <c r="K3242" s="211"/>
      <c r="L3242" s="211"/>
      <c r="M3242" s="65"/>
    </row>
    <row r="3243" spans="2:13">
      <c r="B3243" s="844" t="s">
        <v>1671</v>
      </c>
      <c r="C3243" s="839"/>
      <c r="D3243" s="840"/>
      <c r="E3243" s="838" t="s">
        <v>1672</v>
      </c>
      <c r="F3243" s="839"/>
      <c r="G3243" s="840"/>
      <c r="H3243" s="838" t="s">
        <v>1673</v>
      </c>
      <c r="I3243" s="839"/>
      <c r="J3243" s="840"/>
      <c r="K3243" s="838" t="s">
        <v>1701</v>
      </c>
      <c r="L3243" s="839"/>
      <c r="M3243" s="845"/>
    </row>
    <row r="3244" spans="2:13">
      <c r="B3244" s="73" t="s">
        <v>1674</v>
      </c>
      <c r="C3244" s="213" t="s">
        <v>1675</v>
      </c>
      <c r="D3244" s="214" t="s">
        <v>1676</v>
      </c>
      <c r="E3244" s="212" t="s">
        <v>1674</v>
      </c>
      <c r="F3244" s="213" t="s">
        <v>1675</v>
      </c>
      <c r="G3244" s="214" t="s">
        <v>1676</v>
      </c>
      <c r="H3244" s="212" t="s">
        <v>1694</v>
      </c>
      <c r="I3244" s="213" t="s">
        <v>1731</v>
      </c>
      <c r="J3244" s="214" t="s">
        <v>1732</v>
      </c>
      <c r="K3244" s="212" t="s">
        <v>1702</v>
      </c>
      <c r="L3244" s="213"/>
      <c r="M3244" s="77" t="s">
        <v>1703</v>
      </c>
    </row>
    <row r="3245" spans="2:13">
      <c r="B3245" s="61" t="s">
        <v>1678</v>
      </c>
      <c r="C3245" s="86" t="s">
        <v>1144</v>
      </c>
      <c r="D3245" s="92">
        <v>102</v>
      </c>
      <c r="E3245" s="210" t="s">
        <v>1678</v>
      </c>
      <c r="F3245" s="94" t="s">
        <v>944</v>
      </c>
      <c r="G3245" s="92">
        <v>68</v>
      </c>
      <c r="H3245" s="210" t="s">
        <v>1695</v>
      </c>
      <c r="I3245" s="86">
        <v>75</v>
      </c>
      <c r="J3245" s="92">
        <v>10</v>
      </c>
      <c r="K3245" s="210" t="s">
        <v>1704</v>
      </c>
      <c r="L3245" s="211"/>
      <c r="M3245" s="107">
        <v>0</v>
      </c>
    </row>
    <row r="3246" spans="2:13">
      <c r="B3246" s="61" t="s">
        <v>1679</v>
      </c>
      <c r="C3246" s="86" t="s">
        <v>1723</v>
      </c>
      <c r="D3246" s="92" t="s">
        <v>1723</v>
      </c>
      <c r="E3246" s="210" t="s">
        <v>1679</v>
      </c>
      <c r="F3246" s="86" t="s">
        <v>1723</v>
      </c>
      <c r="G3246" s="92" t="s">
        <v>1723</v>
      </c>
      <c r="H3246" s="210" t="s">
        <v>1696</v>
      </c>
      <c r="I3246" s="86">
        <v>90</v>
      </c>
      <c r="J3246" s="92">
        <v>0</v>
      </c>
      <c r="K3246" s="210" t="s">
        <v>1735</v>
      </c>
      <c r="L3246" s="211"/>
      <c r="M3246" s="107">
        <v>0</v>
      </c>
    </row>
    <row r="3247" spans="2:13">
      <c r="B3247" s="61" t="s">
        <v>1680</v>
      </c>
      <c r="C3247" s="86" t="s">
        <v>1722</v>
      </c>
      <c r="D3247" s="92">
        <v>0</v>
      </c>
      <c r="E3247" s="210" t="s">
        <v>1680</v>
      </c>
      <c r="F3247" s="86" t="s">
        <v>1722</v>
      </c>
      <c r="G3247" s="92">
        <v>0</v>
      </c>
      <c r="H3247" s="210" t="s">
        <v>1697</v>
      </c>
      <c r="I3247" s="86">
        <v>0</v>
      </c>
      <c r="J3247" s="92">
        <v>30</v>
      </c>
      <c r="K3247" s="67" t="s">
        <v>1706</v>
      </c>
      <c r="L3247" s="68"/>
      <c r="M3247" s="101">
        <v>0</v>
      </c>
    </row>
    <row r="3248" spans="2:13">
      <c r="B3248" s="61" t="s">
        <v>1681</v>
      </c>
      <c r="C3248" s="86" t="s">
        <v>1722</v>
      </c>
      <c r="D3248" s="92">
        <v>0</v>
      </c>
      <c r="E3248" s="210" t="s">
        <v>1681</v>
      </c>
      <c r="F3248" s="86" t="s">
        <v>1722</v>
      </c>
      <c r="G3248" s="92">
        <v>0</v>
      </c>
      <c r="H3248" s="210" t="s">
        <v>1698</v>
      </c>
      <c r="I3248" s="86">
        <v>0</v>
      </c>
      <c r="J3248" s="92">
        <v>0</v>
      </c>
      <c r="K3248" s="838" t="s">
        <v>1707</v>
      </c>
      <c r="L3248" s="839"/>
      <c r="M3248" s="845"/>
    </row>
    <row r="3249" spans="2:13">
      <c r="B3249" s="61" t="s">
        <v>1682</v>
      </c>
      <c r="C3249" s="86" t="s">
        <v>1722</v>
      </c>
      <c r="D3249" s="92">
        <v>0</v>
      </c>
      <c r="E3249" s="210" t="s">
        <v>1682</v>
      </c>
      <c r="F3249" s="94" t="s">
        <v>1781</v>
      </c>
      <c r="G3249" s="92">
        <v>60</v>
      </c>
      <c r="H3249" s="211" t="s">
        <v>1724</v>
      </c>
      <c r="I3249" s="86">
        <v>50</v>
      </c>
      <c r="J3249" s="92">
        <v>0</v>
      </c>
      <c r="K3249" s="846" t="s">
        <v>1708</v>
      </c>
      <c r="L3249" s="847"/>
      <c r="M3249" s="107">
        <v>0</v>
      </c>
    </row>
    <row r="3250" spans="2:13">
      <c r="B3250" s="61" t="s">
        <v>1683</v>
      </c>
      <c r="C3250" s="86" t="s">
        <v>1722</v>
      </c>
      <c r="D3250" s="92">
        <v>0</v>
      </c>
      <c r="E3250" s="210" t="s">
        <v>1683</v>
      </c>
      <c r="F3250" s="86" t="s">
        <v>1722</v>
      </c>
      <c r="G3250" s="92">
        <v>0</v>
      </c>
      <c r="H3250" s="210" t="s">
        <v>1699</v>
      </c>
      <c r="I3250" s="86">
        <v>0</v>
      </c>
      <c r="J3250" s="92">
        <v>0</v>
      </c>
      <c r="K3250" s="846" t="s">
        <v>1709</v>
      </c>
      <c r="L3250" s="847"/>
      <c r="M3250" s="107">
        <v>0</v>
      </c>
    </row>
    <row r="3251" spans="2:13">
      <c r="B3251" s="61" t="s">
        <v>1684</v>
      </c>
      <c r="C3251" s="94" t="s">
        <v>1155</v>
      </c>
      <c r="D3251" s="92">
        <v>40</v>
      </c>
      <c r="E3251" s="210" t="s">
        <v>1684</v>
      </c>
      <c r="F3251" s="86" t="s">
        <v>1722</v>
      </c>
      <c r="G3251" s="92">
        <v>0</v>
      </c>
      <c r="H3251" s="210" t="s">
        <v>1685</v>
      </c>
      <c r="I3251" s="86">
        <v>85</v>
      </c>
      <c r="J3251" s="92">
        <v>0</v>
      </c>
      <c r="K3251" s="846" t="s">
        <v>1710</v>
      </c>
      <c r="L3251" s="847"/>
      <c r="M3251" s="107">
        <v>100</v>
      </c>
    </row>
    <row r="3252" spans="2:13">
      <c r="B3252" s="61" t="s">
        <v>1685</v>
      </c>
      <c r="C3252" s="86" t="s">
        <v>1722</v>
      </c>
      <c r="D3252" s="92">
        <v>0</v>
      </c>
      <c r="E3252" s="210" t="s">
        <v>1685</v>
      </c>
      <c r="F3252" s="86" t="s">
        <v>1722</v>
      </c>
      <c r="G3252" s="92">
        <v>0</v>
      </c>
      <c r="H3252" s="210" t="s">
        <v>1700</v>
      </c>
      <c r="I3252" s="100">
        <v>0</v>
      </c>
      <c r="J3252" s="106">
        <v>0</v>
      </c>
      <c r="K3252" s="593" t="s">
        <v>2003</v>
      </c>
      <c r="L3252" s="100"/>
      <c r="M3252" s="101">
        <v>0</v>
      </c>
    </row>
    <row r="3253" spans="2:13">
      <c r="B3253" s="61" t="s">
        <v>1686</v>
      </c>
      <c r="C3253" s="94" t="s">
        <v>811</v>
      </c>
      <c r="D3253" s="92">
        <v>100</v>
      </c>
      <c r="E3253" s="210" t="s">
        <v>1686</v>
      </c>
      <c r="F3253" s="94" t="s">
        <v>810</v>
      </c>
      <c r="G3253" s="92">
        <v>90</v>
      </c>
      <c r="H3253" s="848" t="s">
        <v>1712</v>
      </c>
      <c r="I3253" s="849"/>
      <c r="J3253" s="81" t="s">
        <v>1711</v>
      </c>
      <c r="K3253" s="97">
        <v>60</v>
      </c>
      <c r="L3253" s="82" t="s">
        <v>1705</v>
      </c>
      <c r="M3253" s="98">
        <v>135</v>
      </c>
    </row>
    <row r="3254" spans="2:13">
      <c r="B3254" s="61" t="s">
        <v>1687</v>
      </c>
      <c r="C3254" s="86" t="s">
        <v>1722</v>
      </c>
      <c r="D3254" s="92">
        <v>0</v>
      </c>
      <c r="E3254" s="210" t="s">
        <v>1687</v>
      </c>
      <c r="F3254" s="86" t="s">
        <v>1722</v>
      </c>
      <c r="G3254" s="92">
        <v>0</v>
      </c>
      <c r="H3254" s="211"/>
      <c r="I3254" s="211"/>
      <c r="J3254" s="211"/>
      <c r="K3254" s="211"/>
      <c r="L3254" s="211"/>
      <c r="M3254" s="65"/>
    </row>
    <row r="3255" spans="2:13">
      <c r="B3255" s="61" t="s">
        <v>1688</v>
      </c>
      <c r="C3255" s="86" t="s">
        <v>1722</v>
      </c>
      <c r="D3255" s="92">
        <v>0</v>
      </c>
      <c r="E3255" s="210" t="s">
        <v>1688</v>
      </c>
      <c r="F3255" s="86" t="s">
        <v>1722</v>
      </c>
      <c r="G3255" s="92">
        <v>0</v>
      </c>
      <c r="H3255" s="211"/>
      <c r="I3255" s="211"/>
      <c r="J3255" s="211"/>
      <c r="K3255" s="211"/>
      <c r="L3255" s="211"/>
      <c r="M3255" s="65"/>
    </row>
    <row r="3256" spans="2:13">
      <c r="B3256" s="61" t="s">
        <v>1689</v>
      </c>
      <c r="C3256" s="86" t="s">
        <v>704</v>
      </c>
      <c r="D3256" s="92">
        <v>60</v>
      </c>
      <c r="E3256" s="210" t="s">
        <v>1689</v>
      </c>
      <c r="F3256" s="86" t="s">
        <v>1722</v>
      </c>
      <c r="G3256" s="92">
        <v>0</v>
      </c>
      <c r="H3256" s="211"/>
      <c r="I3256" s="211"/>
      <c r="J3256" s="211"/>
      <c r="K3256" s="211"/>
      <c r="L3256" s="211"/>
      <c r="M3256" s="65"/>
    </row>
    <row r="3257" spans="2:13">
      <c r="B3257" s="61" t="s">
        <v>1690</v>
      </c>
      <c r="C3257" s="94" t="s">
        <v>1252</v>
      </c>
      <c r="D3257" s="92">
        <v>80</v>
      </c>
      <c r="E3257" s="210" t="s">
        <v>1690</v>
      </c>
      <c r="F3257" s="109" t="s">
        <v>1743</v>
      </c>
      <c r="G3257" s="92">
        <v>60</v>
      </c>
      <c r="H3257" s="211"/>
      <c r="I3257" s="211"/>
      <c r="J3257" s="211"/>
      <c r="K3257" s="211"/>
      <c r="L3257" s="211"/>
      <c r="M3257" s="65"/>
    </row>
    <row r="3258" spans="2:13">
      <c r="B3258" s="61" t="s">
        <v>1691</v>
      </c>
      <c r="C3258" s="86" t="s">
        <v>1722</v>
      </c>
      <c r="D3258" s="92">
        <v>0</v>
      </c>
      <c r="E3258" s="210" t="s">
        <v>1691</v>
      </c>
      <c r="F3258" s="86" t="s">
        <v>1722</v>
      </c>
      <c r="G3258" s="92">
        <v>0</v>
      </c>
      <c r="H3258" s="86" t="s">
        <v>1716</v>
      </c>
      <c r="I3258" s="211"/>
      <c r="J3258" s="85" t="s">
        <v>1717</v>
      </c>
      <c r="K3258" s="211"/>
      <c r="L3258" s="85" t="s">
        <v>1718</v>
      </c>
      <c r="M3258" s="65"/>
    </row>
    <row r="3259" spans="2:13">
      <c r="B3259" s="61" t="s">
        <v>1692</v>
      </c>
      <c r="C3259" s="86" t="s">
        <v>1722</v>
      </c>
      <c r="D3259" s="92">
        <v>0</v>
      </c>
      <c r="E3259" s="210" t="s">
        <v>1692</v>
      </c>
      <c r="F3259" s="109" t="s">
        <v>799</v>
      </c>
      <c r="G3259" s="92">
        <v>90</v>
      </c>
      <c r="H3259" s="211"/>
      <c r="I3259" s="211"/>
      <c r="J3259" s="211"/>
      <c r="K3259" s="211"/>
      <c r="L3259" s="211"/>
      <c r="M3259" s="65"/>
    </row>
    <row r="3260" spans="2:13">
      <c r="B3260" s="61" t="s">
        <v>1677</v>
      </c>
      <c r="C3260" s="86" t="s">
        <v>752</v>
      </c>
      <c r="D3260" s="92">
        <v>80</v>
      </c>
      <c r="E3260" s="210" t="s">
        <v>1677</v>
      </c>
      <c r="F3260" s="86" t="s">
        <v>761</v>
      </c>
      <c r="G3260" s="92">
        <v>80</v>
      </c>
      <c r="H3260" s="211"/>
      <c r="I3260" s="211"/>
      <c r="J3260" s="211"/>
      <c r="K3260" s="211"/>
      <c r="L3260" s="211"/>
      <c r="M3260" s="65"/>
    </row>
    <row r="3261" spans="2:13">
      <c r="B3261" s="61" t="s">
        <v>1693</v>
      </c>
      <c r="C3261" s="86" t="s">
        <v>1723</v>
      </c>
      <c r="D3261" s="92" t="s">
        <v>1723</v>
      </c>
      <c r="E3261" s="210" t="s">
        <v>1693</v>
      </c>
      <c r="F3261" s="86" t="s">
        <v>1723</v>
      </c>
      <c r="G3261" s="92" t="s">
        <v>1723</v>
      </c>
      <c r="H3261" s="211"/>
      <c r="I3261" s="211"/>
      <c r="J3261" s="211"/>
      <c r="K3261" s="211"/>
      <c r="L3261" s="211"/>
      <c r="M3261" s="65"/>
    </row>
    <row r="3262" spans="2:13" ht="15.75" thickBot="1">
      <c r="B3262" s="102" t="s">
        <v>1729</v>
      </c>
      <c r="C3262" s="93"/>
      <c r="D3262" s="108">
        <v>77</v>
      </c>
      <c r="E3262" s="103" t="s">
        <v>1730</v>
      </c>
      <c r="F3262" s="93"/>
      <c r="G3262" s="108">
        <v>75</v>
      </c>
      <c r="H3262" s="83"/>
      <c r="I3262" s="83"/>
      <c r="J3262" s="83"/>
      <c r="K3262" s="83"/>
      <c r="L3262" s="83"/>
      <c r="M3262" s="84"/>
    </row>
    <row r="3263" spans="2:13" ht="16.5" thickTop="1" thickBot="1">
      <c r="B3263" s="156"/>
      <c r="C3263" s="157"/>
      <c r="D3263" s="157"/>
      <c r="E3263" s="156"/>
      <c r="F3263" s="157"/>
      <c r="G3263" s="157"/>
      <c r="H3263" s="156"/>
      <c r="I3263" s="156"/>
      <c r="J3263" s="156"/>
      <c r="K3263" s="156"/>
      <c r="L3263" s="156"/>
      <c r="M3263" s="156"/>
    </row>
    <row r="3264" spans="2:13" ht="16.5" thickTop="1" thickBot="1">
      <c r="B3264" s="833" t="s">
        <v>1818</v>
      </c>
      <c r="C3264" s="834"/>
      <c r="D3264" s="835" t="s">
        <v>1658</v>
      </c>
      <c r="E3264" s="836"/>
      <c r="F3264" s="836"/>
      <c r="G3264" s="836"/>
      <c r="H3264" s="836"/>
      <c r="I3264" s="837"/>
      <c r="J3264" s="158"/>
      <c r="K3264" s="59"/>
      <c r="L3264" s="59"/>
      <c r="M3264" s="60"/>
    </row>
    <row r="3265" spans="2:13" ht="15.75" thickTop="1">
      <c r="B3265" s="66" t="s">
        <v>1667</v>
      </c>
      <c r="C3265" s="599" t="s">
        <v>2032</v>
      </c>
      <c r="D3265" s="212" t="s">
        <v>1652</v>
      </c>
      <c r="E3265" s="213" t="s">
        <v>1653</v>
      </c>
      <c r="F3265" s="213" t="s">
        <v>1654</v>
      </c>
      <c r="G3265" s="213" t="s">
        <v>1656</v>
      </c>
      <c r="H3265" s="213" t="s">
        <v>1655</v>
      </c>
      <c r="I3265" s="214" t="s">
        <v>1657</v>
      </c>
      <c r="J3265" s="159"/>
      <c r="K3265" s="211"/>
      <c r="L3265" s="211"/>
      <c r="M3265" s="65"/>
    </row>
    <row r="3266" spans="2:13">
      <c r="B3266" s="66" t="s">
        <v>1757</v>
      </c>
      <c r="C3266" s="86" t="s">
        <v>1745</v>
      </c>
      <c r="D3266" s="87">
        <v>80</v>
      </c>
      <c r="E3266" s="88">
        <v>125</v>
      </c>
      <c r="F3266" s="88">
        <v>75</v>
      </c>
      <c r="G3266" s="88">
        <v>40</v>
      </c>
      <c r="H3266" s="88">
        <v>95</v>
      </c>
      <c r="I3266" s="89">
        <v>85</v>
      </c>
      <c r="J3266" s="159"/>
      <c r="K3266" s="211"/>
      <c r="L3266" s="211"/>
      <c r="M3266" s="65"/>
    </row>
    <row r="3267" spans="2:13">
      <c r="B3267" s="66" t="s">
        <v>1665</v>
      </c>
      <c r="C3267" s="86" t="s">
        <v>0</v>
      </c>
      <c r="D3267" s="838" t="s">
        <v>1669</v>
      </c>
      <c r="E3267" s="839"/>
      <c r="F3267" s="839"/>
      <c r="G3267" s="839"/>
      <c r="H3267" s="839"/>
      <c r="I3267" s="840"/>
      <c r="J3267" s="159"/>
      <c r="K3267" s="211"/>
      <c r="L3267" s="211"/>
      <c r="M3267" s="65"/>
    </row>
    <row r="3268" spans="2:13">
      <c r="B3268" s="66" t="s">
        <v>1666</v>
      </c>
      <c r="C3268" s="86" t="s">
        <v>4</v>
      </c>
      <c r="D3268" s="841" t="s">
        <v>1661</v>
      </c>
      <c r="E3268" s="842"/>
      <c r="F3268" s="842"/>
      <c r="G3268" s="842" t="s">
        <v>1662</v>
      </c>
      <c r="H3268" s="842"/>
      <c r="I3268" s="843"/>
      <c r="J3268" s="159"/>
      <c r="K3268" s="211"/>
      <c r="L3268" s="211"/>
      <c r="M3268" s="65"/>
    </row>
    <row r="3269" spans="2:13">
      <c r="B3269" s="66" t="s">
        <v>1670</v>
      </c>
      <c r="C3269" s="86" t="s">
        <v>1463</v>
      </c>
      <c r="D3269" s="63" t="s">
        <v>1663</v>
      </c>
      <c r="E3269" s="211" t="s">
        <v>1017</v>
      </c>
      <c r="F3269" s="211"/>
      <c r="G3269" s="64" t="s">
        <v>1663</v>
      </c>
      <c r="H3269" s="211" t="s">
        <v>869</v>
      </c>
      <c r="I3269" s="70"/>
      <c r="J3269" s="231"/>
      <c r="K3269" s="211"/>
      <c r="L3269" s="211"/>
      <c r="M3269" s="65"/>
    </row>
    <row r="3270" spans="2:13">
      <c r="B3270" s="66" t="s">
        <v>1659</v>
      </c>
      <c r="C3270" s="86">
        <v>607.54</v>
      </c>
      <c r="D3270" s="71" t="s">
        <v>1664</v>
      </c>
      <c r="E3270" s="90">
        <v>102</v>
      </c>
      <c r="F3270" s="68"/>
      <c r="G3270" s="72" t="s">
        <v>1664</v>
      </c>
      <c r="H3270" s="90">
        <v>150</v>
      </c>
      <c r="I3270" s="69"/>
      <c r="J3270" s="184"/>
      <c r="K3270" s="211"/>
      <c r="L3270" s="211"/>
      <c r="M3270" s="65"/>
    </row>
    <row r="3271" spans="2:13">
      <c r="B3271" s="66" t="s">
        <v>1660</v>
      </c>
      <c r="C3271" s="86">
        <v>234.19</v>
      </c>
      <c r="D3271" s="838" t="s">
        <v>1668</v>
      </c>
      <c r="E3271" s="839"/>
      <c r="F3271" s="839"/>
      <c r="G3271" s="839"/>
      <c r="H3271" s="839"/>
      <c r="I3271" s="840"/>
      <c r="J3271" s="184"/>
      <c r="K3271" s="211"/>
      <c r="L3271" s="211"/>
      <c r="M3271" s="65"/>
    </row>
    <row r="3272" spans="2:13">
      <c r="B3272" s="66" t="s">
        <v>1728</v>
      </c>
      <c r="C3272" s="86">
        <v>164.85</v>
      </c>
      <c r="D3272" s="841" t="s">
        <v>1661</v>
      </c>
      <c r="E3272" s="842"/>
      <c r="F3272" s="842"/>
      <c r="G3272" s="842" t="s">
        <v>1662</v>
      </c>
      <c r="H3272" s="842"/>
      <c r="I3272" s="843"/>
      <c r="J3272" s="184"/>
      <c r="K3272" s="211"/>
      <c r="L3272" s="211"/>
      <c r="M3272" s="65"/>
    </row>
    <row r="3273" spans="2:13">
      <c r="B3273" s="66" t="s">
        <v>1713</v>
      </c>
      <c r="C3273" s="86">
        <v>1.23</v>
      </c>
      <c r="D3273" s="63" t="s">
        <v>1663</v>
      </c>
      <c r="E3273" s="211" t="s">
        <v>1722</v>
      </c>
      <c r="F3273" s="211"/>
      <c r="G3273" s="64" t="s">
        <v>1663</v>
      </c>
      <c r="H3273" s="211" t="s">
        <v>866</v>
      </c>
      <c r="I3273" s="70"/>
      <c r="J3273" s="184"/>
      <c r="K3273" s="211"/>
      <c r="L3273" s="211"/>
      <c r="M3273" s="65"/>
    </row>
    <row r="3274" spans="2:13">
      <c r="B3274" s="66" t="s">
        <v>1714</v>
      </c>
      <c r="C3274" s="86">
        <v>1.31</v>
      </c>
      <c r="D3274" s="63" t="s">
        <v>1664</v>
      </c>
      <c r="E3274" s="90">
        <v>0</v>
      </c>
      <c r="F3274" s="68"/>
      <c r="G3274" s="72" t="s">
        <v>1664</v>
      </c>
      <c r="H3274" s="91">
        <v>84</v>
      </c>
      <c r="I3274" s="70"/>
      <c r="J3274" s="184"/>
      <c r="K3274" s="211"/>
      <c r="L3274" s="211"/>
      <c r="M3274" s="65"/>
    </row>
    <row r="3275" spans="2:13">
      <c r="B3275" s="844" t="s">
        <v>1671</v>
      </c>
      <c r="C3275" s="839"/>
      <c r="D3275" s="840"/>
      <c r="E3275" s="838" t="s">
        <v>1672</v>
      </c>
      <c r="F3275" s="839"/>
      <c r="G3275" s="840"/>
      <c r="H3275" s="838" t="s">
        <v>1673</v>
      </c>
      <c r="I3275" s="839"/>
      <c r="J3275" s="840"/>
      <c r="K3275" s="838" t="s">
        <v>1701</v>
      </c>
      <c r="L3275" s="839"/>
      <c r="M3275" s="845"/>
    </row>
    <row r="3276" spans="2:13">
      <c r="B3276" s="73" t="s">
        <v>1674</v>
      </c>
      <c r="C3276" s="213" t="s">
        <v>1675</v>
      </c>
      <c r="D3276" s="214" t="s">
        <v>1676</v>
      </c>
      <c r="E3276" s="212" t="s">
        <v>1674</v>
      </c>
      <c r="F3276" s="213" t="s">
        <v>1675</v>
      </c>
      <c r="G3276" s="214" t="s">
        <v>1676</v>
      </c>
      <c r="H3276" s="212" t="s">
        <v>1694</v>
      </c>
      <c r="I3276" s="213" t="s">
        <v>1731</v>
      </c>
      <c r="J3276" s="214" t="s">
        <v>1732</v>
      </c>
      <c r="K3276" s="212" t="s">
        <v>1702</v>
      </c>
      <c r="L3276" s="213"/>
      <c r="M3276" s="77" t="s">
        <v>1703</v>
      </c>
    </row>
    <row r="3277" spans="2:13">
      <c r="B3277" s="61" t="s">
        <v>1678</v>
      </c>
      <c r="C3277" s="86" t="s">
        <v>1144</v>
      </c>
      <c r="D3277" s="92">
        <v>102</v>
      </c>
      <c r="E3277" s="210" t="s">
        <v>1678</v>
      </c>
      <c r="F3277" s="94" t="s">
        <v>944</v>
      </c>
      <c r="G3277" s="92">
        <v>68</v>
      </c>
      <c r="H3277" s="210" t="s">
        <v>1695</v>
      </c>
      <c r="I3277" s="86">
        <v>0</v>
      </c>
      <c r="J3277" s="92">
        <v>0</v>
      </c>
      <c r="K3277" s="210" t="s">
        <v>1704</v>
      </c>
      <c r="L3277" s="211"/>
      <c r="M3277" s="107">
        <v>0</v>
      </c>
    </row>
    <row r="3278" spans="2:13">
      <c r="B3278" s="61" t="s">
        <v>1679</v>
      </c>
      <c r="C3278" s="86" t="s">
        <v>1722</v>
      </c>
      <c r="D3278" s="92">
        <v>0</v>
      </c>
      <c r="E3278" s="210" t="s">
        <v>1679</v>
      </c>
      <c r="F3278" s="86" t="s">
        <v>1722</v>
      </c>
      <c r="G3278" s="92">
        <v>0</v>
      </c>
      <c r="H3278" s="210" t="s">
        <v>1696</v>
      </c>
      <c r="I3278" s="86">
        <v>90</v>
      </c>
      <c r="J3278" s="92">
        <v>0</v>
      </c>
      <c r="K3278" s="210" t="s">
        <v>1735</v>
      </c>
      <c r="L3278" s="211"/>
      <c r="M3278" s="107">
        <v>0</v>
      </c>
    </row>
    <row r="3279" spans="2:13">
      <c r="B3279" s="61" t="s">
        <v>1680</v>
      </c>
      <c r="C3279" s="86" t="s">
        <v>1722</v>
      </c>
      <c r="D3279" s="92">
        <v>0</v>
      </c>
      <c r="E3279" s="210" t="s">
        <v>1680</v>
      </c>
      <c r="F3279" s="86" t="s">
        <v>1722</v>
      </c>
      <c r="G3279" s="92">
        <v>0</v>
      </c>
      <c r="H3279" s="210" t="s">
        <v>1697</v>
      </c>
      <c r="I3279" s="86">
        <v>0</v>
      </c>
      <c r="J3279" s="92">
        <v>0</v>
      </c>
      <c r="K3279" s="67" t="s">
        <v>1706</v>
      </c>
      <c r="L3279" s="68"/>
      <c r="M3279" s="101">
        <v>0</v>
      </c>
    </row>
    <row r="3280" spans="2:13">
      <c r="B3280" s="61" t="s">
        <v>1681</v>
      </c>
      <c r="C3280" s="86" t="s">
        <v>1722</v>
      </c>
      <c r="D3280" s="92">
        <v>0</v>
      </c>
      <c r="E3280" s="210" t="s">
        <v>1681</v>
      </c>
      <c r="F3280" s="86" t="s">
        <v>1722</v>
      </c>
      <c r="G3280" s="92">
        <v>0</v>
      </c>
      <c r="H3280" s="210" t="s">
        <v>1698</v>
      </c>
      <c r="I3280" s="86">
        <v>0</v>
      </c>
      <c r="J3280" s="92">
        <v>0</v>
      </c>
      <c r="K3280" s="838" t="s">
        <v>1707</v>
      </c>
      <c r="L3280" s="839"/>
      <c r="M3280" s="845"/>
    </row>
    <row r="3281" spans="2:13">
      <c r="B3281" s="61" t="s">
        <v>1682</v>
      </c>
      <c r="C3281" s="86" t="s">
        <v>1722</v>
      </c>
      <c r="D3281" s="92">
        <v>0</v>
      </c>
      <c r="E3281" s="210" t="s">
        <v>1682</v>
      </c>
      <c r="F3281" s="86" t="s">
        <v>1722</v>
      </c>
      <c r="G3281" s="92">
        <v>0</v>
      </c>
      <c r="H3281" s="211" t="s">
        <v>1724</v>
      </c>
      <c r="I3281" s="86">
        <v>50</v>
      </c>
      <c r="J3281" s="92">
        <v>0</v>
      </c>
      <c r="K3281" s="846" t="s">
        <v>1708</v>
      </c>
      <c r="L3281" s="847"/>
      <c r="M3281" s="107">
        <v>0</v>
      </c>
    </row>
    <row r="3282" spans="2:13">
      <c r="B3282" s="61" t="s">
        <v>1683</v>
      </c>
      <c r="C3282" s="86" t="s">
        <v>1722</v>
      </c>
      <c r="D3282" s="92">
        <v>0</v>
      </c>
      <c r="E3282" s="210" t="s">
        <v>1683</v>
      </c>
      <c r="F3282" s="86" t="s">
        <v>1722</v>
      </c>
      <c r="G3282" s="92">
        <v>0</v>
      </c>
      <c r="H3282" s="210" t="s">
        <v>1699</v>
      </c>
      <c r="I3282" s="86">
        <v>0</v>
      </c>
      <c r="J3282" s="92">
        <v>0</v>
      </c>
      <c r="K3282" s="846" t="s">
        <v>1709</v>
      </c>
      <c r="L3282" s="847"/>
      <c r="M3282" s="107">
        <v>0</v>
      </c>
    </row>
    <row r="3283" spans="2:13">
      <c r="B3283" s="61" t="s">
        <v>1684</v>
      </c>
      <c r="C3283" s="86" t="s">
        <v>1723</v>
      </c>
      <c r="D3283" s="92" t="s">
        <v>1723</v>
      </c>
      <c r="E3283" s="210" t="s">
        <v>1684</v>
      </c>
      <c r="F3283" s="86" t="s">
        <v>1723</v>
      </c>
      <c r="G3283" s="92" t="s">
        <v>1723</v>
      </c>
      <c r="H3283" s="210" t="s">
        <v>1685</v>
      </c>
      <c r="I3283" s="86">
        <v>85</v>
      </c>
      <c r="J3283" s="92">
        <v>0</v>
      </c>
      <c r="K3283" s="846" t="s">
        <v>1710</v>
      </c>
      <c r="L3283" s="847"/>
      <c r="M3283" s="107">
        <v>0</v>
      </c>
    </row>
    <row r="3284" spans="2:13">
      <c r="B3284" s="61" t="s">
        <v>1685</v>
      </c>
      <c r="C3284" s="86" t="s">
        <v>1722</v>
      </c>
      <c r="D3284" s="92">
        <v>0</v>
      </c>
      <c r="E3284" s="210" t="s">
        <v>1685</v>
      </c>
      <c r="F3284" s="86" t="s">
        <v>1722</v>
      </c>
      <c r="G3284" s="92">
        <v>0</v>
      </c>
      <c r="H3284" s="210" t="s">
        <v>1700</v>
      </c>
      <c r="I3284" s="100">
        <v>0</v>
      </c>
      <c r="J3284" s="106">
        <v>0</v>
      </c>
      <c r="K3284" s="593" t="s">
        <v>2003</v>
      </c>
      <c r="L3284" s="100"/>
      <c r="M3284" s="101">
        <v>0</v>
      </c>
    </row>
    <row r="3285" spans="2:13">
      <c r="B3285" s="61" t="s">
        <v>1686</v>
      </c>
      <c r="C3285" s="94" t="s">
        <v>811</v>
      </c>
      <c r="D3285" s="92">
        <v>100</v>
      </c>
      <c r="E3285" s="210" t="s">
        <v>1686</v>
      </c>
      <c r="F3285" s="86" t="s">
        <v>1722</v>
      </c>
      <c r="G3285" s="92">
        <v>0</v>
      </c>
      <c r="H3285" s="848" t="s">
        <v>1712</v>
      </c>
      <c r="I3285" s="849"/>
      <c r="J3285" s="81" t="s">
        <v>1711</v>
      </c>
      <c r="K3285" s="97">
        <v>10</v>
      </c>
      <c r="L3285" s="82" t="s">
        <v>1705</v>
      </c>
      <c r="M3285" s="98">
        <v>75</v>
      </c>
    </row>
    <row r="3286" spans="2:13">
      <c r="B3286" s="61" t="s">
        <v>1687</v>
      </c>
      <c r="C3286" s="86" t="s">
        <v>627</v>
      </c>
      <c r="D3286" s="92">
        <v>60</v>
      </c>
      <c r="E3286" s="210" t="s">
        <v>1687</v>
      </c>
      <c r="F3286" s="86" t="s">
        <v>1722</v>
      </c>
      <c r="G3286" s="92">
        <v>0</v>
      </c>
      <c r="H3286" s="211"/>
      <c r="I3286" s="211"/>
      <c r="J3286" s="211"/>
      <c r="K3286" s="211"/>
      <c r="L3286" s="211"/>
      <c r="M3286" s="65"/>
    </row>
    <row r="3287" spans="2:13">
      <c r="B3287" s="61" t="s">
        <v>1688</v>
      </c>
      <c r="C3287" s="86" t="s">
        <v>1722</v>
      </c>
      <c r="D3287" s="92">
        <v>0</v>
      </c>
      <c r="E3287" s="210" t="s">
        <v>1688</v>
      </c>
      <c r="F3287" s="86" t="s">
        <v>1722</v>
      </c>
      <c r="G3287" s="92">
        <v>0</v>
      </c>
      <c r="H3287" s="211"/>
      <c r="I3287" s="211"/>
      <c r="J3287" s="211"/>
      <c r="K3287" s="211"/>
      <c r="L3287" s="211"/>
      <c r="M3287" s="65"/>
    </row>
    <row r="3288" spans="2:13">
      <c r="B3288" s="61" t="s">
        <v>1689</v>
      </c>
      <c r="C3288" s="86" t="s">
        <v>1723</v>
      </c>
      <c r="D3288" s="92" t="s">
        <v>1723</v>
      </c>
      <c r="E3288" s="210" t="s">
        <v>1689</v>
      </c>
      <c r="F3288" s="86" t="s">
        <v>1723</v>
      </c>
      <c r="G3288" s="92" t="s">
        <v>1723</v>
      </c>
      <c r="H3288" s="211"/>
      <c r="I3288" s="211"/>
      <c r="J3288" s="211"/>
      <c r="K3288" s="211"/>
      <c r="L3288" s="211"/>
      <c r="M3288" s="65"/>
    </row>
    <row r="3289" spans="2:13">
      <c r="B3289" s="61" t="s">
        <v>1690</v>
      </c>
      <c r="C3289" s="94" t="s">
        <v>1252</v>
      </c>
      <c r="D3289" s="92">
        <v>80</v>
      </c>
      <c r="E3289" s="210" t="s">
        <v>1690</v>
      </c>
      <c r="F3289" s="86" t="s">
        <v>1722</v>
      </c>
      <c r="G3289" s="92">
        <v>0</v>
      </c>
      <c r="H3289" s="211"/>
      <c r="I3289" s="211"/>
      <c r="J3289" s="211"/>
      <c r="K3289" s="211"/>
      <c r="L3289" s="211"/>
      <c r="M3289" s="65"/>
    </row>
    <row r="3290" spans="2:13">
      <c r="B3290" s="61" t="s">
        <v>1691</v>
      </c>
      <c r="C3290" s="96" t="s">
        <v>1187</v>
      </c>
      <c r="D3290" s="92">
        <v>70</v>
      </c>
      <c r="E3290" s="210" t="s">
        <v>1691</v>
      </c>
      <c r="F3290" s="86" t="s">
        <v>1722</v>
      </c>
      <c r="G3290" s="92">
        <v>0</v>
      </c>
      <c r="H3290" s="86" t="s">
        <v>1716</v>
      </c>
      <c r="I3290" s="211"/>
      <c r="J3290" s="85" t="s">
        <v>1717</v>
      </c>
      <c r="K3290" s="211"/>
      <c r="L3290" s="85" t="s">
        <v>1718</v>
      </c>
      <c r="M3290" s="65"/>
    </row>
    <row r="3291" spans="2:13">
      <c r="B3291" s="61" t="s">
        <v>1692</v>
      </c>
      <c r="C3291" s="86" t="s">
        <v>1722</v>
      </c>
      <c r="D3291" s="92">
        <v>0</v>
      </c>
      <c r="E3291" s="210" t="s">
        <v>1692</v>
      </c>
      <c r="F3291" s="86" t="s">
        <v>1722</v>
      </c>
      <c r="G3291" s="92">
        <v>0</v>
      </c>
      <c r="H3291" s="211"/>
      <c r="I3291" s="211"/>
      <c r="J3291" s="211"/>
      <c r="K3291" s="211"/>
      <c r="L3291" s="211"/>
      <c r="M3291" s="65"/>
    </row>
    <row r="3292" spans="2:13">
      <c r="B3292" s="61" t="s">
        <v>1677</v>
      </c>
      <c r="C3292" s="94" t="s">
        <v>1066</v>
      </c>
      <c r="D3292" s="92">
        <v>70</v>
      </c>
      <c r="E3292" s="210" t="s">
        <v>1677</v>
      </c>
      <c r="F3292" s="86" t="s">
        <v>1722</v>
      </c>
      <c r="G3292" s="92">
        <v>0</v>
      </c>
      <c r="H3292" s="211"/>
      <c r="I3292" s="211"/>
      <c r="J3292" s="211"/>
      <c r="K3292" s="211"/>
      <c r="L3292" s="211"/>
      <c r="M3292" s="65"/>
    </row>
    <row r="3293" spans="2:13">
      <c r="B3293" s="61" t="s">
        <v>1693</v>
      </c>
      <c r="C3293" s="86" t="s">
        <v>1722</v>
      </c>
      <c r="D3293" s="92">
        <v>0</v>
      </c>
      <c r="E3293" s="210" t="s">
        <v>1693</v>
      </c>
      <c r="F3293" s="86" t="s">
        <v>1722</v>
      </c>
      <c r="G3293" s="92">
        <v>0</v>
      </c>
      <c r="H3293" s="211"/>
      <c r="I3293" s="211"/>
      <c r="J3293" s="211"/>
      <c r="K3293" s="211"/>
      <c r="L3293" s="211"/>
      <c r="M3293" s="65"/>
    </row>
    <row r="3294" spans="2:13" ht="15.75" thickBot="1">
      <c r="B3294" s="102" t="s">
        <v>1729</v>
      </c>
      <c r="C3294" s="93"/>
      <c r="D3294" s="108">
        <v>80</v>
      </c>
      <c r="E3294" s="103" t="s">
        <v>1730</v>
      </c>
      <c r="F3294" s="93"/>
      <c r="G3294" s="108">
        <v>68</v>
      </c>
      <c r="H3294" s="83"/>
      <c r="I3294" s="83"/>
      <c r="J3294" s="83"/>
      <c r="K3294" s="83"/>
      <c r="L3294" s="83"/>
      <c r="M3294" s="84"/>
    </row>
    <row r="3295" spans="2:13" ht="15.75" thickTop="1">
      <c r="B3295" s="156"/>
      <c r="C3295" s="157"/>
      <c r="D3295" s="157"/>
      <c r="E3295" s="156"/>
      <c r="F3295" s="157"/>
      <c r="G3295" s="157"/>
      <c r="H3295" s="156"/>
      <c r="I3295" s="156"/>
      <c r="J3295" s="156"/>
      <c r="K3295" s="156"/>
      <c r="L3295" s="156"/>
      <c r="M3295" s="156"/>
    </row>
    <row r="3296" spans="2:13">
      <c r="B3296" s="156"/>
      <c r="C3296" s="157"/>
      <c r="D3296" s="157"/>
      <c r="E3296" s="156"/>
      <c r="F3296" s="157"/>
      <c r="G3296" s="157"/>
      <c r="H3296" s="156"/>
      <c r="I3296" s="156"/>
      <c r="J3296" s="156"/>
      <c r="K3296" s="156"/>
      <c r="L3296" s="156"/>
      <c r="M3296" s="156"/>
    </row>
    <row r="3297" spans="2:13" ht="15.75" thickBot="1">
      <c r="B3297" s="156"/>
      <c r="C3297" s="157"/>
      <c r="D3297" s="157"/>
      <c r="E3297" s="156"/>
      <c r="F3297" s="157"/>
      <c r="G3297" s="157"/>
      <c r="H3297" s="156"/>
      <c r="I3297" s="156"/>
      <c r="J3297" s="156"/>
      <c r="K3297" s="156"/>
      <c r="L3297" s="156"/>
      <c r="M3297" s="156"/>
    </row>
    <row r="3298" spans="2:13" ht="16.5" thickTop="1" thickBot="1">
      <c r="B3298" s="833" t="s">
        <v>1819</v>
      </c>
      <c r="C3298" s="834"/>
      <c r="D3298" s="835" t="s">
        <v>1658</v>
      </c>
      <c r="E3298" s="836"/>
      <c r="F3298" s="836"/>
      <c r="G3298" s="836"/>
      <c r="H3298" s="836"/>
      <c r="I3298" s="837"/>
      <c r="J3298" s="193"/>
      <c r="K3298" s="59"/>
      <c r="L3298" s="59"/>
      <c r="M3298" s="60"/>
    </row>
    <row r="3299" spans="2:13" ht="15.75" thickTop="1">
      <c r="B3299" s="66" t="s">
        <v>1667</v>
      </c>
      <c r="C3299" s="599" t="s">
        <v>2060</v>
      </c>
      <c r="D3299" s="212" t="s">
        <v>1652</v>
      </c>
      <c r="E3299" s="213" t="s">
        <v>1653</v>
      </c>
      <c r="F3299" s="213" t="s">
        <v>1654</v>
      </c>
      <c r="G3299" s="213" t="s">
        <v>1656</v>
      </c>
      <c r="H3299" s="213" t="s">
        <v>1655</v>
      </c>
      <c r="I3299" s="214" t="s">
        <v>1657</v>
      </c>
      <c r="J3299" s="145"/>
      <c r="K3299" s="211"/>
      <c r="L3299" s="211"/>
      <c r="M3299" s="65"/>
    </row>
    <row r="3300" spans="2:13">
      <c r="B3300" s="66" t="s">
        <v>1757</v>
      </c>
      <c r="C3300" s="86" t="s">
        <v>1745</v>
      </c>
      <c r="D3300" s="87">
        <v>108</v>
      </c>
      <c r="E3300" s="88">
        <v>112</v>
      </c>
      <c r="F3300" s="88">
        <v>118</v>
      </c>
      <c r="G3300" s="88">
        <v>68</v>
      </c>
      <c r="H3300" s="88">
        <v>72</v>
      </c>
      <c r="I3300" s="89">
        <v>47</v>
      </c>
      <c r="J3300" s="145"/>
      <c r="K3300" s="211"/>
      <c r="L3300" s="211"/>
      <c r="M3300" s="65"/>
    </row>
    <row r="3301" spans="2:13">
      <c r="B3301" s="66" t="s">
        <v>1665</v>
      </c>
      <c r="C3301" s="86" t="s">
        <v>9</v>
      </c>
      <c r="D3301" s="838" t="s">
        <v>1669</v>
      </c>
      <c r="E3301" s="839"/>
      <c r="F3301" s="839"/>
      <c r="G3301" s="839"/>
      <c r="H3301" s="839"/>
      <c r="I3301" s="840"/>
      <c r="J3301" s="145"/>
      <c r="K3301" s="211"/>
      <c r="L3301" s="211"/>
      <c r="M3301" s="65"/>
    </row>
    <row r="3302" spans="2:13">
      <c r="B3302" s="66" t="s">
        <v>1666</v>
      </c>
      <c r="C3302" s="86" t="s">
        <v>1723</v>
      </c>
      <c r="D3302" s="841" t="s">
        <v>1661</v>
      </c>
      <c r="E3302" s="842"/>
      <c r="F3302" s="842"/>
      <c r="G3302" s="842" t="s">
        <v>1662</v>
      </c>
      <c r="H3302" s="842"/>
      <c r="I3302" s="843"/>
      <c r="J3302" s="145"/>
      <c r="K3302" s="211"/>
      <c r="L3302" s="211"/>
      <c r="M3302" s="65"/>
    </row>
    <row r="3303" spans="2:13">
      <c r="B3303" s="66" t="s">
        <v>1670</v>
      </c>
      <c r="C3303" s="96" t="s">
        <v>1558</v>
      </c>
      <c r="D3303" s="63" t="s">
        <v>1663</v>
      </c>
      <c r="E3303" s="211" t="s">
        <v>811</v>
      </c>
      <c r="F3303" s="211"/>
      <c r="G3303" s="64" t="s">
        <v>1663</v>
      </c>
      <c r="H3303" s="211" t="s">
        <v>1723</v>
      </c>
      <c r="I3303" s="70"/>
      <c r="J3303" s="145"/>
      <c r="K3303" s="211"/>
      <c r="L3303" s="211"/>
      <c r="M3303" s="65"/>
    </row>
    <row r="3304" spans="2:13">
      <c r="B3304" s="66" t="s">
        <v>1659</v>
      </c>
      <c r="C3304" s="86">
        <v>233.82</v>
      </c>
      <c r="D3304" s="71" t="s">
        <v>1664</v>
      </c>
      <c r="E3304" s="90">
        <v>100</v>
      </c>
      <c r="F3304" s="68"/>
      <c r="G3304" s="72" t="s">
        <v>1664</v>
      </c>
      <c r="H3304" s="90" t="s">
        <v>1723</v>
      </c>
      <c r="I3304" s="69"/>
      <c r="J3304" s="145"/>
      <c r="K3304" s="211"/>
      <c r="L3304" s="211"/>
      <c r="M3304" s="65"/>
    </row>
    <row r="3305" spans="2:13">
      <c r="B3305" s="66" t="s">
        <v>1660</v>
      </c>
      <c r="C3305" s="86">
        <v>372.17</v>
      </c>
      <c r="D3305" s="838" t="s">
        <v>1668</v>
      </c>
      <c r="E3305" s="839"/>
      <c r="F3305" s="839"/>
      <c r="G3305" s="839"/>
      <c r="H3305" s="839"/>
      <c r="I3305" s="840"/>
      <c r="J3305" s="145"/>
      <c r="K3305" s="211"/>
      <c r="L3305" s="211"/>
      <c r="M3305" s="65"/>
    </row>
    <row r="3306" spans="2:13">
      <c r="B3306" s="66" t="s">
        <v>1728</v>
      </c>
      <c r="C3306" s="86">
        <v>433.44</v>
      </c>
      <c r="D3306" s="841" t="s">
        <v>1661</v>
      </c>
      <c r="E3306" s="842"/>
      <c r="F3306" s="842"/>
      <c r="G3306" s="842" t="s">
        <v>1662</v>
      </c>
      <c r="H3306" s="842"/>
      <c r="I3306" s="843"/>
      <c r="J3306" s="145"/>
      <c r="K3306" s="211"/>
      <c r="L3306" s="211"/>
      <c r="M3306" s="65"/>
    </row>
    <row r="3307" spans="2:13">
      <c r="B3307" s="66" t="s">
        <v>1713</v>
      </c>
      <c r="C3307" s="86">
        <v>1.66</v>
      </c>
      <c r="D3307" s="63" t="s">
        <v>1663</v>
      </c>
      <c r="E3307" s="211" t="s">
        <v>810</v>
      </c>
      <c r="F3307" s="211"/>
      <c r="G3307" s="64" t="s">
        <v>1663</v>
      </c>
      <c r="H3307" s="211" t="s">
        <v>1723</v>
      </c>
      <c r="I3307" s="70"/>
      <c r="J3307" s="145"/>
      <c r="K3307" s="211"/>
      <c r="L3307" s="211"/>
      <c r="M3307" s="65"/>
    </row>
    <row r="3308" spans="2:13">
      <c r="B3308" s="66" t="s">
        <v>1714</v>
      </c>
      <c r="C3308" s="86">
        <v>0.72</v>
      </c>
      <c r="D3308" s="63" t="s">
        <v>1664</v>
      </c>
      <c r="E3308" s="90">
        <v>90</v>
      </c>
      <c r="F3308" s="68"/>
      <c r="G3308" s="72" t="s">
        <v>1664</v>
      </c>
      <c r="H3308" s="91" t="s">
        <v>1723</v>
      </c>
      <c r="I3308" s="70"/>
      <c r="J3308" s="145"/>
      <c r="K3308" s="211"/>
      <c r="L3308" s="211"/>
      <c r="M3308" s="65"/>
    </row>
    <row r="3309" spans="2:13">
      <c r="B3309" s="844" t="s">
        <v>1671</v>
      </c>
      <c r="C3309" s="839"/>
      <c r="D3309" s="840"/>
      <c r="E3309" s="838" t="s">
        <v>1672</v>
      </c>
      <c r="F3309" s="839"/>
      <c r="G3309" s="840"/>
      <c r="H3309" s="838" t="s">
        <v>1673</v>
      </c>
      <c r="I3309" s="839"/>
      <c r="J3309" s="840"/>
      <c r="K3309" s="838" t="s">
        <v>1701</v>
      </c>
      <c r="L3309" s="839"/>
      <c r="M3309" s="845"/>
    </row>
    <row r="3310" spans="2:13">
      <c r="B3310" s="73" t="s">
        <v>1674</v>
      </c>
      <c r="C3310" s="213" t="s">
        <v>1675</v>
      </c>
      <c r="D3310" s="214" t="s">
        <v>1676</v>
      </c>
      <c r="E3310" s="212" t="s">
        <v>1674</v>
      </c>
      <c r="F3310" s="213" t="s">
        <v>1675</v>
      </c>
      <c r="G3310" s="214" t="s">
        <v>1676</v>
      </c>
      <c r="H3310" s="212" t="s">
        <v>1694</v>
      </c>
      <c r="I3310" s="213" t="s">
        <v>1731</v>
      </c>
      <c r="J3310" s="214" t="s">
        <v>1732</v>
      </c>
      <c r="K3310" s="212" t="s">
        <v>1702</v>
      </c>
      <c r="L3310" s="213"/>
      <c r="M3310" s="77" t="s">
        <v>1703</v>
      </c>
    </row>
    <row r="3311" spans="2:13">
      <c r="B3311" s="61" t="s">
        <v>1678</v>
      </c>
      <c r="C3311" s="86" t="s">
        <v>11</v>
      </c>
      <c r="D3311" s="92">
        <v>102</v>
      </c>
      <c r="E3311" s="210" t="s">
        <v>1678</v>
      </c>
      <c r="F3311" s="94" t="s">
        <v>944</v>
      </c>
      <c r="G3311" s="92">
        <v>68</v>
      </c>
      <c r="H3311" s="210" t="s">
        <v>1695</v>
      </c>
      <c r="I3311" s="86">
        <v>0</v>
      </c>
      <c r="J3311" s="92">
        <v>10</v>
      </c>
      <c r="K3311" s="210" t="s">
        <v>1704</v>
      </c>
      <c r="L3311" s="211"/>
      <c r="M3311" s="107">
        <v>0</v>
      </c>
    </row>
    <row r="3312" spans="2:13">
      <c r="B3312" s="61" t="s">
        <v>1679</v>
      </c>
      <c r="C3312" s="86" t="s">
        <v>845</v>
      </c>
      <c r="D3312" s="92">
        <v>62</v>
      </c>
      <c r="E3312" s="210" t="s">
        <v>1679</v>
      </c>
      <c r="F3312" s="86" t="s">
        <v>1722</v>
      </c>
      <c r="G3312" s="92">
        <v>0</v>
      </c>
      <c r="H3312" s="210" t="s">
        <v>1696</v>
      </c>
      <c r="I3312" s="86">
        <v>90</v>
      </c>
      <c r="J3312" s="92">
        <v>20</v>
      </c>
      <c r="K3312" s="210" t="s">
        <v>1735</v>
      </c>
      <c r="L3312" s="211"/>
      <c r="M3312" s="107">
        <v>75</v>
      </c>
    </row>
    <row r="3313" spans="2:13">
      <c r="B3313" s="61" t="s">
        <v>1680</v>
      </c>
      <c r="C3313" s="86" t="s">
        <v>1722</v>
      </c>
      <c r="D3313" s="92">
        <v>0</v>
      </c>
      <c r="E3313" s="210" t="s">
        <v>1680</v>
      </c>
      <c r="F3313" s="96" t="s">
        <v>1346</v>
      </c>
      <c r="G3313" s="92">
        <v>60</v>
      </c>
      <c r="H3313" s="210" t="s">
        <v>1697</v>
      </c>
      <c r="I3313" s="86">
        <v>0</v>
      </c>
      <c r="J3313" s="92">
        <v>30</v>
      </c>
      <c r="K3313" s="67" t="s">
        <v>1706</v>
      </c>
      <c r="L3313" s="68"/>
      <c r="M3313" s="101">
        <v>0</v>
      </c>
    </row>
    <row r="3314" spans="2:13">
      <c r="B3314" s="61" t="s">
        <v>1681</v>
      </c>
      <c r="C3314" s="96" t="s">
        <v>1303</v>
      </c>
      <c r="D3314" s="92">
        <v>62</v>
      </c>
      <c r="E3314" s="210" t="s">
        <v>1681</v>
      </c>
      <c r="F3314" s="86" t="s">
        <v>1722</v>
      </c>
      <c r="G3314" s="92">
        <v>0</v>
      </c>
      <c r="H3314" s="210" t="s">
        <v>1698</v>
      </c>
      <c r="I3314" s="86">
        <v>0</v>
      </c>
      <c r="J3314" s="92">
        <v>10</v>
      </c>
      <c r="K3314" s="838" t="s">
        <v>1707</v>
      </c>
      <c r="L3314" s="839"/>
      <c r="M3314" s="845"/>
    </row>
    <row r="3315" spans="2:13">
      <c r="B3315" s="61" t="s">
        <v>1682</v>
      </c>
      <c r="C3315" s="86" t="s">
        <v>1722</v>
      </c>
      <c r="D3315" s="92">
        <v>0</v>
      </c>
      <c r="E3315" s="210" t="s">
        <v>1682</v>
      </c>
      <c r="F3315" s="86" t="s">
        <v>1722</v>
      </c>
      <c r="G3315" s="92">
        <v>0</v>
      </c>
      <c r="H3315" s="211" t="s">
        <v>1724</v>
      </c>
      <c r="I3315" s="86">
        <v>50</v>
      </c>
      <c r="J3315" s="92">
        <v>0</v>
      </c>
      <c r="K3315" s="846" t="s">
        <v>1708</v>
      </c>
      <c r="L3315" s="847"/>
      <c r="M3315" s="107">
        <v>0</v>
      </c>
    </row>
    <row r="3316" spans="2:13">
      <c r="B3316" s="61" t="s">
        <v>1683</v>
      </c>
      <c r="C3316" s="86" t="s">
        <v>951</v>
      </c>
      <c r="D3316" s="92">
        <v>62</v>
      </c>
      <c r="E3316" s="210" t="s">
        <v>1683</v>
      </c>
      <c r="F3316" s="86" t="s">
        <v>1722</v>
      </c>
      <c r="G3316" s="92">
        <v>0</v>
      </c>
      <c r="H3316" s="210" t="s">
        <v>1699</v>
      </c>
      <c r="I3316" s="86">
        <v>0</v>
      </c>
      <c r="J3316" s="92">
        <v>10</v>
      </c>
      <c r="K3316" s="846" t="s">
        <v>1709</v>
      </c>
      <c r="L3316" s="847"/>
      <c r="M3316" s="107">
        <v>0</v>
      </c>
    </row>
    <row r="3317" spans="2:13">
      <c r="B3317" s="61" t="s">
        <v>1684</v>
      </c>
      <c r="C3317" s="94" t="s">
        <v>1268</v>
      </c>
      <c r="D3317" s="92">
        <v>120</v>
      </c>
      <c r="E3317" s="210" t="s">
        <v>1684</v>
      </c>
      <c r="F3317" s="86" t="s">
        <v>1722</v>
      </c>
      <c r="G3317" s="92">
        <v>0</v>
      </c>
      <c r="H3317" s="210" t="s">
        <v>1685</v>
      </c>
      <c r="I3317" s="86">
        <v>85</v>
      </c>
      <c r="J3317" s="92">
        <v>0</v>
      </c>
      <c r="K3317" s="846" t="s">
        <v>1710</v>
      </c>
      <c r="L3317" s="847"/>
      <c r="M3317" s="107">
        <v>100</v>
      </c>
    </row>
    <row r="3318" spans="2:13">
      <c r="B3318" s="61" t="s">
        <v>1685</v>
      </c>
      <c r="C3318" s="86" t="s">
        <v>1722</v>
      </c>
      <c r="D3318" s="92">
        <v>0</v>
      </c>
      <c r="E3318" s="210" t="s">
        <v>1685</v>
      </c>
      <c r="F3318" s="86" t="s">
        <v>1722</v>
      </c>
      <c r="G3318" s="92">
        <v>0</v>
      </c>
      <c r="H3318" s="210" t="s">
        <v>1700</v>
      </c>
      <c r="I3318" s="100">
        <v>50</v>
      </c>
      <c r="J3318" s="106">
        <v>0</v>
      </c>
      <c r="K3318" s="593" t="s">
        <v>2003</v>
      </c>
      <c r="L3318" s="100"/>
      <c r="M3318" s="101">
        <v>0</v>
      </c>
    </row>
    <row r="3319" spans="2:13">
      <c r="B3319" s="61" t="s">
        <v>1686</v>
      </c>
      <c r="C3319" s="86" t="s">
        <v>1723</v>
      </c>
      <c r="D3319" s="92" t="s">
        <v>1723</v>
      </c>
      <c r="E3319" s="210" t="s">
        <v>1686</v>
      </c>
      <c r="F3319" s="86" t="s">
        <v>1723</v>
      </c>
      <c r="G3319" s="92" t="s">
        <v>1723</v>
      </c>
      <c r="H3319" s="848" t="s">
        <v>1712</v>
      </c>
      <c r="I3319" s="849"/>
      <c r="J3319" s="81" t="s">
        <v>1711</v>
      </c>
      <c r="K3319" s="97">
        <v>0</v>
      </c>
      <c r="L3319" s="82" t="s">
        <v>1705</v>
      </c>
      <c r="M3319" s="98">
        <v>65</v>
      </c>
    </row>
    <row r="3320" spans="2:13">
      <c r="B3320" s="61" t="s">
        <v>1687</v>
      </c>
      <c r="C3320" s="86" t="s">
        <v>1722</v>
      </c>
      <c r="D3320" s="92">
        <v>0</v>
      </c>
      <c r="E3320" s="210" t="s">
        <v>1687</v>
      </c>
      <c r="F3320" s="86" t="s">
        <v>1722</v>
      </c>
      <c r="G3320" s="92">
        <v>0</v>
      </c>
      <c r="H3320" s="211"/>
      <c r="I3320" s="211"/>
      <c r="J3320" s="211"/>
      <c r="K3320" s="211"/>
      <c r="L3320" s="211"/>
      <c r="M3320" s="65"/>
    </row>
    <row r="3321" spans="2:13">
      <c r="B3321" s="61" t="s">
        <v>1688</v>
      </c>
      <c r="C3321" s="86" t="s">
        <v>1722</v>
      </c>
      <c r="D3321" s="92">
        <v>0</v>
      </c>
      <c r="E3321" s="210" t="s">
        <v>1688</v>
      </c>
      <c r="F3321" s="86" t="s">
        <v>1722</v>
      </c>
      <c r="G3321" s="92">
        <v>0</v>
      </c>
      <c r="H3321" s="211"/>
      <c r="I3321" s="211"/>
      <c r="J3321" s="211"/>
      <c r="K3321" s="211"/>
      <c r="L3321" s="211"/>
      <c r="M3321" s="65"/>
    </row>
    <row r="3322" spans="2:13">
      <c r="B3322" s="61" t="s">
        <v>1689</v>
      </c>
      <c r="C3322" s="86" t="s">
        <v>1722</v>
      </c>
      <c r="D3322" s="92">
        <v>0</v>
      </c>
      <c r="E3322" s="210" t="s">
        <v>1689</v>
      </c>
      <c r="F3322" s="86" t="s">
        <v>1722</v>
      </c>
      <c r="G3322" s="92">
        <v>0</v>
      </c>
      <c r="H3322" s="211"/>
      <c r="I3322" s="211"/>
      <c r="J3322" s="211"/>
      <c r="K3322" s="211"/>
      <c r="L3322" s="211"/>
      <c r="M3322" s="65"/>
    </row>
    <row r="3323" spans="2:13">
      <c r="B3323" s="61" t="s">
        <v>1690</v>
      </c>
      <c r="C3323" s="94" t="s">
        <v>1252</v>
      </c>
      <c r="D3323" s="92">
        <v>80</v>
      </c>
      <c r="E3323" s="210" t="s">
        <v>1690</v>
      </c>
      <c r="F3323" s="86" t="s">
        <v>1722</v>
      </c>
      <c r="G3323" s="92">
        <v>0</v>
      </c>
      <c r="H3323" s="211"/>
      <c r="I3323" s="211"/>
      <c r="J3323" s="211"/>
      <c r="K3323" s="211"/>
      <c r="L3323" s="211"/>
      <c r="M3323" s="65"/>
    </row>
    <row r="3324" spans="2:13">
      <c r="B3324" s="61" t="s">
        <v>1691</v>
      </c>
      <c r="C3324" s="86" t="s">
        <v>1722</v>
      </c>
      <c r="D3324" s="92">
        <v>0</v>
      </c>
      <c r="E3324" s="210" t="s">
        <v>1691</v>
      </c>
      <c r="F3324" s="86" t="s">
        <v>1722</v>
      </c>
      <c r="G3324" s="92">
        <v>0</v>
      </c>
      <c r="H3324" s="86" t="s">
        <v>1716</v>
      </c>
      <c r="I3324" s="211"/>
      <c r="J3324" s="85" t="s">
        <v>1717</v>
      </c>
      <c r="K3324" s="211"/>
      <c r="L3324" s="85" t="s">
        <v>1718</v>
      </c>
      <c r="M3324" s="65"/>
    </row>
    <row r="3325" spans="2:13">
      <c r="B3325" s="61" t="s">
        <v>1692</v>
      </c>
      <c r="C3325" s="86" t="s">
        <v>1722</v>
      </c>
      <c r="D3325" s="92">
        <v>0</v>
      </c>
      <c r="E3325" s="210" t="s">
        <v>1692</v>
      </c>
      <c r="F3325" s="86" t="s">
        <v>1722</v>
      </c>
      <c r="G3325" s="92">
        <v>0</v>
      </c>
      <c r="H3325" s="211"/>
      <c r="I3325" s="211"/>
      <c r="J3325" s="211"/>
      <c r="K3325" s="211"/>
      <c r="L3325" s="211"/>
      <c r="M3325" s="65"/>
    </row>
    <row r="3326" spans="2:13">
      <c r="B3326" s="61" t="s">
        <v>1677</v>
      </c>
      <c r="C3326" s="86" t="s">
        <v>752</v>
      </c>
      <c r="D3326" s="92">
        <v>80</v>
      </c>
      <c r="E3326" s="210" t="s">
        <v>1677</v>
      </c>
      <c r="F3326" s="86" t="s">
        <v>1722</v>
      </c>
      <c r="G3326" s="92">
        <v>0</v>
      </c>
      <c r="H3326" s="211"/>
      <c r="I3326" s="211"/>
      <c r="J3326" s="211"/>
      <c r="K3326" s="211"/>
      <c r="L3326" s="211"/>
      <c r="M3326" s="65"/>
    </row>
    <row r="3327" spans="2:13">
      <c r="B3327" s="61" t="s">
        <v>1693</v>
      </c>
      <c r="C3327" s="86" t="s">
        <v>963</v>
      </c>
      <c r="D3327" s="92">
        <v>80</v>
      </c>
      <c r="E3327" s="210" t="s">
        <v>1693</v>
      </c>
      <c r="F3327" s="86" t="s">
        <v>1722</v>
      </c>
      <c r="G3327" s="92">
        <v>0</v>
      </c>
      <c r="H3327" s="211"/>
      <c r="I3327" s="211"/>
      <c r="J3327" s="211"/>
      <c r="K3327" s="211"/>
      <c r="L3327" s="211"/>
      <c r="M3327" s="65"/>
    </row>
    <row r="3328" spans="2:13" ht="15.75" thickBot="1">
      <c r="B3328" s="102" t="s">
        <v>1729</v>
      </c>
      <c r="C3328" s="93"/>
      <c r="D3328" s="108">
        <v>81</v>
      </c>
      <c r="E3328" s="103" t="s">
        <v>1730</v>
      </c>
      <c r="F3328" s="93"/>
      <c r="G3328" s="108">
        <v>64</v>
      </c>
      <c r="H3328" s="83"/>
      <c r="I3328" s="83"/>
      <c r="J3328" s="83"/>
      <c r="K3328" s="83"/>
      <c r="L3328" s="83"/>
      <c r="M3328" s="84"/>
    </row>
    <row r="3329" spans="2:13" ht="16.5" thickTop="1" thickBot="1">
      <c r="B3329" s="156"/>
      <c r="C3329" s="157"/>
      <c r="D3329" s="157"/>
      <c r="E3329" s="156"/>
      <c r="F3329" s="157"/>
      <c r="G3329" s="157"/>
      <c r="H3329" s="156"/>
      <c r="I3329" s="156"/>
      <c r="J3329" s="156"/>
      <c r="K3329" s="156"/>
      <c r="L3329" s="156"/>
      <c r="M3329" s="156"/>
    </row>
    <row r="3330" spans="2:13" ht="16.5" thickTop="1" thickBot="1">
      <c r="B3330" s="833" t="s">
        <v>2140</v>
      </c>
      <c r="C3330" s="834"/>
      <c r="D3330" s="835" t="s">
        <v>1658</v>
      </c>
      <c r="E3330" s="836"/>
      <c r="F3330" s="836"/>
      <c r="G3330" s="836"/>
      <c r="H3330" s="836"/>
      <c r="I3330" s="837"/>
      <c r="J3330" s="250"/>
      <c r="K3330" s="59"/>
      <c r="L3330" s="59"/>
      <c r="M3330" s="60"/>
    </row>
    <row r="3331" spans="2:13" ht="15.75" thickTop="1">
      <c r="B3331" s="66" t="s">
        <v>1667</v>
      </c>
      <c r="C3331" s="668" t="s">
        <v>2025</v>
      </c>
      <c r="D3331" s="667" t="s">
        <v>1652</v>
      </c>
      <c r="E3331" s="668" t="s">
        <v>1653</v>
      </c>
      <c r="F3331" s="668" t="s">
        <v>1654</v>
      </c>
      <c r="G3331" s="668" t="s">
        <v>1656</v>
      </c>
      <c r="H3331" s="668" t="s">
        <v>1655</v>
      </c>
      <c r="I3331" s="669" t="s">
        <v>1657</v>
      </c>
      <c r="J3331" s="184"/>
      <c r="K3331" s="666"/>
      <c r="L3331" s="666"/>
      <c r="M3331" s="65"/>
    </row>
    <row r="3332" spans="2:13">
      <c r="B3332" s="66" t="s">
        <v>1757</v>
      </c>
      <c r="C3332" s="86" t="s">
        <v>1792</v>
      </c>
      <c r="D3332" s="87">
        <v>50</v>
      </c>
      <c r="E3332" s="88">
        <v>105</v>
      </c>
      <c r="F3332" s="88">
        <v>79</v>
      </c>
      <c r="G3332" s="88">
        <v>35</v>
      </c>
      <c r="H3332" s="88">
        <v>110</v>
      </c>
      <c r="I3332" s="89">
        <v>76</v>
      </c>
      <c r="J3332" s="184"/>
      <c r="K3332" s="666"/>
      <c r="L3332" s="666"/>
      <c r="M3332" s="65"/>
    </row>
    <row r="3333" spans="2:13">
      <c r="B3333" s="66" t="s">
        <v>1665</v>
      </c>
      <c r="C3333" s="86" t="s">
        <v>4</v>
      </c>
      <c r="D3333" s="838" t="s">
        <v>1669</v>
      </c>
      <c r="E3333" s="839"/>
      <c r="F3333" s="839"/>
      <c r="G3333" s="839"/>
      <c r="H3333" s="839"/>
      <c r="I3333" s="840"/>
      <c r="J3333" s="184"/>
      <c r="K3333" s="666"/>
      <c r="L3333" s="666"/>
      <c r="M3333" s="65"/>
    </row>
    <row r="3334" spans="2:13">
      <c r="B3334" s="66" t="s">
        <v>1666</v>
      </c>
      <c r="C3334" s="86" t="s">
        <v>1723</v>
      </c>
      <c r="D3334" s="841" t="s">
        <v>1661</v>
      </c>
      <c r="E3334" s="842"/>
      <c r="F3334" s="842"/>
      <c r="G3334" s="842" t="s">
        <v>1662</v>
      </c>
      <c r="H3334" s="842"/>
      <c r="I3334" s="843"/>
      <c r="J3334" s="184"/>
      <c r="K3334" s="666"/>
      <c r="L3334" s="666"/>
      <c r="M3334" s="65"/>
    </row>
    <row r="3335" spans="2:13">
      <c r="B3335" s="66" t="s">
        <v>1670</v>
      </c>
      <c r="C3335" s="86" t="s">
        <v>1489</v>
      </c>
      <c r="D3335" s="63" t="s">
        <v>1663</v>
      </c>
      <c r="E3335" s="666" t="s">
        <v>869</v>
      </c>
      <c r="F3335" s="666"/>
      <c r="G3335" s="64" t="s">
        <v>1663</v>
      </c>
      <c r="H3335" s="666" t="s">
        <v>1723</v>
      </c>
      <c r="I3335" s="70"/>
      <c r="J3335" s="184"/>
      <c r="K3335" s="666"/>
      <c r="L3335" s="666"/>
      <c r="M3335" s="65"/>
    </row>
    <row r="3336" spans="2:13">
      <c r="B3336" s="66" t="s">
        <v>1659</v>
      </c>
      <c r="C3336" s="140">
        <v>307.24</v>
      </c>
      <c r="D3336" s="71" t="s">
        <v>1664</v>
      </c>
      <c r="E3336" s="90">
        <v>180</v>
      </c>
      <c r="F3336" s="68"/>
      <c r="G3336" s="72" t="s">
        <v>1664</v>
      </c>
      <c r="H3336" s="90" t="s">
        <v>1723</v>
      </c>
      <c r="I3336" s="69"/>
      <c r="J3336" s="184"/>
      <c r="K3336" s="666"/>
      <c r="L3336" s="666"/>
      <c r="M3336" s="65"/>
    </row>
    <row r="3337" spans="2:13">
      <c r="B3337" s="66" t="s">
        <v>1660</v>
      </c>
      <c r="C3337" s="140">
        <v>164.45</v>
      </c>
      <c r="D3337" s="838" t="s">
        <v>1668</v>
      </c>
      <c r="E3337" s="839"/>
      <c r="F3337" s="839"/>
      <c r="G3337" s="839"/>
      <c r="H3337" s="839"/>
      <c r="I3337" s="840"/>
      <c r="J3337" s="184"/>
      <c r="K3337" s="666"/>
      <c r="L3337" s="666"/>
      <c r="M3337" s="65"/>
    </row>
    <row r="3338" spans="2:13">
      <c r="B3338" s="66" t="s">
        <v>1728</v>
      </c>
      <c r="C3338" s="140">
        <v>246.75</v>
      </c>
      <c r="D3338" s="841" t="s">
        <v>1661</v>
      </c>
      <c r="E3338" s="842"/>
      <c r="F3338" s="842"/>
      <c r="G3338" s="842" t="s">
        <v>1662</v>
      </c>
      <c r="H3338" s="842"/>
      <c r="I3338" s="843"/>
      <c r="J3338" s="184"/>
      <c r="K3338" s="666"/>
      <c r="L3338" s="666"/>
      <c r="M3338" s="65"/>
    </row>
    <row r="3339" spans="2:13">
      <c r="B3339" s="66" t="s">
        <v>1713</v>
      </c>
      <c r="C3339" s="140">
        <v>0.77</v>
      </c>
      <c r="D3339" s="63" t="s">
        <v>1663</v>
      </c>
      <c r="E3339" s="666" t="s">
        <v>866</v>
      </c>
      <c r="F3339" s="666"/>
      <c r="G3339" s="64" t="s">
        <v>1663</v>
      </c>
      <c r="H3339" s="666" t="s">
        <v>1723</v>
      </c>
      <c r="I3339" s="70"/>
      <c r="J3339" s="184"/>
      <c r="K3339" s="666"/>
      <c r="L3339" s="666"/>
      <c r="M3339" s="65"/>
    </row>
    <row r="3340" spans="2:13">
      <c r="B3340" s="66" t="s">
        <v>1714</v>
      </c>
      <c r="C3340" s="140">
        <v>1.17</v>
      </c>
      <c r="D3340" s="63" t="s">
        <v>1664</v>
      </c>
      <c r="E3340" s="90">
        <v>84</v>
      </c>
      <c r="F3340" s="68"/>
      <c r="G3340" s="72" t="s">
        <v>1664</v>
      </c>
      <c r="H3340" s="91" t="s">
        <v>1723</v>
      </c>
      <c r="I3340" s="70"/>
      <c r="J3340" s="184"/>
      <c r="K3340" s="666"/>
      <c r="L3340" s="666"/>
      <c r="M3340" s="65"/>
    </row>
    <row r="3341" spans="2:13">
      <c r="B3341" s="844" t="s">
        <v>1671</v>
      </c>
      <c r="C3341" s="839"/>
      <c r="D3341" s="840"/>
      <c r="E3341" s="838" t="s">
        <v>1672</v>
      </c>
      <c r="F3341" s="839"/>
      <c r="G3341" s="840"/>
      <c r="H3341" s="838" t="s">
        <v>1673</v>
      </c>
      <c r="I3341" s="839"/>
      <c r="J3341" s="840"/>
      <c r="K3341" s="838" t="s">
        <v>1701</v>
      </c>
      <c r="L3341" s="839"/>
      <c r="M3341" s="845"/>
    </row>
    <row r="3342" spans="2:13">
      <c r="B3342" s="73" t="s">
        <v>1674</v>
      </c>
      <c r="C3342" s="668" t="s">
        <v>1675</v>
      </c>
      <c r="D3342" s="669" t="s">
        <v>1676</v>
      </c>
      <c r="E3342" s="667" t="s">
        <v>1674</v>
      </c>
      <c r="F3342" s="668" t="s">
        <v>1675</v>
      </c>
      <c r="G3342" s="669" t="s">
        <v>1676</v>
      </c>
      <c r="H3342" s="667" t="s">
        <v>1694</v>
      </c>
      <c r="I3342" s="668" t="s">
        <v>1731</v>
      </c>
      <c r="J3342" s="669" t="s">
        <v>1732</v>
      </c>
      <c r="K3342" s="667" t="s">
        <v>1702</v>
      </c>
      <c r="L3342" s="668"/>
      <c r="M3342" s="77" t="s">
        <v>1703</v>
      </c>
    </row>
    <row r="3343" spans="2:13">
      <c r="B3343" s="61" t="s">
        <v>1678</v>
      </c>
      <c r="C3343" s="86" t="s">
        <v>1144</v>
      </c>
      <c r="D3343" s="92">
        <v>102</v>
      </c>
      <c r="E3343" s="665" t="s">
        <v>1678</v>
      </c>
      <c r="F3343" s="86" t="s">
        <v>1280</v>
      </c>
      <c r="G3343" s="92">
        <v>60</v>
      </c>
      <c r="H3343" s="665" t="s">
        <v>1695</v>
      </c>
      <c r="I3343" s="86">
        <v>0</v>
      </c>
      <c r="J3343" s="92">
        <v>10</v>
      </c>
      <c r="K3343" s="665" t="s">
        <v>1704</v>
      </c>
      <c r="L3343" s="666"/>
      <c r="M3343" s="107">
        <v>36</v>
      </c>
    </row>
    <row r="3344" spans="2:13">
      <c r="B3344" s="61" t="s">
        <v>1679</v>
      </c>
      <c r="C3344" s="86" t="s">
        <v>847</v>
      </c>
      <c r="D3344" s="92">
        <v>90</v>
      </c>
      <c r="E3344" s="665" t="s">
        <v>1679</v>
      </c>
      <c r="F3344" s="86" t="s">
        <v>1722</v>
      </c>
      <c r="G3344" s="92">
        <v>0</v>
      </c>
      <c r="H3344" s="665" t="s">
        <v>1696</v>
      </c>
      <c r="I3344" s="86">
        <v>90</v>
      </c>
      <c r="J3344" s="92">
        <v>0</v>
      </c>
      <c r="K3344" s="665" t="s">
        <v>1735</v>
      </c>
      <c r="L3344" s="666"/>
      <c r="M3344" s="107">
        <v>0</v>
      </c>
    </row>
    <row r="3345" spans="2:13">
      <c r="B3345" s="61" t="s">
        <v>1680</v>
      </c>
      <c r="C3345" s="86" t="s">
        <v>1722</v>
      </c>
      <c r="D3345" s="92">
        <v>0</v>
      </c>
      <c r="E3345" s="665" t="s">
        <v>1680</v>
      </c>
      <c r="F3345" s="86" t="s">
        <v>1722</v>
      </c>
      <c r="G3345" s="92">
        <v>0</v>
      </c>
      <c r="H3345" s="665" t="s">
        <v>1697</v>
      </c>
      <c r="I3345" s="86">
        <v>100</v>
      </c>
      <c r="J3345" s="92">
        <v>0</v>
      </c>
      <c r="K3345" s="67" t="s">
        <v>1706</v>
      </c>
      <c r="L3345" s="68"/>
      <c r="M3345" s="101">
        <v>0</v>
      </c>
    </row>
    <row r="3346" spans="2:13">
      <c r="B3346" s="61" t="s">
        <v>1681</v>
      </c>
      <c r="C3346" s="109" t="s">
        <v>1784</v>
      </c>
      <c r="D3346" s="92">
        <v>90</v>
      </c>
      <c r="E3346" s="665" t="s">
        <v>1681</v>
      </c>
      <c r="F3346" s="86" t="s">
        <v>1722</v>
      </c>
      <c r="G3346" s="92">
        <v>0</v>
      </c>
      <c r="H3346" s="665" t="s">
        <v>1698</v>
      </c>
      <c r="I3346" s="86">
        <v>0</v>
      </c>
      <c r="J3346" s="92">
        <v>10</v>
      </c>
      <c r="K3346" s="838" t="s">
        <v>1707</v>
      </c>
      <c r="L3346" s="839"/>
      <c r="M3346" s="845"/>
    </row>
    <row r="3347" spans="2:13">
      <c r="B3347" s="61" t="s">
        <v>1682</v>
      </c>
      <c r="C3347" s="86" t="s">
        <v>1722</v>
      </c>
      <c r="D3347" s="92">
        <v>0</v>
      </c>
      <c r="E3347" s="665" t="s">
        <v>1682</v>
      </c>
      <c r="F3347" s="86" t="s">
        <v>1722</v>
      </c>
      <c r="G3347" s="92">
        <v>0</v>
      </c>
      <c r="H3347" s="666" t="s">
        <v>1724</v>
      </c>
      <c r="I3347" s="86">
        <v>50</v>
      </c>
      <c r="J3347" s="92">
        <v>0</v>
      </c>
      <c r="K3347" s="846" t="s">
        <v>1708</v>
      </c>
      <c r="L3347" s="847"/>
      <c r="M3347" s="107">
        <v>0</v>
      </c>
    </row>
    <row r="3348" spans="2:13">
      <c r="B3348" s="61" t="s">
        <v>1683</v>
      </c>
      <c r="C3348" s="86" t="s">
        <v>953</v>
      </c>
      <c r="D3348" s="92">
        <v>90</v>
      </c>
      <c r="E3348" s="665" t="s">
        <v>1683</v>
      </c>
      <c r="F3348" s="86" t="s">
        <v>1722</v>
      </c>
      <c r="G3348" s="92">
        <v>0</v>
      </c>
      <c r="H3348" s="665" t="s">
        <v>1699</v>
      </c>
      <c r="I3348" s="86">
        <v>0</v>
      </c>
      <c r="J3348" s="92">
        <v>10</v>
      </c>
      <c r="K3348" s="846" t="s">
        <v>1709</v>
      </c>
      <c r="L3348" s="847"/>
      <c r="M3348" s="107">
        <v>0</v>
      </c>
    </row>
    <row r="3349" spans="2:13">
      <c r="B3349" s="61" t="s">
        <v>1684</v>
      </c>
      <c r="C3349" s="86" t="s">
        <v>1723</v>
      </c>
      <c r="D3349" s="92" t="s">
        <v>1723</v>
      </c>
      <c r="E3349" s="665" t="s">
        <v>1684</v>
      </c>
      <c r="F3349" s="86" t="s">
        <v>1723</v>
      </c>
      <c r="G3349" s="92" t="s">
        <v>1723</v>
      </c>
      <c r="H3349" s="665" t="s">
        <v>1685</v>
      </c>
      <c r="I3349" s="86">
        <v>85</v>
      </c>
      <c r="J3349" s="92">
        <v>0</v>
      </c>
      <c r="K3349" s="846" t="s">
        <v>1710</v>
      </c>
      <c r="L3349" s="847"/>
      <c r="M3349" s="107">
        <v>0</v>
      </c>
    </row>
    <row r="3350" spans="2:13">
      <c r="B3350" s="61" t="s">
        <v>1685</v>
      </c>
      <c r="C3350" s="86" t="s">
        <v>1722</v>
      </c>
      <c r="D3350" s="92">
        <v>0</v>
      </c>
      <c r="E3350" s="665" t="s">
        <v>1685</v>
      </c>
      <c r="F3350" s="86" t="s">
        <v>1722</v>
      </c>
      <c r="G3350" s="92">
        <v>0</v>
      </c>
      <c r="H3350" s="665" t="s">
        <v>1700</v>
      </c>
      <c r="I3350" s="100">
        <v>0</v>
      </c>
      <c r="J3350" s="106">
        <v>0</v>
      </c>
      <c r="K3350" s="593" t="s">
        <v>2003</v>
      </c>
      <c r="L3350" s="100"/>
      <c r="M3350" s="101">
        <v>0</v>
      </c>
    </row>
    <row r="3351" spans="2:13">
      <c r="B3351" s="61" t="s">
        <v>1686</v>
      </c>
      <c r="C3351" s="94" t="s">
        <v>811</v>
      </c>
      <c r="D3351" s="92">
        <v>100</v>
      </c>
      <c r="E3351" s="665" t="s">
        <v>1686</v>
      </c>
      <c r="F3351" s="86" t="s">
        <v>1722</v>
      </c>
      <c r="G3351" s="92">
        <v>0</v>
      </c>
      <c r="H3351" s="848" t="s">
        <v>1712</v>
      </c>
      <c r="I3351" s="849"/>
      <c r="J3351" s="81" t="s">
        <v>1711</v>
      </c>
      <c r="K3351" s="97">
        <v>10</v>
      </c>
      <c r="L3351" s="82" t="s">
        <v>1705</v>
      </c>
      <c r="M3351" s="98">
        <v>150</v>
      </c>
    </row>
    <row r="3352" spans="2:13">
      <c r="B3352" s="61" t="s">
        <v>1687</v>
      </c>
      <c r="C3352" s="86" t="s">
        <v>1722</v>
      </c>
      <c r="D3352" s="92">
        <v>0</v>
      </c>
      <c r="E3352" s="665" t="s">
        <v>1687</v>
      </c>
      <c r="F3352" s="86" t="s">
        <v>1722</v>
      </c>
      <c r="G3352" s="92">
        <v>0</v>
      </c>
      <c r="H3352" s="666"/>
      <c r="I3352" s="666"/>
      <c r="J3352" s="666"/>
      <c r="K3352" s="666"/>
      <c r="L3352" s="666"/>
      <c r="M3352" s="65"/>
    </row>
    <row r="3353" spans="2:13">
      <c r="B3353" s="61" t="s">
        <v>1688</v>
      </c>
      <c r="C3353" s="86" t="s">
        <v>1722</v>
      </c>
      <c r="D3353" s="92">
        <v>0</v>
      </c>
      <c r="E3353" s="665" t="s">
        <v>1688</v>
      </c>
      <c r="F3353" s="86" t="s">
        <v>1722</v>
      </c>
      <c r="G3353" s="92">
        <v>0</v>
      </c>
      <c r="H3353" s="666"/>
      <c r="I3353" s="666"/>
      <c r="J3353" s="666"/>
      <c r="K3353" s="666"/>
      <c r="L3353" s="666"/>
      <c r="M3353" s="65"/>
    </row>
    <row r="3354" spans="2:13">
      <c r="B3354" s="61" t="s">
        <v>1689</v>
      </c>
      <c r="C3354" s="86" t="s">
        <v>1722</v>
      </c>
      <c r="D3354" s="92">
        <v>0</v>
      </c>
      <c r="E3354" s="665" t="s">
        <v>1689</v>
      </c>
      <c r="F3354" s="86" t="s">
        <v>1722</v>
      </c>
      <c r="G3354" s="92">
        <v>0</v>
      </c>
      <c r="H3354" s="666"/>
      <c r="I3354" s="666"/>
      <c r="J3354" s="86" t="s">
        <v>1723</v>
      </c>
      <c r="K3354" s="666"/>
      <c r="L3354" s="666"/>
      <c r="M3354" s="65"/>
    </row>
    <row r="3355" spans="2:13">
      <c r="B3355" s="61" t="s">
        <v>1690</v>
      </c>
      <c r="C3355" s="94" t="s">
        <v>1252</v>
      </c>
      <c r="D3355" s="92">
        <v>80</v>
      </c>
      <c r="E3355" s="665" t="s">
        <v>1690</v>
      </c>
      <c r="F3355" s="86" t="s">
        <v>1722</v>
      </c>
      <c r="G3355" s="92">
        <v>0</v>
      </c>
      <c r="H3355" s="666"/>
      <c r="I3355" s="666"/>
      <c r="J3355" s="666"/>
      <c r="K3355" s="666"/>
      <c r="L3355" s="666"/>
      <c r="M3355" s="65"/>
    </row>
    <row r="3356" spans="2:13">
      <c r="B3356" s="61" t="s">
        <v>1691</v>
      </c>
      <c r="C3356" s="86" t="s">
        <v>1722</v>
      </c>
      <c r="D3356" s="92">
        <v>0</v>
      </c>
      <c r="E3356" s="665" t="s">
        <v>1691</v>
      </c>
      <c r="F3356" s="86" t="s">
        <v>1722</v>
      </c>
      <c r="G3356" s="92">
        <v>0</v>
      </c>
      <c r="H3356" s="86" t="s">
        <v>1716</v>
      </c>
      <c r="I3356" s="666"/>
      <c r="J3356" s="85" t="s">
        <v>1717</v>
      </c>
      <c r="K3356" s="666"/>
      <c r="L3356" s="85" t="s">
        <v>1718</v>
      </c>
      <c r="M3356" s="65"/>
    </row>
    <row r="3357" spans="2:13">
      <c r="B3357" s="61" t="s">
        <v>1692</v>
      </c>
      <c r="C3357" s="86" t="s">
        <v>1722</v>
      </c>
      <c r="D3357" s="92">
        <v>0</v>
      </c>
      <c r="E3357" s="665" t="s">
        <v>1692</v>
      </c>
      <c r="F3357" s="86" t="s">
        <v>1722</v>
      </c>
      <c r="G3357" s="92">
        <v>0</v>
      </c>
      <c r="H3357" s="666"/>
      <c r="I3357" s="666"/>
      <c r="J3357" s="666"/>
      <c r="K3357" s="666"/>
      <c r="L3357" s="666"/>
      <c r="M3357" s="65"/>
    </row>
    <row r="3358" spans="2:13">
      <c r="B3358" s="61" t="s">
        <v>1677</v>
      </c>
      <c r="C3358" s="86" t="s">
        <v>863</v>
      </c>
      <c r="D3358" s="92">
        <v>66</v>
      </c>
      <c r="E3358" s="665" t="s">
        <v>1677</v>
      </c>
      <c r="F3358" s="86" t="s">
        <v>1722</v>
      </c>
      <c r="G3358" s="92">
        <v>0</v>
      </c>
      <c r="H3358" s="666"/>
      <c r="I3358" s="666"/>
      <c r="J3358" s="86" t="s">
        <v>1723</v>
      </c>
      <c r="K3358" s="666"/>
      <c r="L3358" s="666"/>
      <c r="M3358" s="65"/>
    </row>
    <row r="3359" spans="2:13">
      <c r="B3359" s="61" t="s">
        <v>1693</v>
      </c>
      <c r="C3359" s="96" t="s">
        <v>709</v>
      </c>
      <c r="D3359" s="92">
        <v>78</v>
      </c>
      <c r="E3359" s="665" t="s">
        <v>1693</v>
      </c>
      <c r="F3359" s="86" t="s">
        <v>1722</v>
      </c>
      <c r="G3359" s="92">
        <v>0</v>
      </c>
      <c r="H3359" s="666"/>
      <c r="I3359" s="666"/>
      <c r="J3359" s="666"/>
      <c r="K3359" s="666"/>
      <c r="L3359" s="666"/>
      <c r="M3359" s="65"/>
    </row>
    <row r="3360" spans="2:13" ht="15.75" thickBot="1">
      <c r="B3360" s="102" t="s">
        <v>1729</v>
      </c>
      <c r="C3360" s="93"/>
      <c r="D3360" s="108">
        <v>87</v>
      </c>
      <c r="E3360" s="103" t="s">
        <v>1730</v>
      </c>
      <c r="F3360" s="93"/>
      <c r="G3360" s="108">
        <v>60</v>
      </c>
      <c r="H3360" s="83"/>
      <c r="I3360" s="83"/>
      <c r="J3360" s="83"/>
      <c r="K3360" s="83"/>
      <c r="L3360" s="83"/>
      <c r="M3360" s="84"/>
    </row>
    <row r="3361" spans="2:13" ht="15.75" thickTop="1">
      <c r="B3361" s="156"/>
      <c r="C3361" s="157"/>
      <c r="D3361" s="157"/>
      <c r="E3361" s="156"/>
      <c r="F3361" s="157"/>
      <c r="G3361" s="157"/>
      <c r="H3361" s="156"/>
      <c r="I3361" s="156"/>
      <c r="J3361" s="156"/>
      <c r="K3361" s="156"/>
      <c r="L3361" s="156"/>
      <c r="M3361" s="156"/>
    </row>
    <row r="3362" spans="2:13" ht="15.75" thickBot="1">
      <c r="B3362" s="156"/>
      <c r="C3362" s="157"/>
      <c r="D3362" s="157"/>
      <c r="E3362" s="156"/>
      <c r="F3362" s="157"/>
      <c r="G3362" s="157"/>
      <c r="H3362" s="156"/>
      <c r="I3362" s="156"/>
      <c r="J3362" s="156"/>
      <c r="K3362" s="156"/>
      <c r="L3362" s="156"/>
      <c r="M3362" s="156"/>
    </row>
    <row r="3363" spans="2:13" ht="16.5" thickTop="1" thickBot="1">
      <c r="B3363" s="833" t="s">
        <v>1890</v>
      </c>
      <c r="C3363" s="834"/>
      <c r="D3363" s="835" t="s">
        <v>1658</v>
      </c>
      <c r="E3363" s="836"/>
      <c r="F3363" s="836"/>
      <c r="G3363" s="836"/>
      <c r="H3363" s="836"/>
      <c r="I3363" s="837"/>
      <c r="J3363" s="250"/>
      <c r="K3363" s="59"/>
      <c r="L3363" s="59"/>
      <c r="M3363" s="60"/>
    </row>
    <row r="3364" spans="2:13" ht="15.75" thickTop="1">
      <c r="B3364" s="66" t="s">
        <v>1667</v>
      </c>
      <c r="C3364" s="599" t="s">
        <v>2007</v>
      </c>
      <c r="D3364" s="346" t="s">
        <v>1652</v>
      </c>
      <c r="E3364" s="347" t="s">
        <v>1653</v>
      </c>
      <c r="F3364" s="347" t="s">
        <v>1654</v>
      </c>
      <c r="G3364" s="347" t="s">
        <v>1656</v>
      </c>
      <c r="H3364" s="347" t="s">
        <v>1655</v>
      </c>
      <c r="I3364" s="348" t="s">
        <v>1657</v>
      </c>
      <c r="J3364" s="184"/>
      <c r="K3364" s="350"/>
      <c r="L3364" s="350"/>
      <c r="M3364" s="65"/>
    </row>
    <row r="3365" spans="2:13">
      <c r="B3365" s="66" t="s">
        <v>1757</v>
      </c>
      <c r="C3365" s="86" t="s">
        <v>1762</v>
      </c>
      <c r="D3365" s="87">
        <v>50</v>
      </c>
      <c r="E3365" s="88">
        <v>120</v>
      </c>
      <c r="F3365" s="88">
        <v>53</v>
      </c>
      <c r="G3365" s="88">
        <v>35</v>
      </c>
      <c r="H3365" s="88">
        <v>110</v>
      </c>
      <c r="I3365" s="89">
        <v>87</v>
      </c>
      <c r="J3365" s="184"/>
      <c r="K3365" s="350"/>
      <c r="L3365" s="350"/>
      <c r="M3365" s="65"/>
    </row>
    <row r="3366" spans="2:13">
      <c r="B3366" s="66" t="s">
        <v>1665</v>
      </c>
      <c r="C3366" s="86" t="s">
        <v>4</v>
      </c>
      <c r="D3366" s="838" t="s">
        <v>1669</v>
      </c>
      <c r="E3366" s="839"/>
      <c r="F3366" s="839"/>
      <c r="G3366" s="839"/>
      <c r="H3366" s="839"/>
      <c r="I3366" s="840"/>
      <c r="J3366" s="184"/>
      <c r="K3366" s="350"/>
      <c r="L3366" s="350"/>
      <c r="M3366" s="65"/>
    </row>
    <row r="3367" spans="2:13">
      <c r="B3367" s="66" t="s">
        <v>1666</v>
      </c>
      <c r="C3367" s="86" t="s">
        <v>1723</v>
      </c>
      <c r="D3367" s="841" t="s">
        <v>1661</v>
      </c>
      <c r="E3367" s="842"/>
      <c r="F3367" s="842"/>
      <c r="G3367" s="842" t="s">
        <v>1662</v>
      </c>
      <c r="H3367" s="842"/>
      <c r="I3367" s="843"/>
      <c r="J3367" s="184"/>
      <c r="K3367" s="350"/>
      <c r="L3367" s="350"/>
      <c r="M3367" s="65"/>
    </row>
    <row r="3368" spans="2:13">
      <c r="B3368" s="66" t="s">
        <v>1670</v>
      </c>
      <c r="C3368" s="86" t="s">
        <v>1501</v>
      </c>
      <c r="D3368" s="63" t="s">
        <v>1663</v>
      </c>
      <c r="E3368" s="350" t="s">
        <v>869</v>
      </c>
      <c r="F3368" s="350"/>
      <c r="G3368" s="64" t="s">
        <v>1663</v>
      </c>
      <c r="H3368" s="350" t="s">
        <v>1723</v>
      </c>
      <c r="I3368" s="70"/>
      <c r="J3368" s="184"/>
      <c r="K3368" s="350"/>
      <c r="L3368" s="350"/>
      <c r="M3368" s="65"/>
    </row>
    <row r="3369" spans="2:13">
      <c r="B3369" s="66" t="s">
        <v>1659</v>
      </c>
      <c r="C3369" s="86">
        <v>338.82</v>
      </c>
      <c r="D3369" s="71" t="s">
        <v>1664</v>
      </c>
      <c r="E3369" s="90">
        <v>150</v>
      </c>
      <c r="F3369" s="68"/>
      <c r="G3369" s="72" t="s">
        <v>1664</v>
      </c>
      <c r="H3369" s="90" t="s">
        <v>1723</v>
      </c>
      <c r="I3369" s="69"/>
      <c r="J3369" s="184"/>
      <c r="K3369" s="350"/>
      <c r="L3369" s="350"/>
      <c r="M3369" s="65"/>
    </row>
    <row r="3370" spans="2:13">
      <c r="B3370" s="66" t="s">
        <v>1660</v>
      </c>
      <c r="C3370" s="86">
        <v>141.83000000000001</v>
      </c>
      <c r="D3370" s="838" t="s">
        <v>1668</v>
      </c>
      <c r="E3370" s="839"/>
      <c r="F3370" s="839"/>
      <c r="G3370" s="839"/>
      <c r="H3370" s="839"/>
      <c r="I3370" s="840"/>
      <c r="J3370" s="184"/>
      <c r="K3370" s="350"/>
      <c r="L3370" s="350"/>
      <c r="M3370" s="65"/>
    </row>
    <row r="3371" spans="2:13">
      <c r="B3371" s="66" t="s">
        <v>1728</v>
      </c>
      <c r="C3371" s="86">
        <v>299.85000000000002</v>
      </c>
      <c r="D3371" s="841" t="s">
        <v>1661</v>
      </c>
      <c r="E3371" s="842"/>
      <c r="F3371" s="842"/>
      <c r="G3371" s="842" t="s">
        <v>1662</v>
      </c>
      <c r="H3371" s="842"/>
      <c r="I3371" s="843"/>
      <c r="J3371" s="184"/>
      <c r="K3371" s="350"/>
      <c r="L3371" s="350"/>
      <c r="M3371" s="65"/>
    </row>
    <row r="3372" spans="2:13">
      <c r="B3372" s="66" t="s">
        <v>1713</v>
      </c>
      <c r="C3372" s="86">
        <v>0.77</v>
      </c>
      <c r="D3372" s="63" t="s">
        <v>1663</v>
      </c>
      <c r="E3372" s="350" t="s">
        <v>866</v>
      </c>
      <c r="F3372" s="350"/>
      <c r="G3372" s="64" t="s">
        <v>1663</v>
      </c>
      <c r="H3372" s="350" t="s">
        <v>1723</v>
      </c>
      <c r="I3372" s="70"/>
      <c r="J3372" s="184"/>
      <c r="K3372" s="350"/>
      <c r="L3372" s="350"/>
      <c r="M3372" s="65"/>
    </row>
    <row r="3373" spans="2:13">
      <c r="B3373" s="66" t="s">
        <v>1714</v>
      </c>
      <c r="C3373" s="86">
        <v>1.34</v>
      </c>
      <c r="D3373" s="63" t="s">
        <v>1664</v>
      </c>
      <c r="E3373" s="90">
        <v>84</v>
      </c>
      <c r="F3373" s="68"/>
      <c r="G3373" s="72" t="s">
        <v>1664</v>
      </c>
      <c r="H3373" s="91" t="s">
        <v>1723</v>
      </c>
      <c r="I3373" s="70"/>
      <c r="J3373" s="184"/>
      <c r="K3373" s="350"/>
      <c r="L3373" s="350"/>
      <c r="M3373" s="65"/>
    </row>
    <row r="3374" spans="2:13">
      <c r="B3374" s="844" t="s">
        <v>1671</v>
      </c>
      <c r="C3374" s="839"/>
      <c r="D3374" s="840"/>
      <c r="E3374" s="838" t="s">
        <v>1672</v>
      </c>
      <c r="F3374" s="839"/>
      <c r="G3374" s="840"/>
      <c r="H3374" s="838" t="s">
        <v>1673</v>
      </c>
      <c r="I3374" s="839"/>
      <c r="J3374" s="840"/>
      <c r="K3374" s="838" t="s">
        <v>1701</v>
      </c>
      <c r="L3374" s="839"/>
      <c r="M3374" s="845"/>
    </row>
    <row r="3375" spans="2:13">
      <c r="B3375" s="73" t="s">
        <v>1674</v>
      </c>
      <c r="C3375" s="347" t="s">
        <v>1675</v>
      </c>
      <c r="D3375" s="348" t="s">
        <v>1676</v>
      </c>
      <c r="E3375" s="346" t="s">
        <v>1674</v>
      </c>
      <c r="F3375" s="347" t="s">
        <v>1675</v>
      </c>
      <c r="G3375" s="348" t="s">
        <v>1676</v>
      </c>
      <c r="H3375" s="346" t="s">
        <v>1694</v>
      </c>
      <c r="I3375" s="347" t="s">
        <v>1731</v>
      </c>
      <c r="J3375" s="348" t="s">
        <v>1732</v>
      </c>
      <c r="K3375" s="346" t="s">
        <v>1702</v>
      </c>
      <c r="L3375" s="347"/>
      <c r="M3375" s="77" t="s">
        <v>1703</v>
      </c>
    </row>
    <row r="3376" spans="2:13">
      <c r="B3376" s="61" t="s">
        <v>1678</v>
      </c>
      <c r="C3376" s="86" t="s">
        <v>1144</v>
      </c>
      <c r="D3376" s="92">
        <v>102</v>
      </c>
      <c r="E3376" s="349" t="s">
        <v>1678</v>
      </c>
      <c r="F3376" s="86" t="s">
        <v>1280</v>
      </c>
      <c r="G3376" s="92">
        <v>60</v>
      </c>
      <c r="H3376" s="349" t="s">
        <v>1695</v>
      </c>
      <c r="I3376" s="86">
        <v>0</v>
      </c>
      <c r="J3376" s="92">
        <v>10</v>
      </c>
      <c r="K3376" s="349" t="s">
        <v>1704</v>
      </c>
      <c r="L3376" s="350"/>
      <c r="M3376" s="107">
        <v>0</v>
      </c>
    </row>
    <row r="3377" spans="2:13">
      <c r="B3377" s="61" t="s">
        <v>1679</v>
      </c>
      <c r="C3377" s="86" t="s">
        <v>680</v>
      </c>
      <c r="D3377" s="92">
        <v>77</v>
      </c>
      <c r="E3377" s="349" t="s">
        <v>1679</v>
      </c>
      <c r="F3377" s="86" t="s">
        <v>1722</v>
      </c>
      <c r="G3377" s="92">
        <v>0</v>
      </c>
      <c r="H3377" s="349" t="s">
        <v>1696</v>
      </c>
      <c r="I3377" s="86">
        <v>90</v>
      </c>
      <c r="J3377" s="92">
        <v>0</v>
      </c>
      <c r="K3377" s="349" t="s">
        <v>1735</v>
      </c>
      <c r="L3377" s="350"/>
      <c r="M3377" s="107">
        <v>0</v>
      </c>
    </row>
    <row r="3378" spans="2:13">
      <c r="B3378" s="61" t="s">
        <v>1680</v>
      </c>
      <c r="C3378" s="86" t="s">
        <v>1722</v>
      </c>
      <c r="D3378" s="92">
        <v>0</v>
      </c>
      <c r="E3378" s="349" t="s">
        <v>1680</v>
      </c>
      <c r="F3378" s="86" t="s">
        <v>1722</v>
      </c>
      <c r="G3378" s="92">
        <v>0</v>
      </c>
      <c r="H3378" s="349" t="s">
        <v>1697</v>
      </c>
      <c r="I3378" s="86">
        <v>100</v>
      </c>
      <c r="J3378" s="92">
        <v>0</v>
      </c>
      <c r="K3378" s="67" t="s">
        <v>1706</v>
      </c>
      <c r="L3378" s="68"/>
      <c r="M3378" s="101">
        <v>0</v>
      </c>
    </row>
    <row r="3379" spans="2:13">
      <c r="B3379" s="61" t="s">
        <v>1681</v>
      </c>
      <c r="C3379" s="86" t="s">
        <v>1722</v>
      </c>
      <c r="D3379" s="92">
        <v>0</v>
      </c>
      <c r="E3379" s="349" t="s">
        <v>1681</v>
      </c>
      <c r="F3379" s="86" t="s">
        <v>1722</v>
      </c>
      <c r="G3379" s="92">
        <v>0</v>
      </c>
      <c r="H3379" s="349" t="s">
        <v>1698</v>
      </c>
      <c r="I3379" s="86">
        <v>0</v>
      </c>
      <c r="J3379" s="92">
        <v>0</v>
      </c>
      <c r="K3379" s="838" t="s">
        <v>1707</v>
      </c>
      <c r="L3379" s="839"/>
      <c r="M3379" s="845"/>
    </row>
    <row r="3380" spans="2:13">
      <c r="B3380" s="61" t="s">
        <v>1682</v>
      </c>
      <c r="C3380" s="86" t="s">
        <v>1722</v>
      </c>
      <c r="D3380" s="92">
        <v>0</v>
      </c>
      <c r="E3380" s="349" t="s">
        <v>1682</v>
      </c>
      <c r="F3380" s="86" t="s">
        <v>1722</v>
      </c>
      <c r="G3380" s="92">
        <v>0</v>
      </c>
      <c r="H3380" s="350" t="s">
        <v>1724</v>
      </c>
      <c r="I3380" s="86">
        <v>50</v>
      </c>
      <c r="J3380" s="92">
        <v>0</v>
      </c>
      <c r="K3380" s="846" t="s">
        <v>1708</v>
      </c>
      <c r="L3380" s="847"/>
      <c r="M3380" s="107">
        <v>0</v>
      </c>
    </row>
    <row r="3381" spans="2:13">
      <c r="B3381" s="61" t="s">
        <v>1683</v>
      </c>
      <c r="C3381" s="86" t="s">
        <v>1722</v>
      </c>
      <c r="D3381" s="92">
        <v>0</v>
      </c>
      <c r="E3381" s="349" t="s">
        <v>1683</v>
      </c>
      <c r="F3381" s="86" t="s">
        <v>1722</v>
      </c>
      <c r="G3381" s="92">
        <v>0</v>
      </c>
      <c r="H3381" s="349" t="s">
        <v>1699</v>
      </c>
      <c r="I3381" s="86">
        <v>0</v>
      </c>
      <c r="J3381" s="92">
        <v>30</v>
      </c>
      <c r="K3381" s="846" t="s">
        <v>1709</v>
      </c>
      <c r="L3381" s="847"/>
      <c r="M3381" s="107">
        <v>0</v>
      </c>
    </row>
    <row r="3382" spans="2:13">
      <c r="B3382" s="61" t="s">
        <v>1684</v>
      </c>
      <c r="C3382" s="86" t="s">
        <v>1723</v>
      </c>
      <c r="D3382" s="92" t="s">
        <v>1723</v>
      </c>
      <c r="E3382" s="349" t="s">
        <v>1684</v>
      </c>
      <c r="F3382" s="86" t="s">
        <v>1723</v>
      </c>
      <c r="G3382" s="92" t="s">
        <v>1723</v>
      </c>
      <c r="H3382" s="349" t="s">
        <v>1685</v>
      </c>
      <c r="I3382" s="86">
        <v>85</v>
      </c>
      <c r="J3382" s="92">
        <v>30</v>
      </c>
      <c r="K3382" s="846" t="s">
        <v>1710</v>
      </c>
      <c r="L3382" s="847"/>
      <c r="M3382" s="107">
        <v>0</v>
      </c>
    </row>
    <row r="3383" spans="2:13">
      <c r="B3383" s="61" t="s">
        <v>1685</v>
      </c>
      <c r="C3383" s="86" t="s">
        <v>1095</v>
      </c>
      <c r="D3383" s="92">
        <v>80</v>
      </c>
      <c r="E3383" s="349" t="s">
        <v>1685</v>
      </c>
      <c r="F3383" s="86" t="s">
        <v>1722</v>
      </c>
      <c r="G3383" s="92">
        <v>0</v>
      </c>
      <c r="H3383" s="349" t="s">
        <v>1700</v>
      </c>
      <c r="I3383" s="100">
        <v>0</v>
      </c>
      <c r="J3383" s="106">
        <v>0</v>
      </c>
      <c r="K3383" s="593" t="s">
        <v>2003</v>
      </c>
      <c r="L3383" s="100"/>
      <c r="M3383" s="101">
        <v>0</v>
      </c>
    </row>
    <row r="3384" spans="2:13">
      <c r="B3384" s="61" t="s">
        <v>1686</v>
      </c>
      <c r="C3384" s="94" t="s">
        <v>811</v>
      </c>
      <c r="D3384" s="92">
        <v>100</v>
      </c>
      <c r="E3384" s="349" t="s">
        <v>1686</v>
      </c>
      <c r="F3384" s="86" t="s">
        <v>1722</v>
      </c>
      <c r="G3384" s="92">
        <v>0</v>
      </c>
      <c r="H3384" s="848" t="s">
        <v>1712</v>
      </c>
      <c r="I3384" s="849"/>
      <c r="J3384" s="81" t="s">
        <v>1711</v>
      </c>
      <c r="K3384" s="97">
        <v>10</v>
      </c>
      <c r="L3384" s="82" t="s">
        <v>1705</v>
      </c>
      <c r="M3384" s="98">
        <v>85</v>
      </c>
    </row>
    <row r="3385" spans="2:13">
      <c r="B3385" s="61" t="s">
        <v>1687</v>
      </c>
      <c r="C3385" s="86" t="s">
        <v>693</v>
      </c>
      <c r="D3385" s="92">
        <v>36</v>
      </c>
      <c r="E3385" s="349" t="s">
        <v>1687</v>
      </c>
      <c r="F3385" s="86" t="s">
        <v>1722</v>
      </c>
      <c r="G3385" s="92">
        <v>0</v>
      </c>
      <c r="H3385" s="350"/>
      <c r="I3385" s="350"/>
      <c r="J3385" s="350"/>
      <c r="K3385" s="350"/>
      <c r="L3385" s="350"/>
      <c r="M3385" s="65"/>
    </row>
    <row r="3386" spans="2:13">
      <c r="B3386" s="61" t="s">
        <v>1688</v>
      </c>
      <c r="C3386" s="86" t="s">
        <v>1722</v>
      </c>
      <c r="D3386" s="92">
        <v>0</v>
      </c>
      <c r="E3386" s="349" t="s">
        <v>1688</v>
      </c>
      <c r="F3386" s="86" t="s">
        <v>1722</v>
      </c>
      <c r="G3386" s="92">
        <v>0</v>
      </c>
      <c r="H3386" s="350"/>
      <c r="I3386" s="350"/>
      <c r="J3386" s="350"/>
      <c r="K3386" s="350"/>
      <c r="L3386" s="350"/>
      <c r="M3386" s="65"/>
    </row>
    <row r="3387" spans="2:13">
      <c r="B3387" s="61" t="s">
        <v>1689</v>
      </c>
      <c r="C3387" s="86" t="s">
        <v>1722</v>
      </c>
      <c r="D3387" s="92">
        <v>0</v>
      </c>
      <c r="E3387" s="349" t="s">
        <v>1689</v>
      </c>
      <c r="F3387" s="86" t="s">
        <v>1722</v>
      </c>
      <c r="G3387" s="92">
        <v>0</v>
      </c>
      <c r="H3387" s="350"/>
      <c r="I3387" s="350"/>
      <c r="J3387" s="86" t="s">
        <v>1723</v>
      </c>
      <c r="K3387" s="350"/>
      <c r="L3387" s="350"/>
      <c r="M3387" s="65"/>
    </row>
    <row r="3388" spans="2:13">
      <c r="B3388" s="61" t="s">
        <v>1690</v>
      </c>
      <c r="C3388" s="94" t="s">
        <v>1252</v>
      </c>
      <c r="D3388" s="92">
        <v>80</v>
      </c>
      <c r="E3388" s="349" t="s">
        <v>1690</v>
      </c>
      <c r="F3388" s="86" t="s">
        <v>1722</v>
      </c>
      <c r="G3388" s="92">
        <v>0</v>
      </c>
      <c r="H3388" s="350"/>
      <c r="I3388" s="350"/>
      <c r="J3388" s="350"/>
      <c r="K3388" s="350"/>
      <c r="L3388" s="350"/>
      <c r="M3388" s="65"/>
    </row>
    <row r="3389" spans="2:13">
      <c r="B3389" s="61" t="s">
        <v>1691</v>
      </c>
      <c r="C3389" s="86" t="s">
        <v>1722</v>
      </c>
      <c r="D3389" s="92">
        <v>0</v>
      </c>
      <c r="E3389" s="349" t="s">
        <v>1691</v>
      </c>
      <c r="F3389" s="86" t="s">
        <v>1722</v>
      </c>
      <c r="G3389" s="92">
        <v>0</v>
      </c>
      <c r="H3389" s="86" t="s">
        <v>1716</v>
      </c>
      <c r="I3389" s="350"/>
      <c r="J3389" s="85" t="s">
        <v>1717</v>
      </c>
      <c r="K3389" s="350"/>
      <c r="L3389" s="85" t="s">
        <v>1718</v>
      </c>
      <c r="M3389" s="65"/>
    </row>
    <row r="3390" spans="2:13">
      <c r="B3390" s="61" t="s">
        <v>1692</v>
      </c>
      <c r="C3390" s="86" t="s">
        <v>1722</v>
      </c>
      <c r="D3390" s="92">
        <v>0</v>
      </c>
      <c r="E3390" s="349" t="s">
        <v>1692</v>
      </c>
      <c r="F3390" s="86" t="s">
        <v>1722</v>
      </c>
      <c r="G3390" s="92">
        <v>0</v>
      </c>
      <c r="H3390" s="350"/>
      <c r="I3390" s="350"/>
      <c r="J3390" s="350"/>
      <c r="K3390" s="350"/>
      <c r="L3390" s="350"/>
      <c r="M3390" s="65"/>
    </row>
    <row r="3391" spans="2:13">
      <c r="B3391" s="61" t="s">
        <v>1677</v>
      </c>
      <c r="C3391" s="96" t="s">
        <v>1262</v>
      </c>
      <c r="D3391" s="92">
        <v>110</v>
      </c>
      <c r="E3391" s="349" t="s">
        <v>1677</v>
      </c>
      <c r="F3391" s="86" t="s">
        <v>1722</v>
      </c>
      <c r="G3391" s="92">
        <v>0</v>
      </c>
      <c r="H3391" s="350"/>
      <c r="I3391" s="350"/>
      <c r="J3391" s="86" t="s">
        <v>1723</v>
      </c>
      <c r="K3391" s="350"/>
      <c r="L3391" s="350"/>
      <c r="M3391" s="65"/>
    </row>
    <row r="3392" spans="2:13">
      <c r="B3392" s="61" t="s">
        <v>1693</v>
      </c>
      <c r="C3392" s="96" t="s">
        <v>709</v>
      </c>
      <c r="D3392" s="92">
        <v>70</v>
      </c>
      <c r="E3392" s="349" t="s">
        <v>1693</v>
      </c>
      <c r="F3392" s="86" t="s">
        <v>1722</v>
      </c>
      <c r="G3392" s="92">
        <v>0</v>
      </c>
      <c r="H3392" s="350"/>
      <c r="I3392" s="350"/>
      <c r="J3392" s="350"/>
      <c r="K3392" s="350"/>
      <c r="L3392" s="350"/>
      <c r="M3392" s="65"/>
    </row>
    <row r="3393" spans="2:13" ht="15.75" thickBot="1">
      <c r="B3393" s="102" t="s">
        <v>1729</v>
      </c>
      <c r="C3393" s="93"/>
      <c r="D3393" s="108">
        <v>82</v>
      </c>
      <c r="E3393" s="103" t="s">
        <v>1730</v>
      </c>
      <c r="F3393" s="93"/>
      <c r="G3393" s="108">
        <v>60</v>
      </c>
      <c r="H3393" s="83"/>
      <c r="I3393" s="83"/>
      <c r="J3393" s="83"/>
      <c r="K3393" s="83"/>
      <c r="L3393" s="83"/>
      <c r="M3393" s="84"/>
    </row>
    <row r="3394" spans="2:13" ht="16.5" thickTop="1" thickBot="1">
      <c r="B3394" s="156"/>
      <c r="C3394" s="157"/>
      <c r="D3394" s="157"/>
      <c r="E3394" s="156"/>
      <c r="F3394" s="157"/>
      <c r="G3394" s="157"/>
      <c r="H3394" s="156"/>
      <c r="I3394" s="156"/>
      <c r="J3394" s="156"/>
      <c r="K3394" s="156"/>
      <c r="L3394" s="156"/>
      <c r="M3394" s="156"/>
    </row>
    <row r="3395" spans="2:13" ht="16.5" thickTop="1" thickBot="1">
      <c r="B3395" s="833" t="s">
        <v>1891</v>
      </c>
      <c r="C3395" s="834"/>
      <c r="D3395" s="835" t="s">
        <v>1658</v>
      </c>
      <c r="E3395" s="836"/>
      <c r="F3395" s="836"/>
      <c r="G3395" s="836"/>
      <c r="H3395" s="836"/>
      <c r="I3395" s="837"/>
      <c r="J3395" s="250"/>
      <c r="K3395" s="59"/>
      <c r="L3395" s="59"/>
      <c r="M3395" s="60"/>
    </row>
    <row r="3396" spans="2:13" ht="15.75" thickTop="1">
      <c r="B3396" s="66" t="s">
        <v>1667</v>
      </c>
      <c r="C3396" s="599" t="s">
        <v>2061</v>
      </c>
      <c r="D3396" s="346" t="s">
        <v>1652</v>
      </c>
      <c r="E3396" s="347" t="s">
        <v>1653</v>
      </c>
      <c r="F3396" s="347" t="s">
        <v>1654</v>
      </c>
      <c r="G3396" s="347" t="s">
        <v>1656</v>
      </c>
      <c r="H3396" s="347" t="s">
        <v>1655</v>
      </c>
      <c r="I3396" s="348" t="s">
        <v>1657</v>
      </c>
      <c r="J3396" s="184"/>
      <c r="K3396" s="350"/>
      <c r="L3396" s="350"/>
      <c r="M3396" s="65"/>
    </row>
    <row r="3397" spans="2:13">
      <c r="B3397" s="66" t="s">
        <v>1757</v>
      </c>
      <c r="C3397" s="86" t="s">
        <v>1762</v>
      </c>
      <c r="D3397" s="87">
        <v>50</v>
      </c>
      <c r="E3397" s="88">
        <v>95</v>
      </c>
      <c r="F3397" s="88">
        <v>95</v>
      </c>
      <c r="G3397" s="88">
        <v>35</v>
      </c>
      <c r="H3397" s="88">
        <v>110</v>
      </c>
      <c r="I3397" s="89">
        <v>70</v>
      </c>
      <c r="J3397" s="184"/>
      <c r="K3397" s="350"/>
      <c r="L3397" s="350"/>
      <c r="M3397" s="65"/>
    </row>
    <row r="3398" spans="2:13">
      <c r="B3398" s="66" t="s">
        <v>1665</v>
      </c>
      <c r="C3398" s="86" t="s">
        <v>4</v>
      </c>
      <c r="D3398" s="838" t="s">
        <v>1669</v>
      </c>
      <c r="E3398" s="839"/>
      <c r="F3398" s="839"/>
      <c r="G3398" s="839"/>
      <c r="H3398" s="839"/>
      <c r="I3398" s="840"/>
      <c r="J3398" s="184"/>
      <c r="K3398" s="350"/>
      <c r="L3398" s="350"/>
      <c r="M3398" s="65"/>
    </row>
    <row r="3399" spans="2:13">
      <c r="B3399" s="66" t="s">
        <v>1666</v>
      </c>
      <c r="C3399" s="86" t="s">
        <v>1723</v>
      </c>
      <c r="D3399" s="841" t="s">
        <v>1661</v>
      </c>
      <c r="E3399" s="842"/>
      <c r="F3399" s="842"/>
      <c r="G3399" s="842" t="s">
        <v>1662</v>
      </c>
      <c r="H3399" s="842"/>
      <c r="I3399" s="843"/>
      <c r="J3399" s="184"/>
      <c r="K3399" s="350"/>
      <c r="L3399" s="350"/>
      <c r="M3399" s="65"/>
    </row>
    <row r="3400" spans="2:13">
      <c r="B3400" s="66" t="s">
        <v>1670</v>
      </c>
      <c r="C3400" s="95" t="s">
        <v>1618</v>
      </c>
      <c r="D3400" s="63" t="s">
        <v>1663</v>
      </c>
      <c r="E3400" s="350" t="s">
        <v>726</v>
      </c>
      <c r="F3400" s="350"/>
      <c r="G3400" s="64" t="s">
        <v>1663</v>
      </c>
      <c r="H3400" s="350" t="s">
        <v>1723</v>
      </c>
      <c r="I3400" s="70"/>
      <c r="J3400" s="184"/>
      <c r="K3400" s="350"/>
      <c r="L3400" s="350"/>
      <c r="M3400" s="65"/>
    </row>
    <row r="3401" spans="2:13">
      <c r="B3401" s="66" t="s">
        <v>1659</v>
      </c>
      <c r="C3401" s="86">
        <v>375.99</v>
      </c>
      <c r="D3401" s="71" t="s">
        <v>1664</v>
      </c>
      <c r="E3401" s="90">
        <v>120</v>
      </c>
      <c r="F3401" s="68"/>
      <c r="G3401" s="72" t="s">
        <v>1664</v>
      </c>
      <c r="H3401" s="90" t="s">
        <v>1723</v>
      </c>
      <c r="I3401" s="69"/>
      <c r="J3401" s="184"/>
      <c r="K3401" s="350"/>
      <c r="L3401" s="350"/>
      <c r="M3401" s="65"/>
    </row>
    <row r="3402" spans="2:13">
      <c r="B3402" s="66" t="s">
        <v>1660</v>
      </c>
      <c r="C3402" s="86">
        <v>178.37</v>
      </c>
      <c r="D3402" s="838" t="s">
        <v>1668</v>
      </c>
      <c r="E3402" s="839"/>
      <c r="F3402" s="839"/>
      <c r="G3402" s="839"/>
      <c r="H3402" s="839"/>
      <c r="I3402" s="840"/>
      <c r="J3402" s="184"/>
      <c r="K3402" s="350"/>
      <c r="L3402" s="350"/>
      <c r="M3402" s="65"/>
    </row>
    <row r="3403" spans="2:13">
      <c r="B3403" s="66" t="s">
        <v>1728</v>
      </c>
      <c r="C3403" s="140">
        <v>187.4</v>
      </c>
      <c r="D3403" s="841" t="s">
        <v>1661</v>
      </c>
      <c r="E3403" s="842"/>
      <c r="F3403" s="842"/>
      <c r="G3403" s="842" t="s">
        <v>1662</v>
      </c>
      <c r="H3403" s="842"/>
      <c r="I3403" s="843"/>
      <c r="J3403" s="184"/>
      <c r="K3403" s="350"/>
      <c r="L3403" s="350"/>
      <c r="M3403" s="65"/>
    </row>
    <row r="3404" spans="2:13">
      <c r="B3404" s="66" t="s">
        <v>1713</v>
      </c>
      <c r="C3404" s="86">
        <v>0.77</v>
      </c>
      <c r="D3404" s="63" t="s">
        <v>1663</v>
      </c>
      <c r="E3404" s="350" t="s">
        <v>1337</v>
      </c>
      <c r="F3404" s="350"/>
      <c r="G3404" s="64" t="s">
        <v>1663</v>
      </c>
      <c r="H3404" s="350" t="s">
        <v>1723</v>
      </c>
      <c r="I3404" s="70"/>
      <c r="J3404" s="184"/>
      <c r="K3404" s="350"/>
      <c r="L3404" s="350"/>
      <c r="M3404" s="65"/>
    </row>
    <row r="3405" spans="2:13">
      <c r="B3405" s="66" t="s">
        <v>1714</v>
      </c>
      <c r="C3405" s="86">
        <v>1.08</v>
      </c>
      <c r="D3405" s="63" t="s">
        <v>1664</v>
      </c>
      <c r="E3405" s="90">
        <v>70</v>
      </c>
      <c r="F3405" s="68"/>
      <c r="G3405" s="72" t="s">
        <v>1664</v>
      </c>
      <c r="H3405" s="91" t="s">
        <v>1723</v>
      </c>
      <c r="I3405" s="70"/>
      <c r="J3405" s="184"/>
      <c r="K3405" s="350"/>
      <c r="L3405" s="350"/>
      <c r="M3405" s="65"/>
    </row>
    <row r="3406" spans="2:13">
      <c r="B3406" s="844" t="s">
        <v>1671</v>
      </c>
      <c r="C3406" s="839"/>
      <c r="D3406" s="840"/>
      <c r="E3406" s="838" t="s">
        <v>1672</v>
      </c>
      <c r="F3406" s="839"/>
      <c r="G3406" s="840"/>
      <c r="H3406" s="838" t="s">
        <v>1673</v>
      </c>
      <c r="I3406" s="839"/>
      <c r="J3406" s="840"/>
      <c r="K3406" s="838" t="s">
        <v>1701</v>
      </c>
      <c r="L3406" s="839"/>
      <c r="M3406" s="845"/>
    </row>
    <row r="3407" spans="2:13">
      <c r="B3407" s="73" t="s">
        <v>1674</v>
      </c>
      <c r="C3407" s="347" t="s">
        <v>1675</v>
      </c>
      <c r="D3407" s="348" t="s">
        <v>1676</v>
      </c>
      <c r="E3407" s="346" t="s">
        <v>1674</v>
      </c>
      <c r="F3407" s="347" t="s">
        <v>1675</v>
      </c>
      <c r="G3407" s="348" t="s">
        <v>1676</v>
      </c>
      <c r="H3407" s="346" t="s">
        <v>1694</v>
      </c>
      <c r="I3407" s="347" t="s">
        <v>1731</v>
      </c>
      <c r="J3407" s="348" t="s">
        <v>1732</v>
      </c>
      <c r="K3407" s="346" t="s">
        <v>1702</v>
      </c>
      <c r="L3407" s="347"/>
      <c r="M3407" s="77" t="s">
        <v>1703</v>
      </c>
    </row>
    <row r="3408" spans="2:13">
      <c r="B3408" s="61" t="s">
        <v>1678</v>
      </c>
      <c r="C3408" s="86" t="s">
        <v>1144</v>
      </c>
      <c r="D3408" s="92">
        <v>102</v>
      </c>
      <c r="E3408" s="349" t="s">
        <v>1678</v>
      </c>
      <c r="F3408" s="86" t="s">
        <v>1280</v>
      </c>
      <c r="G3408" s="92">
        <v>90</v>
      </c>
      <c r="H3408" s="349" t="s">
        <v>1695</v>
      </c>
      <c r="I3408" s="86">
        <v>0</v>
      </c>
      <c r="J3408" s="92">
        <v>0</v>
      </c>
      <c r="K3408" s="349" t="s">
        <v>1704</v>
      </c>
      <c r="L3408" s="350"/>
      <c r="M3408" s="107">
        <v>0</v>
      </c>
    </row>
    <row r="3409" spans="2:13">
      <c r="B3409" s="61" t="s">
        <v>1679</v>
      </c>
      <c r="C3409" s="86" t="s">
        <v>1722</v>
      </c>
      <c r="D3409" s="92">
        <v>0</v>
      </c>
      <c r="E3409" s="349" t="s">
        <v>1679</v>
      </c>
      <c r="F3409" s="86" t="s">
        <v>1722</v>
      </c>
      <c r="G3409" s="92">
        <v>0</v>
      </c>
      <c r="H3409" s="349" t="s">
        <v>1696</v>
      </c>
      <c r="I3409" s="86">
        <v>90</v>
      </c>
      <c r="J3409" s="92">
        <v>0</v>
      </c>
      <c r="K3409" s="349" t="s">
        <v>1735</v>
      </c>
      <c r="L3409" s="350"/>
      <c r="M3409" s="107">
        <v>0</v>
      </c>
    </row>
    <row r="3410" spans="2:13">
      <c r="B3410" s="61" t="s">
        <v>1680</v>
      </c>
      <c r="C3410" s="86" t="s">
        <v>1722</v>
      </c>
      <c r="D3410" s="92">
        <v>0</v>
      </c>
      <c r="E3410" s="349" t="s">
        <v>1680</v>
      </c>
      <c r="F3410" s="86" t="s">
        <v>1722</v>
      </c>
      <c r="G3410" s="92">
        <v>0</v>
      </c>
      <c r="H3410" s="349" t="s">
        <v>1697</v>
      </c>
      <c r="I3410" s="86">
        <v>100</v>
      </c>
      <c r="J3410" s="92">
        <v>20</v>
      </c>
      <c r="K3410" s="67" t="s">
        <v>1706</v>
      </c>
      <c r="L3410" s="68"/>
      <c r="M3410" s="101">
        <v>0</v>
      </c>
    </row>
    <row r="3411" spans="2:13">
      <c r="B3411" s="61" t="s">
        <v>1681</v>
      </c>
      <c r="C3411" s="86" t="s">
        <v>1722</v>
      </c>
      <c r="D3411" s="92">
        <v>0</v>
      </c>
      <c r="E3411" s="349" t="s">
        <v>1681</v>
      </c>
      <c r="F3411" s="86" t="s">
        <v>1722</v>
      </c>
      <c r="G3411" s="92">
        <v>0</v>
      </c>
      <c r="H3411" s="349" t="s">
        <v>1698</v>
      </c>
      <c r="I3411" s="86">
        <v>0</v>
      </c>
      <c r="J3411" s="92">
        <v>0</v>
      </c>
      <c r="K3411" s="838" t="s">
        <v>1707</v>
      </c>
      <c r="L3411" s="839"/>
      <c r="M3411" s="845"/>
    </row>
    <row r="3412" spans="2:13">
      <c r="B3412" s="61" t="s">
        <v>1682</v>
      </c>
      <c r="C3412" s="86" t="s">
        <v>1722</v>
      </c>
      <c r="D3412" s="92">
        <v>0</v>
      </c>
      <c r="E3412" s="349" t="s">
        <v>1682</v>
      </c>
      <c r="F3412" s="86" t="s">
        <v>1722</v>
      </c>
      <c r="G3412" s="92">
        <v>0</v>
      </c>
      <c r="H3412" s="350" t="s">
        <v>1724</v>
      </c>
      <c r="I3412" s="86">
        <v>50</v>
      </c>
      <c r="J3412" s="92">
        <v>0</v>
      </c>
      <c r="K3412" s="846" t="s">
        <v>1708</v>
      </c>
      <c r="L3412" s="847"/>
      <c r="M3412" s="107">
        <v>0</v>
      </c>
    </row>
    <row r="3413" spans="2:13">
      <c r="B3413" s="61" t="s">
        <v>1683</v>
      </c>
      <c r="C3413" s="86" t="s">
        <v>1722</v>
      </c>
      <c r="D3413" s="92">
        <v>0</v>
      </c>
      <c r="E3413" s="349" t="s">
        <v>1683</v>
      </c>
      <c r="F3413" s="86" t="s">
        <v>1722</v>
      </c>
      <c r="G3413" s="92">
        <v>0</v>
      </c>
      <c r="H3413" s="349" t="s">
        <v>1699</v>
      </c>
      <c r="I3413" s="86">
        <v>0</v>
      </c>
      <c r="J3413" s="92">
        <v>0</v>
      </c>
      <c r="K3413" s="846" t="s">
        <v>1709</v>
      </c>
      <c r="L3413" s="847"/>
      <c r="M3413" s="107">
        <v>0</v>
      </c>
    </row>
    <row r="3414" spans="2:13">
      <c r="B3414" s="61" t="s">
        <v>1684</v>
      </c>
      <c r="C3414" s="86" t="s">
        <v>1723</v>
      </c>
      <c r="D3414" s="92" t="s">
        <v>1723</v>
      </c>
      <c r="E3414" s="349" t="s">
        <v>1684</v>
      </c>
      <c r="F3414" s="86" t="s">
        <v>1723</v>
      </c>
      <c r="G3414" s="92" t="s">
        <v>1723</v>
      </c>
      <c r="H3414" s="349" t="s">
        <v>1685</v>
      </c>
      <c r="I3414" s="86">
        <v>85</v>
      </c>
      <c r="J3414" s="92">
        <v>0</v>
      </c>
      <c r="K3414" s="846" t="s">
        <v>1710</v>
      </c>
      <c r="L3414" s="847"/>
      <c r="M3414" s="107">
        <v>0</v>
      </c>
    </row>
    <row r="3415" spans="2:13">
      <c r="B3415" s="61" t="s">
        <v>1685</v>
      </c>
      <c r="C3415" s="86" t="s">
        <v>1722</v>
      </c>
      <c r="D3415" s="92">
        <v>0</v>
      </c>
      <c r="E3415" s="349" t="s">
        <v>1685</v>
      </c>
      <c r="F3415" s="86" t="s">
        <v>1722</v>
      </c>
      <c r="G3415" s="92">
        <v>0</v>
      </c>
      <c r="H3415" s="349" t="s">
        <v>1700</v>
      </c>
      <c r="I3415" s="100">
        <v>0</v>
      </c>
      <c r="J3415" s="106">
        <v>0</v>
      </c>
      <c r="K3415" s="593" t="s">
        <v>2003</v>
      </c>
      <c r="L3415" s="100"/>
      <c r="M3415" s="101">
        <v>0</v>
      </c>
    </row>
    <row r="3416" spans="2:13">
      <c r="B3416" s="61" t="s">
        <v>1686</v>
      </c>
      <c r="C3416" s="94" t="s">
        <v>811</v>
      </c>
      <c r="D3416" s="92">
        <v>100</v>
      </c>
      <c r="E3416" s="349" t="s">
        <v>1686</v>
      </c>
      <c r="F3416" s="86" t="s">
        <v>1722</v>
      </c>
      <c r="G3416" s="92">
        <v>0</v>
      </c>
      <c r="H3416" s="848" t="s">
        <v>1712</v>
      </c>
      <c r="I3416" s="849"/>
      <c r="J3416" s="81" t="s">
        <v>1711</v>
      </c>
      <c r="K3416" s="97">
        <v>30</v>
      </c>
      <c r="L3416" s="82" t="s">
        <v>1705</v>
      </c>
      <c r="M3416" s="98">
        <v>130</v>
      </c>
    </row>
    <row r="3417" spans="2:13">
      <c r="B3417" s="61" t="s">
        <v>1687</v>
      </c>
      <c r="C3417" s="86" t="s">
        <v>627</v>
      </c>
      <c r="D3417" s="92">
        <v>90</v>
      </c>
      <c r="E3417" s="349" t="s">
        <v>1687</v>
      </c>
      <c r="F3417" s="86" t="s">
        <v>1722</v>
      </c>
      <c r="G3417" s="92">
        <v>0</v>
      </c>
      <c r="H3417" s="350"/>
      <c r="I3417" s="350"/>
      <c r="J3417" s="350"/>
      <c r="K3417" s="350"/>
      <c r="L3417" s="350"/>
      <c r="M3417" s="65"/>
    </row>
    <row r="3418" spans="2:13">
      <c r="B3418" s="61" t="s">
        <v>1688</v>
      </c>
      <c r="C3418" s="86" t="s">
        <v>1722</v>
      </c>
      <c r="D3418" s="92">
        <v>0</v>
      </c>
      <c r="E3418" s="349" t="s">
        <v>1688</v>
      </c>
      <c r="F3418" s="86" t="s">
        <v>1722</v>
      </c>
      <c r="G3418" s="92">
        <v>0</v>
      </c>
      <c r="H3418" s="350"/>
      <c r="I3418" s="350"/>
      <c r="J3418" s="350"/>
      <c r="K3418" s="350"/>
      <c r="L3418" s="350"/>
      <c r="M3418" s="65"/>
    </row>
    <row r="3419" spans="2:13">
      <c r="B3419" s="61" t="s">
        <v>1689</v>
      </c>
      <c r="C3419" s="86" t="s">
        <v>1722</v>
      </c>
      <c r="D3419" s="92">
        <v>0</v>
      </c>
      <c r="E3419" s="349" t="s">
        <v>1689</v>
      </c>
      <c r="F3419" s="86" t="s">
        <v>1722</v>
      </c>
      <c r="G3419" s="92">
        <v>0</v>
      </c>
      <c r="H3419" s="350"/>
      <c r="I3419" s="350"/>
      <c r="J3419" s="86" t="s">
        <v>1723</v>
      </c>
      <c r="K3419" s="350"/>
      <c r="L3419" s="350"/>
      <c r="M3419" s="65"/>
    </row>
    <row r="3420" spans="2:13">
      <c r="B3420" s="61" t="s">
        <v>1690</v>
      </c>
      <c r="C3420" s="94" t="s">
        <v>1252</v>
      </c>
      <c r="D3420" s="92">
        <v>80</v>
      </c>
      <c r="E3420" s="349" t="s">
        <v>1690</v>
      </c>
      <c r="F3420" s="86" t="s">
        <v>1722</v>
      </c>
      <c r="G3420" s="92">
        <v>0</v>
      </c>
      <c r="H3420" s="350"/>
      <c r="I3420" s="350"/>
      <c r="J3420" s="350"/>
      <c r="K3420" s="350"/>
      <c r="L3420" s="350"/>
      <c r="M3420" s="65"/>
    </row>
    <row r="3421" spans="2:13">
      <c r="B3421" s="61" t="s">
        <v>1691</v>
      </c>
      <c r="C3421" s="86" t="s">
        <v>1722</v>
      </c>
      <c r="D3421" s="92">
        <v>0</v>
      </c>
      <c r="E3421" s="349" t="s">
        <v>1691</v>
      </c>
      <c r="F3421" s="86" t="s">
        <v>1722</v>
      </c>
      <c r="G3421" s="92">
        <v>0</v>
      </c>
      <c r="H3421" s="86" t="s">
        <v>1716</v>
      </c>
      <c r="I3421" s="350"/>
      <c r="J3421" s="85" t="s">
        <v>1717</v>
      </c>
      <c r="K3421" s="350"/>
      <c r="L3421" s="85" t="s">
        <v>1718</v>
      </c>
      <c r="M3421" s="65"/>
    </row>
    <row r="3422" spans="2:13">
      <c r="B3422" s="61" t="s">
        <v>1692</v>
      </c>
      <c r="C3422" s="86" t="s">
        <v>1722</v>
      </c>
      <c r="D3422" s="92">
        <v>0</v>
      </c>
      <c r="E3422" s="349" t="s">
        <v>1692</v>
      </c>
      <c r="F3422" s="86" t="s">
        <v>1332</v>
      </c>
      <c r="G3422" s="92">
        <v>60</v>
      </c>
      <c r="H3422" s="350"/>
      <c r="I3422" s="350"/>
      <c r="J3422" s="350"/>
      <c r="K3422" s="350"/>
      <c r="L3422" s="350"/>
      <c r="M3422" s="65"/>
    </row>
    <row r="3423" spans="2:13">
      <c r="B3423" s="61" t="s">
        <v>1677</v>
      </c>
      <c r="C3423" s="96" t="s">
        <v>1262</v>
      </c>
      <c r="D3423" s="92">
        <v>110</v>
      </c>
      <c r="E3423" s="349" t="s">
        <v>1677</v>
      </c>
      <c r="F3423" s="86" t="s">
        <v>1722</v>
      </c>
      <c r="G3423" s="92">
        <v>0</v>
      </c>
      <c r="H3423" s="350"/>
      <c r="I3423" s="350"/>
      <c r="J3423" s="86" t="s">
        <v>1723</v>
      </c>
      <c r="K3423" s="350"/>
      <c r="L3423" s="350"/>
      <c r="M3423" s="65"/>
    </row>
    <row r="3424" spans="2:13">
      <c r="B3424" s="61" t="s">
        <v>1693</v>
      </c>
      <c r="C3424" s="96" t="s">
        <v>709</v>
      </c>
      <c r="D3424" s="92">
        <v>90</v>
      </c>
      <c r="E3424" s="349" t="s">
        <v>1693</v>
      </c>
      <c r="F3424" s="86" t="s">
        <v>1722</v>
      </c>
      <c r="G3424" s="92">
        <v>0</v>
      </c>
      <c r="H3424" s="350"/>
      <c r="I3424" s="350"/>
      <c r="J3424" s="350"/>
      <c r="K3424" s="350"/>
      <c r="L3424" s="350"/>
      <c r="M3424" s="65"/>
    </row>
    <row r="3425" spans="2:13" ht="15.75" thickBot="1">
      <c r="B3425" s="102" t="s">
        <v>1729</v>
      </c>
      <c r="C3425" s="93"/>
      <c r="D3425" s="108">
        <v>95</v>
      </c>
      <c r="E3425" s="103" t="s">
        <v>1730</v>
      </c>
      <c r="F3425" s="93"/>
      <c r="G3425" s="108">
        <v>75</v>
      </c>
      <c r="H3425" s="83"/>
      <c r="I3425" s="83"/>
      <c r="J3425" s="83"/>
      <c r="K3425" s="83"/>
      <c r="L3425" s="83"/>
      <c r="M3425" s="84"/>
    </row>
    <row r="3426" spans="2:13" ht="15.75" thickTop="1">
      <c r="B3426" s="156"/>
      <c r="C3426" s="157"/>
      <c r="D3426" s="157"/>
      <c r="E3426" s="156"/>
      <c r="F3426" s="157"/>
      <c r="G3426" s="157"/>
      <c r="H3426" s="156"/>
      <c r="I3426" s="156"/>
      <c r="J3426" s="156"/>
      <c r="K3426" s="156"/>
      <c r="L3426" s="156"/>
      <c r="M3426" s="156"/>
    </row>
    <row r="3427" spans="2:13">
      <c r="B3427" s="156"/>
      <c r="C3427" s="157"/>
      <c r="D3427" s="157"/>
      <c r="E3427" s="156"/>
      <c r="F3427" s="157"/>
      <c r="G3427" s="157"/>
      <c r="H3427" s="156"/>
      <c r="I3427" s="156"/>
      <c r="J3427" s="156"/>
      <c r="K3427" s="156"/>
      <c r="L3427" s="156"/>
      <c r="M3427" s="156"/>
    </row>
    <row r="3428" spans="2:13" ht="15.75" thickBot="1">
      <c r="B3428" s="156"/>
      <c r="C3428" s="157"/>
      <c r="D3428" s="157"/>
      <c r="E3428" s="156"/>
      <c r="F3428" s="157"/>
      <c r="G3428" s="157"/>
      <c r="H3428" s="156"/>
      <c r="I3428" s="156"/>
      <c r="J3428" s="156"/>
      <c r="K3428" s="156"/>
      <c r="L3428" s="156"/>
      <c r="M3428" s="156"/>
    </row>
    <row r="3429" spans="2:13" ht="16.5" thickTop="1" thickBot="1">
      <c r="B3429" s="833" t="s">
        <v>1932</v>
      </c>
      <c r="C3429" s="834"/>
      <c r="D3429" s="835" t="s">
        <v>1658</v>
      </c>
      <c r="E3429" s="836"/>
      <c r="F3429" s="836"/>
      <c r="G3429" s="836"/>
      <c r="H3429" s="836"/>
      <c r="I3429" s="837"/>
      <c r="J3429" s="141"/>
      <c r="K3429" s="59"/>
      <c r="L3429" s="59"/>
      <c r="M3429" s="60"/>
    </row>
    <row r="3430" spans="2:13" ht="15.75" thickTop="1">
      <c r="B3430" s="66" t="s">
        <v>1667</v>
      </c>
      <c r="C3430" s="612" t="s">
        <v>2112</v>
      </c>
      <c r="D3430" s="436" t="s">
        <v>1652</v>
      </c>
      <c r="E3430" s="437" t="s">
        <v>1653</v>
      </c>
      <c r="F3430" s="437" t="s">
        <v>1654</v>
      </c>
      <c r="G3430" s="437" t="s">
        <v>1656</v>
      </c>
      <c r="H3430" s="437" t="s">
        <v>1655</v>
      </c>
      <c r="I3430" s="438" t="s">
        <v>1657</v>
      </c>
      <c r="J3430" s="127"/>
      <c r="K3430" s="435"/>
      <c r="L3430" s="435"/>
      <c r="M3430" s="65"/>
    </row>
    <row r="3431" spans="2:13">
      <c r="B3431" s="66" t="s">
        <v>1757</v>
      </c>
      <c r="C3431" s="86" t="s">
        <v>586</v>
      </c>
      <c r="D3431" s="87">
        <v>100</v>
      </c>
      <c r="E3431" s="88">
        <v>125</v>
      </c>
      <c r="F3431" s="88">
        <v>52</v>
      </c>
      <c r="G3431" s="88">
        <v>105</v>
      </c>
      <c r="H3431" s="88">
        <v>52</v>
      </c>
      <c r="I3431" s="89">
        <v>71</v>
      </c>
      <c r="J3431" s="127"/>
      <c r="K3431" s="435"/>
      <c r="L3431" s="435"/>
      <c r="M3431" s="65"/>
    </row>
    <row r="3432" spans="2:13">
      <c r="B3432" s="66" t="s">
        <v>1665</v>
      </c>
      <c r="C3432" s="86" t="s">
        <v>1</v>
      </c>
      <c r="D3432" s="838" t="s">
        <v>1669</v>
      </c>
      <c r="E3432" s="839"/>
      <c r="F3432" s="839"/>
      <c r="G3432" s="839"/>
      <c r="H3432" s="839"/>
      <c r="I3432" s="840"/>
      <c r="J3432" s="127"/>
      <c r="K3432" s="435"/>
      <c r="L3432" s="435"/>
      <c r="M3432" s="65"/>
    </row>
    <row r="3433" spans="2:13">
      <c r="B3433" s="66" t="s">
        <v>1666</v>
      </c>
      <c r="C3433" s="86" t="s">
        <v>6</v>
      </c>
      <c r="D3433" s="841" t="s">
        <v>1661</v>
      </c>
      <c r="E3433" s="842"/>
      <c r="F3433" s="842"/>
      <c r="G3433" s="842" t="s">
        <v>1662</v>
      </c>
      <c r="H3433" s="842"/>
      <c r="I3433" s="843"/>
      <c r="J3433" s="127"/>
      <c r="K3433" s="435"/>
      <c r="L3433" s="435"/>
      <c r="M3433" s="65"/>
    </row>
    <row r="3434" spans="2:13">
      <c r="B3434" s="66" t="s">
        <v>1670</v>
      </c>
      <c r="C3434" s="86" t="s">
        <v>1485</v>
      </c>
      <c r="D3434" s="63" t="s">
        <v>1663</v>
      </c>
      <c r="E3434" s="435" t="s">
        <v>1262</v>
      </c>
      <c r="F3434" s="435"/>
      <c r="G3434" s="64" t="s">
        <v>1663</v>
      </c>
      <c r="H3434" s="435" t="s">
        <v>695</v>
      </c>
      <c r="I3434" s="70"/>
      <c r="J3434" s="446"/>
      <c r="K3434" s="435"/>
      <c r="L3434" s="435"/>
      <c r="M3434" s="65"/>
    </row>
    <row r="3435" spans="2:13">
      <c r="B3435" s="66" t="s">
        <v>1659</v>
      </c>
      <c r="C3435" s="86">
        <v>844.25</v>
      </c>
      <c r="D3435" s="71" t="s">
        <v>1664</v>
      </c>
      <c r="E3435" s="90">
        <v>110</v>
      </c>
      <c r="F3435" s="68"/>
      <c r="G3435" s="72" t="s">
        <v>1664</v>
      </c>
      <c r="H3435" s="90">
        <v>120</v>
      </c>
      <c r="I3435" s="69"/>
      <c r="J3435" s="152"/>
      <c r="K3435" s="435"/>
      <c r="L3435" s="435"/>
      <c r="M3435" s="65"/>
    </row>
    <row r="3436" spans="2:13">
      <c r="B3436" s="66" t="s">
        <v>1660</v>
      </c>
      <c r="C3436" s="86">
        <v>267.47000000000003</v>
      </c>
      <c r="D3436" s="838" t="s">
        <v>1668</v>
      </c>
      <c r="E3436" s="839"/>
      <c r="F3436" s="839"/>
      <c r="G3436" s="839"/>
      <c r="H3436" s="839"/>
      <c r="I3436" s="840"/>
      <c r="J3436" s="152"/>
      <c r="K3436" s="435"/>
      <c r="L3436" s="435"/>
      <c r="M3436" s="65"/>
    </row>
    <row r="3437" spans="2:13">
      <c r="B3437" s="66" t="s">
        <v>1728</v>
      </c>
      <c r="C3437" s="86">
        <v>408.19</v>
      </c>
      <c r="D3437" s="841" t="s">
        <v>1661</v>
      </c>
      <c r="E3437" s="842"/>
      <c r="F3437" s="842"/>
      <c r="G3437" s="842" t="s">
        <v>1662</v>
      </c>
      <c r="H3437" s="842"/>
      <c r="I3437" s="843"/>
      <c r="J3437" s="152"/>
      <c r="K3437" s="435"/>
      <c r="L3437" s="435"/>
      <c r="M3437" s="65"/>
    </row>
    <row r="3438" spans="2:13">
      <c r="B3438" s="66" t="s">
        <v>1713</v>
      </c>
      <c r="C3438" s="86">
        <v>1.54</v>
      </c>
      <c r="D3438" s="63" t="s">
        <v>1663</v>
      </c>
      <c r="E3438" s="435" t="s">
        <v>761</v>
      </c>
      <c r="F3438" s="435"/>
      <c r="G3438" s="64" t="s">
        <v>1663</v>
      </c>
      <c r="H3438" s="435" t="s">
        <v>633</v>
      </c>
      <c r="I3438" s="70"/>
      <c r="J3438" s="152"/>
      <c r="K3438" s="435"/>
      <c r="L3438" s="435"/>
      <c r="M3438" s="65"/>
    </row>
    <row r="3439" spans="2:13">
      <c r="B3439" s="66" t="s">
        <v>1714</v>
      </c>
      <c r="C3439" s="86">
        <v>1.0900000000000001</v>
      </c>
      <c r="D3439" s="63" t="s">
        <v>1664</v>
      </c>
      <c r="E3439" s="90">
        <v>80</v>
      </c>
      <c r="F3439" s="68"/>
      <c r="G3439" s="72" t="s">
        <v>1664</v>
      </c>
      <c r="H3439" s="91">
        <v>52</v>
      </c>
      <c r="I3439" s="70"/>
      <c r="J3439" s="152"/>
      <c r="K3439" s="435"/>
      <c r="L3439" s="435"/>
      <c r="M3439" s="65"/>
    </row>
    <row r="3440" spans="2:13">
      <c r="B3440" s="844" t="s">
        <v>1671</v>
      </c>
      <c r="C3440" s="839"/>
      <c r="D3440" s="840"/>
      <c r="E3440" s="838" t="s">
        <v>1672</v>
      </c>
      <c r="F3440" s="839"/>
      <c r="G3440" s="840"/>
      <c r="H3440" s="838" t="s">
        <v>1673</v>
      </c>
      <c r="I3440" s="839"/>
      <c r="J3440" s="840"/>
      <c r="K3440" s="838" t="s">
        <v>1701</v>
      </c>
      <c r="L3440" s="839"/>
      <c r="M3440" s="845"/>
    </row>
    <row r="3441" spans="2:13">
      <c r="B3441" s="73" t="s">
        <v>1674</v>
      </c>
      <c r="C3441" s="437" t="s">
        <v>1675</v>
      </c>
      <c r="D3441" s="438" t="s">
        <v>1676</v>
      </c>
      <c r="E3441" s="436" t="s">
        <v>1674</v>
      </c>
      <c r="F3441" s="437" t="s">
        <v>1675</v>
      </c>
      <c r="G3441" s="438" t="s">
        <v>1676</v>
      </c>
      <c r="H3441" s="436" t="s">
        <v>1694</v>
      </c>
      <c r="I3441" s="437" t="s">
        <v>1731</v>
      </c>
      <c r="J3441" s="438" t="s">
        <v>1732</v>
      </c>
      <c r="K3441" s="436" t="s">
        <v>1702</v>
      </c>
      <c r="L3441" s="437"/>
      <c r="M3441" s="77" t="s">
        <v>1703</v>
      </c>
    </row>
    <row r="3442" spans="2:13">
      <c r="B3442" s="61" t="s">
        <v>1678</v>
      </c>
      <c r="C3442" s="86" t="s">
        <v>1144</v>
      </c>
      <c r="D3442" s="92">
        <v>102</v>
      </c>
      <c r="E3442" s="434" t="s">
        <v>1678</v>
      </c>
      <c r="F3442" s="94" t="s">
        <v>944</v>
      </c>
      <c r="G3442" s="92">
        <v>68</v>
      </c>
      <c r="H3442" s="434" t="s">
        <v>1695</v>
      </c>
      <c r="I3442" s="86">
        <v>0</v>
      </c>
      <c r="J3442" s="92">
        <v>10</v>
      </c>
      <c r="K3442" s="434" t="s">
        <v>1704</v>
      </c>
      <c r="L3442" s="435"/>
      <c r="M3442" s="107">
        <v>25</v>
      </c>
    </row>
    <row r="3443" spans="2:13">
      <c r="B3443" s="61" t="s">
        <v>1679</v>
      </c>
      <c r="C3443" s="86" t="s">
        <v>1722</v>
      </c>
      <c r="D3443" s="92">
        <v>0</v>
      </c>
      <c r="E3443" s="434" t="s">
        <v>1679</v>
      </c>
      <c r="F3443" s="94" t="s">
        <v>930</v>
      </c>
      <c r="G3443" s="92">
        <v>90</v>
      </c>
      <c r="H3443" s="434" t="s">
        <v>1696</v>
      </c>
      <c r="I3443" s="86">
        <v>100</v>
      </c>
      <c r="J3443" s="92">
        <v>0</v>
      </c>
      <c r="K3443" s="434" t="s">
        <v>1735</v>
      </c>
      <c r="L3443" s="435"/>
      <c r="M3443" s="107">
        <v>50</v>
      </c>
    </row>
    <row r="3444" spans="2:13">
      <c r="B3444" s="61" t="s">
        <v>1680</v>
      </c>
      <c r="C3444" s="86" t="s">
        <v>1722</v>
      </c>
      <c r="D3444" s="92">
        <v>0</v>
      </c>
      <c r="E3444" s="434" t="s">
        <v>1680</v>
      </c>
      <c r="F3444" s="86" t="s">
        <v>1722</v>
      </c>
      <c r="G3444" s="92">
        <v>0</v>
      </c>
      <c r="H3444" s="434" t="s">
        <v>1697</v>
      </c>
      <c r="I3444" s="86">
        <v>0</v>
      </c>
      <c r="J3444" s="92">
        <v>30</v>
      </c>
      <c r="K3444" s="67" t="s">
        <v>1706</v>
      </c>
      <c r="L3444" s="68"/>
      <c r="M3444" s="101">
        <v>0</v>
      </c>
    </row>
    <row r="3445" spans="2:13">
      <c r="B3445" s="61" t="s">
        <v>1681</v>
      </c>
      <c r="C3445" s="86" t="s">
        <v>1722</v>
      </c>
      <c r="D3445" s="92">
        <v>0</v>
      </c>
      <c r="E3445" s="434" t="s">
        <v>1681</v>
      </c>
      <c r="F3445" s="86" t="s">
        <v>1722</v>
      </c>
      <c r="G3445" s="92">
        <v>0</v>
      </c>
      <c r="H3445" s="434" t="s">
        <v>1698</v>
      </c>
      <c r="I3445" s="86">
        <v>0</v>
      </c>
      <c r="J3445" s="92">
        <v>0</v>
      </c>
      <c r="K3445" s="838" t="s">
        <v>1707</v>
      </c>
      <c r="L3445" s="839"/>
      <c r="M3445" s="845"/>
    </row>
    <row r="3446" spans="2:13">
      <c r="B3446" s="61" t="s">
        <v>1682</v>
      </c>
      <c r="C3446" s="86" t="s">
        <v>1722</v>
      </c>
      <c r="D3446" s="92">
        <v>0</v>
      </c>
      <c r="E3446" s="434" t="s">
        <v>1682</v>
      </c>
      <c r="F3446" s="86" t="s">
        <v>1722</v>
      </c>
      <c r="G3446" s="92">
        <v>0</v>
      </c>
      <c r="H3446" s="435" t="s">
        <v>1724</v>
      </c>
      <c r="I3446" s="86">
        <v>50</v>
      </c>
      <c r="J3446" s="92">
        <v>0</v>
      </c>
      <c r="K3446" s="846" t="s">
        <v>1708</v>
      </c>
      <c r="L3446" s="847"/>
      <c r="M3446" s="107">
        <v>0</v>
      </c>
    </row>
    <row r="3447" spans="2:13">
      <c r="B3447" s="61" t="s">
        <v>1683</v>
      </c>
      <c r="C3447" s="86" t="s">
        <v>1722</v>
      </c>
      <c r="D3447" s="92">
        <v>0</v>
      </c>
      <c r="E3447" s="434" t="s">
        <v>1683</v>
      </c>
      <c r="F3447" s="86" t="s">
        <v>956</v>
      </c>
      <c r="G3447" s="92">
        <v>52</v>
      </c>
      <c r="H3447" s="434" t="s">
        <v>1699</v>
      </c>
      <c r="I3447" s="86">
        <v>100</v>
      </c>
      <c r="J3447" s="92">
        <v>0</v>
      </c>
      <c r="K3447" s="846" t="s">
        <v>1709</v>
      </c>
      <c r="L3447" s="847"/>
      <c r="M3447" s="107">
        <v>0</v>
      </c>
    </row>
    <row r="3448" spans="2:13">
      <c r="B3448" s="61" t="s">
        <v>1684</v>
      </c>
      <c r="C3448" s="96" t="s">
        <v>1268</v>
      </c>
      <c r="D3448" s="92">
        <v>120</v>
      </c>
      <c r="E3448" s="434" t="s">
        <v>1684</v>
      </c>
      <c r="F3448" s="86" t="s">
        <v>1722</v>
      </c>
      <c r="G3448" s="92">
        <v>0</v>
      </c>
      <c r="H3448" s="434" t="s">
        <v>1685</v>
      </c>
      <c r="I3448" s="86">
        <v>85</v>
      </c>
      <c r="J3448" s="92">
        <v>0</v>
      </c>
      <c r="K3448" s="846" t="s">
        <v>1710</v>
      </c>
      <c r="L3448" s="847"/>
      <c r="M3448" s="107">
        <v>0</v>
      </c>
    </row>
    <row r="3449" spans="2:13">
      <c r="B3449" s="61" t="s">
        <v>1685</v>
      </c>
      <c r="C3449" s="86" t="s">
        <v>1722</v>
      </c>
      <c r="D3449" s="92">
        <v>0</v>
      </c>
      <c r="E3449" s="434" t="s">
        <v>1685</v>
      </c>
      <c r="F3449" s="86" t="s">
        <v>1722</v>
      </c>
      <c r="G3449" s="92">
        <v>0</v>
      </c>
      <c r="H3449" s="434" t="s">
        <v>1700</v>
      </c>
      <c r="I3449" s="100">
        <v>0</v>
      </c>
      <c r="J3449" s="106">
        <v>0</v>
      </c>
      <c r="K3449" s="593" t="s">
        <v>2003</v>
      </c>
      <c r="L3449" s="100"/>
      <c r="M3449" s="101" t="s">
        <v>2004</v>
      </c>
    </row>
    <row r="3450" spans="2:13">
      <c r="B3450" s="61" t="s">
        <v>1686</v>
      </c>
      <c r="C3450" s="86" t="s">
        <v>1722</v>
      </c>
      <c r="D3450" s="92">
        <v>0</v>
      </c>
      <c r="E3450" s="434" t="s">
        <v>1686</v>
      </c>
      <c r="F3450" s="86" t="s">
        <v>1722</v>
      </c>
      <c r="G3450" s="92">
        <v>0</v>
      </c>
      <c r="H3450" s="848" t="s">
        <v>1712</v>
      </c>
      <c r="I3450" s="849"/>
      <c r="J3450" s="81" t="s">
        <v>1711</v>
      </c>
      <c r="K3450" s="97">
        <v>-20</v>
      </c>
      <c r="L3450" s="82" t="s">
        <v>1705</v>
      </c>
      <c r="M3450" s="98">
        <v>275</v>
      </c>
    </row>
    <row r="3451" spans="2:13">
      <c r="B3451" s="61" t="s">
        <v>1687</v>
      </c>
      <c r="C3451" s="86" t="s">
        <v>1723</v>
      </c>
      <c r="D3451" s="92" t="s">
        <v>1723</v>
      </c>
      <c r="E3451" s="434" t="s">
        <v>1687</v>
      </c>
      <c r="F3451" s="86" t="s">
        <v>1723</v>
      </c>
      <c r="G3451" s="92" t="s">
        <v>1723</v>
      </c>
      <c r="H3451" s="435"/>
      <c r="I3451" s="435"/>
      <c r="J3451" s="435"/>
      <c r="K3451" s="435"/>
      <c r="L3451" s="435"/>
      <c r="M3451" s="65"/>
    </row>
    <row r="3452" spans="2:13">
      <c r="B3452" s="61" t="s">
        <v>1688</v>
      </c>
      <c r="C3452" s="86" t="s">
        <v>1722</v>
      </c>
      <c r="D3452" s="92">
        <v>0</v>
      </c>
      <c r="E3452" s="434" t="s">
        <v>1688</v>
      </c>
      <c r="F3452" s="86" t="s">
        <v>13</v>
      </c>
      <c r="G3452" s="92">
        <v>90</v>
      </c>
      <c r="H3452" s="435"/>
      <c r="I3452" s="435"/>
      <c r="J3452" s="435"/>
      <c r="K3452" s="435"/>
      <c r="L3452" s="435"/>
      <c r="M3452" s="65"/>
    </row>
    <row r="3453" spans="2:13">
      <c r="B3453" s="61" t="s">
        <v>1689</v>
      </c>
      <c r="C3453" s="86" t="s">
        <v>1722</v>
      </c>
      <c r="D3453" s="92">
        <v>0</v>
      </c>
      <c r="E3453" s="434" t="s">
        <v>1689</v>
      </c>
      <c r="F3453" s="86" t="s">
        <v>1722</v>
      </c>
      <c r="G3453" s="92">
        <v>0</v>
      </c>
      <c r="H3453" s="435"/>
      <c r="I3453" s="435"/>
      <c r="J3453" s="435"/>
      <c r="K3453" s="435"/>
      <c r="L3453" s="435"/>
      <c r="M3453" s="65"/>
    </row>
    <row r="3454" spans="2:13">
      <c r="B3454" s="61" t="s">
        <v>1690</v>
      </c>
      <c r="C3454" s="86" t="s">
        <v>1722</v>
      </c>
      <c r="D3454" s="92">
        <v>0</v>
      </c>
      <c r="E3454" s="434" t="s">
        <v>1690</v>
      </c>
      <c r="F3454" s="86" t="s">
        <v>1722</v>
      </c>
      <c r="G3454" s="92">
        <v>0</v>
      </c>
      <c r="H3454" s="435"/>
      <c r="I3454" s="435"/>
      <c r="J3454" s="435"/>
      <c r="K3454" s="435"/>
      <c r="L3454" s="435"/>
      <c r="M3454" s="65"/>
    </row>
    <row r="3455" spans="2:13">
      <c r="B3455" s="61" t="s">
        <v>1691</v>
      </c>
      <c r="C3455" s="86" t="s">
        <v>656</v>
      </c>
      <c r="D3455" s="92">
        <v>30</v>
      </c>
      <c r="E3455" s="434" t="s">
        <v>1691</v>
      </c>
      <c r="F3455" s="96" t="s">
        <v>1185</v>
      </c>
      <c r="G3455" s="92">
        <v>80</v>
      </c>
      <c r="H3455" s="86" t="s">
        <v>1716</v>
      </c>
      <c r="I3455" s="435"/>
      <c r="J3455" s="85" t="s">
        <v>1717</v>
      </c>
      <c r="K3455" s="435"/>
      <c r="L3455" s="85" t="s">
        <v>1718</v>
      </c>
      <c r="M3455" s="65"/>
    </row>
    <row r="3456" spans="2:13">
      <c r="B3456" s="61" t="s">
        <v>1692</v>
      </c>
      <c r="C3456" s="86" t="s">
        <v>1722</v>
      </c>
      <c r="D3456" s="92">
        <v>0</v>
      </c>
      <c r="E3456" s="434" t="s">
        <v>1692</v>
      </c>
      <c r="F3456" s="86" t="s">
        <v>1332</v>
      </c>
      <c r="G3456" s="92">
        <v>40</v>
      </c>
      <c r="H3456" s="435"/>
      <c r="I3456" s="435"/>
      <c r="J3456" s="435"/>
      <c r="K3456" s="435"/>
      <c r="L3456" s="435"/>
      <c r="M3456" s="65"/>
    </row>
    <row r="3457" spans="2:13">
      <c r="B3457" s="61" t="s">
        <v>1677</v>
      </c>
      <c r="C3457" s="86" t="s">
        <v>1723</v>
      </c>
      <c r="D3457" s="92" t="s">
        <v>1723</v>
      </c>
      <c r="E3457" s="434" t="s">
        <v>1677</v>
      </c>
      <c r="F3457" s="86" t="s">
        <v>1723</v>
      </c>
      <c r="G3457" s="92" t="s">
        <v>1723</v>
      </c>
      <c r="H3457" s="435"/>
      <c r="I3457" s="435"/>
      <c r="J3457" s="435"/>
      <c r="K3457" s="435"/>
      <c r="L3457" s="435"/>
      <c r="M3457" s="65"/>
    </row>
    <row r="3458" spans="2:13">
      <c r="B3458" s="61" t="s">
        <v>1693</v>
      </c>
      <c r="C3458" s="94" t="s">
        <v>1247</v>
      </c>
      <c r="D3458" s="92">
        <v>63</v>
      </c>
      <c r="E3458" s="434" t="s">
        <v>1693</v>
      </c>
      <c r="F3458" s="86" t="s">
        <v>1722</v>
      </c>
      <c r="G3458" s="92">
        <v>0</v>
      </c>
      <c r="H3458" s="435"/>
      <c r="I3458" s="435"/>
      <c r="J3458" s="435"/>
      <c r="K3458" s="435"/>
      <c r="L3458" s="435"/>
      <c r="M3458" s="65"/>
    </row>
    <row r="3459" spans="2:13" ht="15.75" thickBot="1">
      <c r="B3459" s="102" t="s">
        <v>1729</v>
      </c>
      <c r="C3459" s="93"/>
      <c r="D3459" s="108">
        <v>79</v>
      </c>
      <c r="E3459" s="103" t="s">
        <v>1730</v>
      </c>
      <c r="F3459" s="93"/>
      <c r="G3459" s="108">
        <v>70</v>
      </c>
      <c r="H3459" s="83"/>
      <c r="I3459" s="83"/>
      <c r="J3459" s="83"/>
      <c r="K3459" s="83"/>
      <c r="L3459" s="83"/>
      <c r="M3459" s="84"/>
    </row>
    <row r="3460" spans="2:13" ht="15.75" thickTop="1">
      <c r="B3460" s="156"/>
      <c r="C3460" s="157"/>
      <c r="D3460" s="157"/>
      <c r="E3460" s="156"/>
      <c r="F3460" s="157"/>
      <c r="G3460" s="157"/>
      <c r="H3460" s="156"/>
      <c r="I3460" s="156"/>
      <c r="J3460" s="156"/>
      <c r="K3460" s="156"/>
      <c r="L3460" s="156"/>
      <c r="M3460" s="156"/>
    </row>
    <row r="3461" spans="2:13">
      <c r="B3461" s="156"/>
      <c r="C3461" s="157"/>
      <c r="D3461" s="157"/>
      <c r="E3461" s="156"/>
      <c r="F3461" s="157"/>
      <c r="G3461" s="157"/>
      <c r="H3461" s="156"/>
      <c r="I3461" s="156"/>
      <c r="J3461" s="156"/>
      <c r="K3461" s="156"/>
      <c r="L3461" s="156"/>
      <c r="M3461" s="156"/>
    </row>
    <row r="3462" spans="2:13" ht="15.75" thickBot="1">
      <c r="B3462" s="156"/>
      <c r="C3462" s="157"/>
      <c r="D3462" s="157"/>
      <c r="E3462" s="156"/>
      <c r="F3462" s="157"/>
      <c r="G3462" s="157"/>
      <c r="H3462" s="156"/>
      <c r="I3462" s="156"/>
      <c r="J3462" s="156"/>
      <c r="K3462" s="156"/>
      <c r="L3462" s="156"/>
      <c r="M3462" s="156"/>
    </row>
    <row r="3463" spans="2:13" ht="16.5" thickTop="1" thickBot="1">
      <c r="B3463" s="833" t="s">
        <v>1892</v>
      </c>
      <c r="C3463" s="834"/>
      <c r="D3463" s="835" t="s">
        <v>1658</v>
      </c>
      <c r="E3463" s="836"/>
      <c r="F3463" s="836"/>
      <c r="G3463" s="836"/>
      <c r="H3463" s="836"/>
      <c r="I3463" s="837"/>
      <c r="J3463" s="141"/>
      <c r="K3463" s="59"/>
      <c r="L3463" s="59"/>
      <c r="M3463" s="60"/>
    </row>
    <row r="3464" spans="2:13" ht="15.75" thickTop="1">
      <c r="B3464" s="66" t="s">
        <v>1667</v>
      </c>
      <c r="C3464" s="612" t="s">
        <v>2113</v>
      </c>
      <c r="D3464" s="346" t="s">
        <v>1652</v>
      </c>
      <c r="E3464" s="347" t="s">
        <v>1653</v>
      </c>
      <c r="F3464" s="347" t="s">
        <v>1654</v>
      </c>
      <c r="G3464" s="347" t="s">
        <v>1656</v>
      </c>
      <c r="H3464" s="347" t="s">
        <v>1655</v>
      </c>
      <c r="I3464" s="348" t="s">
        <v>1657</v>
      </c>
      <c r="J3464" s="127"/>
      <c r="K3464" s="350"/>
      <c r="L3464" s="350"/>
      <c r="M3464" s="65"/>
    </row>
    <row r="3465" spans="2:13">
      <c r="B3465" s="66" t="s">
        <v>1757</v>
      </c>
      <c r="C3465" s="86" t="s">
        <v>1762</v>
      </c>
      <c r="D3465" s="87">
        <v>75</v>
      </c>
      <c r="E3465" s="88">
        <v>90</v>
      </c>
      <c r="F3465" s="88">
        <v>50</v>
      </c>
      <c r="G3465" s="88">
        <v>110</v>
      </c>
      <c r="H3465" s="88">
        <v>80</v>
      </c>
      <c r="I3465" s="89">
        <v>95</v>
      </c>
      <c r="J3465" s="127"/>
      <c r="K3465" s="350"/>
      <c r="L3465" s="350"/>
      <c r="M3465" s="65"/>
    </row>
    <row r="3466" spans="2:13">
      <c r="B3466" s="66" t="s">
        <v>1665</v>
      </c>
      <c r="C3466" s="86" t="s">
        <v>1</v>
      </c>
      <c r="D3466" s="838" t="s">
        <v>1669</v>
      </c>
      <c r="E3466" s="839"/>
      <c r="F3466" s="839"/>
      <c r="G3466" s="839"/>
      <c r="H3466" s="839"/>
      <c r="I3466" s="840"/>
      <c r="J3466" s="127"/>
      <c r="K3466" s="350"/>
      <c r="L3466" s="350"/>
      <c r="M3466" s="65"/>
    </row>
    <row r="3467" spans="2:13">
      <c r="B3467" s="66" t="s">
        <v>1666</v>
      </c>
      <c r="C3467" s="86" t="s">
        <v>5</v>
      </c>
      <c r="D3467" s="841" t="s">
        <v>1661</v>
      </c>
      <c r="E3467" s="842"/>
      <c r="F3467" s="842"/>
      <c r="G3467" s="842" t="s">
        <v>1662</v>
      </c>
      <c r="H3467" s="842"/>
      <c r="I3467" s="843"/>
      <c r="J3467" s="127"/>
      <c r="K3467" s="350"/>
      <c r="L3467" s="350"/>
      <c r="M3467" s="65"/>
    </row>
    <row r="3468" spans="2:13">
      <c r="B3468" s="66" t="s">
        <v>1670</v>
      </c>
      <c r="C3468" s="86" t="s">
        <v>1451</v>
      </c>
      <c r="D3468" s="63" t="s">
        <v>1663</v>
      </c>
      <c r="E3468" s="350" t="s">
        <v>1262</v>
      </c>
      <c r="F3468" s="350"/>
      <c r="G3468" s="64" t="s">
        <v>1663</v>
      </c>
      <c r="H3468" s="350" t="s">
        <v>845</v>
      </c>
      <c r="I3468" s="70"/>
      <c r="J3468" s="357"/>
      <c r="K3468" s="350"/>
      <c r="L3468" s="350"/>
      <c r="M3468" s="65"/>
    </row>
    <row r="3469" spans="2:13">
      <c r="B3469" s="66" t="s">
        <v>1659</v>
      </c>
      <c r="C3469" s="110">
        <v>1044.72</v>
      </c>
      <c r="D3469" s="71" t="s">
        <v>1664</v>
      </c>
      <c r="E3469" s="90">
        <v>110</v>
      </c>
      <c r="F3469" s="68"/>
      <c r="G3469" s="72" t="s">
        <v>1664</v>
      </c>
      <c r="H3469" s="90">
        <v>62</v>
      </c>
      <c r="I3469" s="69"/>
      <c r="J3469" s="229"/>
      <c r="K3469" s="350"/>
      <c r="L3469" s="350"/>
      <c r="M3469" s="65"/>
    </row>
    <row r="3470" spans="2:13">
      <c r="B3470" s="66" t="s">
        <v>1660</v>
      </c>
      <c r="C3470" s="86">
        <v>278.07</v>
      </c>
      <c r="D3470" s="838" t="s">
        <v>1668</v>
      </c>
      <c r="E3470" s="839"/>
      <c r="F3470" s="839"/>
      <c r="G3470" s="839"/>
      <c r="H3470" s="839"/>
      <c r="I3470" s="840"/>
      <c r="J3470" s="229"/>
      <c r="K3470" s="350"/>
      <c r="L3470" s="350"/>
      <c r="M3470" s="65"/>
    </row>
    <row r="3471" spans="2:13">
      <c r="B3471" s="66" t="s">
        <v>1728</v>
      </c>
      <c r="C3471" s="86">
        <v>338.27</v>
      </c>
      <c r="D3471" s="841" t="s">
        <v>1661</v>
      </c>
      <c r="E3471" s="842"/>
      <c r="F3471" s="842"/>
      <c r="G3471" s="842" t="s">
        <v>1662</v>
      </c>
      <c r="H3471" s="842"/>
      <c r="I3471" s="843"/>
      <c r="J3471" s="229"/>
      <c r="K3471" s="350"/>
      <c r="L3471" s="350"/>
      <c r="M3471" s="65"/>
    </row>
    <row r="3472" spans="2:13">
      <c r="B3472" s="66" t="s">
        <v>1713</v>
      </c>
      <c r="C3472" s="86">
        <v>1.1499999999999999</v>
      </c>
      <c r="D3472" s="63" t="s">
        <v>1663</v>
      </c>
      <c r="E3472" s="350" t="s">
        <v>761</v>
      </c>
      <c r="F3472" s="350"/>
      <c r="G3472" s="64" t="s">
        <v>1663</v>
      </c>
      <c r="H3472" s="350" t="s">
        <v>844</v>
      </c>
      <c r="I3472" s="70"/>
      <c r="J3472" s="229"/>
      <c r="K3472" s="350"/>
      <c r="L3472" s="350"/>
      <c r="M3472" s="65"/>
    </row>
    <row r="3473" spans="2:13">
      <c r="B3473" s="66" t="s">
        <v>1714</v>
      </c>
      <c r="C3473" s="86">
        <v>1.46</v>
      </c>
      <c r="D3473" s="63" t="s">
        <v>1664</v>
      </c>
      <c r="E3473" s="90">
        <v>80</v>
      </c>
      <c r="F3473" s="68"/>
      <c r="G3473" s="72" t="s">
        <v>1664</v>
      </c>
      <c r="H3473" s="91">
        <v>126</v>
      </c>
      <c r="I3473" s="70"/>
      <c r="J3473" s="229"/>
      <c r="K3473" s="350"/>
      <c r="L3473" s="350"/>
      <c r="M3473" s="65"/>
    </row>
    <row r="3474" spans="2:13">
      <c r="B3474" s="844" t="s">
        <v>1671</v>
      </c>
      <c r="C3474" s="839"/>
      <c r="D3474" s="840"/>
      <c r="E3474" s="838" t="s">
        <v>1672</v>
      </c>
      <c r="F3474" s="839"/>
      <c r="G3474" s="840"/>
      <c r="H3474" s="838" t="s">
        <v>1673</v>
      </c>
      <c r="I3474" s="839"/>
      <c r="J3474" s="840"/>
      <c r="K3474" s="838" t="s">
        <v>1701</v>
      </c>
      <c r="L3474" s="839"/>
      <c r="M3474" s="845"/>
    </row>
    <row r="3475" spans="2:13">
      <c r="B3475" s="73" t="s">
        <v>1674</v>
      </c>
      <c r="C3475" s="347" t="s">
        <v>1675</v>
      </c>
      <c r="D3475" s="348" t="s">
        <v>1676</v>
      </c>
      <c r="E3475" s="346" t="s">
        <v>1674</v>
      </c>
      <c r="F3475" s="347" t="s">
        <v>1675</v>
      </c>
      <c r="G3475" s="348" t="s">
        <v>1676</v>
      </c>
      <c r="H3475" s="346" t="s">
        <v>1694</v>
      </c>
      <c r="I3475" s="347" t="s">
        <v>1731</v>
      </c>
      <c r="J3475" s="348" t="s">
        <v>1732</v>
      </c>
      <c r="K3475" s="346" t="s">
        <v>1702</v>
      </c>
      <c r="L3475" s="347"/>
      <c r="M3475" s="77" t="s">
        <v>1703</v>
      </c>
    </row>
    <row r="3476" spans="2:13">
      <c r="B3476" s="61" t="s">
        <v>1678</v>
      </c>
      <c r="C3476" s="86" t="s">
        <v>1144</v>
      </c>
      <c r="D3476" s="92">
        <v>102</v>
      </c>
      <c r="E3476" s="349" t="s">
        <v>1678</v>
      </c>
      <c r="F3476" s="94" t="s">
        <v>944</v>
      </c>
      <c r="G3476" s="92">
        <v>68</v>
      </c>
      <c r="H3476" s="349" t="s">
        <v>1695</v>
      </c>
      <c r="I3476" s="86">
        <v>75</v>
      </c>
      <c r="J3476" s="92">
        <v>10</v>
      </c>
      <c r="K3476" s="349" t="s">
        <v>1704</v>
      </c>
      <c r="L3476" s="350"/>
      <c r="M3476" s="107">
        <v>25</v>
      </c>
    </row>
    <row r="3477" spans="2:13">
      <c r="B3477" s="61" t="s">
        <v>1679</v>
      </c>
      <c r="C3477" s="86" t="s">
        <v>1723</v>
      </c>
      <c r="D3477" s="92" t="s">
        <v>1723</v>
      </c>
      <c r="E3477" s="349" t="s">
        <v>1679</v>
      </c>
      <c r="F3477" s="86" t="s">
        <v>1723</v>
      </c>
      <c r="G3477" s="92" t="s">
        <v>1723</v>
      </c>
      <c r="H3477" s="349" t="s">
        <v>1696</v>
      </c>
      <c r="I3477" s="86">
        <v>90</v>
      </c>
      <c r="J3477" s="92">
        <v>0</v>
      </c>
      <c r="K3477" s="349" t="s">
        <v>1735</v>
      </c>
      <c r="L3477" s="350"/>
      <c r="M3477" s="107">
        <v>0</v>
      </c>
    </row>
    <row r="3478" spans="2:13">
      <c r="B3478" s="61" t="s">
        <v>1680</v>
      </c>
      <c r="C3478" s="86" t="s">
        <v>1722</v>
      </c>
      <c r="D3478" s="92">
        <v>0</v>
      </c>
      <c r="E3478" s="349" t="s">
        <v>1680</v>
      </c>
      <c r="F3478" s="86" t="s">
        <v>1722</v>
      </c>
      <c r="G3478" s="92">
        <v>0</v>
      </c>
      <c r="H3478" s="349" t="s">
        <v>1697</v>
      </c>
      <c r="I3478" s="86">
        <v>0</v>
      </c>
      <c r="J3478" s="92">
        <v>20</v>
      </c>
      <c r="K3478" s="67" t="s">
        <v>1706</v>
      </c>
      <c r="L3478" s="68"/>
      <c r="M3478" s="101">
        <v>0</v>
      </c>
    </row>
    <row r="3479" spans="2:13">
      <c r="B3479" s="61" t="s">
        <v>1681</v>
      </c>
      <c r="C3479" s="96" t="s">
        <v>1303</v>
      </c>
      <c r="D3479" s="92">
        <v>62</v>
      </c>
      <c r="E3479" s="349" t="s">
        <v>1681</v>
      </c>
      <c r="F3479" s="86" t="s">
        <v>1722</v>
      </c>
      <c r="G3479" s="92">
        <v>0</v>
      </c>
      <c r="H3479" s="349" t="s">
        <v>1698</v>
      </c>
      <c r="I3479" s="86">
        <v>0</v>
      </c>
      <c r="J3479" s="92">
        <v>0</v>
      </c>
      <c r="K3479" s="838" t="s">
        <v>1707</v>
      </c>
      <c r="L3479" s="839"/>
      <c r="M3479" s="845"/>
    </row>
    <row r="3480" spans="2:13">
      <c r="B3480" s="61" t="s">
        <v>1682</v>
      </c>
      <c r="C3480" s="86" t="s">
        <v>1722</v>
      </c>
      <c r="D3480" s="92">
        <v>0</v>
      </c>
      <c r="E3480" s="349" t="s">
        <v>1682</v>
      </c>
      <c r="F3480" s="94" t="s">
        <v>1781</v>
      </c>
      <c r="G3480" s="92">
        <v>60</v>
      </c>
      <c r="H3480" s="350" t="s">
        <v>1724</v>
      </c>
      <c r="I3480" s="86">
        <v>50</v>
      </c>
      <c r="J3480" s="92">
        <v>0</v>
      </c>
      <c r="K3480" s="846" t="s">
        <v>1708</v>
      </c>
      <c r="L3480" s="847"/>
      <c r="M3480" s="107">
        <v>0</v>
      </c>
    </row>
    <row r="3481" spans="2:13">
      <c r="B3481" s="61" t="s">
        <v>1683</v>
      </c>
      <c r="C3481" s="86" t="s">
        <v>1722</v>
      </c>
      <c r="D3481" s="92">
        <v>0</v>
      </c>
      <c r="E3481" s="349" t="s">
        <v>1683</v>
      </c>
      <c r="F3481" s="86" t="s">
        <v>1722</v>
      </c>
      <c r="G3481" s="92">
        <v>0</v>
      </c>
      <c r="H3481" s="349" t="s">
        <v>1699</v>
      </c>
      <c r="I3481" s="86">
        <v>0</v>
      </c>
      <c r="J3481" s="92">
        <v>10</v>
      </c>
      <c r="K3481" s="846" t="s">
        <v>1709</v>
      </c>
      <c r="L3481" s="847"/>
      <c r="M3481" s="107">
        <v>0</v>
      </c>
    </row>
    <row r="3482" spans="2:13">
      <c r="B3482" s="61" t="s">
        <v>1684</v>
      </c>
      <c r="C3482" s="86" t="s">
        <v>1147</v>
      </c>
      <c r="D3482" s="92">
        <v>55</v>
      </c>
      <c r="E3482" s="349" t="s">
        <v>1684</v>
      </c>
      <c r="F3482" s="86" t="s">
        <v>1722</v>
      </c>
      <c r="G3482" s="92">
        <v>0</v>
      </c>
      <c r="H3482" s="349" t="s">
        <v>1685</v>
      </c>
      <c r="I3482" s="86">
        <v>85</v>
      </c>
      <c r="J3482" s="92">
        <v>30</v>
      </c>
      <c r="K3482" s="846" t="s">
        <v>1710</v>
      </c>
      <c r="L3482" s="847"/>
      <c r="M3482" s="107">
        <v>0</v>
      </c>
    </row>
    <row r="3483" spans="2:13">
      <c r="B3483" s="61" t="s">
        <v>1685</v>
      </c>
      <c r="C3483" s="86" t="s">
        <v>1722</v>
      </c>
      <c r="D3483" s="92">
        <v>0</v>
      </c>
      <c r="E3483" s="349" t="s">
        <v>1685</v>
      </c>
      <c r="F3483" s="96" t="s">
        <v>1216</v>
      </c>
      <c r="G3483" s="92">
        <v>90</v>
      </c>
      <c r="H3483" s="349" t="s">
        <v>1700</v>
      </c>
      <c r="I3483" s="100">
        <v>0</v>
      </c>
      <c r="J3483" s="106">
        <v>0</v>
      </c>
      <c r="K3483" s="593" t="s">
        <v>2003</v>
      </c>
      <c r="L3483" s="100"/>
      <c r="M3483" s="101" t="s">
        <v>2004</v>
      </c>
    </row>
    <row r="3484" spans="2:13">
      <c r="B3484" s="61" t="s">
        <v>1686</v>
      </c>
      <c r="C3484" s="86" t="s">
        <v>1722</v>
      </c>
      <c r="D3484" s="92">
        <v>0</v>
      </c>
      <c r="E3484" s="349" t="s">
        <v>1686</v>
      </c>
      <c r="F3484" s="86" t="s">
        <v>1722</v>
      </c>
      <c r="G3484" s="92">
        <v>0</v>
      </c>
      <c r="H3484" s="848" t="s">
        <v>1712</v>
      </c>
      <c r="I3484" s="849"/>
      <c r="J3484" s="81" t="s">
        <v>1711</v>
      </c>
      <c r="K3484" s="97">
        <v>0</v>
      </c>
      <c r="L3484" s="82" t="s">
        <v>1705</v>
      </c>
      <c r="M3484" s="98">
        <v>115</v>
      </c>
    </row>
    <row r="3485" spans="2:13">
      <c r="B3485" s="61" t="s">
        <v>1687</v>
      </c>
      <c r="C3485" s="86" t="s">
        <v>1722</v>
      </c>
      <c r="D3485" s="92">
        <v>0</v>
      </c>
      <c r="E3485" s="349" t="s">
        <v>1687</v>
      </c>
      <c r="F3485" s="86" t="s">
        <v>1722</v>
      </c>
      <c r="G3485" s="92">
        <v>0</v>
      </c>
      <c r="H3485" s="350"/>
      <c r="I3485" s="350"/>
      <c r="J3485" s="350"/>
      <c r="K3485" s="350"/>
      <c r="L3485" s="350"/>
      <c r="M3485" s="65"/>
    </row>
    <row r="3486" spans="2:13">
      <c r="B3486" s="61" t="s">
        <v>1688</v>
      </c>
      <c r="C3486" s="86" t="s">
        <v>1722</v>
      </c>
      <c r="D3486" s="92">
        <v>0</v>
      </c>
      <c r="E3486" s="349" t="s">
        <v>1688</v>
      </c>
      <c r="F3486" s="96" t="s">
        <v>806</v>
      </c>
      <c r="G3486" s="92">
        <v>50</v>
      </c>
      <c r="H3486" s="350"/>
      <c r="I3486" s="350"/>
      <c r="J3486" s="350"/>
      <c r="K3486" s="350"/>
      <c r="L3486" s="350"/>
      <c r="M3486" s="65"/>
    </row>
    <row r="3487" spans="2:13">
      <c r="B3487" s="61" t="s">
        <v>1689</v>
      </c>
      <c r="C3487" s="86" t="s">
        <v>1722</v>
      </c>
      <c r="D3487" s="92">
        <v>0</v>
      </c>
      <c r="E3487" s="349" t="s">
        <v>1689</v>
      </c>
      <c r="F3487" s="86" t="s">
        <v>1722</v>
      </c>
      <c r="G3487" s="92">
        <v>0</v>
      </c>
      <c r="H3487" s="350"/>
      <c r="I3487" s="350"/>
      <c r="J3487" s="350"/>
      <c r="K3487" s="350"/>
      <c r="L3487" s="350"/>
      <c r="M3487" s="65"/>
    </row>
    <row r="3488" spans="2:13">
      <c r="B3488" s="61" t="s">
        <v>1690</v>
      </c>
      <c r="C3488" s="86" t="s">
        <v>1722</v>
      </c>
      <c r="D3488" s="92">
        <v>0</v>
      </c>
      <c r="E3488" s="349" t="s">
        <v>1690</v>
      </c>
      <c r="F3488" s="86" t="s">
        <v>1722</v>
      </c>
      <c r="G3488" s="92">
        <v>0</v>
      </c>
      <c r="H3488" s="350"/>
      <c r="I3488" s="350"/>
      <c r="J3488" s="350"/>
      <c r="K3488" s="350"/>
      <c r="L3488" s="350"/>
      <c r="M3488" s="65"/>
    </row>
    <row r="3489" spans="2:13">
      <c r="B3489" s="61" t="s">
        <v>1691</v>
      </c>
      <c r="C3489" s="86" t="s">
        <v>1722</v>
      </c>
      <c r="D3489" s="92">
        <v>0</v>
      </c>
      <c r="E3489" s="349" t="s">
        <v>1691</v>
      </c>
      <c r="F3489" s="96" t="s">
        <v>1185</v>
      </c>
      <c r="G3489" s="92">
        <v>80</v>
      </c>
      <c r="H3489" s="86" t="s">
        <v>1716</v>
      </c>
      <c r="I3489" s="350"/>
      <c r="J3489" s="85" t="s">
        <v>1717</v>
      </c>
      <c r="K3489" s="350"/>
      <c r="L3489" s="85" t="s">
        <v>1718</v>
      </c>
      <c r="M3489" s="65"/>
    </row>
    <row r="3490" spans="2:13">
      <c r="B3490" s="61" t="s">
        <v>1692</v>
      </c>
      <c r="C3490" s="86" t="s">
        <v>1722</v>
      </c>
      <c r="D3490" s="92">
        <v>0</v>
      </c>
      <c r="E3490" s="349" t="s">
        <v>1692</v>
      </c>
      <c r="F3490" s="86" t="s">
        <v>1722</v>
      </c>
      <c r="G3490" s="92">
        <v>0</v>
      </c>
      <c r="H3490" s="350"/>
      <c r="I3490" s="350"/>
      <c r="J3490" s="350"/>
      <c r="K3490" s="350"/>
      <c r="L3490" s="350"/>
      <c r="M3490" s="65"/>
    </row>
    <row r="3491" spans="2:13">
      <c r="B3491" s="61" t="s">
        <v>1677</v>
      </c>
      <c r="C3491" s="86" t="s">
        <v>1723</v>
      </c>
      <c r="D3491" s="92" t="s">
        <v>1723</v>
      </c>
      <c r="E3491" s="349" t="s">
        <v>1677</v>
      </c>
      <c r="F3491" s="86" t="s">
        <v>1723</v>
      </c>
      <c r="G3491" s="92" t="s">
        <v>1723</v>
      </c>
      <c r="H3491" s="350"/>
      <c r="I3491" s="350"/>
      <c r="J3491" s="350"/>
      <c r="K3491" s="350"/>
      <c r="L3491" s="350"/>
      <c r="M3491" s="65"/>
    </row>
    <row r="3492" spans="2:13">
      <c r="B3492" s="61" t="s">
        <v>1693</v>
      </c>
      <c r="C3492" s="86" t="s">
        <v>964</v>
      </c>
      <c r="D3492" s="92">
        <v>75</v>
      </c>
      <c r="E3492" s="349" t="s">
        <v>1693</v>
      </c>
      <c r="F3492" s="86" t="s">
        <v>1722</v>
      </c>
      <c r="G3492" s="92">
        <v>0</v>
      </c>
      <c r="H3492" s="350"/>
      <c r="I3492" s="350"/>
      <c r="J3492" s="350"/>
      <c r="K3492" s="350"/>
      <c r="L3492" s="350"/>
      <c r="M3492" s="65"/>
    </row>
    <row r="3493" spans="2:13" ht="15.75" thickBot="1">
      <c r="B3493" s="102" t="s">
        <v>1729</v>
      </c>
      <c r="C3493" s="93"/>
      <c r="D3493" s="108">
        <v>74</v>
      </c>
      <c r="E3493" s="103" t="s">
        <v>1730</v>
      </c>
      <c r="F3493" s="93"/>
      <c r="G3493" s="108">
        <v>70</v>
      </c>
      <c r="H3493" s="83"/>
      <c r="I3493" s="83"/>
      <c r="J3493" s="83"/>
      <c r="K3493" s="83"/>
      <c r="L3493" s="83"/>
      <c r="M3493" s="84"/>
    </row>
    <row r="3494" spans="2:13" ht="15.75" thickTop="1">
      <c r="B3494" s="156"/>
      <c r="C3494" s="157"/>
      <c r="D3494" s="157"/>
      <c r="E3494" s="156"/>
      <c r="F3494" s="157"/>
      <c r="G3494" s="157"/>
      <c r="H3494" s="156"/>
      <c r="I3494" s="156"/>
      <c r="J3494" s="156"/>
      <c r="K3494" s="156"/>
      <c r="L3494" s="156"/>
      <c r="M3494" s="156"/>
    </row>
    <row r="3495" spans="2:13">
      <c r="B3495" s="156"/>
      <c r="C3495" s="157"/>
      <c r="D3495" s="157"/>
      <c r="E3495" s="156"/>
      <c r="F3495" s="157"/>
      <c r="G3495" s="157"/>
      <c r="H3495" s="156"/>
      <c r="I3495" s="156"/>
      <c r="J3495" s="156"/>
      <c r="K3495" s="156"/>
      <c r="L3495" s="156"/>
      <c r="M3495" s="156"/>
    </row>
    <row r="3496" spans="2:13" ht="15.75" thickBot="1">
      <c r="B3496" s="156"/>
      <c r="C3496" s="157"/>
      <c r="D3496" s="157"/>
      <c r="E3496" s="156"/>
      <c r="F3496" s="157"/>
      <c r="G3496" s="157"/>
      <c r="H3496" s="156"/>
      <c r="I3496" s="156"/>
      <c r="J3496" s="156"/>
      <c r="K3496" s="156"/>
      <c r="L3496" s="156"/>
      <c r="M3496" s="156"/>
    </row>
    <row r="3497" spans="2:13" ht="16.5" thickTop="1" thickBot="1">
      <c r="B3497" s="833" t="s">
        <v>1980</v>
      </c>
      <c r="C3497" s="834"/>
      <c r="D3497" s="835" t="s">
        <v>1658</v>
      </c>
      <c r="E3497" s="836"/>
      <c r="F3497" s="836"/>
      <c r="G3497" s="836"/>
      <c r="H3497" s="836"/>
      <c r="I3497" s="837"/>
      <c r="J3497" s="190"/>
      <c r="K3497" s="59"/>
      <c r="L3497" s="59"/>
      <c r="M3497" s="60"/>
    </row>
    <row r="3498" spans="2:13" ht="15.75" thickTop="1">
      <c r="B3498" s="66" t="s">
        <v>1667</v>
      </c>
      <c r="C3498" s="599" t="s">
        <v>2063</v>
      </c>
      <c r="D3498" s="554" t="s">
        <v>1652</v>
      </c>
      <c r="E3498" s="555" t="s">
        <v>1653</v>
      </c>
      <c r="F3498" s="555" t="s">
        <v>1654</v>
      </c>
      <c r="G3498" s="555" t="s">
        <v>1656</v>
      </c>
      <c r="H3498" s="555" t="s">
        <v>1655</v>
      </c>
      <c r="I3498" s="556" t="s">
        <v>1657</v>
      </c>
      <c r="J3498" s="191"/>
      <c r="K3498" s="553"/>
      <c r="L3498" s="553"/>
      <c r="M3498" s="65"/>
    </row>
    <row r="3499" spans="2:13">
      <c r="B3499" s="66" t="s">
        <v>1757</v>
      </c>
      <c r="C3499" s="86" t="s">
        <v>1792</v>
      </c>
      <c r="D3499" s="87">
        <v>55</v>
      </c>
      <c r="E3499" s="88">
        <v>104</v>
      </c>
      <c r="F3499" s="88">
        <v>105</v>
      </c>
      <c r="G3499" s="88">
        <v>94</v>
      </c>
      <c r="H3499" s="88">
        <v>75</v>
      </c>
      <c r="I3499" s="89">
        <v>52</v>
      </c>
      <c r="J3499" s="191"/>
      <c r="K3499" s="553"/>
      <c r="L3499" s="553"/>
      <c r="M3499" s="65"/>
    </row>
    <row r="3500" spans="2:13">
      <c r="B3500" s="66" t="s">
        <v>1665</v>
      </c>
      <c r="C3500" s="86" t="s">
        <v>16</v>
      </c>
      <c r="D3500" s="838" t="s">
        <v>1669</v>
      </c>
      <c r="E3500" s="839"/>
      <c r="F3500" s="839"/>
      <c r="G3500" s="839"/>
      <c r="H3500" s="839"/>
      <c r="I3500" s="840"/>
      <c r="J3500" s="191"/>
      <c r="K3500" s="553"/>
      <c r="L3500" s="553"/>
      <c r="M3500" s="65"/>
    </row>
    <row r="3501" spans="2:13">
      <c r="B3501" s="66" t="s">
        <v>1666</v>
      </c>
      <c r="C3501" s="86" t="s">
        <v>1723</v>
      </c>
      <c r="D3501" s="841" t="s">
        <v>1661</v>
      </c>
      <c r="E3501" s="842"/>
      <c r="F3501" s="842"/>
      <c r="G3501" s="842" t="s">
        <v>1662</v>
      </c>
      <c r="H3501" s="842"/>
      <c r="I3501" s="843"/>
      <c r="J3501" s="191"/>
      <c r="K3501" s="553"/>
      <c r="L3501" s="553"/>
      <c r="M3501" s="65"/>
    </row>
    <row r="3502" spans="2:13">
      <c r="B3502" s="66" t="s">
        <v>1670</v>
      </c>
      <c r="C3502" s="96" t="s">
        <v>1612</v>
      </c>
      <c r="D3502" s="63" t="s">
        <v>1663</v>
      </c>
      <c r="E3502" s="553" t="s">
        <v>644</v>
      </c>
      <c r="F3502" s="553"/>
      <c r="G3502" s="64" t="s">
        <v>1663</v>
      </c>
      <c r="H3502" s="553" t="s">
        <v>1723</v>
      </c>
      <c r="I3502" s="70"/>
      <c r="J3502" s="191"/>
      <c r="K3502" s="553"/>
      <c r="L3502" s="553"/>
      <c r="M3502" s="65"/>
    </row>
    <row r="3503" spans="2:13">
      <c r="B3503" s="66" t="s">
        <v>1659</v>
      </c>
      <c r="C3503" s="140">
        <v>275.26</v>
      </c>
      <c r="D3503" s="71" t="s">
        <v>1664</v>
      </c>
      <c r="E3503" s="90">
        <v>81</v>
      </c>
      <c r="F3503" s="68"/>
      <c r="G3503" s="72" t="s">
        <v>1664</v>
      </c>
      <c r="H3503" s="90" t="s">
        <v>1723</v>
      </c>
      <c r="I3503" s="69"/>
      <c r="J3503" s="191"/>
      <c r="K3503" s="553"/>
      <c r="L3503" s="553"/>
      <c r="M3503" s="65"/>
    </row>
    <row r="3504" spans="2:13">
      <c r="B3504" s="66" t="s">
        <v>1660</v>
      </c>
      <c r="C3504" s="140">
        <v>194.31</v>
      </c>
      <c r="D3504" s="838" t="s">
        <v>1668</v>
      </c>
      <c r="E3504" s="839"/>
      <c r="F3504" s="839"/>
      <c r="G3504" s="839"/>
      <c r="H3504" s="839"/>
      <c r="I3504" s="840"/>
      <c r="J3504" s="191"/>
      <c r="K3504" s="553"/>
      <c r="L3504" s="553"/>
      <c r="M3504" s="65"/>
    </row>
    <row r="3505" spans="2:13">
      <c r="B3505" s="66" t="s">
        <v>1728</v>
      </c>
      <c r="C3505" s="140">
        <v>234.85</v>
      </c>
      <c r="D3505" s="841" t="s">
        <v>1661</v>
      </c>
      <c r="E3505" s="842"/>
      <c r="F3505" s="842"/>
      <c r="G3505" s="842" t="s">
        <v>1662</v>
      </c>
      <c r="H3505" s="842"/>
      <c r="I3505" s="843"/>
      <c r="J3505" s="191"/>
      <c r="K3505" s="553"/>
      <c r="L3505" s="553"/>
      <c r="M3505" s="65"/>
    </row>
    <row r="3506" spans="2:13">
      <c r="B3506" s="66" t="s">
        <v>1713</v>
      </c>
      <c r="C3506" s="140">
        <v>0.85</v>
      </c>
      <c r="D3506" s="63" t="s">
        <v>1663</v>
      </c>
      <c r="E3506" s="553" t="s">
        <v>1271</v>
      </c>
      <c r="F3506" s="553"/>
      <c r="G3506" s="64" t="s">
        <v>1663</v>
      </c>
      <c r="H3506" s="553" t="s">
        <v>1723</v>
      </c>
      <c r="I3506" s="70"/>
      <c r="J3506" s="191"/>
      <c r="K3506" s="553"/>
      <c r="L3506" s="553"/>
      <c r="M3506" s="65"/>
    </row>
    <row r="3507" spans="2:13">
      <c r="B3507" s="66" t="s">
        <v>1714</v>
      </c>
      <c r="C3507" s="140">
        <v>0.8</v>
      </c>
      <c r="D3507" s="63" t="s">
        <v>1664</v>
      </c>
      <c r="E3507" s="90">
        <v>95</v>
      </c>
      <c r="F3507" s="68"/>
      <c r="G3507" s="72" t="s">
        <v>1664</v>
      </c>
      <c r="H3507" s="91" t="s">
        <v>1723</v>
      </c>
      <c r="I3507" s="70"/>
      <c r="J3507" s="191"/>
      <c r="K3507" s="553"/>
      <c r="L3507" s="553"/>
      <c r="M3507" s="65"/>
    </row>
    <row r="3508" spans="2:13">
      <c r="B3508" s="844" t="s">
        <v>1671</v>
      </c>
      <c r="C3508" s="839"/>
      <c r="D3508" s="840"/>
      <c r="E3508" s="838" t="s">
        <v>1672</v>
      </c>
      <c r="F3508" s="839"/>
      <c r="G3508" s="840"/>
      <c r="H3508" s="838" t="s">
        <v>1673</v>
      </c>
      <c r="I3508" s="839"/>
      <c r="J3508" s="840"/>
      <c r="K3508" s="838" t="s">
        <v>1701</v>
      </c>
      <c r="L3508" s="839"/>
      <c r="M3508" s="845"/>
    </row>
    <row r="3509" spans="2:13">
      <c r="B3509" s="73" t="s">
        <v>1674</v>
      </c>
      <c r="C3509" s="555" t="s">
        <v>1675</v>
      </c>
      <c r="D3509" s="556" t="s">
        <v>1676</v>
      </c>
      <c r="E3509" s="554" t="s">
        <v>1674</v>
      </c>
      <c r="F3509" s="555" t="s">
        <v>1675</v>
      </c>
      <c r="G3509" s="556" t="s">
        <v>1676</v>
      </c>
      <c r="H3509" s="554" t="s">
        <v>1694</v>
      </c>
      <c r="I3509" s="555" t="s">
        <v>1731</v>
      </c>
      <c r="J3509" s="556" t="s">
        <v>1732</v>
      </c>
      <c r="K3509" s="554" t="s">
        <v>1702</v>
      </c>
      <c r="L3509" s="555"/>
      <c r="M3509" s="77" t="s">
        <v>1703</v>
      </c>
    </row>
    <row r="3510" spans="2:13">
      <c r="B3510" s="61" t="s">
        <v>1678</v>
      </c>
      <c r="C3510" s="86" t="s">
        <v>1144</v>
      </c>
      <c r="D3510" s="92">
        <v>102</v>
      </c>
      <c r="E3510" s="552" t="s">
        <v>1678</v>
      </c>
      <c r="F3510" s="94" t="s">
        <v>944</v>
      </c>
      <c r="G3510" s="92">
        <v>68</v>
      </c>
      <c r="H3510" s="552" t="s">
        <v>1695</v>
      </c>
      <c r="I3510" s="86">
        <v>0</v>
      </c>
      <c r="J3510" s="92">
        <v>0</v>
      </c>
      <c r="K3510" s="552" t="s">
        <v>1704</v>
      </c>
      <c r="L3510" s="553"/>
      <c r="M3510" s="107">
        <v>0</v>
      </c>
    </row>
    <row r="3511" spans="2:13">
      <c r="B3511" s="61" t="s">
        <v>1679</v>
      </c>
      <c r="C3511" s="86" t="s">
        <v>1722</v>
      </c>
      <c r="D3511" s="92">
        <v>0</v>
      </c>
      <c r="E3511" s="552" t="s">
        <v>1679</v>
      </c>
      <c r="F3511" s="86" t="s">
        <v>1722</v>
      </c>
      <c r="G3511" s="92">
        <v>0</v>
      </c>
      <c r="H3511" s="552" t="s">
        <v>1696</v>
      </c>
      <c r="I3511" s="86">
        <v>100</v>
      </c>
      <c r="J3511" s="92">
        <v>0</v>
      </c>
      <c r="K3511" s="552" t="s">
        <v>1735</v>
      </c>
      <c r="L3511" s="553"/>
      <c r="M3511" s="107">
        <v>6</v>
      </c>
    </row>
    <row r="3512" spans="2:13">
      <c r="B3512" s="61" t="s">
        <v>1680</v>
      </c>
      <c r="C3512" s="86" t="s">
        <v>1723</v>
      </c>
      <c r="D3512" s="92" t="s">
        <v>1723</v>
      </c>
      <c r="E3512" s="552" t="s">
        <v>1680</v>
      </c>
      <c r="F3512" s="86" t="s">
        <v>1723</v>
      </c>
      <c r="G3512" s="92" t="s">
        <v>1723</v>
      </c>
      <c r="H3512" s="552" t="s">
        <v>1697</v>
      </c>
      <c r="I3512" s="86">
        <v>0</v>
      </c>
      <c r="J3512" s="92">
        <v>10</v>
      </c>
      <c r="K3512" s="67" t="s">
        <v>1706</v>
      </c>
      <c r="L3512" s="68"/>
      <c r="M3512" s="101">
        <v>30</v>
      </c>
    </row>
    <row r="3513" spans="2:13">
      <c r="B3513" s="61" t="s">
        <v>1681</v>
      </c>
      <c r="C3513" s="86" t="s">
        <v>1722</v>
      </c>
      <c r="D3513" s="92">
        <v>0</v>
      </c>
      <c r="E3513" s="552" t="s">
        <v>1681</v>
      </c>
      <c r="F3513" s="86" t="s">
        <v>1722</v>
      </c>
      <c r="G3513" s="92">
        <v>0</v>
      </c>
      <c r="H3513" s="552" t="s">
        <v>1698</v>
      </c>
      <c r="I3513" s="86">
        <v>0</v>
      </c>
      <c r="J3513" s="92">
        <v>10</v>
      </c>
      <c r="K3513" s="838" t="s">
        <v>1707</v>
      </c>
      <c r="L3513" s="839"/>
      <c r="M3513" s="845"/>
    </row>
    <row r="3514" spans="2:13">
      <c r="B3514" s="61" t="s">
        <v>1682</v>
      </c>
      <c r="C3514" s="86" t="s">
        <v>1722</v>
      </c>
      <c r="D3514" s="92">
        <v>0</v>
      </c>
      <c r="E3514" s="552" t="s">
        <v>1682</v>
      </c>
      <c r="F3514" s="86" t="s">
        <v>1722</v>
      </c>
      <c r="G3514" s="92">
        <v>0</v>
      </c>
      <c r="H3514" s="553" t="s">
        <v>1724</v>
      </c>
      <c r="I3514" s="86">
        <v>50</v>
      </c>
      <c r="J3514" s="92">
        <v>0</v>
      </c>
      <c r="K3514" s="846" t="s">
        <v>1708</v>
      </c>
      <c r="L3514" s="847"/>
      <c r="M3514" s="107">
        <v>0</v>
      </c>
    </row>
    <row r="3515" spans="2:13">
      <c r="B3515" s="61" t="s">
        <v>1683</v>
      </c>
      <c r="C3515" s="86" t="s">
        <v>951</v>
      </c>
      <c r="D3515" s="92">
        <v>62</v>
      </c>
      <c r="E3515" s="552" t="s">
        <v>1683</v>
      </c>
      <c r="F3515" s="86" t="s">
        <v>950</v>
      </c>
      <c r="G3515" s="92">
        <v>95</v>
      </c>
      <c r="H3515" s="552" t="s">
        <v>1699</v>
      </c>
      <c r="I3515" s="86">
        <v>0</v>
      </c>
      <c r="J3515" s="92">
        <v>30</v>
      </c>
      <c r="K3515" s="846" t="s">
        <v>1709</v>
      </c>
      <c r="L3515" s="847"/>
      <c r="M3515" s="107">
        <v>0</v>
      </c>
    </row>
    <row r="3516" spans="2:13">
      <c r="B3516" s="61" t="s">
        <v>1684</v>
      </c>
      <c r="C3516" s="86" t="s">
        <v>1722</v>
      </c>
      <c r="D3516" s="92">
        <v>0</v>
      </c>
      <c r="E3516" s="552" t="s">
        <v>1684</v>
      </c>
      <c r="F3516" s="86" t="s">
        <v>1722</v>
      </c>
      <c r="G3516" s="92">
        <v>0</v>
      </c>
      <c r="H3516" s="552" t="s">
        <v>1685</v>
      </c>
      <c r="I3516" s="86">
        <v>85</v>
      </c>
      <c r="J3516" s="92">
        <v>0</v>
      </c>
      <c r="K3516" s="846" t="s">
        <v>1710</v>
      </c>
      <c r="L3516" s="847"/>
      <c r="M3516" s="107">
        <v>0</v>
      </c>
    </row>
    <row r="3517" spans="2:13">
      <c r="B3517" s="61" t="s">
        <v>1685</v>
      </c>
      <c r="C3517" s="86" t="s">
        <v>1722</v>
      </c>
      <c r="D3517" s="92">
        <v>0</v>
      </c>
      <c r="E3517" s="552" t="s">
        <v>1685</v>
      </c>
      <c r="F3517" s="86" t="s">
        <v>1722</v>
      </c>
      <c r="G3517" s="92">
        <v>0</v>
      </c>
      <c r="H3517" s="552" t="s">
        <v>1700</v>
      </c>
      <c r="I3517" s="100">
        <v>0</v>
      </c>
      <c r="J3517" s="106">
        <v>0</v>
      </c>
      <c r="K3517" s="593" t="s">
        <v>2003</v>
      </c>
      <c r="L3517" s="100"/>
      <c r="M3517" s="101">
        <v>0</v>
      </c>
    </row>
    <row r="3518" spans="2:13">
      <c r="B3518" s="61" t="s">
        <v>1686</v>
      </c>
      <c r="C3518" s="86" t="s">
        <v>1722</v>
      </c>
      <c r="D3518" s="92">
        <v>0</v>
      </c>
      <c r="E3518" s="552" t="s">
        <v>1686</v>
      </c>
      <c r="F3518" s="86" t="s">
        <v>1722</v>
      </c>
      <c r="G3518" s="92">
        <v>0</v>
      </c>
      <c r="H3518" s="848" t="s">
        <v>1712</v>
      </c>
      <c r="I3518" s="849"/>
      <c r="J3518" s="81" t="s">
        <v>1711</v>
      </c>
      <c r="K3518" s="97">
        <v>10</v>
      </c>
      <c r="L3518" s="82" t="s">
        <v>1705</v>
      </c>
      <c r="M3518" s="98">
        <v>140</v>
      </c>
    </row>
    <row r="3519" spans="2:13">
      <c r="B3519" s="61" t="s">
        <v>1687</v>
      </c>
      <c r="C3519" s="86" t="s">
        <v>693</v>
      </c>
      <c r="D3519" s="92">
        <v>36</v>
      </c>
      <c r="E3519" s="552" t="s">
        <v>1687</v>
      </c>
      <c r="F3519" s="86" t="s">
        <v>1722</v>
      </c>
      <c r="G3519" s="92">
        <v>0</v>
      </c>
      <c r="H3519" s="553"/>
      <c r="I3519" s="553"/>
      <c r="J3519" s="553"/>
      <c r="K3519" s="553"/>
      <c r="L3519" s="553"/>
      <c r="M3519" s="65"/>
    </row>
    <row r="3520" spans="2:13">
      <c r="B3520" s="61" t="s">
        <v>1688</v>
      </c>
      <c r="C3520" s="86" t="s">
        <v>1722</v>
      </c>
      <c r="D3520" s="92">
        <v>0</v>
      </c>
      <c r="E3520" s="552" t="s">
        <v>1688</v>
      </c>
      <c r="F3520" s="86" t="s">
        <v>1722</v>
      </c>
      <c r="G3520" s="92">
        <v>0</v>
      </c>
      <c r="H3520" s="553"/>
      <c r="I3520" s="553"/>
      <c r="J3520" s="553"/>
      <c r="K3520" s="553"/>
      <c r="L3520" s="553"/>
      <c r="M3520" s="65"/>
    </row>
    <row r="3521" spans="2:13">
      <c r="B3521" s="61" t="s">
        <v>1689</v>
      </c>
      <c r="C3521" s="86" t="s">
        <v>1722</v>
      </c>
      <c r="D3521" s="92">
        <v>0</v>
      </c>
      <c r="E3521" s="552" t="s">
        <v>1689</v>
      </c>
      <c r="F3521" s="86" t="s">
        <v>1722</v>
      </c>
      <c r="G3521" s="92">
        <v>0</v>
      </c>
      <c r="H3521" s="553"/>
      <c r="I3521" s="553"/>
      <c r="J3521" s="553"/>
      <c r="K3521" s="553"/>
      <c r="L3521" s="553"/>
      <c r="M3521" s="65"/>
    </row>
    <row r="3522" spans="2:13">
      <c r="B3522" s="61" t="s">
        <v>1690</v>
      </c>
      <c r="C3522" s="94" t="s">
        <v>1157</v>
      </c>
      <c r="D3522" s="92">
        <v>40</v>
      </c>
      <c r="E3522" s="552" t="s">
        <v>1690</v>
      </c>
      <c r="F3522" s="86" t="s">
        <v>1722</v>
      </c>
      <c r="G3522" s="92">
        <v>0</v>
      </c>
      <c r="H3522" s="553"/>
      <c r="I3522" s="553"/>
      <c r="J3522" s="553"/>
      <c r="K3522" s="553"/>
      <c r="L3522" s="553"/>
      <c r="M3522" s="65"/>
    </row>
    <row r="3523" spans="2:13">
      <c r="B3523" s="61" t="s">
        <v>1691</v>
      </c>
      <c r="C3523" s="86" t="s">
        <v>1722</v>
      </c>
      <c r="D3523" s="92">
        <v>0</v>
      </c>
      <c r="E3523" s="552" t="s">
        <v>1691</v>
      </c>
      <c r="F3523" s="86" t="s">
        <v>1722</v>
      </c>
      <c r="G3523" s="92">
        <v>0</v>
      </c>
      <c r="H3523" s="86" t="s">
        <v>1716</v>
      </c>
      <c r="I3523" s="553"/>
      <c r="J3523" s="85" t="s">
        <v>1717</v>
      </c>
      <c r="K3523" s="553"/>
      <c r="L3523" s="85" t="s">
        <v>1718</v>
      </c>
      <c r="M3523" s="65"/>
    </row>
    <row r="3524" spans="2:13">
      <c r="B3524" s="61" t="s">
        <v>1692</v>
      </c>
      <c r="C3524" s="86" t="s">
        <v>1722</v>
      </c>
      <c r="D3524" s="92">
        <v>0</v>
      </c>
      <c r="E3524" s="552" t="s">
        <v>1692</v>
      </c>
      <c r="F3524" s="86" t="s">
        <v>1722</v>
      </c>
      <c r="G3524" s="92">
        <v>0</v>
      </c>
      <c r="H3524" s="553"/>
      <c r="I3524" s="553"/>
      <c r="J3524" s="553"/>
      <c r="K3524" s="553"/>
      <c r="L3524" s="553"/>
      <c r="M3524" s="65"/>
    </row>
    <row r="3525" spans="2:13">
      <c r="B3525" s="61" t="s">
        <v>1677</v>
      </c>
      <c r="C3525" s="96" t="s">
        <v>1262</v>
      </c>
      <c r="D3525" s="92">
        <v>110</v>
      </c>
      <c r="E3525" s="552" t="s">
        <v>1677</v>
      </c>
      <c r="F3525" s="86" t="s">
        <v>1722</v>
      </c>
      <c r="G3525" s="92">
        <v>0</v>
      </c>
      <c r="H3525" s="553"/>
      <c r="I3525" s="553"/>
      <c r="J3525" s="553"/>
      <c r="K3525" s="553"/>
      <c r="L3525" s="553"/>
      <c r="M3525" s="65"/>
    </row>
    <row r="3526" spans="2:13">
      <c r="B3526" s="61" t="s">
        <v>1693</v>
      </c>
      <c r="C3526" s="86" t="s">
        <v>1722</v>
      </c>
      <c r="D3526" s="92">
        <v>0</v>
      </c>
      <c r="E3526" s="552" t="s">
        <v>1693</v>
      </c>
      <c r="F3526" s="86" t="s">
        <v>1722</v>
      </c>
      <c r="G3526" s="92">
        <v>0</v>
      </c>
      <c r="H3526" s="553"/>
      <c r="I3526" s="553"/>
      <c r="J3526" s="553"/>
      <c r="K3526" s="553"/>
      <c r="L3526" s="553"/>
      <c r="M3526" s="65"/>
    </row>
    <row r="3527" spans="2:13" ht="15.75" thickBot="1">
      <c r="B3527" s="102" t="s">
        <v>1729</v>
      </c>
      <c r="C3527" s="93"/>
      <c r="D3527" s="108">
        <v>70</v>
      </c>
      <c r="E3527" s="103" t="s">
        <v>1730</v>
      </c>
      <c r="F3527" s="93"/>
      <c r="G3527" s="108">
        <v>82</v>
      </c>
      <c r="H3527" s="83"/>
      <c r="I3527" s="83"/>
      <c r="J3527" s="83"/>
      <c r="K3527" s="83"/>
      <c r="L3527" s="83"/>
      <c r="M3527" s="84"/>
    </row>
    <row r="3528" spans="2:13" ht="16.5" thickTop="1" thickBot="1">
      <c r="B3528" s="156"/>
      <c r="C3528" s="157"/>
      <c r="D3528" s="157"/>
      <c r="E3528" s="156"/>
      <c r="F3528" s="157"/>
      <c r="G3528" s="157"/>
      <c r="H3528" s="156"/>
      <c r="I3528" s="156"/>
      <c r="J3528" s="156"/>
      <c r="K3528" s="156"/>
      <c r="L3528" s="156"/>
      <c r="M3528" s="156"/>
    </row>
    <row r="3529" spans="2:13" ht="16.5" thickTop="1" thickBot="1">
      <c r="B3529" s="833" t="s">
        <v>2142</v>
      </c>
      <c r="C3529" s="834"/>
      <c r="D3529" s="835" t="s">
        <v>1658</v>
      </c>
      <c r="E3529" s="836"/>
      <c r="F3529" s="836"/>
      <c r="G3529" s="836"/>
      <c r="H3529" s="836"/>
      <c r="I3529" s="837"/>
      <c r="J3529" s="119"/>
      <c r="K3529" s="59"/>
      <c r="L3529" s="59"/>
      <c r="M3529" s="60"/>
    </row>
    <row r="3530" spans="2:13" ht="15.75" thickTop="1">
      <c r="B3530" s="66" t="s">
        <v>1667</v>
      </c>
      <c r="C3530" s="668" t="s">
        <v>2072</v>
      </c>
      <c r="D3530" s="667" t="s">
        <v>1652</v>
      </c>
      <c r="E3530" s="668" t="s">
        <v>1653</v>
      </c>
      <c r="F3530" s="668" t="s">
        <v>1654</v>
      </c>
      <c r="G3530" s="668" t="s">
        <v>1656</v>
      </c>
      <c r="H3530" s="668" t="s">
        <v>1655</v>
      </c>
      <c r="I3530" s="669" t="s">
        <v>1657</v>
      </c>
      <c r="J3530" s="120"/>
      <c r="K3530" s="666"/>
      <c r="L3530" s="666"/>
      <c r="M3530" s="65"/>
    </row>
    <row r="3531" spans="2:13">
      <c r="B3531" s="66" t="s">
        <v>1757</v>
      </c>
      <c r="C3531" s="86" t="s">
        <v>1792</v>
      </c>
      <c r="D3531" s="87">
        <v>85</v>
      </c>
      <c r="E3531" s="88">
        <v>73</v>
      </c>
      <c r="F3531" s="88">
        <v>70</v>
      </c>
      <c r="G3531" s="88">
        <v>73</v>
      </c>
      <c r="H3531" s="88">
        <v>115</v>
      </c>
      <c r="I3531" s="89">
        <v>67</v>
      </c>
      <c r="J3531" s="120"/>
      <c r="K3531" s="666"/>
      <c r="L3531" s="666"/>
      <c r="M3531" s="65"/>
    </row>
    <row r="3532" spans="2:13">
      <c r="B3532" s="66" t="s">
        <v>1665</v>
      </c>
      <c r="C3532" s="86" t="s">
        <v>13</v>
      </c>
      <c r="D3532" s="838" t="s">
        <v>1669</v>
      </c>
      <c r="E3532" s="839"/>
      <c r="F3532" s="839"/>
      <c r="G3532" s="839"/>
      <c r="H3532" s="839"/>
      <c r="I3532" s="840"/>
      <c r="J3532" s="120"/>
      <c r="K3532" s="666"/>
      <c r="L3532" s="666"/>
      <c r="M3532" s="65"/>
    </row>
    <row r="3533" spans="2:13">
      <c r="B3533" s="66" t="s">
        <v>1666</v>
      </c>
      <c r="C3533" s="86" t="s">
        <v>1723</v>
      </c>
      <c r="D3533" s="841" t="s">
        <v>1661</v>
      </c>
      <c r="E3533" s="842"/>
      <c r="F3533" s="842"/>
      <c r="G3533" s="842" t="s">
        <v>1662</v>
      </c>
      <c r="H3533" s="842"/>
      <c r="I3533" s="843"/>
      <c r="J3533" s="120"/>
      <c r="K3533" s="666"/>
      <c r="L3533" s="666"/>
      <c r="M3533" s="65"/>
    </row>
    <row r="3534" spans="2:13">
      <c r="B3534" s="66" t="s">
        <v>1670</v>
      </c>
      <c r="C3534" s="86" t="s">
        <v>1485</v>
      </c>
      <c r="D3534" s="63" t="s">
        <v>1663</v>
      </c>
      <c r="E3534" s="666" t="s">
        <v>1372</v>
      </c>
      <c r="F3534" s="666"/>
      <c r="G3534" s="64" t="s">
        <v>1663</v>
      </c>
      <c r="H3534" s="666" t="s">
        <v>1723</v>
      </c>
      <c r="I3534" s="70"/>
      <c r="J3534" s="120"/>
      <c r="K3534" s="666"/>
      <c r="L3534" s="666"/>
      <c r="M3534" s="65"/>
    </row>
    <row r="3535" spans="2:13">
      <c r="B3535" s="66" t="s">
        <v>1659</v>
      </c>
      <c r="C3535" s="140">
        <v>180.83</v>
      </c>
      <c r="D3535" s="71" t="s">
        <v>1664</v>
      </c>
      <c r="E3535" s="90">
        <v>72</v>
      </c>
      <c r="F3535" s="68"/>
      <c r="G3535" s="72" t="s">
        <v>1664</v>
      </c>
      <c r="H3535" s="90" t="s">
        <v>1723</v>
      </c>
      <c r="I3535" s="69"/>
      <c r="J3535" s="120"/>
      <c r="K3535" s="666"/>
      <c r="L3535" s="666"/>
      <c r="M3535" s="65"/>
    </row>
    <row r="3536" spans="2:13">
      <c r="B3536" s="66" t="s">
        <v>1660</v>
      </c>
      <c r="C3536" s="140">
        <v>215.69</v>
      </c>
      <c r="D3536" s="838" t="s">
        <v>1668</v>
      </c>
      <c r="E3536" s="839"/>
      <c r="F3536" s="839"/>
      <c r="G3536" s="839"/>
      <c r="H3536" s="839"/>
      <c r="I3536" s="840"/>
      <c r="J3536" s="120"/>
      <c r="K3536" s="666"/>
      <c r="L3536" s="666"/>
      <c r="M3536" s="65"/>
    </row>
    <row r="3537" spans="2:13">
      <c r="B3537" s="66" t="s">
        <v>1728</v>
      </c>
      <c r="C3537" s="140">
        <v>430.94</v>
      </c>
      <c r="D3537" s="841" t="s">
        <v>1661</v>
      </c>
      <c r="E3537" s="842"/>
      <c r="F3537" s="842"/>
      <c r="G3537" s="842" t="s">
        <v>1662</v>
      </c>
      <c r="H3537" s="842"/>
      <c r="I3537" s="843"/>
      <c r="J3537" s="120"/>
      <c r="K3537" s="666"/>
      <c r="L3537" s="666"/>
      <c r="M3537" s="65"/>
    </row>
    <row r="3538" spans="2:13">
      <c r="B3538" s="66" t="s">
        <v>1713</v>
      </c>
      <c r="C3538" s="140">
        <v>1.31</v>
      </c>
      <c r="D3538" s="63" t="s">
        <v>1663</v>
      </c>
      <c r="E3538" s="666" t="s">
        <v>13</v>
      </c>
      <c r="F3538" s="666"/>
      <c r="G3538" s="64" t="s">
        <v>1663</v>
      </c>
      <c r="H3538" s="666" t="s">
        <v>1723</v>
      </c>
      <c r="I3538" s="70"/>
      <c r="J3538" s="120"/>
      <c r="K3538" s="666"/>
      <c r="L3538" s="666"/>
      <c r="M3538" s="65"/>
    </row>
    <row r="3539" spans="2:13">
      <c r="B3539" s="66" t="s">
        <v>1714</v>
      </c>
      <c r="C3539" s="140">
        <v>1.03</v>
      </c>
      <c r="D3539" s="63" t="s">
        <v>1664</v>
      </c>
      <c r="E3539" s="90">
        <v>90</v>
      </c>
      <c r="F3539" s="68"/>
      <c r="G3539" s="72" t="s">
        <v>1664</v>
      </c>
      <c r="H3539" s="91" t="s">
        <v>1723</v>
      </c>
      <c r="I3539" s="70"/>
      <c r="J3539" s="120"/>
      <c r="K3539" s="666"/>
      <c r="L3539" s="666"/>
      <c r="M3539" s="65"/>
    </row>
    <row r="3540" spans="2:13">
      <c r="B3540" s="844" t="s">
        <v>1671</v>
      </c>
      <c r="C3540" s="839"/>
      <c r="D3540" s="840"/>
      <c r="E3540" s="838" t="s">
        <v>1672</v>
      </c>
      <c r="F3540" s="839"/>
      <c r="G3540" s="840"/>
      <c r="H3540" s="838" t="s">
        <v>1673</v>
      </c>
      <c r="I3540" s="839"/>
      <c r="J3540" s="840"/>
      <c r="K3540" s="838" t="s">
        <v>1701</v>
      </c>
      <c r="L3540" s="839"/>
      <c r="M3540" s="845"/>
    </row>
    <row r="3541" spans="2:13">
      <c r="B3541" s="73" t="s">
        <v>1674</v>
      </c>
      <c r="C3541" s="668" t="s">
        <v>1675</v>
      </c>
      <c r="D3541" s="669" t="s">
        <v>1676</v>
      </c>
      <c r="E3541" s="667" t="s">
        <v>1674</v>
      </c>
      <c r="F3541" s="668" t="s">
        <v>1675</v>
      </c>
      <c r="G3541" s="669" t="s">
        <v>1676</v>
      </c>
      <c r="H3541" s="667" t="s">
        <v>1694</v>
      </c>
      <c r="I3541" s="668" t="s">
        <v>1731</v>
      </c>
      <c r="J3541" s="669" t="s">
        <v>1732</v>
      </c>
      <c r="K3541" s="667" t="s">
        <v>1702</v>
      </c>
      <c r="L3541" s="668"/>
      <c r="M3541" s="77" t="s">
        <v>1703</v>
      </c>
    </row>
    <row r="3542" spans="2:13">
      <c r="B3542" s="61" t="s">
        <v>1678</v>
      </c>
      <c r="C3542" s="86" t="s">
        <v>1144</v>
      </c>
      <c r="D3542" s="92">
        <v>102</v>
      </c>
      <c r="E3542" s="665" t="s">
        <v>1678</v>
      </c>
      <c r="F3542" s="94" t="s">
        <v>944</v>
      </c>
      <c r="G3542" s="92">
        <v>68</v>
      </c>
      <c r="H3542" s="665" t="s">
        <v>1695</v>
      </c>
      <c r="I3542" s="86">
        <v>0</v>
      </c>
      <c r="J3542" s="92">
        <v>10</v>
      </c>
      <c r="K3542" s="665" t="s">
        <v>1704</v>
      </c>
      <c r="L3542" s="666"/>
      <c r="M3542" s="107">
        <v>55</v>
      </c>
    </row>
    <row r="3543" spans="2:13">
      <c r="B3543" s="61" t="s">
        <v>1679</v>
      </c>
      <c r="C3543" s="86" t="s">
        <v>847</v>
      </c>
      <c r="D3543" s="92">
        <v>75</v>
      </c>
      <c r="E3543" s="665" t="s">
        <v>1679</v>
      </c>
      <c r="F3543" s="86" t="s">
        <v>1722</v>
      </c>
      <c r="G3543" s="92">
        <v>0</v>
      </c>
      <c r="H3543" s="665" t="s">
        <v>1696</v>
      </c>
      <c r="I3543" s="86">
        <v>100</v>
      </c>
      <c r="J3543" s="92">
        <v>10</v>
      </c>
      <c r="K3543" s="665" t="s">
        <v>1735</v>
      </c>
      <c r="L3543" s="666"/>
      <c r="M3543" s="107">
        <v>0</v>
      </c>
    </row>
    <row r="3544" spans="2:13">
      <c r="B3544" s="61" t="s">
        <v>1680</v>
      </c>
      <c r="C3544" s="86" t="s">
        <v>1722</v>
      </c>
      <c r="D3544" s="92">
        <v>0</v>
      </c>
      <c r="E3544" s="665" t="s">
        <v>1680</v>
      </c>
      <c r="F3544" s="86" t="s">
        <v>1722</v>
      </c>
      <c r="G3544" s="92">
        <v>0</v>
      </c>
      <c r="H3544" s="665" t="s">
        <v>1697</v>
      </c>
      <c r="I3544" s="86">
        <v>0</v>
      </c>
      <c r="J3544" s="92">
        <v>20</v>
      </c>
      <c r="K3544" s="67" t="s">
        <v>1706</v>
      </c>
      <c r="L3544" s="68"/>
      <c r="M3544" s="101">
        <v>0</v>
      </c>
    </row>
    <row r="3545" spans="2:13">
      <c r="B3545" s="61" t="s">
        <v>1681</v>
      </c>
      <c r="C3545" s="109" t="s">
        <v>1784</v>
      </c>
      <c r="D3545" s="92">
        <v>75</v>
      </c>
      <c r="E3545" s="665" t="s">
        <v>1681</v>
      </c>
      <c r="F3545" s="86" t="s">
        <v>1722</v>
      </c>
      <c r="G3545" s="92">
        <v>0</v>
      </c>
      <c r="H3545" s="665" t="s">
        <v>1698</v>
      </c>
      <c r="I3545" s="86">
        <v>0</v>
      </c>
      <c r="J3545" s="92">
        <v>10</v>
      </c>
      <c r="K3545" s="838" t="s">
        <v>1707</v>
      </c>
      <c r="L3545" s="839"/>
      <c r="M3545" s="845"/>
    </row>
    <row r="3546" spans="2:13">
      <c r="B3546" s="61" t="s">
        <v>1682</v>
      </c>
      <c r="C3546" s="86" t="s">
        <v>1722</v>
      </c>
      <c r="D3546" s="92">
        <v>0</v>
      </c>
      <c r="E3546" s="665" t="s">
        <v>1682</v>
      </c>
      <c r="F3546" s="86" t="s">
        <v>889</v>
      </c>
      <c r="G3546" s="92">
        <v>80</v>
      </c>
      <c r="H3546" s="666" t="s">
        <v>1724</v>
      </c>
      <c r="I3546" s="86">
        <v>50</v>
      </c>
      <c r="J3546" s="92">
        <v>0</v>
      </c>
      <c r="K3546" s="846" t="s">
        <v>1708</v>
      </c>
      <c r="L3546" s="847"/>
      <c r="M3546" s="107">
        <v>0</v>
      </c>
    </row>
    <row r="3547" spans="2:13">
      <c r="B3547" s="61" t="s">
        <v>1683</v>
      </c>
      <c r="C3547" s="86" t="s">
        <v>953</v>
      </c>
      <c r="D3547" s="92">
        <v>75</v>
      </c>
      <c r="E3547" s="665" t="s">
        <v>1683</v>
      </c>
      <c r="F3547" s="86" t="s">
        <v>1722</v>
      </c>
      <c r="G3547" s="92">
        <v>0</v>
      </c>
      <c r="H3547" s="665" t="s">
        <v>1699</v>
      </c>
      <c r="I3547" s="86">
        <v>100</v>
      </c>
      <c r="J3547" s="92">
        <v>10</v>
      </c>
      <c r="K3547" s="846" t="s">
        <v>1709</v>
      </c>
      <c r="L3547" s="847"/>
      <c r="M3547" s="107">
        <v>0</v>
      </c>
    </row>
    <row r="3548" spans="2:13">
      <c r="B3548" s="61" t="s">
        <v>1684</v>
      </c>
      <c r="C3548" s="96" t="s">
        <v>869</v>
      </c>
      <c r="D3548" s="92">
        <v>150</v>
      </c>
      <c r="E3548" s="665" t="s">
        <v>1684</v>
      </c>
      <c r="F3548" s="94" t="s">
        <v>866</v>
      </c>
      <c r="G3548" s="92">
        <v>84</v>
      </c>
      <c r="H3548" s="665" t="s">
        <v>1685</v>
      </c>
      <c r="I3548" s="86">
        <v>85</v>
      </c>
      <c r="J3548" s="92">
        <v>0</v>
      </c>
      <c r="K3548" s="846" t="s">
        <v>1710</v>
      </c>
      <c r="L3548" s="847"/>
      <c r="M3548" s="107">
        <v>0</v>
      </c>
    </row>
    <row r="3549" spans="2:13">
      <c r="B3549" s="61" t="s">
        <v>1685</v>
      </c>
      <c r="C3549" s="86" t="s">
        <v>1722</v>
      </c>
      <c r="D3549" s="92">
        <v>0</v>
      </c>
      <c r="E3549" s="665" t="s">
        <v>1685</v>
      </c>
      <c r="F3549" s="86" t="s">
        <v>1722</v>
      </c>
      <c r="G3549" s="92">
        <v>0</v>
      </c>
      <c r="H3549" s="665" t="s">
        <v>1700</v>
      </c>
      <c r="I3549" s="100">
        <v>60</v>
      </c>
      <c r="J3549" s="106">
        <v>0</v>
      </c>
      <c r="K3549" s="593" t="s">
        <v>2003</v>
      </c>
      <c r="L3549" s="100"/>
      <c r="M3549" s="101">
        <v>0</v>
      </c>
    </row>
    <row r="3550" spans="2:13">
      <c r="B3550" s="61" t="s">
        <v>1686</v>
      </c>
      <c r="C3550" s="86" t="s">
        <v>1722</v>
      </c>
      <c r="D3550" s="92">
        <v>0</v>
      </c>
      <c r="E3550" s="665" t="s">
        <v>1686</v>
      </c>
      <c r="F3550" s="86" t="s">
        <v>1722</v>
      </c>
      <c r="G3550" s="92">
        <v>0</v>
      </c>
      <c r="H3550" s="848" t="s">
        <v>1712</v>
      </c>
      <c r="I3550" s="849"/>
      <c r="J3550" s="81" t="s">
        <v>1711</v>
      </c>
      <c r="K3550" s="97">
        <v>30</v>
      </c>
      <c r="L3550" s="82" t="s">
        <v>1705</v>
      </c>
      <c r="M3550" s="98">
        <v>320</v>
      </c>
    </row>
    <row r="3551" spans="2:13">
      <c r="B3551" s="61" t="s">
        <v>1687</v>
      </c>
      <c r="C3551" s="86" t="s">
        <v>1722</v>
      </c>
      <c r="D3551" s="92">
        <v>0</v>
      </c>
      <c r="E3551" s="665" t="s">
        <v>1687</v>
      </c>
      <c r="F3551" s="86" t="s">
        <v>1722</v>
      </c>
      <c r="G3551" s="92">
        <v>0</v>
      </c>
      <c r="H3551" s="666"/>
      <c r="I3551" s="666"/>
      <c r="J3551" s="666"/>
      <c r="K3551" s="666"/>
      <c r="L3551" s="666"/>
      <c r="M3551" s="65"/>
    </row>
    <row r="3552" spans="2:13">
      <c r="B3552" s="61" t="s">
        <v>1688</v>
      </c>
      <c r="C3552" s="86" t="s">
        <v>1723</v>
      </c>
      <c r="D3552" s="92" t="s">
        <v>1723</v>
      </c>
      <c r="E3552" s="665" t="s">
        <v>1688</v>
      </c>
      <c r="F3552" s="86" t="s">
        <v>1723</v>
      </c>
      <c r="G3552" s="92" t="s">
        <v>1723</v>
      </c>
      <c r="H3552" s="666"/>
      <c r="I3552" s="666"/>
      <c r="J3552" s="666"/>
      <c r="K3552" s="666"/>
      <c r="L3552" s="666"/>
      <c r="M3552" s="65"/>
    </row>
    <row r="3553" spans="2:13">
      <c r="B3553" s="61" t="s">
        <v>1689</v>
      </c>
      <c r="C3553" s="86" t="s">
        <v>1722</v>
      </c>
      <c r="D3553" s="92">
        <v>0</v>
      </c>
      <c r="E3553" s="665" t="s">
        <v>1689</v>
      </c>
      <c r="F3553" s="96" t="s">
        <v>1195</v>
      </c>
      <c r="G3553" s="92">
        <v>75</v>
      </c>
      <c r="H3553" s="666"/>
      <c r="I3553" s="666"/>
      <c r="J3553" s="666"/>
      <c r="K3553" s="666"/>
      <c r="L3553" s="666"/>
      <c r="M3553" s="65"/>
    </row>
    <row r="3554" spans="2:13">
      <c r="B3554" s="61" t="s">
        <v>1690</v>
      </c>
      <c r="C3554" s="86" t="s">
        <v>1722</v>
      </c>
      <c r="D3554" s="92">
        <v>0</v>
      </c>
      <c r="E3554" s="665" t="s">
        <v>1690</v>
      </c>
      <c r="F3554" s="86" t="s">
        <v>1722</v>
      </c>
      <c r="G3554" s="92">
        <v>0</v>
      </c>
      <c r="H3554" s="666"/>
      <c r="I3554" s="666"/>
      <c r="J3554" s="666"/>
      <c r="K3554" s="666"/>
      <c r="L3554" s="666"/>
      <c r="M3554" s="65"/>
    </row>
    <row r="3555" spans="2:13">
      <c r="B3555" s="61" t="s">
        <v>1691</v>
      </c>
      <c r="C3555" s="86" t="s">
        <v>1722</v>
      </c>
      <c r="D3555" s="92">
        <v>0</v>
      </c>
      <c r="E3555" s="665" t="s">
        <v>1691</v>
      </c>
      <c r="F3555" s="96" t="s">
        <v>1185</v>
      </c>
      <c r="G3555" s="92">
        <v>80</v>
      </c>
      <c r="H3555" s="86" t="s">
        <v>1716</v>
      </c>
      <c r="I3555" s="666"/>
      <c r="J3555" s="85" t="s">
        <v>1717</v>
      </c>
      <c r="K3555" s="666"/>
      <c r="L3555" s="85" t="s">
        <v>1718</v>
      </c>
      <c r="M3555" s="65"/>
    </row>
    <row r="3556" spans="2:13">
      <c r="B3556" s="61" t="s">
        <v>1692</v>
      </c>
      <c r="C3556" s="86" t="s">
        <v>1722</v>
      </c>
      <c r="D3556" s="92">
        <v>0</v>
      </c>
      <c r="E3556" s="665" t="s">
        <v>1692</v>
      </c>
      <c r="F3556" s="86" t="s">
        <v>1722</v>
      </c>
      <c r="G3556" s="92">
        <v>0</v>
      </c>
      <c r="H3556" s="666"/>
      <c r="I3556" s="666"/>
      <c r="J3556" s="666"/>
      <c r="K3556" s="666"/>
      <c r="L3556" s="666"/>
      <c r="M3556" s="65"/>
    </row>
    <row r="3557" spans="2:13">
      <c r="B3557" s="61" t="s">
        <v>1677</v>
      </c>
      <c r="C3557" s="86" t="s">
        <v>863</v>
      </c>
      <c r="D3557" s="92">
        <v>66</v>
      </c>
      <c r="E3557" s="665" t="s">
        <v>1677</v>
      </c>
      <c r="F3557" s="86" t="s">
        <v>1722</v>
      </c>
      <c r="G3557" s="92">
        <v>0</v>
      </c>
      <c r="H3557" s="666"/>
      <c r="I3557" s="666"/>
      <c r="J3557" s="666"/>
      <c r="K3557" s="666"/>
      <c r="L3557" s="666"/>
      <c r="M3557" s="65"/>
    </row>
    <row r="3558" spans="2:13">
      <c r="B3558" s="61" t="s">
        <v>1693</v>
      </c>
      <c r="C3558" s="86" t="s">
        <v>1722</v>
      </c>
      <c r="D3558" s="92">
        <v>0</v>
      </c>
      <c r="E3558" s="665" t="s">
        <v>1693</v>
      </c>
      <c r="F3558" s="86" t="s">
        <v>1722</v>
      </c>
      <c r="G3558" s="92">
        <v>0</v>
      </c>
      <c r="H3558" s="666"/>
      <c r="I3558" s="666"/>
      <c r="J3558" s="666"/>
      <c r="K3558" s="666"/>
      <c r="L3558" s="666"/>
      <c r="M3558" s="65"/>
    </row>
    <row r="3559" spans="2:13" ht="15.75" thickBot="1">
      <c r="B3559" s="102" t="s">
        <v>1729</v>
      </c>
      <c r="C3559" s="93"/>
      <c r="D3559" s="108">
        <v>91</v>
      </c>
      <c r="E3559" s="103" t="s">
        <v>1730</v>
      </c>
      <c r="F3559" s="93"/>
      <c r="G3559" s="108">
        <v>77</v>
      </c>
      <c r="H3559" s="83"/>
      <c r="I3559" s="83"/>
      <c r="J3559" s="83"/>
      <c r="K3559" s="83"/>
      <c r="L3559" s="83"/>
      <c r="M3559" s="84"/>
    </row>
    <row r="3560" spans="2:13" ht="15.75" thickTop="1">
      <c r="B3560" s="156"/>
      <c r="C3560" s="157"/>
      <c r="D3560" s="157"/>
      <c r="E3560" s="156"/>
      <c r="F3560" s="157"/>
      <c r="G3560" s="157"/>
      <c r="H3560" s="156"/>
      <c r="I3560" s="156"/>
      <c r="J3560" s="156"/>
      <c r="K3560" s="156"/>
      <c r="L3560" s="156"/>
      <c r="M3560" s="156"/>
    </row>
    <row r="3561" spans="2:13">
      <c r="B3561" s="156"/>
      <c r="C3561" s="157"/>
      <c r="D3561" s="157"/>
      <c r="E3561" s="156"/>
      <c r="F3561" s="157"/>
      <c r="G3561" s="157"/>
      <c r="H3561" s="156"/>
      <c r="I3561" s="156"/>
      <c r="J3561" s="156"/>
      <c r="K3561" s="156"/>
      <c r="L3561" s="156"/>
      <c r="M3561" s="156"/>
    </row>
    <row r="3562" spans="2:13" ht="15.75" thickBot="1">
      <c r="B3562" s="156"/>
      <c r="C3562" s="157"/>
      <c r="D3562" s="157"/>
      <c r="E3562" s="156"/>
      <c r="F3562" s="157"/>
      <c r="G3562" s="157"/>
      <c r="H3562" s="156"/>
      <c r="I3562" s="156"/>
      <c r="J3562" s="156"/>
      <c r="K3562" s="156"/>
      <c r="L3562" s="156"/>
      <c r="M3562" s="156"/>
    </row>
    <row r="3563" spans="2:13" ht="16.5" thickTop="1" thickBot="1">
      <c r="B3563" s="833" t="s">
        <v>2143</v>
      </c>
      <c r="C3563" s="834"/>
      <c r="D3563" s="835" t="s">
        <v>1658</v>
      </c>
      <c r="E3563" s="836"/>
      <c r="F3563" s="836"/>
      <c r="G3563" s="836"/>
      <c r="H3563" s="836"/>
      <c r="I3563" s="837"/>
      <c r="J3563" s="158"/>
      <c r="K3563" s="59"/>
      <c r="L3563" s="59"/>
      <c r="M3563" s="60"/>
    </row>
    <row r="3564" spans="2:13" ht="15.75" thickTop="1">
      <c r="B3564" s="66" t="s">
        <v>1667</v>
      </c>
      <c r="C3564" s="668" t="s">
        <v>2026</v>
      </c>
      <c r="D3564" s="667" t="s">
        <v>1652</v>
      </c>
      <c r="E3564" s="668" t="s">
        <v>1653</v>
      </c>
      <c r="F3564" s="668" t="s">
        <v>1654</v>
      </c>
      <c r="G3564" s="668" t="s">
        <v>1656</v>
      </c>
      <c r="H3564" s="668" t="s">
        <v>1655</v>
      </c>
      <c r="I3564" s="669" t="s">
        <v>1657</v>
      </c>
      <c r="J3564" s="159"/>
      <c r="K3564" s="666"/>
      <c r="L3564" s="666"/>
      <c r="M3564" s="65"/>
    </row>
    <row r="3565" spans="2:13">
      <c r="B3565" s="66" t="s">
        <v>1757</v>
      </c>
      <c r="C3565" s="86" t="s">
        <v>1792</v>
      </c>
      <c r="D3565" s="87">
        <v>65</v>
      </c>
      <c r="E3565" s="88">
        <v>47</v>
      </c>
      <c r="F3565" s="88">
        <v>55</v>
      </c>
      <c r="G3565" s="88">
        <v>73</v>
      </c>
      <c r="H3565" s="88">
        <v>75</v>
      </c>
      <c r="I3565" s="89">
        <v>85</v>
      </c>
      <c r="J3565" s="159"/>
      <c r="K3565" s="666"/>
      <c r="L3565" s="666"/>
      <c r="M3565" s="65"/>
    </row>
    <row r="3566" spans="2:13">
      <c r="B3566" s="66" t="s">
        <v>1665</v>
      </c>
      <c r="C3566" s="86" t="s">
        <v>0</v>
      </c>
      <c r="D3566" s="838" t="s">
        <v>1669</v>
      </c>
      <c r="E3566" s="839"/>
      <c r="F3566" s="839"/>
      <c r="G3566" s="839"/>
      <c r="H3566" s="839"/>
      <c r="I3566" s="840"/>
      <c r="J3566" s="159"/>
      <c r="K3566" s="666"/>
      <c r="L3566" s="666"/>
      <c r="M3566" s="65"/>
    </row>
    <row r="3567" spans="2:13">
      <c r="B3567" s="66" t="s">
        <v>1666</v>
      </c>
      <c r="C3567" s="86" t="s">
        <v>1723</v>
      </c>
      <c r="D3567" s="841" t="s">
        <v>1661</v>
      </c>
      <c r="E3567" s="842"/>
      <c r="F3567" s="842"/>
      <c r="G3567" s="842" t="s">
        <v>1662</v>
      </c>
      <c r="H3567" s="842"/>
      <c r="I3567" s="843"/>
      <c r="J3567" s="159"/>
      <c r="K3567" s="666"/>
      <c r="L3567" s="666"/>
      <c r="M3567" s="65"/>
    </row>
    <row r="3568" spans="2:13">
      <c r="B3568" s="66" t="s">
        <v>1670</v>
      </c>
      <c r="C3568" s="96" t="s">
        <v>1622</v>
      </c>
      <c r="D3568" s="63" t="s">
        <v>1663</v>
      </c>
      <c r="E3568" s="666" t="s">
        <v>1333</v>
      </c>
      <c r="F3568" s="666"/>
      <c r="G3568" s="64" t="s">
        <v>1663</v>
      </c>
      <c r="H3568" s="666" t="s">
        <v>1723</v>
      </c>
      <c r="I3568" s="70"/>
      <c r="J3568" s="159"/>
      <c r="K3568" s="666"/>
      <c r="L3568" s="666"/>
      <c r="M3568" s="65"/>
    </row>
    <row r="3569" spans="2:13">
      <c r="B3569" s="66" t="s">
        <v>1659</v>
      </c>
      <c r="C3569" s="140">
        <v>561.20000000000005</v>
      </c>
      <c r="D3569" s="71" t="s">
        <v>1664</v>
      </c>
      <c r="E3569" s="90">
        <v>70</v>
      </c>
      <c r="F3569" s="68"/>
      <c r="G3569" s="72" t="s">
        <v>1664</v>
      </c>
      <c r="H3569" s="90" t="s">
        <v>1723</v>
      </c>
      <c r="I3569" s="69"/>
      <c r="J3569" s="159"/>
      <c r="K3569" s="666"/>
      <c r="L3569" s="666"/>
      <c r="M3569" s="65"/>
    </row>
    <row r="3570" spans="2:13">
      <c r="B3570" s="66" t="s">
        <v>1660</v>
      </c>
      <c r="C3570" s="140">
        <v>130</v>
      </c>
      <c r="D3570" s="838" t="s">
        <v>1668</v>
      </c>
      <c r="E3570" s="839"/>
      <c r="F3570" s="839"/>
      <c r="G3570" s="839"/>
      <c r="H3570" s="839"/>
      <c r="I3570" s="840"/>
      <c r="J3570" s="159"/>
      <c r="K3570" s="666"/>
      <c r="L3570" s="666"/>
      <c r="M3570" s="65"/>
    </row>
    <row r="3571" spans="2:13">
      <c r="B3571" s="66" t="s">
        <v>1728</v>
      </c>
      <c r="C3571" s="140">
        <v>429.62</v>
      </c>
      <c r="D3571" s="841" t="s">
        <v>1661</v>
      </c>
      <c r="E3571" s="842"/>
      <c r="F3571" s="842"/>
      <c r="G3571" s="842" t="s">
        <v>1662</v>
      </c>
      <c r="H3571" s="842"/>
      <c r="I3571" s="843"/>
      <c r="J3571" s="159"/>
      <c r="K3571" s="666"/>
      <c r="L3571" s="666"/>
      <c r="M3571" s="65"/>
    </row>
    <row r="3572" spans="2:13">
      <c r="B3572" s="66" t="s">
        <v>1713</v>
      </c>
      <c r="C3572" s="140">
        <v>1</v>
      </c>
      <c r="D3572" s="63" t="s">
        <v>1663</v>
      </c>
      <c r="E3572" s="666" t="s">
        <v>706</v>
      </c>
      <c r="F3572" s="666"/>
      <c r="G3572" s="64" t="s">
        <v>1663</v>
      </c>
      <c r="H3572" s="666" t="s">
        <v>1723</v>
      </c>
      <c r="I3572" s="70"/>
      <c r="J3572" s="159"/>
      <c r="K3572" s="666"/>
      <c r="L3572" s="666"/>
      <c r="M3572" s="65"/>
    </row>
    <row r="3573" spans="2:13">
      <c r="B3573" s="66" t="s">
        <v>1714</v>
      </c>
      <c r="C3573" s="140">
        <v>1.31</v>
      </c>
      <c r="D3573" s="63" t="s">
        <v>1664</v>
      </c>
      <c r="E3573" s="90">
        <v>90</v>
      </c>
      <c r="F3573" s="68"/>
      <c r="G3573" s="72" t="s">
        <v>1664</v>
      </c>
      <c r="H3573" s="91" t="s">
        <v>1723</v>
      </c>
      <c r="I3573" s="70"/>
      <c r="J3573" s="159"/>
      <c r="K3573" s="666"/>
      <c r="L3573" s="666"/>
      <c r="M3573" s="65"/>
    </row>
    <row r="3574" spans="2:13">
      <c r="B3574" s="844" t="s">
        <v>1671</v>
      </c>
      <c r="C3574" s="839"/>
      <c r="D3574" s="840"/>
      <c r="E3574" s="838" t="s">
        <v>1672</v>
      </c>
      <c r="F3574" s="839"/>
      <c r="G3574" s="840"/>
      <c r="H3574" s="838" t="s">
        <v>1673</v>
      </c>
      <c r="I3574" s="839"/>
      <c r="J3574" s="840"/>
      <c r="K3574" s="838" t="s">
        <v>1701</v>
      </c>
      <c r="L3574" s="839"/>
      <c r="M3574" s="845"/>
    </row>
    <row r="3575" spans="2:13">
      <c r="B3575" s="73" t="s">
        <v>1674</v>
      </c>
      <c r="C3575" s="668" t="s">
        <v>1675</v>
      </c>
      <c r="D3575" s="669" t="s">
        <v>1676</v>
      </c>
      <c r="E3575" s="667" t="s">
        <v>1674</v>
      </c>
      <c r="F3575" s="668" t="s">
        <v>1675</v>
      </c>
      <c r="G3575" s="669" t="s">
        <v>1676</v>
      </c>
      <c r="H3575" s="667" t="s">
        <v>1694</v>
      </c>
      <c r="I3575" s="668" t="s">
        <v>1731</v>
      </c>
      <c r="J3575" s="669" t="s">
        <v>1732</v>
      </c>
      <c r="K3575" s="667" t="s">
        <v>1702</v>
      </c>
      <c r="L3575" s="668"/>
      <c r="M3575" s="77" t="s">
        <v>1703</v>
      </c>
    </row>
    <row r="3576" spans="2:13">
      <c r="B3576" s="61" t="s">
        <v>1678</v>
      </c>
      <c r="C3576" s="86" t="s">
        <v>1144</v>
      </c>
      <c r="D3576" s="92">
        <v>102</v>
      </c>
      <c r="E3576" s="665" t="s">
        <v>1678</v>
      </c>
      <c r="F3576" s="86" t="s">
        <v>1280</v>
      </c>
      <c r="G3576" s="92">
        <v>60</v>
      </c>
      <c r="H3576" s="665" t="s">
        <v>1695</v>
      </c>
      <c r="I3576" s="86">
        <v>0</v>
      </c>
      <c r="J3576" s="92">
        <v>0</v>
      </c>
      <c r="K3576" s="665" t="s">
        <v>1704</v>
      </c>
      <c r="L3576" s="666"/>
      <c r="M3576" s="107">
        <v>30</v>
      </c>
    </row>
    <row r="3577" spans="2:13">
      <c r="B3577" s="61" t="s">
        <v>1679</v>
      </c>
      <c r="C3577" s="86" t="s">
        <v>1722</v>
      </c>
      <c r="D3577" s="92">
        <v>0</v>
      </c>
      <c r="E3577" s="665" t="s">
        <v>1679</v>
      </c>
      <c r="F3577" s="86" t="s">
        <v>1722</v>
      </c>
      <c r="G3577" s="92">
        <v>0</v>
      </c>
      <c r="H3577" s="665" t="s">
        <v>1696</v>
      </c>
      <c r="I3577" s="86">
        <v>100</v>
      </c>
      <c r="J3577" s="92">
        <v>20</v>
      </c>
      <c r="K3577" s="665" t="s">
        <v>1735</v>
      </c>
      <c r="L3577" s="666"/>
      <c r="M3577" s="107">
        <v>125</v>
      </c>
    </row>
    <row r="3578" spans="2:13">
      <c r="B3578" s="61" t="s">
        <v>1680</v>
      </c>
      <c r="C3578" s="86" t="s">
        <v>1722</v>
      </c>
      <c r="D3578" s="92">
        <v>0</v>
      </c>
      <c r="E3578" s="665" t="s">
        <v>1680</v>
      </c>
      <c r="F3578" s="96" t="s">
        <v>1346</v>
      </c>
      <c r="G3578" s="92">
        <v>60</v>
      </c>
      <c r="H3578" s="665" t="s">
        <v>1697</v>
      </c>
      <c r="I3578" s="86">
        <v>0</v>
      </c>
      <c r="J3578" s="92">
        <v>20</v>
      </c>
      <c r="K3578" s="67" t="s">
        <v>1706</v>
      </c>
      <c r="L3578" s="68"/>
      <c r="M3578" s="101">
        <v>0</v>
      </c>
    </row>
    <row r="3579" spans="2:13">
      <c r="B3579" s="61" t="s">
        <v>1681</v>
      </c>
      <c r="C3579" s="109" t="s">
        <v>1784</v>
      </c>
      <c r="D3579" s="92">
        <v>75</v>
      </c>
      <c r="E3579" s="665" t="s">
        <v>1681</v>
      </c>
      <c r="F3579" s="96" t="s">
        <v>1307</v>
      </c>
      <c r="G3579" s="92">
        <v>95</v>
      </c>
      <c r="H3579" s="665" t="s">
        <v>1698</v>
      </c>
      <c r="I3579" s="86">
        <v>0</v>
      </c>
      <c r="J3579" s="92">
        <v>10</v>
      </c>
      <c r="K3579" s="838" t="s">
        <v>1707</v>
      </c>
      <c r="L3579" s="839"/>
      <c r="M3579" s="845"/>
    </row>
    <row r="3580" spans="2:13">
      <c r="B3580" s="61" t="s">
        <v>1682</v>
      </c>
      <c r="C3580" s="86" t="s">
        <v>1722</v>
      </c>
      <c r="D3580" s="92">
        <v>0</v>
      </c>
      <c r="E3580" s="665" t="s">
        <v>1682</v>
      </c>
      <c r="F3580" s="94" t="s">
        <v>1908</v>
      </c>
      <c r="G3580" s="92">
        <v>60</v>
      </c>
      <c r="H3580" s="666" t="s">
        <v>1724</v>
      </c>
      <c r="I3580" s="86">
        <v>50</v>
      </c>
      <c r="J3580" s="92">
        <v>0</v>
      </c>
      <c r="K3580" s="846" t="s">
        <v>1708</v>
      </c>
      <c r="L3580" s="847"/>
      <c r="M3580" s="107">
        <v>0</v>
      </c>
    </row>
    <row r="3581" spans="2:13">
      <c r="B3581" s="61" t="s">
        <v>1683</v>
      </c>
      <c r="C3581" s="86" t="s">
        <v>953</v>
      </c>
      <c r="D3581" s="92">
        <v>75</v>
      </c>
      <c r="E3581" s="665" t="s">
        <v>1683</v>
      </c>
      <c r="F3581" s="86" t="s">
        <v>1722</v>
      </c>
      <c r="G3581" s="92">
        <v>0</v>
      </c>
      <c r="H3581" s="665" t="s">
        <v>1699</v>
      </c>
      <c r="I3581" s="86">
        <v>100</v>
      </c>
      <c r="J3581" s="92">
        <v>10</v>
      </c>
      <c r="K3581" s="846" t="s">
        <v>1709</v>
      </c>
      <c r="L3581" s="847"/>
      <c r="M3581" s="107">
        <v>0</v>
      </c>
    </row>
    <row r="3582" spans="2:13">
      <c r="B3582" s="61" t="s">
        <v>1684</v>
      </c>
      <c r="C3582" s="96" t="s">
        <v>869</v>
      </c>
      <c r="D3582" s="92">
        <v>150</v>
      </c>
      <c r="E3582" s="665" t="s">
        <v>1684</v>
      </c>
      <c r="F3582" s="86" t="s">
        <v>1722</v>
      </c>
      <c r="G3582" s="92">
        <v>0</v>
      </c>
      <c r="H3582" s="665" t="s">
        <v>1685</v>
      </c>
      <c r="I3582" s="86">
        <v>85</v>
      </c>
      <c r="J3582" s="92">
        <v>0</v>
      </c>
      <c r="K3582" s="846" t="s">
        <v>1710</v>
      </c>
      <c r="L3582" s="847"/>
      <c r="M3582" s="107">
        <v>0</v>
      </c>
    </row>
    <row r="3583" spans="2:13">
      <c r="B3583" s="61" t="s">
        <v>1685</v>
      </c>
      <c r="C3583" s="86" t="s">
        <v>1722</v>
      </c>
      <c r="D3583" s="92">
        <v>0</v>
      </c>
      <c r="E3583" s="665" t="s">
        <v>1685</v>
      </c>
      <c r="F3583" s="86" t="s">
        <v>1722</v>
      </c>
      <c r="G3583" s="92">
        <v>0</v>
      </c>
      <c r="H3583" s="665" t="s">
        <v>1700</v>
      </c>
      <c r="I3583" s="100">
        <v>0</v>
      </c>
      <c r="J3583" s="106">
        <v>0</v>
      </c>
      <c r="K3583" s="593" t="s">
        <v>2003</v>
      </c>
      <c r="L3583" s="100"/>
      <c r="M3583" s="101" t="s">
        <v>2004</v>
      </c>
    </row>
    <row r="3584" spans="2:13">
      <c r="B3584" s="61" t="s">
        <v>1686</v>
      </c>
      <c r="C3584" s="86" t="s">
        <v>1722</v>
      </c>
      <c r="D3584" s="92">
        <v>0</v>
      </c>
      <c r="E3584" s="665" t="s">
        <v>1686</v>
      </c>
      <c r="F3584" s="86" t="s">
        <v>1722</v>
      </c>
      <c r="G3584" s="92">
        <v>0</v>
      </c>
      <c r="H3584" s="848" t="s">
        <v>1712</v>
      </c>
      <c r="I3584" s="849"/>
      <c r="J3584" s="81" t="s">
        <v>1711</v>
      </c>
      <c r="K3584" s="97">
        <v>70</v>
      </c>
      <c r="L3584" s="82" t="s">
        <v>1705</v>
      </c>
      <c r="M3584" s="98">
        <v>150</v>
      </c>
    </row>
    <row r="3585" spans="2:13">
      <c r="B3585" s="61" t="s">
        <v>1687</v>
      </c>
      <c r="C3585" s="86" t="s">
        <v>627</v>
      </c>
      <c r="D3585" s="92">
        <v>60</v>
      </c>
      <c r="E3585" s="665" t="s">
        <v>1687</v>
      </c>
      <c r="F3585" s="86" t="s">
        <v>633</v>
      </c>
      <c r="G3585" s="92">
        <v>52</v>
      </c>
      <c r="H3585" s="666"/>
      <c r="I3585" s="666"/>
      <c r="J3585" s="666"/>
      <c r="K3585" s="666"/>
      <c r="L3585" s="666"/>
      <c r="M3585" s="65"/>
    </row>
    <row r="3586" spans="2:13">
      <c r="B3586" s="61" t="s">
        <v>1688</v>
      </c>
      <c r="C3586" s="96" t="s">
        <v>1372</v>
      </c>
      <c r="D3586" s="92">
        <v>72</v>
      </c>
      <c r="E3586" s="665" t="s">
        <v>1688</v>
      </c>
      <c r="F3586" s="86" t="s">
        <v>1722</v>
      </c>
      <c r="G3586" s="92">
        <v>0</v>
      </c>
      <c r="H3586" s="666"/>
      <c r="I3586" s="666"/>
      <c r="J3586" s="666"/>
      <c r="K3586" s="666"/>
      <c r="L3586" s="666"/>
      <c r="M3586" s="65"/>
    </row>
    <row r="3587" spans="2:13">
      <c r="B3587" s="61" t="s">
        <v>1689</v>
      </c>
      <c r="C3587" s="86" t="s">
        <v>1723</v>
      </c>
      <c r="D3587" s="92" t="s">
        <v>1723</v>
      </c>
      <c r="E3587" s="665" t="s">
        <v>1689</v>
      </c>
      <c r="F3587" s="86" t="s">
        <v>1723</v>
      </c>
      <c r="G3587" s="92" t="s">
        <v>1723</v>
      </c>
      <c r="H3587" s="86" t="s">
        <v>1723</v>
      </c>
      <c r="I3587" s="666"/>
      <c r="J3587" s="666"/>
      <c r="K3587" s="666"/>
      <c r="L3587" s="666"/>
      <c r="M3587" s="65"/>
    </row>
    <row r="3588" spans="2:13">
      <c r="B3588" s="61" t="s">
        <v>1690</v>
      </c>
      <c r="C3588" s="86" t="s">
        <v>1722</v>
      </c>
      <c r="D3588" s="92">
        <v>0</v>
      </c>
      <c r="E3588" s="665" t="s">
        <v>1690</v>
      </c>
      <c r="F3588" s="86" t="s">
        <v>1722</v>
      </c>
      <c r="G3588" s="92">
        <v>0</v>
      </c>
      <c r="H3588" s="666"/>
      <c r="I3588" s="666"/>
      <c r="J3588" s="666"/>
      <c r="K3588" s="666"/>
      <c r="L3588" s="666"/>
      <c r="M3588" s="65"/>
    </row>
    <row r="3589" spans="2:13">
      <c r="B3589" s="61" t="s">
        <v>1691</v>
      </c>
      <c r="C3589" s="86" t="s">
        <v>1722</v>
      </c>
      <c r="D3589" s="92">
        <v>0</v>
      </c>
      <c r="E3589" s="665" t="s">
        <v>1691</v>
      </c>
      <c r="F3589" s="96" t="s">
        <v>1185</v>
      </c>
      <c r="G3589" s="92">
        <v>80</v>
      </c>
      <c r="H3589" s="86" t="s">
        <v>1716</v>
      </c>
      <c r="I3589" s="666"/>
      <c r="J3589" s="85" t="s">
        <v>1717</v>
      </c>
      <c r="K3589" s="666"/>
      <c r="L3589" s="85" t="s">
        <v>1718</v>
      </c>
      <c r="M3589" s="65"/>
    </row>
    <row r="3590" spans="2:13">
      <c r="B3590" s="61" t="s">
        <v>1692</v>
      </c>
      <c r="C3590" s="86" t="s">
        <v>1722</v>
      </c>
      <c r="D3590" s="92">
        <v>0</v>
      </c>
      <c r="E3590" s="665" t="s">
        <v>1692</v>
      </c>
      <c r="F3590" s="86" t="s">
        <v>1722</v>
      </c>
      <c r="G3590" s="92">
        <v>0</v>
      </c>
      <c r="H3590" s="666"/>
      <c r="I3590" s="666"/>
      <c r="J3590" s="666"/>
      <c r="K3590" s="666"/>
      <c r="L3590" s="666"/>
      <c r="M3590" s="65"/>
    </row>
    <row r="3591" spans="2:13">
      <c r="B3591" s="61" t="s">
        <v>1677</v>
      </c>
      <c r="C3591" s="86" t="s">
        <v>863</v>
      </c>
      <c r="D3591" s="92">
        <v>66</v>
      </c>
      <c r="E3591" s="665" t="s">
        <v>1677</v>
      </c>
      <c r="F3591" s="86" t="s">
        <v>1722</v>
      </c>
      <c r="G3591" s="92">
        <v>0</v>
      </c>
      <c r="H3591" s="86" t="s">
        <v>1723</v>
      </c>
      <c r="I3591" s="666"/>
      <c r="J3591" s="666"/>
      <c r="K3591" s="666"/>
      <c r="L3591" s="666"/>
      <c r="M3591" s="65"/>
    </row>
    <row r="3592" spans="2:13">
      <c r="B3592" s="61" t="s">
        <v>1693</v>
      </c>
      <c r="C3592" s="86" t="s">
        <v>1722</v>
      </c>
      <c r="D3592" s="92">
        <v>0</v>
      </c>
      <c r="E3592" s="665" t="s">
        <v>1693</v>
      </c>
      <c r="F3592" s="86" t="s">
        <v>1722</v>
      </c>
      <c r="G3592" s="92">
        <v>0</v>
      </c>
      <c r="H3592" s="666"/>
      <c r="I3592" s="666"/>
      <c r="J3592" s="666"/>
      <c r="K3592" s="666"/>
      <c r="L3592" s="666"/>
      <c r="M3592" s="65"/>
    </row>
    <row r="3593" spans="2:13" ht="15.75" thickBot="1">
      <c r="B3593" s="102" t="s">
        <v>1729</v>
      </c>
      <c r="C3593" s="93"/>
      <c r="D3593" s="108">
        <v>86</v>
      </c>
      <c r="E3593" s="103" t="s">
        <v>1730</v>
      </c>
      <c r="F3593" s="93"/>
      <c r="G3593" s="108">
        <v>68</v>
      </c>
      <c r="H3593" s="83"/>
      <c r="I3593" s="83"/>
      <c r="J3593" s="83"/>
      <c r="K3593" s="83"/>
      <c r="L3593" s="83"/>
      <c r="M3593" s="84"/>
    </row>
    <row r="3594" spans="2:13" ht="16.5" thickTop="1" thickBot="1">
      <c r="B3594" s="156"/>
      <c r="C3594" s="157"/>
      <c r="D3594" s="157"/>
      <c r="E3594" s="156"/>
      <c r="F3594" s="157"/>
      <c r="G3594" s="157"/>
      <c r="H3594" s="156"/>
      <c r="I3594" s="156"/>
      <c r="J3594" s="156"/>
      <c r="K3594" s="156"/>
      <c r="L3594" s="156"/>
      <c r="M3594" s="156"/>
    </row>
    <row r="3595" spans="2:13" ht="16.5" thickTop="1" thickBot="1">
      <c r="B3595" s="833" t="s">
        <v>1820</v>
      </c>
      <c r="C3595" s="834"/>
      <c r="D3595" s="835" t="s">
        <v>1658</v>
      </c>
      <c r="E3595" s="836"/>
      <c r="F3595" s="836"/>
      <c r="G3595" s="836"/>
      <c r="H3595" s="836"/>
      <c r="I3595" s="837"/>
      <c r="J3595" s="228"/>
      <c r="K3595" s="59"/>
      <c r="L3595" s="59"/>
      <c r="M3595" s="60"/>
    </row>
    <row r="3596" spans="2:13" ht="15.75" thickTop="1">
      <c r="B3596" s="66" t="s">
        <v>1667</v>
      </c>
      <c r="C3596" s="599" t="s">
        <v>2064</v>
      </c>
      <c r="D3596" s="225" t="s">
        <v>1652</v>
      </c>
      <c r="E3596" s="226" t="s">
        <v>1653</v>
      </c>
      <c r="F3596" s="226" t="s">
        <v>1654</v>
      </c>
      <c r="G3596" s="226" t="s">
        <v>1656</v>
      </c>
      <c r="H3596" s="226" t="s">
        <v>1655</v>
      </c>
      <c r="I3596" s="227" t="s">
        <v>1657</v>
      </c>
      <c r="J3596" s="229"/>
      <c r="K3596" s="224"/>
      <c r="L3596" s="224"/>
      <c r="M3596" s="65"/>
    </row>
    <row r="3597" spans="2:13">
      <c r="B3597" s="66" t="s">
        <v>1757</v>
      </c>
      <c r="C3597" s="86" t="s">
        <v>1745</v>
      </c>
      <c r="D3597" s="87">
        <v>76</v>
      </c>
      <c r="E3597" s="88">
        <v>104</v>
      </c>
      <c r="F3597" s="88">
        <v>71</v>
      </c>
      <c r="G3597" s="88">
        <v>104</v>
      </c>
      <c r="H3597" s="88">
        <v>71</v>
      </c>
      <c r="I3597" s="89">
        <v>108</v>
      </c>
      <c r="J3597" s="229"/>
      <c r="K3597" s="224"/>
      <c r="L3597" s="224"/>
      <c r="M3597" s="65"/>
    </row>
    <row r="3598" spans="2:13">
      <c r="B3598" s="66" t="s">
        <v>1665</v>
      </c>
      <c r="C3598" s="86" t="s">
        <v>5</v>
      </c>
      <c r="D3598" s="838" t="s">
        <v>1669</v>
      </c>
      <c r="E3598" s="839"/>
      <c r="F3598" s="839"/>
      <c r="G3598" s="839"/>
      <c r="H3598" s="839"/>
      <c r="I3598" s="840"/>
      <c r="J3598" s="229"/>
      <c r="K3598" s="224"/>
      <c r="L3598" s="224"/>
      <c r="M3598" s="65"/>
    </row>
    <row r="3599" spans="2:13">
      <c r="B3599" s="66" t="s">
        <v>1666</v>
      </c>
      <c r="C3599" s="86" t="s">
        <v>4</v>
      </c>
      <c r="D3599" s="841" t="s">
        <v>1661</v>
      </c>
      <c r="E3599" s="842"/>
      <c r="F3599" s="842"/>
      <c r="G3599" s="842" t="s">
        <v>1662</v>
      </c>
      <c r="H3599" s="842"/>
      <c r="I3599" s="843"/>
      <c r="J3599" s="229"/>
      <c r="K3599" s="224"/>
      <c r="L3599" s="224"/>
      <c r="M3599" s="65"/>
    </row>
    <row r="3600" spans="2:13">
      <c r="B3600" s="66" t="s">
        <v>1670</v>
      </c>
      <c r="C3600" s="86" t="s">
        <v>1420</v>
      </c>
      <c r="D3600" s="63" t="s">
        <v>1663</v>
      </c>
      <c r="E3600" s="276" t="s">
        <v>856</v>
      </c>
      <c r="F3600" s="224"/>
      <c r="G3600" s="64" t="s">
        <v>1663</v>
      </c>
      <c r="H3600" s="224" t="s">
        <v>869</v>
      </c>
      <c r="I3600" s="70"/>
      <c r="J3600" s="237"/>
      <c r="K3600" s="224"/>
      <c r="L3600" s="224"/>
      <c r="M3600" s="65"/>
    </row>
    <row r="3601" spans="2:13">
      <c r="B3601" s="66" t="s">
        <v>1659</v>
      </c>
      <c r="C3601" s="110">
        <v>1245.6300000000001</v>
      </c>
      <c r="D3601" s="71" t="s">
        <v>1664</v>
      </c>
      <c r="E3601" s="90">
        <v>120</v>
      </c>
      <c r="F3601" s="68"/>
      <c r="G3601" s="72" t="s">
        <v>1664</v>
      </c>
      <c r="H3601" s="90">
        <v>150</v>
      </c>
      <c r="I3601" s="69"/>
      <c r="J3601" s="184"/>
      <c r="K3601" s="224"/>
      <c r="L3601" s="224"/>
      <c r="M3601" s="65"/>
    </row>
    <row r="3602" spans="2:13">
      <c r="B3602" s="66" t="s">
        <v>1660</v>
      </c>
      <c r="C3602" s="140">
        <v>232.6</v>
      </c>
      <c r="D3602" s="838" t="s">
        <v>1668</v>
      </c>
      <c r="E3602" s="839"/>
      <c r="F3602" s="839"/>
      <c r="G3602" s="839"/>
      <c r="H3602" s="839"/>
      <c r="I3602" s="840"/>
      <c r="J3602" s="184"/>
      <c r="K3602" s="224"/>
      <c r="L3602" s="224"/>
      <c r="M3602" s="65"/>
    </row>
    <row r="3603" spans="2:13">
      <c r="B3603" s="66" t="s">
        <v>1728</v>
      </c>
      <c r="C3603" s="86">
        <v>610.65</v>
      </c>
      <c r="D3603" s="841" t="s">
        <v>1661</v>
      </c>
      <c r="E3603" s="842"/>
      <c r="F3603" s="842"/>
      <c r="G3603" s="842" t="s">
        <v>1662</v>
      </c>
      <c r="H3603" s="842"/>
      <c r="I3603" s="843"/>
      <c r="J3603" s="184"/>
      <c r="K3603" s="224"/>
      <c r="L3603" s="224"/>
      <c r="M3603" s="65"/>
    </row>
    <row r="3604" spans="2:13">
      <c r="B3604" s="66" t="s">
        <v>1713</v>
      </c>
      <c r="C3604" s="86">
        <v>1.17</v>
      </c>
      <c r="D3604" s="63" t="s">
        <v>1663</v>
      </c>
      <c r="E3604" s="224" t="s">
        <v>1077</v>
      </c>
      <c r="F3604" s="224"/>
      <c r="G3604" s="64" t="s">
        <v>1663</v>
      </c>
      <c r="H3604" s="224" t="s">
        <v>866</v>
      </c>
      <c r="I3604" s="70"/>
      <c r="J3604" s="184"/>
      <c r="K3604" s="224"/>
      <c r="L3604" s="224"/>
      <c r="M3604" s="65"/>
    </row>
    <row r="3605" spans="2:13">
      <c r="B3605" s="66" t="s">
        <v>1714</v>
      </c>
      <c r="C3605" s="86">
        <v>1.66</v>
      </c>
      <c r="D3605" s="63" t="s">
        <v>1664</v>
      </c>
      <c r="E3605" s="90">
        <v>126</v>
      </c>
      <c r="F3605" s="68"/>
      <c r="G3605" s="72" t="s">
        <v>1664</v>
      </c>
      <c r="H3605" s="91">
        <v>84</v>
      </c>
      <c r="I3605" s="70"/>
      <c r="J3605" s="184"/>
      <c r="K3605" s="224"/>
      <c r="L3605" s="224"/>
      <c r="M3605" s="65"/>
    </row>
    <row r="3606" spans="2:13">
      <c r="B3606" s="844" t="s">
        <v>1671</v>
      </c>
      <c r="C3606" s="839"/>
      <c r="D3606" s="840"/>
      <c r="E3606" s="838" t="s">
        <v>1672</v>
      </c>
      <c r="F3606" s="839"/>
      <c r="G3606" s="840"/>
      <c r="H3606" s="838" t="s">
        <v>1673</v>
      </c>
      <c r="I3606" s="839"/>
      <c r="J3606" s="840"/>
      <c r="K3606" s="838" t="s">
        <v>1701</v>
      </c>
      <c r="L3606" s="839"/>
      <c r="M3606" s="845"/>
    </row>
    <row r="3607" spans="2:13">
      <c r="B3607" s="73" t="s">
        <v>1674</v>
      </c>
      <c r="C3607" s="226" t="s">
        <v>1675</v>
      </c>
      <c r="D3607" s="227" t="s">
        <v>1676</v>
      </c>
      <c r="E3607" s="225" t="s">
        <v>1674</v>
      </c>
      <c r="F3607" s="226" t="s">
        <v>1675</v>
      </c>
      <c r="G3607" s="227" t="s">
        <v>1676</v>
      </c>
      <c r="H3607" s="225" t="s">
        <v>1694</v>
      </c>
      <c r="I3607" s="226" t="s">
        <v>1731</v>
      </c>
      <c r="J3607" s="227" t="s">
        <v>1732</v>
      </c>
      <c r="K3607" s="225" t="s">
        <v>1702</v>
      </c>
      <c r="L3607" s="226"/>
      <c r="M3607" s="77" t="s">
        <v>1703</v>
      </c>
    </row>
    <row r="3608" spans="2:13">
      <c r="B3608" s="61" t="s">
        <v>1678</v>
      </c>
      <c r="C3608" s="86" t="s">
        <v>1144</v>
      </c>
      <c r="D3608" s="92">
        <v>102</v>
      </c>
      <c r="E3608" s="223" t="s">
        <v>1678</v>
      </c>
      <c r="F3608" s="94" t="s">
        <v>944</v>
      </c>
      <c r="G3608" s="92">
        <v>68</v>
      </c>
      <c r="H3608" s="223" t="s">
        <v>1695</v>
      </c>
      <c r="I3608" s="86">
        <v>75</v>
      </c>
      <c r="J3608" s="92">
        <v>10</v>
      </c>
      <c r="K3608" s="223" t="s">
        <v>1704</v>
      </c>
      <c r="L3608" s="224"/>
      <c r="M3608" s="107">
        <v>0</v>
      </c>
    </row>
    <row r="3609" spans="2:13">
      <c r="B3609" s="61" t="s">
        <v>1679</v>
      </c>
      <c r="C3609" s="86" t="s">
        <v>1723</v>
      </c>
      <c r="D3609" s="92" t="s">
        <v>1723</v>
      </c>
      <c r="E3609" s="223" t="s">
        <v>1679</v>
      </c>
      <c r="F3609" s="86" t="s">
        <v>1723</v>
      </c>
      <c r="G3609" s="92" t="s">
        <v>1723</v>
      </c>
      <c r="H3609" s="223" t="s">
        <v>1696</v>
      </c>
      <c r="I3609" s="86">
        <v>90</v>
      </c>
      <c r="J3609" s="92">
        <v>0</v>
      </c>
      <c r="K3609" s="223" t="s">
        <v>1735</v>
      </c>
      <c r="L3609" s="224"/>
      <c r="M3609" s="107">
        <v>50</v>
      </c>
    </row>
    <row r="3610" spans="2:13">
      <c r="B3610" s="61" t="s">
        <v>1680</v>
      </c>
      <c r="C3610" s="86" t="s">
        <v>1722</v>
      </c>
      <c r="D3610" s="92">
        <v>0</v>
      </c>
      <c r="E3610" s="223" t="s">
        <v>1680</v>
      </c>
      <c r="F3610" s="86" t="s">
        <v>1722</v>
      </c>
      <c r="G3610" s="92">
        <v>0</v>
      </c>
      <c r="H3610" s="223" t="s">
        <v>1697</v>
      </c>
      <c r="I3610" s="86">
        <v>0</v>
      </c>
      <c r="J3610" s="92">
        <v>0</v>
      </c>
      <c r="K3610" s="67" t="s">
        <v>1706</v>
      </c>
      <c r="L3610" s="68"/>
      <c r="M3610" s="101">
        <v>0</v>
      </c>
    </row>
    <row r="3611" spans="2:13">
      <c r="B3611" s="61" t="s">
        <v>1681</v>
      </c>
      <c r="C3611" s="109" t="s">
        <v>1784</v>
      </c>
      <c r="D3611" s="92">
        <v>75</v>
      </c>
      <c r="E3611" s="223" t="s">
        <v>1681</v>
      </c>
      <c r="F3611" s="86" t="s">
        <v>1722</v>
      </c>
      <c r="G3611" s="92">
        <v>0</v>
      </c>
      <c r="H3611" s="223" t="s">
        <v>1698</v>
      </c>
      <c r="I3611" s="86">
        <v>0</v>
      </c>
      <c r="J3611" s="92">
        <v>0</v>
      </c>
      <c r="K3611" s="838" t="s">
        <v>1707</v>
      </c>
      <c r="L3611" s="839"/>
      <c r="M3611" s="845"/>
    </row>
    <row r="3612" spans="2:13">
      <c r="B3612" s="61" t="s">
        <v>1682</v>
      </c>
      <c r="C3612" s="86" t="s">
        <v>1722</v>
      </c>
      <c r="D3612" s="92">
        <v>0</v>
      </c>
      <c r="E3612" s="223" t="s">
        <v>1682</v>
      </c>
      <c r="F3612" s="86" t="s">
        <v>889</v>
      </c>
      <c r="G3612" s="92">
        <v>80</v>
      </c>
      <c r="H3612" s="224" t="s">
        <v>1724</v>
      </c>
      <c r="I3612" s="86">
        <v>50</v>
      </c>
      <c r="J3612" s="92">
        <v>0</v>
      </c>
      <c r="K3612" s="846" t="s">
        <v>1708</v>
      </c>
      <c r="L3612" s="847"/>
      <c r="M3612" s="107">
        <v>0</v>
      </c>
    </row>
    <row r="3613" spans="2:13">
      <c r="B3613" s="61" t="s">
        <v>1683</v>
      </c>
      <c r="C3613" s="86" t="s">
        <v>1722</v>
      </c>
      <c r="D3613" s="92">
        <v>0</v>
      </c>
      <c r="E3613" s="223" t="s">
        <v>1683</v>
      </c>
      <c r="F3613" s="86" t="s">
        <v>1722</v>
      </c>
      <c r="G3613" s="92">
        <v>0</v>
      </c>
      <c r="H3613" s="223" t="s">
        <v>1699</v>
      </c>
      <c r="I3613" s="86">
        <v>0</v>
      </c>
      <c r="J3613" s="92">
        <v>10</v>
      </c>
      <c r="K3613" s="846" t="s">
        <v>1709</v>
      </c>
      <c r="L3613" s="847"/>
      <c r="M3613" s="107">
        <v>0</v>
      </c>
    </row>
    <row r="3614" spans="2:13">
      <c r="B3614" s="61" t="s">
        <v>1684</v>
      </c>
      <c r="C3614" s="86" t="s">
        <v>1723</v>
      </c>
      <c r="D3614" s="92" t="s">
        <v>1723</v>
      </c>
      <c r="E3614" s="223" t="s">
        <v>1684</v>
      </c>
      <c r="F3614" s="86" t="s">
        <v>1723</v>
      </c>
      <c r="G3614" s="92" t="s">
        <v>1723</v>
      </c>
      <c r="H3614" s="223" t="s">
        <v>1685</v>
      </c>
      <c r="I3614" s="86">
        <v>85</v>
      </c>
      <c r="J3614" s="92">
        <v>30</v>
      </c>
      <c r="K3614" s="846" t="s">
        <v>1710</v>
      </c>
      <c r="L3614" s="847"/>
      <c r="M3614" s="107">
        <v>100</v>
      </c>
    </row>
    <row r="3615" spans="2:13">
      <c r="B3615" s="61" t="s">
        <v>1685</v>
      </c>
      <c r="C3615" s="86" t="s">
        <v>905</v>
      </c>
      <c r="D3615" s="92">
        <v>84</v>
      </c>
      <c r="E3615" s="223" t="s">
        <v>1685</v>
      </c>
      <c r="F3615" s="86" t="s">
        <v>1722</v>
      </c>
      <c r="G3615" s="92">
        <v>0</v>
      </c>
      <c r="H3615" s="223" t="s">
        <v>1700</v>
      </c>
      <c r="I3615" s="100">
        <v>0</v>
      </c>
      <c r="J3615" s="106">
        <v>0</v>
      </c>
      <c r="K3615" s="593" t="s">
        <v>2003</v>
      </c>
      <c r="L3615" s="100"/>
      <c r="M3615" s="101">
        <v>0</v>
      </c>
    </row>
    <row r="3616" spans="2:13">
      <c r="B3616" s="61" t="s">
        <v>1686</v>
      </c>
      <c r="C3616" s="94" t="s">
        <v>811</v>
      </c>
      <c r="D3616" s="92">
        <v>100</v>
      </c>
      <c r="E3616" s="223" t="s">
        <v>1686</v>
      </c>
      <c r="F3616" s="86" t="s">
        <v>1722</v>
      </c>
      <c r="G3616" s="92">
        <v>0</v>
      </c>
      <c r="H3616" s="848" t="s">
        <v>1712</v>
      </c>
      <c r="I3616" s="849"/>
      <c r="J3616" s="81" t="s">
        <v>1711</v>
      </c>
      <c r="K3616" s="97">
        <v>10</v>
      </c>
      <c r="L3616" s="82" t="s">
        <v>1705</v>
      </c>
      <c r="M3616" s="98">
        <v>175</v>
      </c>
    </row>
    <row r="3617" spans="2:13">
      <c r="B3617" s="61" t="s">
        <v>1687</v>
      </c>
      <c r="C3617" s="86" t="s">
        <v>627</v>
      </c>
      <c r="D3617" s="92">
        <v>60</v>
      </c>
      <c r="E3617" s="223" t="s">
        <v>1687</v>
      </c>
      <c r="F3617" s="86" t="s">
        <v>1722</v>
      </c>
      <c r="G3617" s="92">
        <v>0</v>
      </c>
      <c r="H3617" s="224"/>
      <c r="I3617" s="224"/>
      <c r="J3617" s="224"/>
      <c r="K3617" s="224"/>
      <c r="L3617" s="224"/>
      <c r="M3617" s="65"/>
    </row>
    <row r="3618" spans="2:13">
      <c r="B3618" s="61" t="s">
        <v>1688</v>
      </c>
      <c r="C3618" s="86" t="s">
        <v>1722</v>
      </c>
      <c r="D3618" s="92">
        <v>0</v>
      </c>
      <c r="E3618" s="223" t="s">
        <v>1688</v>
      </c>
      <c r="F3618" s="86" t="s">
        <v>1722</v>
      </c>
      <c r="G3618" s="92">
        <v>0</v>
      </c>
      <c r="H3618" s="224"/>
      <c r="I3618" s="224"/>
      <c r="J3618" s="224"/>
      <c r="K3618" s="224"/>
      <c r="L3618" s="224"/>
      <c r="M3618" s="65"/>
    </row>
    <row r="3619" spans="2:13">
      <c r="B3619" s="61" t="s">
        <v>1689</v>
      </c>
      <c r="C3619" s="86" t="s">
        <v>1333</v>
      </c>
      <c r="D3619" s="92">
        <v>70</v>
      </c>
      <c r="E3619" s="223" t="s">
        <v>1689</v>
      </c>
      <c r="F3619" s="86" t="s">
        <v>1722</v>
      </c>
      <c r="G3619" s="92">
        <v>0</v>
      </c>
      <c r="H3619" s="224"/>
      <c r="I3619" s="224"/>
      <c r="J3619" s="224"/>
      <c r="K3619" s="224"/>
      <c r="L3619" s="224"/>
      <c r="M3619" s="65"/>
    </row>
    <row r="3620" spans="2:13">
      <c r="B3620" s="61" t="s">
        <v>1690</v>
      </c>
      <c r="C3620" s="94" t="s">
        <v>1252</v>
      </c>
      <c r="D3620" s="92">
        <v>80</v>
      </c>
      <c r="E3620" s="223" t="s">
        <v>1690</v>
      </c>
      <c r="F3620" s="86" t="s">
        <v>1722</v>
      </c>
      <c r="G3620" s="92">
        <v>0</v>
      </c>
      <c r="H3620" s="224"/>
      <c r="I3620" s="224"/>
      <c r="J3620" s="224"/>
      <c r="K3620" s="224"/>
      <c r="L3620" s="224"/>
      <c r="M3620" s="65"/>
    </row>
    <row r="3621" spans="2:13">
      <c r="B3621" s="61" t="s">
        <v>1691</v>
      </c>
      <c r="C3621" s="96" t="s">
        <v>1187</v>
      </c>
      <c r="D3621" s="92">
        <v>70</v>
      </c>
      <c r="E3621" s="223" t="s">
        <v>1691</v>
      </c>
      <c r="F3621" s="86" t="s">
        <v>1722</v>
      </c>
      <c r="G3621" s="92">
        <v>0</v>
      </c>
      <c r="H3621" s="86" t="s">
        <v>1716</v>
      </c>
      <c r="I3621" s="224"/>
      <c r="J3621" s="85" t="s">
        <v>1717</v>
      </c>
      <c r="K3621" s="224"/>
      <c r="L3621" s="85" t="s">
        <v>1718</v>
      </c>
      <c r="M3621" s="65"/>
    </row>
    <row r="3622" spans="2:13">
      <c r="B3622" s="61" t="s">
        <v>1692</v>
      </c>
      <c r="C3622" s="86" t="s">
        <v>1722</v>
      </c>
      <c r="D3622" s="92">
        <v>0</v>
      </c>
      <c r="E3622" s="223" t="s">
        <v>1692</v>
      </c>
      <c r="F3622" s="86" t="s">
        <v>1722</v>
      </c>
      <c r="G3622" s="92">
        <v>0</v>
      </c>
      <c r="H3622" s="224"/>
      <c r="I3622" s="224"/>
      <c r="J3622" s="224"/>
      <c r="K3622" s="224"/>
      <c r="L3622" s="224"/>
      <c r="M3622" s="65"/>
    </row>
    <row r="3623" spans="2:13">
      <c r="B3623" s="61" t="s">
        <v>1677</v>
      </c>
      <c r="C3623" s="86" t="s">
        <v>863</v>
      </c>
      <c r="D3623" s="92">
        <v>66</v>
      </c>
      <c r="E3623" s="223" t="s">
        <v>1677</v>
      </c>
      <c r="F3623" s="86" t="s">
        <v>1722</v>
      </c>
      <c r="G3623" s="92">
        <v>0</v>
      </c>
      <c r="H3623" s="224"/>
      <c r="I3623" s="224"/>
      <c r="J3623" s="224"/>
      <c r="K3623" s="224"/>
      <c r="L3623" s="224"/>
      <c r="M3623" s="65"/>
    </row>
    <row r="3624" spans="2:13">
      <c r="B3624" s="61" t="s">
        <v>1693</v>
      </c>
      <c r="C3624" s="86" t="s">
        <v>964</v>
      </c>
      <c r="D3624" s="92">
        <v>75</v>
      </c>
      <c r="E3624" s="223" t="s">
        <v>1693</v>
      </c>
      <c r="F3624" s="86" t="s">
        <v>1722</v>
      </c>
      <c r="G3624" s="92">
        <v>0</v>
      </c>
      <c r="H3624" s="224"/>
      <c r="I3624" s="224"/>
      <c r="J3624" s="224"/>
      <c r="K3624" s="224"/>
      <c r="L3624" s="224"/>
      <c r="M3624" s="65"/>
    </row>
    <row r="3625" spans="2:13" ht="15.75" thickBot="1">
      <c r="B3625" s="102" t="s">
        <v>1729</v>
      </c>
      <c r="C3625" s="93"/>
      <c r="D3625" s="108">
        <v>78</v>
      </c>
      <c r="E3625" s="103" t="s">
        <v>1730</v>
      </c>
      <c r="F3625" s="93"/>
      <c r="G3625" s="108">
        <v>74</v>
      </c>
      <c r="H3625" s="83"/>
      <c r="I3625" s="83"/>
      <c r="J3625" s="83"/>
      <c r="K3625" s="83"/>
      <c r="L3625" s="83"/>
      <c r="M3625" s="84"/>
    </row>
    <row r="3626" spans="2:13" ht="16.5" thickTop="1" thickBot="1">
      <c r="B3626" s="156"/>
      <c r="C3626" s="157"/>
      <c r="D3626" s="157"/>
      <c r="E3626" s="156"/>
      <c r="F3626" s="157"/>
      <c r="G3626" s="157"/>
      <c r="H3626" s="156"/>
      <c r="I3626" s="156"/>
      <c r="J3626" s="156"/>
      <c r="K3626" s="156"/>
      <c r="L3626" s="156"/>
      <c r="M3626" s="156"/>
    </row>
    <row r="3627" spans="2:13" ht="16.5" thickTop="1" thickBot="1">
      <c r="B3627" s="833" t="s">
        <v>1981</v>
      </c>
      <c r="C3627" s="834"/>
      <c r="D3627" s="835" t="s">
        <v>1658</v>
      </c>
      <c r="E3627" s="836"/>
      <c r="F3627" s="836"/>
      <c r="G3627" s="836"/>
      <c r="H3627" s="836"/>
      <c r="I3627" s="837"/>
      <c r="J3627" s="112"/>
      <c r="K3627" s="59"/>
      <c r="L3627" s="59"/>
      <c r="M3627" s="60"/>
    </row>
    <row r="3628" spans="2:13" ht="15.75" thickTop="1">
      <c r="B3628" s="66" t="s">
        <v>1667</v>
      </c>
      <c r="C3628" s="600" t="s">
        <v>2021</v>
      </c>
      <c r="D3628" s="554" t="s">
        <v>1652</v>
      </c>
      <c r="E3628" s="555" t="s">
        <v>1653</v>
      </c>
      <c r="F3628" s="555" t="s">
        <v>1654</v>
      </c>
      <c r="G3628" s="555" t="s">
        <v>1656</v>
      </c>
      <c r="H3628" s="555" t="s">
        <v>1655</v>
      </c>
      <c r="I3628" s="556" t="s">
        <v>1657</v>
      </c>
      <c r="J3628" s="113"/>
      <c r="K3628" s="553"/>
      <c r="L3628" s="553"/>
      <c r="M3628" s="65"/>
    </row>
    <row r="3629" spans="2:13">
      <c r="B3629" s="66" t="s">
        <v>1757</v>
      </c>
      <c r="C3629" s="86" t="s">
        <v>1741</v>
      </c>
      <c r="D3629" s="87">
        <v>60</v>
      </c>
      <c r="E3629" s="88">
        <v>62</v>
      </c>
      <c r="F3629" s="88">
        <v>63</v>
      </c>
      <c r="G3629" s="88">
        <v>80</v>
      </c>
      <c r="H3629" s="88">
        <v>80</v>
      </c>
      <c r="I3629" s="89">
        <v>60</v>
      </c>
      <c r="J3629" s="113"/>
      <c r="K3629" s="553"/>
      <c r="L3629" s="553"/>
      <c r="M3629" s="65"/>
    </row>
    <row r="3630" spans="2:13">
      <c r="B3630" s="66" t="s">
        <v>1665</v>
      </c>
      <c r="C3630" s="86" t="s">
        <v>8</v>
      </c>
      <c r="D3630" s="838" t="s">
        <v>1669</v>
      </c>
      <c r="E3630" s="839"/>
      <c r="F3630" s="839"/>
      <c r="G3630" s="839"/>
      <c r="H3630" s="839"/>
      <c r="I3630" s="840"/>
      <c r="J3630" s="113"/>
      <c r="K3630" s="553"/>
      <c r="L3630" s="553"/>
      <c r="M3630" s="65"/>
    </row>
    <row r="3631" spans="2:13">
      <c r="B3631" s="66" t="s">
        <v>1666</v>
      </c>
      <c r="C3631" s="86" t="s">
        <v>12</v>
      </c>
      <c r="D3631" s="841" t="s">
        <v>1661</v>
      </c>
      <c r="E3631" s="842"/>
      <c r="F3631" s="842"/>
      <c r="G3631" s="842" t="s">
        <v>1662</v>
      </c>
      <c r="H3631" s="842"/>
      <c r="I3631" s="843"/>
      <c r="J3631" s="113"/>
      <c r="K3631" s="553"/>
      <c r="L3631" s="553"/>
      <c r="M3631" s="65"/>
    </row>
    <row r="3632" spans="2:13">
      <c r="B3632" s="66" t="s">
        <v>1670</v>
      </c>
      <c r="C3632" s="94" t="s">
        <v>1529</v>
      </c>
      <c r="D3632" s="63" t="s">
        <v>1663</v>
      </c>
      <c r="E3632" s="553" t="s">
        <v>1107</v>
      </c>
      <c r="F3632" s="553"/>
      <c r="G3632" s="64" t="s">
        <v>1663</v>
      </c>
      <c r="H3632" s="553" t="s">
        <v>1722</v>
      </c>
      <c r="I3632" s="70"/>
      <c r="J3632" s="277"/>
      <c r="K3632" s="553"/>
      <c r="L3632" s="553"/>
      <c r="M3632" s="65"/>
    </row>
    <row r="3633" spans="2:13">
      <c r="B3633" s="66" t="s">
        <v>1659</v>
      </c>
      <c r="C3633" s="140">
        <v>246.78</v>
      </c>
      <c r="D3633" s="71" t="s">
        <v>1664</v>
      </c>
      <c r="E3633" s="90">
        <v>102</v>
      </c>
      <c r="F3633" s="68"/>
      <c r="G3633" s="72" t="s">
        <v>1664</v>
      </c>
      <c r="H3633" s="90">
        <v>0</v>
      </c>
      <c r="I3633" s="69"/>
      <c r="J3633" s="217"/>
      <c r="K3633" s="553"/>
      <c r="L3633" s="553"/>
      <c r="M3633" s="65"/>
    </row>
    <row r="3634" spans="2:13">
      <c r="B3634" s="66" t="s">
        <v>1660</v>
      </c>
      <c r="C3634" s="140">
        <v>147.35</v>
      </c>
      <c r="D3634" s="838" t="s">
        <v>1668</v>
      </c>
      <c r="E3634" s="839"/>
      <c r="F3634" s="839"/>
      <c r="G3634" s="839"/>
      <c r="H3634" s="839"/>
      <c r="I3634" s="840"/>
      <c r="J3634" s="217"/>
      <c r="K3634" s="553"/>
      <c r="L3634" s="553"/>
      <c r="M3634" s="65"/>
    </row>
    <row r="3635" spans="2:13">
      <c r="B3635" s="66" t="s">
        <v>1728</v>
      </c>
      <c r="C3635" s="140">
        <v>214.78</v>
      </c>
      <c r="D3635" s="841" t="s">
        <v>1661</v>
      </c>
      <c r="E3635" s="842"/>
      <c r="F3635" s="842"/>
      <c r="G3635" s="842" t="s">
        <v>1662</v>
      </c>
      <c r="H3635" s="842"/>
      <c r="I3635" s="843"/>
      <c r="J3635" s="217"/>
      <c r="K3635" s="553"/>
      <c r="L3635" s="553"/>
      <c r="M3635" s="65"/>
    </row>
    <row r="3636" spans="2:13">
      <c r="B3636" s="66" t="s">
        <v>1713</v>
      </c>
      <c r="C3636" s="140">
        <v>0.92</v>
      </c>
      <c r="D3636" s="63" t="s">
        <v>1663</v>
      </c>
      <c r="E3636" s="553" t="s">
        <v>979</v>
      </c>
      <c r="F3636" s="553"/>
      <c r="G3636" s="64" t="s">
        <v>1663</v>
      </c>
      <c r="H3636" s="553" t="s">
        <v>1216</v>
      </c>
      <c r="I3636" s="70"/>
      <c r="J3636" s="217"/>
      <c r="K3636" s="553"/>
      <c r="L3636" s="553"/>
      <c r="M3636" s="65"/>
    </row>
    <row r="3637" spans="2:13">
      <c r="B3637" s="66" t="s">
        <v>1714</v>
      </c>
      <c r="C3637" s="140">
        <v>0.92</v>
      </c>
      <c r="D3637" s="63" t="s">
        <v>1664</v>
      </c>
      <c r="E3637" s="90">
        <v>126</v>
      </c>
      <c r="F3637" s="68"/>
      <c r="G3637" s="72" t="s">
        <v>1664</v>
      </c>
      <c r="H3637" s="91">
        <v>90</v>
      </c>
      <c r="I3637" s="70"/>
      <c r="J3637" s="217"/>
      <c r="K3637" s="553"/>
      <c r="L3637" s="553"/>
      <c r="M3637" s="65"/>
    </row>
    <row r="3638" spans="2:13">
      <c r="B3638" s="844" t="s">
        <v>1671</v>
      </c>
      <c r="C3638" s="839"/>
      <c r="D3638" s="840"/>
      <c r="E3638" s="838" t="s">
        <v>1672</v>
      </c>
      <c r="F3638" s="839"/>
      <c r="G3638" s="840"/>
      <c r="H3638" s="838" t="s">
        <v>1673</v>
      </c>
      <c r="I3638" s="839"/>
      <c r="J3638" s="840"/>
      <c r="K3638" s="838" t="s">
        <v>1701</v>
      </c>
      <c r="L3638" s="839"/>
      <c r="M3638" s="845"/>
    </row>
    <row r="3639" spans="2:13">
      <c r="B3639" s="73" t="s">
        <v>1674</v>
      </c>
      <c r="C3639" s="555" t="s">
        <v>1675</v>
      </c>
      <c r="D3639" s="556" t="s">
        <v>1676</v>
      </c>
      <c r="E3639" s="554" t="s">
        <v>1674</v>
      </c>
      <c r="F3639" s="555" t="s">
        <v>1675</v>
      </c>
      <c r="G3639" s="556" t="s">
        <v>1676</v>
      </c>
      <c r="H3639" s="554" t="s">
        <v>1694</v>
      </c>
      <c r="I3639" s="555" t="s">
        <v>1731</v>
      </c>
      <c r="J3639" s="556" t="s">
        <v>1732</v>
      </c>
      <c r="K3639" s="554" t="s">
        <v>1702</v>
      </c>
      <c r="L3639" s="555"/>
      <c r="M3639" s="77" t="s">
        <v>1703</v>
      </c>
    </row>
    <row r="3640" spans="2:13">
      <c r="B3640" s="61" t="s">
        <v>1678</v>
      </c>
      <c r="C3640" s="86" t="s">
        <v>1144</v>
      </c>
      <c r="D3640" s="92">
        <v>102</v>
      </c>
      <c r="E3640" s="552" t="s">
        <v>1678</v>
      </c>
      <c r="F3640" s="86" t="s">
        <v>1722</v>
      </c>
      <c r="G3640" s="92">
        <v>0</v>
      </c>
      <c r="H3640" s="552" t="s">
        <v>1695</v>
      </c>
      <c r="I3640" s="86">
        <v>0</v>
      </c>
      <c r="J3640" s="92">
        <v>0</v>
      </c>
      <c r="K3640" s="552" t="s">
        <v>1704</v>
      </c>
      <c r="L3640" s="553"/>
      <c r="M3640" s="107">
        <v>30</v>
      </c>
    </row>
    <row r="3641" spans="2:13">
      <c r="B3641" s="61" t="s">
        <v>1679</v>
      </c>
      <c r="C3641" s="86" t="s">
        <v>1722</v>
      </c>
      <c r="D3641" s="92">
        <v>0</v>
      </c>
      <c r="E3641" s="552" t="s">
        <v>1679</v>
      </c>
      <c r="F3641" s="86" t="s">
        <v>1722</v>
      </c>
      <c r="G3641" s="92">
        <v>0</v>
      </c>
      <c r="H3641" s="552" t="s">
        <v>1696</v>
      </c>
      <c r="I3641" s="86">
        <v>90</v>
      </c>
      <c r="J3641" s="92">
        <v>0</v>
      </c>
      <c r="K3641" s="552" t="s">
        <v>1735</v>
      </c>
      <c r="L3641" s="553"/>
      <c r="M3641" s="107">
        <v>67</v>
      </c>
    </row>
    <row r="3642" spans="2:13">
      <c r="B3642" s="61" t="s">
        <v>1680</v>
      </c>
      <c r="C3642" s="86" t="s">
        <v>1722</v>
      </c>
      <c r="D3642" s="92">
        <v>0</v>
      </c>
      <c r="E3642" s="552" t="s">
        <v>1680</v>
      </c>
      <c r="F3642" s="86" t="s">
        <v>1722</v>
      </c>
      <c r="G3642" s="92">
        <v>0</v>
      </c>
      <c r="H3642" s="552" t="s">
        <v>1697</v>
      </c>
      <c r="I3642" s="86">
        <v>0</v>
      </c>
      <c r="J3642" s="92">
        <v>0</v>
      </c>
      <c r="K3642" s="67" t="s">
        <v>1706</v>
      </c>
      <c r="L3642" s="68"/>
      <c r="M3642" s="101">
        <v>0</v>
      </c>
    </row>
    <row r="3643" spans="2:13">
      <c r="B3643" s="61" t="s">
        <v>1681</v>
      </c>
      <c r="C3643" s="86" t="s">
        <v>1722</v>
      </c>
      <c r="D3643" s="92">
        <v>0</v>
      </c>
      <c r="E3643" s="552" t="s">
        <v>1681</v>
      </c>
      <c r="F3643" s="86" t="s">
        <v>1722</v>
      </c>
      <c r="G3643" s="92">
        <v>0</v>
      </c>
      <c r="H3643" s="552" t="s">
        <v>1698</v>
      </c>
      <c r="I3643" s="86">
        <v>0</v>
      </c>
      <c r="J3643" s="92">
        <v>0</v>
      </c>
      <c r="K3643" s="838" t="s">
        <v>1707</v>
      </c>
      <c r="L3643" s="839"/>
      <c r="M3643" s="845"/>
    </row>
    <row r="3644" spans="2:13">
      <c r="B3644" s="61" t="s">
        <v>1682</v>
      </c>
      <c r="C3644" s="86" t="s">
        <v>1723</v>
      </c>
      <c r="D3644" s="92" t="s">
        <v>1723</v>
      </c>
      <c r="E3644" s="552" t="s">
        <v>1682</v>
      </c>
      <c r="F3644" s="86" t="s">
        <v>1723</v>
      </c>
      <c r="G3644" s="92" t="s">
        <v>1723</v>
      </c>
      <c r="H3644" s="553" t="s">
        <v>1724</v>
      </c>
      <c r="I3644" s="86">
        <v>50</v>
      </c>
      <c r="J3644" s="92">
        <v>0</v>
      </c>
      <c r="K3644" s="846" t="s">
        <v>1708</v>
      </c>
      <c r="L3644" s="847"/>
      <c r="M3644" s="107">
        <v>0</v>
      </c>
    </row>
    <row r="3645" spans="2:13">
      <c r="B3645" s="61" t="s">
        <v>1683</v>
      </c>
      <c r="C3645" s="86" t="s">
        <v>1722</v>
      </c>
      <c r="D3645" s="92">
        <v>0</v>
      </c>
      <c r="E3645" s="552" t="s">
        <v>1683</v>
      </c>
      <c r="F3645" s="86" t="s">
        <v>1722</v>
      </c>
      <c r="G3645" s="92">
        <v>0</v>
      </c>
      <c r="H3645" s="552" t="s">
        <v>1699</v>
      </c>
      <c r="I3645" s="86">
        <v>0</v>
      </c>
      <c r="J3645" s="92">
        <v>0</v>
      </c>
      <c r="K3645" s="846" t="s">
        <v>1709</v>
      </c>
      <c r="L3645" s="847"/>
      <c r="M3645" s="107">
        <v>0</v>
      </c>
    </row>
    <row r="3646" spans="2:13">
      <c r="B3646" s="61" t="s">
        <v>1684</v>
      </c>
      <c r="C3646" s="94" t="s">
        <v>1155</v>
      </c>
      <c r="D3646" s="92">
        <v>40</v>
      </c>
      <c r="E3646" s="552" t="s">
        <v>1684</v>
      </c>
      <c r="F3646" s="86" t="s">
        <v>1722</v>
      </c>
      <c r="G3646" s="92">
        <v>0</v>
      </c>
      <c r="H3646" s="552" t="s">
        <v>1685</v>
      </c>
      <c r="I3646" s="86">
        <v>85</v>
      </c>
      <c r="J3646" s="92">
        <v>30</v>
      </c>
      <c r="K3646" s="846" t="s">
        <v>1710</v>
      </c>
      <c r="L3646" s="847"/>
      <c r="M3646" s="107">
        <v>0</v>
      </c>
    </row>
    <row r="3647" spans="2:13">
      <c r="B3647" s="61" t="s">
        <v>1685</v>
      </c>
      <c r="C3647" s="86" t="s">
        <v>1723</v>
      </c>
      <c r="D3647" s="92" t="s">
        <v>1723</v>
      </c>
      <c r="E3647" s="552" t="s">
        <v>1685</v>
      </c>
      <c r="F3647" s="86" t="s">
        <v>1723</v>
      </c>
      <c r="G3647" s="92" t="s">
        <v>1723</v>
      </c>
      <c r="H3647" s="552" t="s">
        <v>1700</v>
      </c>
      <c r="I3647" s="100">
        <v>75</v>
      </c>
      <c r="J3647" s="106">
        <v>0</v>
      </c>
      <c r="K3647" s="593" t="s">
        <v>2003</v>
      </c>
      <c r="L3647" s="100"/>
      <c r="M3647" s="101">
        <v>0</v>
      </c>
    </row>
    <row r="3648" spans="2:13">
      <c r="B3648" s="61" t="s">
        <v>1686</v>
      </c>
      <c r="C3648" s="86" t="s">
        <v>1722</v>
      </c>
      <c r="D3648" s="92">
        <v>0</v>
      </c>
      <c r="E3648" s="552" t="s">
        <v>1686</v>
      </c>
      <c r="F3648" s="86" t="s">
        <v>1722</v>
      </c>
      <c r="G3648" s="92">
        <v>0</v>
      </c>
      <c r="H3648" s="848" t="s">
        <v>1712</v>
      </c>
      <c r="I3648" s="849"/>
      <c r="J3648" s="81" t="s">
        <v>1711</v>
      </c>
      <c r="K3648" s="97">
        <v>0</v>
      </c>
      <c r="L3648" s="82" t="s">
        <v>1705</v>
      </c>
      <c r="M3648" s="98">
        <v>160</v>
      </c>
    </row>
    <row r="3649" spans="2:13">
      <c r="B3649" s="61" t="s">
        <v>1687</v>
      </c>
      <c r="C3649" s="86" t="s">
        <v>1722</v>
      </c>
      <c r="D3649" s="92">
        <v>0</v>
      </c>
      <c r="E3649" s="552" t="s">
        <v>1687</v>
      </c>
      <c r="F3649" s="86" t="s">
        <v>1722</v>
      </c>
      <c r="G3649" s="92">
        <v>0</v>
      </c>
      <c r="H3649" s="553"/>
      <c r="I3649" s="553"/>
      <c r="J3649" s="553"/>
      <c r="K3649" s="553"/>
      <c r="L3649" s="553"/>
      <c r="M3649" s="65"/>
    </row>
    <row r="3650" spans="2:13">
      <c r="B3650" s="61" t="s">
        <v>1688</v>
      </c>
      <c r="C3650" s="86" t="s">
        <v>1722</v>
      </c>
      <c r="D3650" s="92">
        <v>0</v>
      </c>
      <c r="E3650" s="552" t="s">
        <v>1688</v>
      </c>
      <c r="F3650" s="86" t="s">
        <v>1722</v>
      </c>
      <c r="G3650" s="92">
        <v>0</v>
      </c>
      <c r="H3650" s="553"/>
      <c r="I3650" s="553"/>
      <c r="J3650" s="553"/>
      <c r="K3650" s="553"/>
      <c r="L3650" s="553"/>
      <c r="M3650" s="65"/>
    </row>
    <row r="3651" spans="2:13">
      <c r="B3651" s="61" t="s">
        <v>1689</v>
      </c>
      <c r="C3651" s="94" t="s">
        <v>879</v>
      </c>
      <c r="D3651" s="92">
        <v>51</v>
      </c>
      <c r="E3651" s="552" t="s">
        <v>1689</v>
      </c>
      <c r="F3651" s="86" t="s">
        <v>1722</v>
      </c>
      <c r="G3651" s="92">
        <v>0</v>
      </c>
      <c r="H3651" s="553"/>
      <c r="I3651" s="553"/>
      <c r="J3651" s="553"/>
      <c r="K3651" s="553"/>
      <c r="L3651" s="553"/>
      <c r="M3651" s="65"/>
    </row>
    <row r="3652" spans="2:13">
      <c r="B3652" s="61" t="s">
        <v>1690</v>
      </c>
      <c r="C3652" s="86" t="s">
        <v>1722</v>
      </c>
      <c r="D3652" s="92">
        <v>0</v>
      </c>
      <c r="E3652" s="552" t="s">
        <v>1690</v>
      </c>
      <c r="F3652" s="86" t="s">
        <v>1722</v>
      </c>
      <c r="G3652" s="92">
        <v>0</v>
      </c>
      <c r="H3652" s="553"/>
      <c r="I3652" s="553"/>
      <c r="J3652" s="553"/>
      <c r="K3652" s="553"/>
      <c r="L3652" s="553"/>
      <c r="M3652" s="65"/>
    </row>
    <row r="3653" spans="2:13">
      <c r="B3653" s="61" t="s">
        <v>1691</v>
      </c>
      <c r="C3653" s="86" t="s">
        <v>1722</v>
      </c>
      <c r="D3653" s="92">
        <v>0</v>
      </c>
      <c r="E3653" s="552" t="s">
        <v>1691</v>
      </c>
      <c r="F3653" s="86" t="s">
        <v>1722</v>
      </c>
      <c r="G3653" s="92">
        <v>0</v>
      </c>
      <c r="H3653" s="86" t="s">
        <v>1716</v>
      </c>
      <c r="I3653" s="553"/>
      <c r="J3653" s="85" t="s">
        <v>1717</v>
      </c>
      <c r="K3653" s="553"/>
      <c r="L3653" s="85" t="s">
        <v>1718</v>
      </c>
      <c r="M3653" s="65"/>
    </row>
    <row r="3654" spans="2:13">
      <c r="B3654" s="61" t="s">
        <v>1692</v>
      </c>
      <c r="C3654" s="86" t="s">
        <v>1722</v>
      </c>
      <c r="D3654" s="92">
        <v>0</v>
      </c>
      <c r="E3654" s="552" t="s">
        <v>1692</v>
      </c>
      <c r="F3654" s="86" t="s">
        <v>1722</v>
      </c>
      <c r="G3654" s="92">
        <v>0</v>
      </c>
      <c r="H3654" s="553"/>
      <c r="I3654" s="553"/>
      <c r="J3654" s="553"/>
      <c r="K3654" s="553"/>
      <c r="L3654" s="553"/>
      <c r="M3654" s="65"/>
    </row>
    <row r="3655" spans="2:13">
      <c r="B3655" s="61" t="s">
        <v>1677</v>
      </c>
      <c r="C3655" s="86" t="s">
        <v>972</v>
      </c>
      <c r="D3655" s="92">
        <v>20</v>
      </c>
      <c r="E3655" s="552" t="s">
        <v>1677</v>
      </c>
      <c r="F3655" s="86" t="s">
        <v>1722</v>
      </c>
      <c r="G3655" s="92">
        <v>0</v>
      </c>
      <c r="H3655" s="553"/>
      <c r="I3655" s="553"/>
      <c r="J3655" s="553"/>
      <c r="K3655" s="553"/>
      <c r="L3655" s="553"/>
      <c r="M3655" s="65"/>
    </row>
    <row r="3656" spans="2:13">
      <c r="B3656" s="61" t="s">
        <v>1693</v>
      </c>
      <c r="C3656" s="86" t="s">
        <v>1722</v>
      </c>
      <c r="D3656" s="92">
        <v>0</v>
      </c>
      <c r="E3656" s="552" t="s">
        <v>1693</v>
      </c>
      <c r="F3656" s="86" t="s">
        <v>1722</v>
      </c>
      <c r="G3656" s="92">
        <v>0</v>
      </c>
      <c r="H3656" s="553"/>
      <c r="I3656" s="553"/>
      <c r="J3656" s="553"/>
      <c r="K3656" s="553"/>
      <c r="L3656" s="553"/>
      <c r="M3656" s="65"/>
    </row>
    <row r="3657" spans="2:13" ht="15.75" thickBot="1">
      <c r="B3657" s="102" t="s">
        <v>1729</v>
      </c>
      <c r="C3657" s="93"/>
      <c r="D3657" s="108">
        <v>53</v>
      </c>
      <c r="E3657" s="103" t="s">
        <v>1730</v>
      </c>
      <c r="F3657" s="93"/>
      <c r="G3657" s="108">
        <v>0</v>
      </c>
      <c r="H3657" s="83"/>
      <c r="I3657" s="83"/>
      <c r="J3657" s="83"/>
      <c r="K3657" s="83"/>
      <c r="L3657" s="83"/>
      <c r="M3657" s="84"/>
    </row>
    <row r="3658" spans="2:13" ht="15.75" thickTop="1">
      <c r="B3658" s="156"/>
      <c r="C3658" s="157"/>
      <c r="D3658" s="157"/>
      <c r="E3658" s="156"/>
      <c r="F3658" s="157"/>
      <c r="G3658" s="157"/>
      <c r="H3658" s="156"/>
      <c r="I3658" s="156"/>
      <c r="J3658" s="156"/>
      <c r="K3658" s="156"/>
      <c r="L3658" s="156"/>
      <c r="M3658" s="156"/>
    </row>
    <row r="3659" spans="2:13">
      <c r="B3659" s="156"/>
      <c r="C3659" s="157"/>
      <c r="D3659" s="157"/>
      <c r="E3659" s="156"/>
      <c r="F3659" s="157"/>
      <c r="G3659" s="157"/>
      <c r="H3659" s="156"/>
      <c r="I3659" s="156"/>
      <c r="J3659" s="156"/>
      <c r="K3659" s="156"/>
      <c r="L3659" s="156"/>
      <c r="M3659" s="156"/>
    </row>
    <row r="3660" spans="2:13" ht="15.75" thickBot="1">
      <c r="B3660" s="156"/>
      <c r="C3660" s="157"/>
      <c r="D3660" s="157"/>
      <c r="E3660" s="156"/>
      <c r="F3660" s="157"/>
      <c r="G3660" s="157"/>
      <c r="H3660" s="156"/>
      <c r="I3660" s="156"/>
      <c r="J3660" s="156"/>
      <c r="K3660" s="156"/>
      <c r="L3660" s="156"/>
      <c r="M3660" s="156"/>
    </row>
    <row r="3661" spans="2:13" ht="16.5" thickTop="1" thickBot="1">
      <c r="B3661" s="833" t="s">
        <v>1821</v>
      </c>
      <c r="C3661" s="834"/>
      <c r="D3661" s="835" t="s">
        <v>1658</v>
      </c>
      <c r="E3661" s="836"/>
      <c r="F3661" s="836"/>
      <c r="G3661" s="836"/>
      <c r="H3661" s="836"/>
      <c r="I3661" s="837"/>
      <c r="J3661" s="59"/>
      <c r="K3661" s="59"/>
      <c r="L3661" s="59"/>
      <c r="M3661" s="60"/>
    </row>
    <row r="3662" spans="2:13" ht="15.75" thickTop="1">
      <c r="B3662" s="66" t="s">
        <v>1667</v>
      </c>
      <c r="C3662" s="600" t="s">
        <v>2065</v>
      </c>
      <c r="D3662" s="234" t="s">
        <v>1652</v>
      </c>
      <c r="E3662" s="235" t="s">
        <v>1653</v>
      </c>
      <c r="F3662" s="235" t="s">
        <v>1654</v>
      </c>
      <c r="G3662" s="235" t="s">
        <v>1656</v>
      </c>
      <c r="H3662" s="235" t="s">
        <v>1655</v>
      </c>
      <c r="I3662" s="236" t="s">
        <v>1657</v>
      </c>
      <c r="J3662" s="233"/>
      <c r="K3662" s="233"/>
      <c r="L3662" s="233"/>
      <c r="M3662" s="65"/>
    </row>
    <row r="3663" spans="2:13">
      <c r="B3663" s="66" t="s">
        <v>1757</v>
      </c>
      <c r="C3663" s="86" t="s">
        <v>1745</v>
      </c>
      <c r="D3663" s="87">
        <v>100</v>
      </c>
      <c r="E3663" s="88">
        <v>100</v>
      </c>
      <c r="F3663" s="88">
        <v>100</v>
      </c>
      <c r="G3663" s="88">
        <v>100</v>
      </c>
      <c r="H3663" s="88">
        <v>100</v>
      </c>
      <c r="I3663" s="89">
        <v>100</v>
      </c>
      <c r="J3663" s="233"/>
      <c r="K3663" s="233"/>
      <c r="L3663" s="233"/>
      <c r="M3663" s="65"/>
    </row>
    <row r="3664" spans="2:13">
      <c r="B3664" s="66" t="s">
        <v>1665</v>
      </c>
      <c r="C3664" s="86" t="s">
        <v>15</v>
      </c>
      <c r="D3664" s="838" t="s">
        <v>1669</v>
      </c>
      <c r="E3664" s="839"/>
      <c r="F3664" s="839"/>
      <c r="G3664" s="839"/>
      <c r="H3664" s="839"/>
      <c r="I3664" s="840"/>
      <c r="J3664" s="233"/>
      <c r="K3664" s="233"/>
      <c r="L3664" s="233"/>
      <c r="M3664" s="65"/>
    </row>
    <row r="3665" spans="2:13">
      <c r="B3665" s="66" t="s">
        <v>1666</v>
      </c>
      <c r="C3665" s="86" t="s">
        <v>13</v>
      </c>
      <c r="D3665" s="841" t="s">
        <v>1661</v>
      </c>
      <c r="E3665" s="842"/>
      <c r="F3665" s="842"/>
      <c r="G3665" s="842" t="s">
        <v>1662</v>
      </c>
      <c r="H3665" s="842"/>
      <c r="I3665" s="843"/>
      <c r="J3665" s="233"/>
      <c r="K3665" s="233"/>
      <c r="L3665" s="233"/>
      <c r="M3665" s="65"/>
    </row>
    <row r="3666" spans="2:13">
      <c r="B3666" s="66" t="s">
        <v>1670</v>
      </c>
      <c r="C3666" s="96" t="s">
        <v>1564</v>
      </c>
      <c r="D3666" s="63" t="s">
        <v>1663</v>
      </c>
      <c r="E3666" s="233" t="s">
        <v>963</v>
      </c>
      <c r="F3666" s="233"/>
      <c r="G3666" s="64" t="s">
        <v>1663</v>
      </c>
      <c r="H3666" s="233" t="s">
        <v>1372</v>
      </c>
      <c r="I3666" s="70"/>
      <c r="J3666" s="187"/>
      <c r="K3666" s="233"/>
      <c r="L3666" s="233"/>
      <c r="M3666" s="65"/>
    </row>
    <row r="3667" spans="2:13">
      <c r="B3667" s="66" t="s">
        <v>1659</v>
      </c>
      <c r="C3667" s="86">
        <v>678.12</v>
      </c>
      <c r="D3667" s="71" t="s">
        <v>1664</v>
      </c>
      <c r="E3667" s="90">
        <v>80</v>
      </c>
      <c r="F3667" s="68"/>
      <c r="G3667" s="72" t="s">
        <v>1664</v>
      </c>
      <c r="H3667" s="90">
        <v>72</v>
      </c>
      <c r="I3667" s="69"/>
      <c r="J3667" s="186"/>
      <c r="K3667" s="233"/>
      <c r="L3667" s="233"/>
      <c r="M3667" s="65"/>
    </row>
    <row r="3668" spans="2:13">
      <c r="B3668" s="66" t="s">
        <v>1660</v>
      </c>
      <c r="C3668" s="140">
        <v>893.2</v>
      </c>
      <c r="D3668" s="838" t="s">
        <v>1668</v>
      </c>
      <c r="E3668" s="839"/>
      <c r="F3668" s="839"/>
      <c r="G3668" s="839"/>
      <c r="H3668" s="839"/>
      <c r="I3668" s="840"/>
      <c r="J3668" s="120"/>
      <c r="K3668" s="233"/>
      <c r="L3668" s="233"/>
      <c r="M3668" s="65"/>
    </row>
    <row r="3669" spans="2:13">
      <c r="B3669" s="66" t="s">
        <v>1728</v>
      </c>
      <c r="C3669" s="110">
        <v>1075.3699999999999</v>
      </c>
      <c r="D3669" s="841" t="s">
        <v>1661</v>
      </c>
      <c r="E3669" s="842"/>
      <c r="F3669" s="842"/>
      <c r="G3669" s="842" t="s">
        <v>1662</v>
      </c>
      <c r="H3669" s="842"/>
      <c r="I3669" s="843"/>
      <c r="J3669" s="120"/>
      <c r="K3669" s="233"/>
      <c r="L3669" s="233"/>
      <c r="M3669" s="65"/>
    </row>
    <row r="3670" spans="2:13">
      <c r="B3670" s="66" t="s">
        <v>1713</v>
      </c>
      <c r="C3670" s="86">
        <v>1.54</v>
      </c>
      <c r="D3670" s="63" t="s">
        <v>1663</v>
      </c>
      <c r="E3670" s="233" t="s">
        <v>860</v>
      </c>
      <c r="F3670" s="233"/>
      <c r="G3670" s="64" t="s">
        <v>1663</v>
      </c>
      <c r="H3670" s="233" t="s">
        <v>13</v>
      </c>
      <c r="I3670" s="70"/>
      <c r="J3670" s="120"/>
      <c r="K3670" s="233"/>
      <c r="L3670" s="233"/>
      <c r="M3670" s="65"/>
    </row>
    <row r="3671" spans="2:13">
      <c r="B3671" s="66" t="s">
        <v>1714</v>
      </c>
      <c r="C3671" s="86">
        <v>1.54</v>
      </c>
      <c r="D3671" s="63" t="s">
        <v>1664</v>
      </c>
      <c r="E3671" s="90">
        <v>80</v>
      </c>
      <c r="F3671" s="68"/>
      <c r="G3671" s="72" t="s">
        <v>1664</v>
      </c>
      <c r="H3671" s="91">
        <v>90</v>
      </c>
      <c r="I3671" s="70"/>
      <c r="J3671" s="120"/>
      <c r="K3671" s="233"/>
      <c r="L3671" s="233"/>
      <c r="M3671" s="65"/>
    </row>
    <row r="3672" spans="2:13">
      <c r="B3672" s="844" t="s">
        <v>1671</v>
      </c>
      <c r="C3672" s="839"/>
      <c r="D3672" s="840"/>
      <c r="E3672" s="838" t="s">
        <v>1672</v>
      </c>
      <c r="F3672" s="839"/>
      <c r="G3672" s="840"/>
      <c r="H3672" s="838" t="s">
        <v>1673</v>
      </c>
      <c r="I3672" s="839"/>
      <c r="J3672" s="840"/>
      <c r="K3672" s="838" t="s">
        <v>1701</v>
      </c>
      <c r="L3672" s="839"/>
      <c r="M3672" s="845"/>
    </row>
    <row r="3673" spans="2:13">
      <c r="B3673" s="73" t="s">
        <v>1674</v>
      </c>
      <c r="C3673" s="235" t="s">
        <v>1675</v>
      </c>
      <c r="D3673" s="236" t="s">
        <v>1676</v>
      </c>
      <c r="E3673" s="234" t="s">
        <v>1674</v>
      </c>
      <c r="F3673" s="235" t="s">
        <v>1675</v>
      </c>
      <c r="G3673" s="236" t="s">
        <v>1676</v>
      </c>
      <c r="H3673" s="234" t="s">
        <v>1694</v>
      </c>
      <c r="I3673" s="235" t="s">
        <v>1731</v>
      </c>
      <c r="J3673" s="236" t="s">
        <v>1732</v>
      </c>
      <c r="K3673" s="234" t="s">
        <v>1702</v>
      </c>
      <c r="L3673" s="235"/>
      <c r="M3673" s="77" t="s">
        <v>1703</v>
      </c>
    </row>
    <row r="3674" spans="2:13">
      <c r="B3674" s="61" t="s">
        <v>1678</v>
      </c>
      <c r="C3674" s="86" t="s">
        <v>1144</v>
      </c>
      <c r="D3674" s="92">
        <v>102</v>
      </c>
      <c r="E3674" s="232" t="s">
        <v>1678</v>
      </c>
      <c r="F3674" s="94" t="s">
        <v>944</v>
      </c>
      <c r="G3674" s="92">
        <v>68</v>
      </c>
      <c r="H3674" s="232" t="s">
        <v>1695</v>
      </c>
      <c r="I3674" s="86">
        <v>0</v>
      </c>
      <c r="J3674" s="92">
        <v>20</v>
      </c>
      <c r="K3674" s="232" t="s">
        <v>1704</v>
      </c>
      <c r="L3674" s="233"/>
      <c r="M3674" s="107">
        <v>55</v>
      </c>
    </row>
    <row r="3675" spans="2:13">
      <c r="B3675" s="61" t="s">
        <v>1679</v>
      </c>
      <c r="C3675" s="86" t="s">
        <v>847</v>
      </c>
      <c r="D3675" s="92">
        <v>75</v>
      </c>
      <c r="E3675" s="232" t="s">
        <v>1679</v>
      </c>
      <c r="F3675" s="86" t="s">
        <v>1722</v>
      </c>
      <c r="G3675" s="92">
        <v>0</v>
      </c>
      <c r="H3675" s="232" t="s">
        <v>1696</v>
      </c>
      <c r="I3675" s="86">
        <v>90</v>
      </c>
      <c r="J3675" s="92">
        <v>40</v>
      </c>
      <c r="K3675" s="232" t="s">
        <v>1735</v>
      </c>
      <c r="L3675" s="233"/>
      <c r="M3675" s="107">
        <v>25</v>
      </c>
    </row>
    <row r="3676" spans="2:13">
      <c r="B3676" s="61" t="s">
        <v>1680</v>
      </c>
      <c r="C3676" s="86" t="s">
        <v>1722</v>
      </c>
      <c r="D3676" s="92">
        <v>0</v>
      </c>
      <c r="E3676" s="232" t="s">
        <v>1680</v>
      </c>
      <c r="F3676" s="96" t="s">
        <v>1346</v>
      </c>
      <c r="G3676" s="92">
        <v>60</v>
      </c>
      <c r="H3676" s="232" t="s">
        <v>1697</v>
      </c>
      <c r="I3676" s="86">
        <v>0</v>
      </c>
      <c r="J3676" s="92">
        <v>60</v>
      </c>
      <c r="K3676" s="67" t="s">
        <v>1706</v>
      </c>
      <c r="L3676" s="68"/>
      <c r="M3676" s="101">
        <v>30</v>
      </c>
    </row>
    <row r="3677" spans="2:13">
      <c r="B3677" s="61" t="s">
        <v>1681</v>
      </c>
      <c r="C3677" s="109" t="s">
        <v>1784</v>
      </c>
      <c r="D3677" s="92">
        <v>75</v>
      </c>
      <c r="E3677" s="232" t="s">
        <v>1681</v>
      </c>
      <c r="F3677" s="96" t="s">
        <v>1307</v>
      </c>
      <c r="G3677" s="92">
        <v>95</v>
      </c>
      <c r="H3677" s="232" t="s">
        <v>1698</v>
      </c>
      <c r="I3677" s="86">
        <v>0</v>
      </c>
      <c r="J3677" s="92">
        <v>20</v>
      </c>
      <c r="K3677" s="838" t="s">
        <v>1707</v>
      </c>
      <c r="L3677" s="839"/>
      <c r="M3677" s="845"/>
    </row>
    <row r="3678" spans="2:13">
      <c r="B3678" s="61" t="s">
        <v>1682</v>
      </c>
      <c r="C3678" s="86" t="s">
        <v>1722</v>
      </c>
      <c r="D3678" s="92">
        <v>0</v>
      </c>
      <c r="E3678" s="232" t="s">
        <v>1682</v>
      </c>
      <c r="F3678" s="86" t="s">
        <v>889</v>
      </c>
      <c r="G3678" s="92">
        <v>80</v>
      </c>
      <c r="H3678" s="233" t="s">
        <v>1724</v>
      </c>
      <c r="I3678" s="86">
        <v>0</v>
      </c>
      <c r="J3678" s="92">
        <v>0</v>
      </c>
      <c r="K3678" s="846" t="s">
        <v>1708</v>
      </c>
      <c r="L3678" s="847"/>
      <c r="M3678" s="107">
        <v>0</v>
      </c>
    </row>
    <row r="3679" spans="2:13">
      <c r="B3679" s="61" t="s">
        <v>1683</v>
      </c>
      <c r="C3679" s="86" t="s">
        <v>953</v>
      </c>
      <c r="D3679" s="92">
        <v>75</v>
      </c>
      <c r="E3679" s="232" t="s">
        <v>1683</v>
      </c>
      <c r="F3679" s="86" t="s">
        <v>956</v>
      </c>
      <c r="G3679" s="92">
        <v>52</v>
      </c>
      <c r="H3679" s="232" t="s">
        <v>1699</v>
      </c>
      <c r="I3679" s="86">
        <v>100</v>
      </c>
      <c r="J3679" s="92">
        <v>20</v>
      </c>
      <c r="K3679" s="846" t="s">
        <v>1709</v>
      </c>
      <c r="L3679" s="847"/>
      <c r="M3679" s="107">
        <v>0</v>
      </c>
    </row>
    <row r="3680" spans="2:13">
      <c r="B3680" s="61" t="s">
        <v>1684</v>
      </c>
      <c r="C3680" s="95" t="s">
        <v>804</v>
      </c>
      <c r="D3680" s="92">
        <v>60</v>
      </c>
      <c r="E3680" s="232" t="s">
        <v>1684</v>
      </c>
      <c r="F3680" s="86" t="s">
        <v>1722</v>
      </c>
      <c r="G3680" s="92">
        <v>0</v>
      </c>
      <c r="H3680" s="232" t="s">
        <v>1685</v>
      </c>
      <c r="I3680" s="86">
        <v>85</v>
      </c>
      <c r="J3680" s="92">
        <v>0</v>
      </c>
      <c r="K3680" s="846" t="s">
        <v>1710</v>
      </c>
      <c r="L3680" s="847"/>
      <c r="M3680" s="107">
        <v>100</v>
      </c>
    </row>
    <row r="3681" spans="2:13">
      <c r="B3681" s="61" t="s">
        <v>1685</v>
      </c>
      <c r="C3681" s="86" t="s">
        <v>1722</v>
      </c>
      <c r="D3681" s="92">
        <v>0</v>
      </c>
      <c r="E3681" s="232" t="s">
        <v>1685</v>
      </c>
      <c r="F3681" s="86" t="s">
        <v>1722</v>
      </c>
      <c r="G3681" s="92">
        <v>0</v>
      </c>
      <c r="H3681" s="232" t="s">
        <v>1700</v>
      </c>
      <c r="I3681" s="100">
        <v>0</v>
      </c>
      <c r="J3681" s="106">
        <v>0</v>
      </c>
      <c r="K3681" s="602" t="s">
        <v>2003</v>
      </c>
      <c r="L3681" s="100"/>
      <c r="M3681" s="101">
        <v>0</v>
      </c>
    </row>
    <row r="3682" spans="2:13">
      <c r="B3682" s="61" t="s">
        <v>1686</v>
      </c>
      <c r="C3682" s="86" t="s">
        <v>1722</v>
      </c>
      <c r="D3682" s="92">
        <v>0</v>
      </c>
      <c r="E3682" s="232" t="s">
        <v>1686</v>
      </c>
      <c r="F3682" s="86" t="s">
        <v>1722</v>
      </c>
      <c r="G3682" s="92">
        <v>0</v>
      </c>
      <c r="H3682" s="848" t="s">
        <v>1712</v>
      </c>
      <c r="I3682" s="849"/>
      <c r="J3682" s="81" t="s">
        <v>1711</v>
      </c>
      <c r="K3682" s="97">
        <v>90</v>
      </c>
      <c r="L3682" s="82" t="s">
        <v>1705</v>
      </c>
      <c r="M3682" s="98">
        <v>250</v>
      </c>
    </row>
    <row r="3683" spans="2:13">
      <c r="B3683" s="61" t="s">
        <v>1687</v>
      </c>
      <c r="C3683" s="86" t="s">
        <v>627</v>
      </c>
      <c r="D3683" s="92">
        <v>60</v>
      </c>
      <c r="E3683" s="232" t="s">
        <v>1687</v>
      </c>
      <c r="F3683" s="86" t="s">
        <v>1722</v>
      </c>
      <c r="G3683" s="92">
        <v>0</v>
      </c>
      <c r="H3683" s="233"/>
      <c r="I3683" s="233"/>
      <c r="J3683" s="233"/>
      <c r="K3683" s="233"/>
      <c r="L3683" s="233"/>
      <c r="M3683" s="65"/>
    </row>
    <row r="3684" spans="2:13">
      <c r="B3684" s="61" t="s">
        <v>1688</v>
      </c>
      <c r="C3684" s="86" t="s">
        <v>1723</v>
      </c>
      <c r="D3684" s="92" t="s">
        <v>1723</v>
      </c>
      <c r="E3684" s="232" t="s">
        <v>1688</v>
      </c>
      <c r="F3684" s="86" t="s">
        <v>1723</v>
      </c>
      <c r="G3684" s="92" t="s">
        <v>1723</v>
      </c>
      <c r="H3684" s="233"/>
      <c r="I3684" s="233"/>
      <c r="J3684" s="233"/>
      <c r="K3684" s="233"/>
      <c r="L3684" s="233"/>
      <c r="M3684" s="65"/>
    </row>
    <row r="3685" spans="2:13">
      <c r="B3685" s="61" t="s">
        <v>1689</v>
      </c>
      <c r="C3685" s="86" t="s">
        <v>1333</v>
      </c>
      <c r="D3685" s="92">
        <v>70</v>
      </c>
      <c r="E3685" s="232" t="s">
        <v>1689</v>
      </c>
      <c r="F3685" s="96" t="s">
        <v>1195</v>
      </c>
      <c r="G3685" s="92">
        <v>75</v>
      </c>
      <c r="H3685" s="233"/>
      <c r="I3685" s="233"/>
      <c r="J3685" s="233"/>
      <c r="K3685" s="233"/>
      <c r="L3685" s="233"/>
      <c r="M3685" s="65"/>
    </row>
    <row r="3686" spans="2:13">
      <c r="B3686" s="61" t="s">
        <v>1690</v>
      </c>
      <c r="C3686" s="86" t="s">
        <v>1722</v>
      </c>
      <c r="D3686" s="92">
        <v>0</v>
      </c>
      <c r="E3686" s="232" t="s">
        <v>1690</v>
      </c>
      <c r="F3686" s="86" t="s">
        <v>1722</v>
      </c>
      <c r="G3686" s="92">
        <v>0</v>
      </c>
      <c r="H3686" s="233"/>
      <c r="I3686" s="233"/>
      <c r="J3686" s="233"/>
      <c r="K3686" s="233"/>
      <c r="L3686" s="233"/>
      <c r="M3686" s="65"/>
    </row>
    <row r="3687" spans="2:13">
      <c r="B3687" s="61" t="s">
        <v>1691</v>
      </c>
      <c r="C3687" s="86" t="s">
        <v>1722</v>
      </c>
      <c r="D3687" s="92">
        <v>0</v>
      </c>
      <c r="E3687" s="232" t="s">
        <v>1691</v>
      </c>
      <c r="F3687" s="96" t="s">
        <v>1185</v>
      </c>
      <c r="G3687" s="92">
        <v>80</v>
      </c>
      <c r="H3687" s="86"/>
      <c r="I3687" s="233" t="s">
        <v>1800</v>
      </c>
      <c r="J3687" s="85"/>
      <c r="K3687" s="233"/>
      <c r="L3687" s="85" t="s">
        <v>1718</v>
      </c>
      <c r="M3687" s="65"/>
    </row>
    <row r="3688" spans="2:13">
      <c r="B3688" s="61" t="s">
        <v>1692</v>
      </c>
      <c r="C3688" s="86" t="s">
        <v>1722</v>
      </c>
      <c r="D3688" s="92">
        <v>0</v>
      </c>
      <c r="E3688" s="232" t="s">
        <v>1692</v>
      </c>
      <c r="F3688" s="86" t="s">
        <v>1722</v>
      </c>
      <c r="G3688" s="92">
        <v>0</v>
      </c>
      <c r="H3688" s="233"/>
      <c r="I3688" s="233"/>
      <c r="J3688" s="233"/>
      <c r="K3688" s="233"/>
      <c r="L3688" s="233"/>
      <c r="M3688" s="65"/>
    </row>
    <row r="3689" spans="2:13">
      <c r="B3689" s="61" t="s">
        <v>1677</v>
      </c>
      <c r="C3689" s="86" t="s">
        <v>863</v>
      </c>
      <c r="D3689" s="92">
        <v>66</v>
      </c>
      <c r="E3689" s="232" t="s">
        <v>1677</v>
      </c>
      <c r="F3689" s="86" t="s">
        <v>1722</v>
      </c>
      <c r="G3689" s="92">
        <v>0</v>
      </c>
      <c r="H3689" s="233"/>
      <c r="I3689" s="233"/>
      <c r="J3689" s="233"/>
      <c r="K3689" s="233"/>
      <c r="L3689" s="233"/>
      <c r="M3689" s="65"/>
    </row>
    <row r="3690" spans="2:13">
      <c r="B3690" s="61" t="s">
        <v>1693</v>
      </c>
      <c r="C3690" s="86" t="s">
        <v>1723</v>
      </c>
      <c r="D3690" s="92" t="s">
        <v>1723</v>
      </c>
      <c r="E3690" s="232" t="s">
        <v>1693</v>
      </c>
      <c r="F3690" s="86" t="s">
        <v>1723</v>
      </c>
      <c r="G3690" s="92" t="s">
        <v>1723</v>
      </c>
      <c r="H3690" s="233"/>
      <c r="I3690" s="233"/>
      <c r="J3690" s="233"/>
      <c r="K3690" s="233"/>
      <c r="L3690" s="233"/>
      <c r="M3690" s="65"/>
    </row>
    <row r="3691" spans="2:13" ht="15.75" thickBot="1">
      <c r="B3691" s="102" t="s">
        <v>1729</v>
      </c>
      <c r="C3691" s="93"/>
      <c r="D3691" s="108">
        <v>73</v>
      </c>
      <c r="E3691" s="103" t="s">
        <v>1730</v>
      </c>
      <c r="F3691" s="93"/>
      <c r="G3691" s="108">
        <v>73</v>
      </c>
      <c r="H3691" s="83"/>
      <c r="I3691" s="83"/>
      <c r="J3691" s="83"/>
      <c r="K3691" s="83"/>
      <c r="L3691" s="83"/>
      <c r="M3691" s="84"/>
    </row>
    <row r="3692" spans="2:13" ht="16.5" thickTop="1" thickBot="1">
      <c r="B3692" s="156"/>
      <c r="C3692" s="157"/>
      <c r="D3692" s="157"/>
      <c r="E3692" s="156"/>
      <c r="F3692" s="157"/>
      <c r="G3692" s="157"/>
      <c r="H3692" s="156"/>
      <c r="I3692" s="156"/>
      <c r="J3692" s="156"/>
      <c r="K3692" s="156"/>
      <c r="L3692" s="156"/>
      <c r="M3692" s="156"/>
    </row>
    <row r="3693" spans="2:13" ht="16.5" thickTop="1" thickBot="1">
      <c r="B3693" s="833" t="s">
        <v>1823</v>
      </c>
      <c r="C3693" s="834"/>
      <c r="D3693" s="835" t="s">
        <v>1658</v>
      </c>
      <c r="E3693" s="836"/>
      <c r="F3693" s="836"/>
      <c r="G3693" s="836"/>
      <c r="H3693" s="836"/>
      <c r="I3693" s="837"/>
      <c r="J3693" s="207"/>
      <c r="K3693" s="59"/>
      <c r="L3693" s="59"/>
      <c r="M3693" s="60"/>
    </row>
    <row r="3694" spans="2:13" ht="15.75" thickTop="1">
      <c r="B3694" s="66" t="s">
        <v>1667</v>
      </c>
      <c r="C3694" s="600" t="s">
        <v>2041</v>
      </c>
      <c r="D3694" s="234" t="s">
        <v>1652</v>
      </c>
      <c r="E3694" s="235" t="s">
        <v>1653</v>
      </c>
      <c r="F3694" s="235" t="s">
        <v>1654</v>
      </c>
      <c r="G3694" s="235" t="s">
        <v>1656</v>
      </c>
      <c r="H3694" s="235" t="s">
        <v>1655</v>
      </c>
      <c r="I3694" s="236" t="s">
        <v>1657</v>
      </c>
      <c r="J3694" s="208"/>
      <c r="K3694" s="233"/>
      <c r="L3694" s="233"/>
      <c r="M3694" s="65"/>
    </row>
    <row r="3695" spans="2:13">
      <c r="B3695" s="66" t="s">
        <v>1757</v>
      </c>
      <c r="C3695" s="86" t="s">
        <v>1745</v>
      </c>
      <c r="D3695" s="87">
        <v>65</v>
      </c>
      <c r="E3695" s="88">
        <v>65</v>
      </c>
      <c r="F3695" s="88">
        <v>60</v>
      </c>
      <c r="G3695" s="88">
        <v>110</v>
      </c>
      <c r="H3695" s="88">
        <v>95</v>
      </c>
      <c r="I3695" s="89">
        <v>130</v>
      </c>
      <c r="J3695" s="208"/>
      <c r="K3695" s="233"/>
      <c r="L3695" s="233"/>
      <c r="M3695" s="65"/>
    </row>
    <row r="3696" spans="2:13">
      <c r="B3696" s="66" t="s">
        <v>1665</v>
      </c>
      <c r="C3696" s="86" t="s">
        <v>3</v>
      </c>
      <c r="D3696" s="838" t="s">
        <v>1669</v>
      </c>
      <c r="E3696" s="839"/>
      <c r="F3696" s="839"/>
      <c r="G3696" s="839"/>
      <c r="H3696" s="839"/>
      <c r="I3696" s="840"/>
      <c r="J3696" s="208"/>
      <c r="K3696" s="233"/>
      <c r="L3696" s="233"/>
      <c r="M3696" s="65"/>
    </row>
    <row r="3697" spans="2:13">
      <c r="B3697" s="66" t="s">
        <v>1666</v>
      </c>
      <c r="C3697" s="86" t="s">
        <v>1723</v>
      </c>
      <c r="D3697" s="841" t="s">
        <v>1661</v>
      </c>
      <c r="E3697" s="842"/>
      <c r="F3697" s="842"/>
      <c r="G3697" s="842" t="s">
        <v>1662</v>
      </c>
      <c r="H3697" s="842"/>
      <c r="I3697" s="843"/>
      <c r="J3697" s="208"/>
      <c r="K3697" s="233"/>
      <c r="L3697" s="233"/>
      <c r="M3697" s="65"/>
    </row>
    <row r="3698" spans="2:13">
      <c r="B3698" s="66" t="s">
        <v>1670</v>
      </c>
      <c r="C3698" s="96" t="s">
        <v>1636</v>
      </c>
      <c r="D3698" s="63" t="s">
        <v>1663</v>
      </c>
      <c r="E3698" s="233" t="s">
        <v>1303</v>
      </c>
      <c r="F3698" s="233"/>
      <c r="G3698" s="64" t="s">
        <v>1663</v>
      </c>
      <c r="H3698" s="233" t="s">
        <v>1723</v>
      </c>
      <c r="I3698" s="70"/>
      <c r="J3698" s="208"/>
      <c r="K3698" s="233"/>
      <c r="L3698" s="233"/>
      <c r="M3698" s="65"/>
    </row>
    <row r="3699" spans="2:13">
      <c r="B3699" s="66" t="s">
        <v>1659</v>
      </c>
      <c r="C3699" s="86">
        <v>438.24</v>
      </c>
      <c r="D3699" s="71" t="s">
        <v>1664</v>
      </c>
      <c r="E3699" s="90">
        <v>62</v>
      </c>
      <c r="F3699" s="68"/>
      <c r="G3699" s="72" t="s">
        <v>1664</v>
      </c>
      <c r="H3699" s="90" t="s">
        <v>1723</v>
      </c>
      <c r="I3699" s="69"/>
      <c r="J3699" s="208"/>
      <c r="K3699" s="233"/>
      <c r="L3699" s="233"/>
      <c r="M3699" s="65"/>
    </row>
    <row r="3700" spans="2:13">
      <c r="B3700" s="66" t="s">
        <v>1660</v>
      </c>
      <c r="C3700" s="86">
        <v>227.85</v>
      </c>
      <c r="D3700" s="838" t="s">
        <v>1668</v>
      </c>
      <c r="E3700" s="839"/>
      <c r="F3700" s="839"/>
      <c r="G3700" s="839"/>
      <c r="H3700" s="839"/>
      <c r="I3700" s="840"/>
      <c r="J3700" s="208"/>
      <c r="K3700" s="233"/>
      <c r="L3700" s="233"/>
      <c r="M3700" s="65"/>
    </row>
    <row r="3701" spans="2:13">
      <c r="B3701" s="66" t="s">
        <v>1728</v>
      </c>
      <c r="C3701" s="86">
        <v>531.41</v>
      </c>
      <c r="D3701" s="841" t="s">
        <v>1661</v>
      </c>
      <c r="E3701" s="842"/>
      <c r="F3701" s="842"/>
      <c r="G3701" s="842" t="s">
        <v>1662</v>
      </c>
      <c r="H3701" s="842"/>
      <c r="I3701" s="843"/>
      <c r="J3701" s="208"/>
      <c r="K3701" s="233"/>
      <c r="L3701" s="233"/>
      <c r="M3701" s="65"/>
    </row>
    <row r="3702" spans="2:13">
      <c r="B3702" s="66" t="s">
        <v>1713</v>
      </c>
      <c r="C3702" s="140">
        <v>1</v>
      </c>
      <c r="D3702" s="63" t="s">
        <v>1663</v>
      </c>
      <c r="E3702" s="233" t="s">
        <v>1307</v>
      </c>
      <c r="F3702" s="233"/>
      <c r="G3702" s="64" t="s">
        <v>1663</v>
      </c>
      <c r="H3702" s="233" t="s">
        <v>1723</v>
      </c>
      <c r="I3702" s="70"/>
      <c r="J3702" s="208"/>
      <c r="K3702" s="233"/>
      <c r="L3702" s="233"/>
      <c r="M3702" s="65"/>
    </row>
    <row r="3703" spans="2:13">
      <c r="B3703" s="66" t="s">
        <v>1714</v>
      </c>
      <c r="C3703" s="140">
        <v>2</v>
      </c>
      <c r="D3703" s="63" t="s">
        <v>1664</v>
      </c>
      <c r="E3703" s="90">
        <v>95</v>
      </c>
      <c r="F3703" s="68"/>
      <c r="G3703" s="72" t="s">
        <v>1664</v>
      </c>
      <c r="H3703" s="91" t="s">
        <v>1723</v>
      </c>
      <c r="I3703" s="70"/>
      <c r="J3703" s="208"/>
      <c r="K3703" s="233"/>
      <c r="L3703" s="233"/>
      <c r="M3703" s="65"/>
    </row>
    <row r="3704" spans="2:13">
      <c r="B3704" s="844" t="s">
        <v>1671</v>
      </c>
      <c r="C3704" s="839"/>
      <c r="D3704" s="840"/>
      <c r="E3704" s="838" t="s">
        <v>1672</v>
      </c>
      <c r="F3704" s="839"/>
      <c r="G3704" s="840"/>
      <c r="H3704" s="838" t="s">
        <v>1673</v>
      </c>
      <c r="I3704" s="839"/>
      <c r="J3704" s="840"/>
      <c r="K3704" s="838" t="s">
        <v>1701</v>
      </c>
      <c r="L3704" s="839"/>
      <c r="M3704" s="845"/>
    </row>
    <row r="3705" spans="2:13">
      <c r="B3705" s="73" t="s">
        <v>1674</v>
      </c>
      <c r="C3705" s="235" t="s">
        <v>1675</v>
      </c>
      <c r="D3705" s="236" t="s">
        <v>1676</v>
      </c>
      <c r="E3705" s="234" t="s">
        <v>1674</v>
      </c>
      <c r="F3705" s="235" t="s">
        <v>1675</v>
      </c>
      <c r="G3705" s="236" t="s">
        <v>1676</v>
      </c>
      <c r="H3705" s="234" t="s">
        <v>1694</v>
      </c>
      <c r="I3705" s="235" t="s">
        <v>1731</v>
      </c>
      <c r="J3705" s="236" t="s">
        <v>1732</v>
      </c>
      <c r="K3705" s="234" t="s">
        <v>1702</v>
      </c>
      <c r="L3705" s="235"/>
      <c r="M3705" s="77" t="s">
        <v>1703</v>
      </c>
    </row>
    <row r="3706" spans="2:13">
      <c r="B3706" s="61" t="s">
        <v>1678</v>
      </c>
      <c r="C3706" s="86" t="s">
        <v>1144</v>
      </c>
      <c r="D3706" s="92">
        <v>102</v>
      </c>
      <c r="E3706" s="232" t="s">
        <v>1678</v>
      </c>
      <c r="F3706" s="94" t="s">
        <v>944</v>
      </c>
      <c r="G3706" s="92">
        <v>68</v>
      </c>
      <c r="H3706" s="232" t="s">
        <v>1695</v>
      </c>
      <c r="I3706" s="86">
        <v>0</v>
      </c>
      <c r="J3706" s="92">
        <v>0</v>
      </c>
      <c r="K3706" s="232" t="s">
        <v>1704</v>
      </c>
      <c r="L3706" s="233"/>
      <c r="M3706" s="107">
        <v>0</v>
      </c>
    </row>
    <row r="3707" spans="2:13">
      <c r="B3707" s="61" t="s">
        <v>1679</v>
      </c>
      <c r="C3707" s="86" t="s">
        <v>1722</v>
      </c>
      <c r="D3707" s="92">
        <v>0</v>
      </c>
      <c r="E3707" s="232" t="s">
        <v>1679</v>
      </c>
      <c r="F3707" s="86" t="s">
        <v>1722</v>
      </c>
      <c r="G3707" s="92">
        <v>0</v>
      </c>
      <c r="H3707" s="232" t="s">
        <v>1696</v>
      </c>
      <c r="I3707" s="86">
        <v>90</v>
      </c>
      <c r="J3707" s="92">
        <v>10</v>
      </c>
      <c r="K3707" s="232" t="s">
        <v>1735</v>
      </c>
      <c r="L3707" s="233"/>
      <c r="M3707" s="107">
        <v>25</v>
      </c>
    </row>
    <row r="3708" spans="2:13">
      <c r="B3708" s="61" t="s">
        <v>1680</v>
      </c>
      <c r="C3708" s="86" t="s">
        <v>1722</v>
      </c>
      <c r="D3708" s="92">
        <v>0</v>
      </c>
      <c r="E3708" s="232" t="s">
        <v>1680</v>
      </c>
      <c r="F3708" s="86" t="s">
        <v>1722</v>
      </c>
      <c r="G3708" s="92">
        <v>0</v>
      </c>
      <c r="H3708" s="232" t="s">
        <v>1697</v>
      </c>
      <c r="I3708" s="86">
        <v>0</v>
      </c>
      <c r="J3708" s="92">
        <v>30</v>
      </c>
      <c r="K3708" s="67" t="s">
        <v>1706</v>
      </c>
      <c r="L3708" s="68"/>
      <c r="M3708" s="101">
        <v>50</v>
      </c>
    </row>
    <row r="3709" spans="2:13">
      <c r="B3709" s="61" t="s">
        <v>1681</v>
      </c>
      <c r="C3709" s="86" t="s">
        <v>1723</v>
      </c>
      <c r="D3709" s="92" t="s">
        <v>1723</v>
      </c>
      <c r="E3709" s="232" t="s">
        <v>1681</v>
      </c>
      <c r="F3709" s="86" t="s">
        <v>1723</v>
      </c>
      <c r="G3709" s="92" t="s">
        <v>1723</v>
      </c>
      <c r="H3709" s="232" t="s">
        <v>1698</v>
      </c>
      <c r="I3709" s="86">
        <v>0</v>
      </c>
      <c r="J3709" s="92">
        <v>0</v>
      </c>
      <c r="K3709" s="838" t="s">
        <v>1707</v>
      </c>
      <c r="L3709" s="839"/>
      <c r="M3709" s="845"/>
    </row>
    <row r="3710" spans="2:13">
      <c r="B3710" s="61" t="s">
        <v>1682</v>
      </c>
      <c r="C3710" s="86" t="s">
        <v>1722</v>
      </c>
      <c r="D3710" s="92">
        <v>0</v>
      </c>
      <c r="E3710" s="232" t="s">
        <v>1682</v>
      </c>
      <c r="F3710" s="86" t="s">
        <v>1722</v>
      </c>
      <c r="G3710" s="92">
        <v>0</v>
      </c>
      <c r="H3710" s="233" t="s">
        <v>1724</v>
      </c>
      <c r="I3710" s="86">
        <v>50</v>
      </c>
      <c r="J3710" s="92">
        <v>0</v>
      </c>
      <c r="K3710" s="846" t="s">
        <v>1708</v>
      </c>
      <c r="L3710" s="847"/>
      <c r="M3710" s="107">
        <v>0</v>
      </c>
    </row>
    <row r="3711" spans="2:13">
      <c r="B3711" s="61" t="s">
        <v>1683</v>
      </c>
      <c r="C3711" s="86" t="s">
        <v>1722</v>
      </c>
      <c r="D3711" s="92">
        <v>0</v>
      </c>
      <c r="E3711" s="232" t="s">
        <v>1683</v>
      </c>
      <c r="F3711" s="86" t="s">
        <v>1722</v>
      </c>
      <c r="G3711" s="92">
        <v>0</v>
      </c>
      <c r="H3711" s="232" t="s">
        <v>1699</v>
      </c>
      <c r="I3711" s="86">
        <v>100</v>
      </c>
      <c r="J3711" s="92">
        <v>10</v>
      </c>
      <c r="K3711" s="846" t="s">
        <v>1709</v>
      </c>
      <c r="L3711" s="847"/>
      <c r="M3711" s="107">
        <v>0</v>
      </c>
    </row>
    <row r="3712" spans="2:13">
      <c r="B3712" s="61" t="s">
        <v>1684</v>
      </c>
      <c r="C3712" s="95" t="s">
        <v>787</v>
      </c>
      <c r="D3712" s="92">
        <v>60</v>
      </c>
      <c r="E3712" s="232" t="s">
        <v>1684</v>
      </c>
      <c r="F3712" s="86" t="s">
        <v>1722</v>
      </c>
      <c r="G3712" s="92">
        <v>0</v>
      </c>
      <c r="H3712" s="232" t="s">
        <v>1685</v>
      </c>
      <c r="I3712" s="86">
        <v>85</v>
      </c>
      <c r="J3712" s="92">
        <v>0</v>
      </c>
      <c r="K3712" s="846" t="s">
        <v>1710</v>
      </c>
      <c r="L3712" s="847"/>
      <c r="M3712" s="107">
        <v>0</v>
      </c>
    </row>
    <row r="3713" spans="2:13">
      <c r="B3713" s="61" t="s">
        <v>1685</v>
      </c>
      <c r="C3713" s="86" t="s">
        <v>1722</v>
      </c>
      <c r="D3713" s="92">
        <v>0</v>
      </c>
      <c r="E3713" s="232" t="s">
        <v>1685</v>
      </c>
      <c r="F3713" s="86" t="s">
        <v>1722</v>
      </c>
      <c r="G3713" s="92">
        <v>0</v>
      </c>
      <c r="H3713" s="232" t="s">
        <v>1700</v>
      </c>
      <c r="I3713" s="100">
        <v>50</v>
      </c>
      <c r="J3713" s="106">
        <v>0</v>
      </c>
      <c r="K3713" s="593" t="s">
        <v>2003</v>
      </c>
      <c r="L3713" s="100"/>
      <c r="M3713" s="101">
        <v>0</v>
      </c>
    </row>
    <row r="3714" spans="2:13">
      <c r="B3714" s="61" t="s">
        <v>1686</v>
      </c>
      <c r="C3714" s="86" t="s">
        <v>1722</v>
      </c>
      <c r="D3714" s="92">
        <v>0</v>
      </c>
      <c r="E3714" s="232" t="s">
        <v>1686</v>
      </c>
      <c r="F3714" s="86" t="s">
        <v>1722</v>
      </c>
      <c r="G3714" s="92">
        <v>0</v>
      </c>
      <c r="H3714" s="848" t="s">
        <v>1712</v>
      </c>
      <c r="I3714" s="849"/>
      <c r="J3714" s="81" t="s">
        <v>1711</v>
      </c>
      <c r="K3714" s="97">
        <v>20</v>
      </c>
      <c r="L3714" s="82" t="s">
        <v>1705</v>
      </c>
      <c r="M3714" s="98">
        <v>245</v>
      </c>
    </row>
    <row r="3715" spans="2:13">
      <c r="B3715" s="61" t="s">
        <v>1687</v>
      </c>
      <c r="C3715" s="86" t="s">
        <v>1722</v>
      </c>
      <c r="D3715" s="92">
        <v>0</v>
      </c>
      <c r="E3715" s="232" t="s">
        <v>1687</v>
      </c>
      <c r="F3715" s="86" t="s">
        <v>1722</v>
      </c>
      <c r="G3715" s="92">
        <v>0</v>
      </c>
      <c r="H3715" s="233"/>
      <c r="I3715" s="233"/>
      <c r="J3715" s="233"/>
      <c r="K3715" s="233"/>
      <c r="L3715" s="233"/>
      <c r="M3715" s="65"/>
    </row>
    <row r="3716" spans="2:13">
      <c r="B3716" s="61" t="s">
        <v>1688</v>
      </c>
      <c r="C3716" s="86" t="s">
        <v>1722</v>
      </c>
      <c r="D3716" s="92">
        <v>0</v>
      </c>
      <c r="E3716" s="232" t="s">
        <v>1688</v>
      </c>
      <c r="F3716" s="86" t="s">
        <v>1722</v>
      </c>
      <c r="G3716" s="92">
        <v>0</v>
      </c>
      <c r="H3716" s="233"/>
      <c r="I3716" s="233"/>
      <c r="J3716" s="233"/>
      <c r="K3716" s="233"/>
      <c r="L3716" s="233"/>
      <c r="M3716" s="65"/>
    </row>
    <row r="3717" spans="2:13">
      <c r="B3717" s="61" t="s">
        <v>1689</v>
      </c>
      <c r="C3717" s="94" t="s">
        <v>1088</v>
      </c>
      <c r="D3717" s="92">
        <v>36</v>
      </c>
      <c r="E3717" s="232" t="s">
        <v>1689</v>
      </c>
      <c r="F3717" s="96" t="s">
        <v>1195</v>
      </c>
      <c r="G3717" s="92">
        <v>75</v>
      </c>
      <c r="H3717" s="233"/>
      <c r="I3717" s="233"/>
      <c r="J3717" s="233"/>
      <c r="K3717" s="233"/>
      <c r="L3717" s="233"/>
      <c r="M3717" s="65"/>
    </row>
    <row r="3718" spans="2:13">
      <c r="B3718" s="61" t="s">
        <v>1690</v>
      </c>
      <c r="C3718" s="86" t="s">
        <v>1722</v>
      </c>
      <c r="D3718" s="92">
        <v>0</v>
      </c>
      <c r="E3718" s="232" t="s">
        <v>1690</v>
      </c>
      <c r="F3718" s="86" t="s">
        <v>1722</v>
      </c>
      <c r="G3718" s="92">
        <v>0</v>
      </c>
      <c r="H3718" s="233"/>
      <c r="I3718" s="233"/>
      <c r="J3718" s="233"/>
      <c r="K3718" s="233"/>
      <c r="L3718" s="233"/>
      <c r="M3718" s="65"/>
    </row>
    <row r="3719" spans="2:13">
      <c r="B3719" s="61" t="s">
        <v>1691</v>
      </c>
      <c r="C3719" s="86" t="s">
        <v>1722</v>
      </c>
      <c r="D3719" s="92">
        <v>0</v>
      </c>
      <c r="E3719" s="232" t="s">
        <v>1691</v>
      </c>
      <c r="F3719" s="96" t="s">
        <v>1185</v>
      </c>
      <c r="G3719" s="92">
        <v>80</v>
      </c>
      <c r="H3719" s="86" t="s">
        <v>1716</v>
      </c>
      <c r="I3719" s="233"/>
      <c r="J3719" s="85" t="s">
        <v>1717</v>
      </c>
      <c r="K3719" s="233"/>
      <c r="L3719" s="85" t="s">
        <v>1718</v>
      </c>
      <c r="M3719" s="65"/>
    </row>
    <row r="3720" spans="2:13" s="54" customFormat="1">
      <c r="B3720" s="61" t="s">
        <v>1692</v>
      </c>
      <c r="C3720" s="86" t="s">
        <v>1722</v>
      </c>
      <c r="D3720" s="92">
        <v>0</v>
      </c>
      <c r="E3720" s="232" t="s">
        <v>1692</v>
      </c>
      <c r="F3720" s="86" t="s">
        <v>1722</v>
      </c>
      <c r="G3720" s="92">
        <v>0</v>
      </c>
      <c r="H3720" s="233"/>
      <c r="I3720" s="233"/>
      <c r="J3720" s="233"/>
      <c r="K3720" s="233"/>
      <c r="L3720" s="233"/>
      <c r="M3720" s="65"/>
    </row>
    <row r="3721" spans="2:13">
      <c r="B3721" s="61" t="s">
        <v>1677</v>
      </c>
      <c r="C3721" s="86" t="s">
        <v>677</v>
      </c>
      <c r="D3721" s="92">
        <v>60</v>
      </c>
      <c r="E3721" s="232" t="s">
        <v>1677</v>
      </c>
      <c r="F3721" s="86" t="s">
        <v>1722</v>
      </c>
      <c r="G3721" s="92">
        <v>0</v>
      </c>
      <c r="H3721" s="233"/>
      <c r="I3721" s="233"/>
      <c r="J3721" s="233"/>
      <c r="K3721" s="233"/>
      <c r="L3721" s="233"/>
      <c r="M3721" s="65"/>
    </row>
    <row r="3722" spans="2:13">
      <c r="B3722" s="61" t="s">
        <v>1693</v>
      </c>
      <c r="C3722" s="86" t="s">
        <v>964</v>
      </c>
      <c r="D3722" s="92">
        <v>75</v>
      </c>
      <c r="E3722" s="232" t="s">
        <v>1693</v>
      </c>
      <c r="F3722" s="86" t="s">
        <v>1722</v>
      </c>
      <c r="G3722" s="92">
        <v>0</v>
      </c>
      <c r="H3722" s="233"/>
      <c r="I3722" s="233"/>
      <c r="J3722" s="233"/>
      <c r="K3722" s="233"/>
      <c r="L3722" s="233"/>
      <c r="M3722" s="65"/>
    </row>
    <row r="3723" spans="2:13" ht="15.75" thickBot="1">
      <c r="B3723" s="102" t="s">
        <v>1729</v>
      </c>
      <c r="C3723" s="93"/>
      <c r="D3723" s="108">
        <v>67</v>
      </c>
      <c r="E3723" s="103" t="s">
        <v>1730</v>
      </c>
      <c r="F3723" s="93"/>
      <c r="G3723" s="108">
        <v>74</v>
      </c>
      <c r="H3723" s="83"/>
      <c r="I3723" s="83"/>
      <c r="J3723" s="83"/>
      <c r="K3723" s="83"/>
      <c r="L3723" s="83"/>
      <c r="M3723" s="84"/>
    </row>
    <row r="3724" spans="2:13" ht="16.5" thickTop="1" thickBot="1">
      <c r="B3724" s="156"/>
      <c r="C3724" s="157"/>
      <c r="D3724" s="157"/>
      <c r="E3724" s="156"/>
      <c r="F3724" s="157"/>
      <c r="G3724" s="157"/>
      <c r="H3724" s="156"/>
      <c r="I3724" s="156"/>
      <c r="J3724" s="156"/>
      <c r="K3724" s="156"/>
      <c r="L3724" s="156"/>
      <c r="M3724" s="156"/>
    </row>
    <row r="3725" spans="2:13" ht="16.5" thickTop="1" thickBot="1">
      <c r="B3725" s="833" t="s">
        <v>2144</v>
      </c>
      <c r="C3725" s="834"/>
      <c r="D3725" s="835" t="s">
        <v>1658</v>
      </c>
      <c r="E3725" s="836"/>
      <c r="F3725" s="836"/>
      <c r="G3725" s="836"/>
      <c r="H3725" s="836"/>
      <c r="I3725" s="837"/>
      <c r="J3725" s="112"/>
      <c r="K3725" s="59"/>
      <c r="L3725" s="59"/>
      <c r="M3725" s="60"/>
    </row>
    <row r="3726" spans="2:13" ht="15.75" thickTop="1">
      <c r="B3726" s="66" t="s">
        <v>1667</v>
      </c>
      <c r="C3726" s="668" t="s">
        <v>2032</v>
      </c>
      <c r="D3726" s="667" t="s">
        <v>1652</v>
      </c>
      <c r="E3726" s="668" t="s">
        <v>1653</v>
      </c>
      <c r="F3726" s="668" t="s">
        <v>1654</v>
      </c>
      <c r="G3726" s="668" t="s">
        <v>1656</v>
      </c>
      <c r="H3726" s="668" t="s">
        <v>1655</v>
      </c>
      <c r="I3726" s="669" t="s">
        <v>1657</v>
      </c>
      <c r="J3726" s="113"/>
      <c r="K3726" s="666"/>
      <c r="L3726" s="666"/>
      <c r="M3726" s="65"/>
    </row>
    <row r="3727" spans="2:13">
      <c r="B3727" s="66" t="s">
        <v>1757</v>
      </c>
      <c r="C3727" s="86" t="s">
        <v>1792</v>
      </c>
      <c r="D3727" s="87">
        <v>75</v>
      </c>
      <c r="E3727" s="88">
        <v>55</v>
      </c>
      <c r="F3727" s="88">
        <v>70</v>
      </c>
      <c r="G3727" s="88">
        <v>55</v>
      </c>
      <c r="H3727" s="88">
        <v>85</v>
      </c>
      <c r="I3727" s="89">
        <v>110</v>
      </c>
      <c r="J3727" s="113"/>
      <c r="K3727" s="666"/>
      <c r="L3727" s="666"/>
      <c r="M3727" s="65"/>
    </row>
    <row r="3728" spans="2:13">
      <c r="B3728" s="66" t="s">
        <v>1665</v>
      </c>
      <c r="C3728" s="86" t="s">
        <v>8</v>
      </c>
      <c r="D3728" s="838" t="s">
        <v>1669</v>
      </c>
      <c r="E3728" s="839"/>
      <c r="F3728" s="839"/>
      <c r="G3728" s="839"/>
      <c r="H3728" s="839"/>
      <c r="I3728" s="840"/>
      <c r="J3728" s="113"/>
      <c r="K3728" s="666"/>
      <c r="L3728" s="666"/>
      <c r="M3728" s="65"/>
    </row>
    <row r="3729" spans="2:13">
      <c r="B3729" s="66" t="s">
        <v>1666</v>
      </c>
      <c r="C3729" s="86" t="s">
        <v>6</v>
      </c>
      <c r="D3729" s="841" t="s">
        <v>1661</v>
      </c>
      <c r="E3729" s="842"/>
      <c r="F3729" s="842"/>
      <c r="G3729" s="842" t="s">
        <v>1662</v>
      </c>
      <c r="H3729" s="842"/>
      <c r="I3729" s="843"/>
      <c r="J3729" s="113"/>
      <c r="K3729" s="666"/>
      <c r="L3729" s="666"/>
      <c r="M3729" s="65"/>
    </row>
    <row r="3730" spans="2:13">
      <c r="B3730" s="66" t="s">
        <v>1670</v>
      </c>
      <c r="C3730" s="96" t="s">
        <v>1422</v>
      </c>
      <c r="D3730" s="63" t="s">
        <v>1663</v>
      </c>
      <c r="E3730" s="666" t="s">
        <v>1180</v>
      </c>
      <c r="F3730" s="666"/>
      <c r="G3730" s="64" t="s">
        <v>1663</v>
      </c>
      <c r="H3730" s="666" t="s">
        <v>627</v>
      </c>
      <c r="I3730" s="70"/>
      <c r="J3730" s="682"/>
      <c r="K3730" s="666"/>
      <c r="L3730" s="666"/>
      <c r="M3730" s="65"/>
    </row>
    <row r="3731" spans="2:13">
      <c r="B3731" s="66" t="s">
        <v>1659</v>
      </c>
      <c r="C3731" s="140">
        <v>440.67</v>
      </c>
      <c r="D3731" s="71" t="s">
        <v>1664</v>
      </c>
      <c r="E3731" s="90">
        <v>80</v>
      </c>
      <c r="F3731" s="68"/>
      <c r="G3731" s="72" t="s">
        <v>1664</v>
      </c>
      <c r="H3731" s="90">
        <v>60</v>
      </c>
      <c r="I3731" s="69"/>
      <c r="J3731" s="152"/>
      <c r="K3731" s="666"/>
      <c r="L3731" s="666"/>
      <c r="M3731" s="65"/>
    </row>
    <row r="3732" spans="2:13">
      <c r="B3732" s="66" t="s">
        <v>1660</v>
      </c>
      <c r="C3732" s="140">
        <v>187.16</v>
      </c>
      <c r="D3732" s="838" t="s">
        <v>1668</v>
      </c>
      <c r="E3732" s="839"/>
      <c r="F3732" s="839"/>
      <c r="G3732" s="839"/>
      <c r="H3732" s="839"/>
      <c r="I3732" s="840"/>
      <c r="J3732" s="152"/>
      <c r="K3732" s="666"/>
      <c r="L3732" s="666"/>
      <c r="M3732" s="65"/>
    </row>
    <row r="3733" spans="2:13">
      <c r="B3733" s="66" t="s">
        <v>1728</v>
      </c>
      <c r="C3733" s="140">
        <v>527.80999999999995</v>
      </c>
      <c r="D3733" s="841" t="s">
        <v>1661</v>
      </c>
      <c r="E3733" s="842"/>
      <c r="F3733" s="842"/>
      <c r="G3733" s="842" t="s">
        <v>1662</v>
      </c>
      <c r="H3733" s="842"/>
      <c r="I3733" s="843"/>
      <c r="J3733" s="152"/>
      <c r="K3733" s="666"/>
      <c r="L3733" s="666"/>
      <c r="M3733" s="65"/>
    </row>
    <row r="3734" spans="2:13">
      <c r="B3734" s="66" t="s">
        <v>1713</v>
      </c>
      <c r="C3734" s="140">
        <v>1.1499999999999999</v>
      </c>
      <c r="D3734" s="63" t="s">
        <v>1663</v>
      </c>
      <c r="E3734" s="666" t="s">
        <v>889</v>
      </c>
      <c r="F3734" s="666"/>
      <c r="G3734" s="64" t="s">
        <v>1663</v>
      </c>
      <c r="H3734" s="666" t="s">
        <v>1722</v>
      </c>
      <c r="I3734" s="70"/>
      <c r="J3734" s="152"/>
      <c r="K3734" s="666"/>
      <c r="L3734" s="666"/>
      <c r="M3734" s="65"/>
    </row>
    <row r="3735" spans="2:13">
      <c r="B3735" s="66" t="s">
        <v>1714</v>
      </c>
      <c r="C3735" s="140">
        <v>1.69</v>
      </c>
      <c r="D3735" s="63" t="s">
        <v>1664</v>
      </c>
      <c r="E3735" s="90">
        <v>80</v>
      </c>
      <c r="F3735" s="68"/>
      <c r="G3735" s="72" t="s">
        <v>1664</v>
      </c>
      <c r="H3735" s="91">
        <v>0</v>
      </c>
      <c r="I3735" s="70"/>
      <c r="J3735" s="152"/>
      <c r="K3735" s="666"/>
      <c r="L3735" s="666"/>
      <c r="M3735" s="65"/>
    </row>
    <row r="3736" spans="2:13">
      <c r="B3736" s="844" t="s">
        <v>1671</v>
      </c>
      <c r="C3736" s="839"/>
      <c r="D3736" s="840"/>
      <c r="E3736" s="838" t="s">
        <v>1672</v>
      </c>
      <c r="F3736" s="839"/>
      <c r="G3736" s="840"/>
      <c r="H3736" s="838" t="s">
        <v>1673</v>
      </c>
      <c r="I3736" s="839"/>
      <c r="J3736" s="840"/>
      <c r="K3736" s="838" t="s">
        <v>1701</v>
      </c>
      <c r="L3736" s="839"/>
      <c r="M3736" s="845"/>
    </row>
    <row r="3737" spans="2:13">
      <c r="B3737" s="73" t="s">
        <v>1674</v>
      </c>
      <c r="C3737" s="668" t="s">
        <v>1675</v>
      </c>
      <c r="D3737" s="669" t="s">
        <v>1676</v>
      </c>
      <c r="E3737" s="667" t="s">
        <v>1674</v>
      </c>
      <c r="F3737" s="668" t="s">
        <v>1675</v>
      </c>
      <c r="G3737" s="669" t="s">
        <v>1676</v>
      </c>
      <c r="H3737" s="667" t="s">
        <v>1694</v>
      </c>
      <c r="I3737" s="668" t="s">
        <v>1731</v>
      </c>
      <c r="J3737" s="669" t="s">
        <v>1732</v>
      </c>
      <c r="K3737" s="667" t="s">
        <v>1702</v>
      </c>
      <c r="L3737" s="668"/>
      <c r="M3737" s="77" t="s">
        <v>1703</v>
      </c>
    </row>
    <row r="3738" spans="2:13">
      <c r="B3738" s="61" t="s">
        <v>1678</v>
      </c>
      <c r="C3738" s="86" t="s">
        <v>1144</v>
      </c>
      <c r="D3738" s="92">
        <v>102</v>
      </c>
      <c r="E3738" s="665" t="s">
        <v>1678</v>
      </c>
      <c r="F3738" s="94" t="s">
        <v>944</v>
      </c>
      <c r="G3738" s="92">
        <v>68</v>
      </c>
      <c r="H3738" s="665" t="s">
        <v>1695</v>
      </c>
      <c r="I3738" s="86">
        <v>0</v>
      </c>
      <c r="J3738" s="92">
        <v>0</v>
      </c>
      <c r="K3738" s="665" t="s">
        <v>1704</v>
      </c>
      <c r="L3738" s="666"/>
      <c r="M3738" s="107">
        <v>30</v>
      </c>
    </row>
    <row r="3739" spans="2:13">
      <c r="B3739" s="61" t="s">
        <v>1679</v>
      </c>
      <c r="C3739" s="86" t="s">
        <v>1722</v>
      </c>
      <c r="D3739" s="92">
        <v>0</v>
      </c>
      <c r="E3739" s="665" t="s">
        <v>1679</v>
      </c>
      <c r="F3739" s="86" t="s">
        <v>1722</v>
      </c>
      <c r="G3739" s="92">
        <v>0</v>
      </c>
      <c r="H3739" s="665" t="s">
        <v>1696</v>
      </c>
      <c r="I3739" s="86">
        <v>90</v>
      </c>
      <c r="J3739" s="92">
        <v>10</v>
      </c>
      <c r="K3739" s="665" t="s">
        <v>1735</v>
      </c>
      <c r="L3739" s="666"/>
      <c r="M3739" s="107">
        <v>61</v>
      </c>
    </row>
    <row r="3740" spans="2:13">
      <c r="B3740" s="61" t="s">
        <v>1680</v>
      </c>
      <c r="C3740" s="86" t="s">
        <v>1722</v>
      </c>
      <c r="D3740" s="92">
        <v>0</v>
      </c>
      <c r="E3740" s="665" t="s">
        <v>1680</v>
      </c>
      <c r="F3740" s="86" t="s">
        <v>1722</v>
      </c>
      <c r="G3740" s="92">
        <v>0</v>
      </c>
      <c r="H3740" s="665" t="s">
        <v>1697</v>
      </c>
      <c r="I3740" s="86">
        <v>0</v>
      </c>
      <c r="J3740" s="92">
        <v>0</v>
      </c>
      <c r="K3740" s="67" t="s">
        <v>1706</v>
      </c>
      <c r="L3740" s="68"/>
      <c r="M3740" s="101">
        <v>50</v>
      </c>
    </row>
    <row r="3741" spans="2:13">
      <c r="B3741" s="61" t="s">
        <v>1681</v>
      </c>
      <c r="C3741" s="86" t="s">
        <v>1722</v>
      </c>
      <c r="D3741" s="92">
        <v>0</v>
      </c>
      <c r="E3741" s="665" t="s">
        <v>1681</v>
      </c>
      <c r="F3741" s="86" t="s">
        <v>1722</v>
      </c>
      <c r="G3741" s="92">
        <v>0</v>
      </c>
      <c r="H3741" s="665" t="s">
        <v>1698</v>
      </c>
      <c r="I3741" s="86">
        <v>0</v>
      </c>
      <c r="J3741" s="92">
        <v>0</v>
      </c>
      <c r="K3741" s="838" t="s">
        <v>1707</v>
      </c>
      <c r="L3741" s="839"/>
      <c r="M3741" s="845"/>
    </row>
    <row r="3742" spans="2:13">
      <c r="B3742" s="61" t="s">
        <v>1682</v>
      </c>
      <c r="C3742" s="86" t="s">
        <v>1723</v>
      </c>
      <c r="D3742" s="92" t="s">
        <v>1723</v>
      </c>
      <c r="E3742" s="665" t="s">
        <v>1682</v>
      </c>
      <c r="F3742" s="86" t="s">
        <v>1723</v>
      </c>
      <c r="G3742" s="92" t="s">
        <v>1723</v>
      </c>
      <c r="H3742" s="666" t="s">
        <v>1724</v>
      </c>
      <c r="I3742" s="86">
        <v>50</v>
      </c>
      <c r="J3742" s="92">
        <v>0</v>
      </c>
      <c r="K3742" s="846" t="s">
        <v>1708</v>
      </c>
      <c r="L3742" s="847"/>
      <c r="M3742" s="107">
        <v>0</v>
      </c>
    </row>
    <row r="3743" spans="2:13">
      <c r="B3743" s="61" t="s">
        <v>1683</v>
      </c>
      <c r="C3743" s="86" t="s">
        <v>1722</v>
      </c>
      <c r="D3743" s="92">
        <v>0</v>
      </c>
      <c r="E3743" s="665" t="s">
        <v>1683</v>
      </c>
      <c r="F3743" s="86" t="s">
        <v>1722</v>
      </c>
      <c r="G3743" s="92">
        <v>0</v>
      </c>
      <c r="H3743" s="665" t="s">
        <v>1699</v>
      </c>
      <c r="I3743" s="86">
        <v>75</v>
      </c>
      <c r="J3743" s="92">
        <v>0</v>
      </c>
      <c r="K3743" s="846" t="s">
        <v>1709</v>
      </c>
      <c r="L3743" s="847"/>
      <c r="M3743" s="107">
        <v>0</v>
      </c>
    </row>
    <row r="3744" spans="2:13">
      <c r="B3744" s="61" t="s">
        <v>1684</v>
      </c>
      <c r="C3744" s="86" t="s">
        <v>1722</v>
      </c>
      <c r="D3744" s="92">
        <v>0</v>
      </c>
      <c r="E3744" s="665" t="s">
        <v>1684</v>
      </c>
      <c r="F3744" s="86" t="s">
        <v>1722</v>
      </c>
      <c r="G3744" s="92">
        <v>0</v>
      </c>
      <c r="H3744" s="665" t="s">
        <v>1685</v>
      </c>
      <c r="I3744" s="86">
        <v>85</v>
      </c>
      <c r="J3744" s="92">
        <v>0</v>
      </c>
      <c r="K3744" s="846" t="s">
        <v>1710</v>
      </c>
      <c r="L3744" s="847"/>
      <c r="M3744" s="107">
        <v>0</v>
      </c>
    </row>
    <row r="3745" spans="2:13">
      <c r="B3745" s="61" t="s">
        <v>1685</v>
      </c>
      <c r="C3745" s="86" t="s">
        <v>1722</v>
      </c>
      <c r="D3745" s="92">
        <v>0</v>
      </c>
      <c r="E3745" s="665" t="s">
        <v>1685</v>
      </c>
      <c r="F3745" s="86" t="s">
        <v>1722</v>
      </c>
      <c r="G3745" s="92">
        <v>0</v>
      </c>
      <c r="H3745" s="665" t="s">
        <v>1700</v>
      </c>
      <c r="I3745" s="100">
        <v>75</v>
      </c>
      <c r="J3745" s="106">
        <v>0</v>
      </c>
      <c r="K3745" s="593" t="s">
        <v>2003</v>
      </c>
      <c r="L3745" s="100"/>
      <c r="M3745" s="101" t="s">
        <v>2004</v>
      </c>
    </row>
    <row r="3746" spans="2:13">
      <c r="B3746" s="61" t="s">
        <v>1686</v>
      </c>
      <c r="C3746" s="86" t="s">
        <v>1722</v>
      </c>
      <c r="D3746" s="92">
        <v>0</v>
      </c>
      <c r="E3746" s="665" t="s">
        <v>1686</v>
      </c>
      <c r="F3746" s="86" t="s">
        <v>1722</v>
      </c>
      <c r="G3746" s="92">
        <v>0</v>
      </c>
      <c r="H3746" s="848" t="s">
        <v>1712</v>
      </c>
      <c r="I3746" s="849"/>
      <c r="J3746" s="81" t="s">
        <v>1711</v>
      </c>
      <c r="K3746" s="97">
        <v>60</v>
      </c>
      <c r="L3746" s="82" t="s">
        <v>1705</v>
      </c>
      <c r="M3746" s="98">
        <v>145</v>
      </c>
    </row>
    <row r="3747" spans="2:13">
      <c r="B3747" s="61" t="s">
        <v>1687</v>
      </c>
      <c r="C3747" s="86" t="s">
        <v>1723</v>
      </c>
      <c r="D3747" s="92" t="s">
        <v>1723</v>
      </c>
      <c r="E3747" s="665" t="s">
        <v>1687</v>
      </c>
      <c r="F3747" s="86" t="s">
        <v>1723</v>
      </c>
      <c r="G3747" s="92" t="s">
        <v>1723</v>
      </c>
      <c r="H3747" s="666"/>
      <c r="I3747" s="666"/>
      <c r="J3747" s="666"/>
      <c r="K3747" s="666"/>
      <c r="L3747" s="666"/>
      <c r="M3747" s="65"/>
    </row>
    <row r="3748" spans="2:13">
      <c r="B3748" s="61" t="s">
        <v>1688</v>
      </c>
      <c r="C3748" s="86" t="s">
        <v>1722</v>
      </c>
      <c r="D3748" s="92">
        <v>0</v>
      </c>
      <c r="E3748" s="665" t="s">
        <v>1688</v>
      </c>
      <c r="F3748" s="86" t="s">
        <v>731</v>
      </c>
      <c r="G3748" s="92">
        <v>50</v>
      </c>
      <c r="H3748" s="666"/>
      <c r="I3748" s="666"/>
      <c r="J3748" s="666"/>
      <c r="K3748" s="666"/>
      <c r="L3748" s="666"/>
      <c r="M3748" s="65"/>
    </row>
    <row r="3749" spans="2:13">
      <c r="B3749" s="61" t="s">
        <v>1689</v>
      </c>
      <c r="C3749" s="86" t="s">
        <v>1333</v>
      </c>
      <c r="D3749" s="92">
        <v>70</v>
      </c>
      <c r="E3749" s="665" t="s">
        <v>1689</v>
      </c>
      <c r="F3749" s="94" t="s">
        <v>1196</v>
      </c>
      <c r="G3749" s="92">
        <v>60</v>
      </c>
      <c r="H3749" s="666"/>
      <c r="I3749" s="666"/>
      <c r="J3749" s="666"/>
      <c r="K3749" s="666"/>
      <c r="L3749" s="666"/>
      <c r="M3749" s="65"/>
    </row>
    <row r="3750" spans="2:13">
      <c r="B3750" s="61" t="s">
        <v>1690</v>
      </c>
      <c r="C3750" s="86" t="s">
        <v>1722</v>
      </c>
      <c r="D3750" s="92">
        <v>0</v>
      </c>
      <c r="E3750" s="665" t="s">
        <v>1690</v>
      </c>
      <c r="F3750" s="86" t="s">
        <v>1722</v>
      </c>
      <c r="G3750" s="92">
        <v>0</v>
      </c>
      <c r="H3750" s="666"/>
      <c r="I3750" s="666"/>
      <c r="J3750" s="666"/>
      <c r="K3750" s="666"/>
      <c r="L3750" s="666"/>
      <c r="M3750" s="65"/>
    </row>
    <row r="3751" spans="2:13">
      <c r="B3751" s="61" t="s">
        <v>1691</v>
      </c>
      <c r="C3751" s="86" t="s">
        <v>1722</v>
      </c>
      <c r="D3751" s="92">
        <v>0</v>
      </c>
      <c r="E3751" s="665" t="s">
        <v>1691</v>
      </c>
      <c r="F3751" s="86" t="s">
        <v>1722</v>
      </c>
      <c r="G3751" s="92">
        <v>0</v>
      </c>
      <c r="H3751" s="86" t="s">
        <v>1716</v>
      </c>
      <c r="I3751" s="666"/>
      <c r="J3751" s="85" t="s">
        <v>1717</v>
      </c>
      <c r="K3751" s="666"/>
      <c r="L3751" s="85" t="s">
        <v>1718</v>
      </c>
      <c r="M3751" s="65"/>
    </row>
    <row r="3752" spans="2:13">
      <c r="B3752" s="61" t="s">
        <v>1692</v>
      </c>
      <c r="C3752" s="86" t="s">
        <v>1722</v>
      </c>
      <c r="D3752" s="92">
        <v>0</v>
      </c>
      <c r="E3752" s="665" t="s">
        <v>1692</v>
      </c>
      <c r="F3752" s="86" t="s">
        <v>1722</v>
      </c>
      <c r="G3752" s="92">
        <v>0</v>
      </c>
      <c r="H3752" s="666"/>
      <c r="I3752" s="666"/>
      <c r="J3752" s="666"/>
      <c r="K3752" s="666"/>
      <c r="L3752" s="666"/>
      <c r="M3752" s="65"/>
    </row>
    <row r="3753" spans="2:13">
      <c r="B3753" s="61" t="s">
        <v>1677</v>
      </c>
      <c r="C3753" s="86" t="s">
        <v>1722</v>
      </c>
      <c r="D3753" s="92">
        <v>0</v>
      </c>
      <c r="E3753" s="665" t="s">
        <v>1677</v>
      </c>
      <c r="F3753" s="86" t="s">
        <v>1722</v>
      </c>
      <c r="G3753" s="92">
        <v>0</v>
      </c>
      <c r="H3753" s="666"/>
      <c r="I3753" s="666"/>
      <c r="J3753" s="666"/>
      <c r="K3753" s="666"/>
      <c r="L3753" s="666"/>
      <c r="M3753" s="65"/>
    </row>
    <row r="3754" spans="2:13">
      <c r="B3754" s="61" t="s">
        <v>1693</v>
      </c>
      <c r="C3754" s="86" t="s">
        <v>1722</v>
      </c>
      <c r="D3754" s="92">
        <v>0</v>
      </c>
      <c r="E3754" s="665" t="s">
        <v>1693</v>
      </c>
      <c r="F3754" s="86" t="s">
        <v>1722</v>
      </c>
      <c r="G3754" s="92">
        <v>0</v>
      </c>
      <c r="H3754" s="666"/>
      <c r="I3754" s="666"/>
      <c r="J3754" s="666"/>
      <c r="K3754" s="666"/>
      <c r="L3754" s="666"/>
      <c r="M3754" s="65"/>
    </row>
    <row r="3755" spans="2:13" ht="15.75" thickBot="1">
      <c r="B3755" s="102" t="s">
        <v>1729</v>
      </c>
      <c r="C3755" s="93"/>
      <c r="D3755" s="108">
        <v>86</v>
      </c>
      <c r="E3755" s="103" t="s">
        <v>1730</v>
      </c>
      <c r="F3755" s="93"/>
      <c r="G3755" s="108">
        <v>59</v>
      </c>
      <c r="H3755" s="83"/>
      <c r="I3755" s="83"/>
      <c r="J3755" s="83"/>
      <c r="K3755" s="83"/>
      <c r="L3755" s="83"/>
      <c r="M3755" s="84"/>
    </row>
    <row r="3756" spans="2:13" ht="16.5" thickTop="1" thickBot="1">
      <c r="B3756" s="156"/>
      <c r="C3756" s="157"/>
      <c r="D3756" s="157"/>
      <c r="E3756" s="156"/>
      <c r="F3756" s="157"/>
      <c r="G3756" s="157"/>
      <c r="H3756" s="156"/>
      <c r="I3756" s="156"/>
      <c r="J3756" s="156"/>
      <c r="K3756" s="156"/>
      <c r="L3756" s="156"/>
      <c r="M3756" s="156"/>
    </row>
    <row r="3757" spans="2:13" ht="16.5" thickTop="1" thickBot="1">
      <c r="B3757" s="833" t="s">
        <v>2146</v>
      </c>
      <c r="C3757" s="834"/>
      <c r="D3757" s="835" t="s">
        <v>1658</v>
      </c>
      <c r="E3757" s="836"/>
      <c r="F3757" s="836"/>
      <c r="G3757" s="836"/>
      <c r="H3757" s="836"/>
      <c r="I3757" s="837"/>
      <c r="J3757" s="263"/>
      <c r="K3757" s="59"/>
      <c r="L3757" s="59"/>
      <c r="M3757" s="60"/>
    </row>
    <row r="3758" spans="2:13" ht="15.75" thickTop="1">
      <c r="B3758" s="66" t="s">
        <v>1667</v>
      </c>
      <c r="C3758" s="668" t="s">
        <v>2147</v>
      </c>
      <c r="D3758" s="667" t="s">
        <v>1652</v>
      </c>
      <c r="E3758" s="668" t="s">
        <v>1653</v>
      </c>
      <c r="F3758" s="668" t="s">
        <v>1654</v>
      </c>
      <c r="G3758" s="668" t="s">
        <v>1656</v>
      </c>
      <c r="H3758" s="668" t="s">
        <v>1655</v>
      </c>
      <c r="I3758" s="669" t="s">
        <v>1657</v>
      </c>
      <c r="J3758" s="153"/>
      <c r="K3758" s="666"/>
      <c r="L3758" s="666"/>
      <c r="M3758" s="65"/>
    </row>
    <row r="3759" spans="2:13">
      <c r="B3759" s="66" t="s">
        <v>1757</v>
      </c>
      <c r="C3759" s="86" t="s">
        <v>1792</v>
      </c>
      <c r="D3759" s="87">
        <v>65</v>
      </c>
      <c r="E3759" s="88">
        <v>50</v>
      </c>
      <c r="F3759" s="88">
        <v>35</v>
      </c>
      <c r="G3759" s="88">
        <v>115</v>
      </c>
      <c r="H3759" s="88">
        <v>95</v>
      </c>
      <c r="I3759" s="89">
        <v>95</v>
      </c>
      <c r="J3759" s="153"/>
      <c r="K3759" s="666"/>
      <c r="L3759" s="666"/>
      <c r="M3759" s="65"/>
    </row>
    <row r="3760" spans="2:13">
      <c r="B3760" s="66" t="s">
        <v>1665</v>
      </c>
      <c r="C3760" s="86" t="s">
        <v>10</v>
      </c>
      <c r="D3760" s="838" t="s">
        <v>1669</v>
      </c>
      <c r="E3760" s="839"/>
      <c r="F3760" s="839"/>
      <c r="G3760" s="839"/>
      <c r="H3760" s="839"/>
      <c r="I3760" s="840"/>
      <c r="J3760" s="153"/>
      <c r="K3760" s="666"/>
      <c r="L3760" s="666"/>
      <c r="M3760" s="65"/>
    </row>
    <row r="3761" spans="2:13">
      <c r="B3761" s="66" t="s">
        <v>1666</v>
      </c>
      <c r="C3761" s="86" t="s">
        <v>13</v>
      </c>
      <c r="D3761" s="841" t="s">
        <v>1661</v>
      </c>
      <c r="E3761" s="842"/>
      <c r="F3761" s="842"/>
      <c r="G3761" s="842" t="s">
        <v>1662</v>
      </c>
      <c r="H3761" s="842"/>
      <c r="I3761" s="843"/>
      <c r="J3761" s="153"/>
      <c r="K3761" s="666"/>
      <c r="L3761" s="666"/>
      <c r="M3761" s="65"/>
    </row>
    <row r="3762" spans="2:13">
      <c r="B3762" s="66" t="s">
        <v>1670</v>
      </c>
      <c r="C3762" s="86" t="s">
        <v>1457</v>
      </c>
      <c r="D3762" s="63" t="s">
        <v>1663</v>
      </c>
      <c r="E3762" s="666" t="s">
        <v>663</v>
      </c>
      <c r="F3762" s="666"/>
      <c r="G3762" s="64" t="s">
        <v>1663</v>
      </c>
      <c r="H3762" s="666" t="s">
        <v>1372</v>
      </c>
      <c r="I3762" s="70"/>
      <c r="J3762" s="683"/>
      <c r="K3762" s="666"/>
      <c r="L3762" s="666"/>
      <c r="M3762" s="65"/>
    </row>
    <row r="3763" spans="2:13">
      <c r="B3763" s="66" t="s">
        <v>1659</v>
      </c>
      <c r="C3763" s="140">
        <v>839.34</v>
      </c>
      <c r="D3763" s="71" t="s">
        <v>1664</v>
      </c>
      <c r="E3763" s="90">
        <v>90</v>
      </c>
      <c r="F3763" s="68"/>
      <c r="G3763" s="72" t="s">
        <v>1664</v>
      </c>
      <c r="H3763" s="90">
        <v>72</v>
      </c>
      <c r="I3763" s="69"/>
      <c r="J3763" s="120"/>
      <c r="K3763" s="666"/>
      <c r="L3763" s="666"/>
      <c r="M3763" s="65"/>
    </row>
    <row r="3764" spans="2:13">
      <c r="B3764" s="66" t="s">
        <v>1660</v>
      </c>
      <c r="C3764" s="140">
        <v>80.599999999999994</v>
      </c>
      <c r="D3764" s="838" t="s">
        <v>1668</v>
      </c>
      <c r="E3764" s="839"/>
      <c r="F3764" s="839"/>
      <c r="G3764" s="839"/>
      <c r="H3764" s="839"/>
      <c r="I3764" s="840"/>
      <c r="J3764" s="120"/>
      <c r="K3764" s="666"/>
      <c r="L3764" s="666"/>
      <c r="M3764" s="65"/>
    </row>
    <row r="3765" spans="2:13">
      <c r="B3765" s="66" t="s">
        <v>1728</v>
      </c>
      <c r="C3765" s="140">
        <v>588.19000000000005</v>
      </c>
      <c r="D3765" s="841" t="s">
        <v>1661</v>
      </c>
      <c r="E3765" s="842"/>
      <c r="F3765" s="842"/>
      <c r="G3765" s="842" t="s">
        <v>1662</v>
      </c>
      <c r="H3765" s="842"/>
      <c r="I3765" s="843"/>
      <c r="J3765" s="120"/>
      <c r="K3765" s="666"/>
      <c r="L3765" s="666"/>
      <c r="M3765" s="65"/>
    </row>
    <row r="3766" spans="2:13">
      <c r="B3766" s="66" t="s">
        <v>1713</v>
      </c>
      <c r="C3766" s="140">
        <v>1</v>
      </c>
      <c r="D3766" s="63" t="s">
        <v>1663</v>
      </c>
      <c r="E3766" s="666" t="s">
        <v>950</v>
      </c>
      <c r="F3766" s="666"/>
      <c r="G3766" s="64" t="s">
        <v>1663</v>
      </c>
      <c r="H3766" s="666" t="s">
        <v>13</v>
      </c>
      <c r="I3766" s="70"/>
      <c r="J3766" s="120"/>
      <c r="K3766" s="666"/>
      <c r="L3766" s="666"/>
      <c r="M3766" s="65"/>
    </row>
    <row r="3767" spans="2:13">
      <c r="B3767" s="66" t="s">
        <v>1714</v>
      </c>
      <c r="C3767" s="140">
        <v>1.46</v>
      </c>
      <c r="D3767" s="63" t="s">
        <v>1664</v>
      </c>
      <c r="E3767" s="90">
        <v>95</v>
      </c>
      <c r="F3767" s="68"/>
      <c r="G3767" s="72" t="s">
        <v>1664</v>
      </c>
      <c r="H3767" s="91">
        <v>90</v>
      </c>
      <c r="I3767" s="70"/>
      <c r="J3767" s="120"/>
      <c r="K3767" s="666"/>
      <c r="L3767" s="666"/>
      <c r="M3767" s="65"/>
    </row>
    <row r="3768" spans="2:13">
      <c r="B3768" s="844" t="s">
        <v>1671</v>
      </c>
      <c r="C3768" s="839"/>
      <c r="D3768" s="840"/>
      <c r="E3768" s="838" t="s">
        <v>1672</v>
      </c>
      <c r="F3768" s="839"/>
      <c r="G3768" s="840"/>
      <c r="H3768" s="838" t="s">
        <v>1673</v>
      </c>
      <c r="I3768" s="839"/>
      <c r="J3768" s="840"/>
      <c r="K3768" s="838" t="s">
        <v>1701</v>
      </c>
      <c r="L3768" s="839"/>
      <c r="M3768" s="845"/>
    </row>
    <row r="3769" spans="2:13">
      <c r="B3769" s="73" t="s">
        <v>1674</v>
      </c>
      <c r="C3769" s="668" t="s">
        <v>1675</v>
      </c>
      <c r="D3769" s="669" t="s">
        <v>1676</v>
      </c>
      <c r="E3769" s="667" t="s">
        <v>1674</v>
      </c>
      <c r="F3769" s="668" t="s">
        <v>1675</v>
      </c>
      <c r="G3769" s="669" t="s">
        <v>1676</v>
      </c>
      <c r="H3769" s="667" t="s">
        <v>1694</v>
      </c>
      <c r="I3769" s="668" t="s">
        <v>1731</v>
      </c>
      <c r="J3769" s="669" t="s">
        <v>1732</v>
      </c>
      <c r="K3769" s="667" t="s">
        <v>1702</v>
      </c>
      <c r="L3769" s="668"/>
      <c r="M3769" s="77" t="s">
        <v>1703</v>
      </c>
    </row>
    <row r="3770" spans="2:13">
      <c r="B3770" s="61" t="s">
        <v>1678</v>
      </c>
      <c r="C3770" s="86" t="s">
        <v>1144</v>
      </c>
      <c r="D3770" s="92">
        <v>102</v>
      </c>
      <c r="E3770" s="665" t="s">
        <v>1678</v>
      </c>
      <c r="F3770" s="94" t="s">
        <v>944</v>
      </c>
      <c r="G3770" s="92">
        <v>68</v>
      </c>
      <c r="H3770" s="665" t="s">
        <v>1695</v>
      </c>
      <c r="I3770" s="86">
        <v>0</v>
      </c>
      <c r="J3770" s="92">
        <v>0</v>
      </c>
      <c r="K3770" s="665" t="s">
        <v>1704</v>
      </c>
      <c r="L3770" s="666"/>
      <c r="M3770" s="107">
        <v>55</v>
      </c>
    </row>
    <row r="3771" spans="2:13">
      <c r="B3771" s="61" t="s">
        <v>1679</v>
      </c>
      <c r="C3771" s="86" t="s">
        <v>1722</v>
      </c>
      <c r="D3771" s="92">
        <v>0</v>
      </c>
      <c r="E3771" s="665" t="s">
        <v>1679</v>
      </c>
      <c r="F3771" s="86" t="s">
        <v>1722</v>
      </c>
      <c r="G3771" s="92">
        <v>0</v>
      </c>
      <c r="H3771" s="665" t="s">
        <v>1696</v>
      </c>
      <c r="I3771" s="86">
        <v>90</v>
      </c>
      <c r="J3771" s="92">
        <v>20</v>
      </c>
      <c r="K3771" s="665" t="s">
        <v>1735</v>
      </c>
      <c r="L3771" s="666"/>
      <c r="M3771" s="107">
        <v>25</v>
      </c>
    </row>
    <row r="3772" spans="2:13">
      <c r="B3772" s="61" t="s">
        <v>1680</v>
      </c>
      <c r="C3772" s="86" t="s">
        <v>1722</v>
      </c>
      <c r="D3772" s="92">
        <v>0</v>
      </c>
      <c r="E3772" s="665" t="s">
        <v>1680</v>
      </c>
      <c r="F3772" s="96" t="s">
        <v>1346</v>
      </c>
      <c r="G3772" s="92">
        <v>60</v>
      </c>
      <c r="H3772" s="665" t="s">
        <v>1697</v>
      </c>
      <c r="I3772" s="86">
        <v>100</v>
      </c>
      <c r="J3772" s="92">
        <v>20</v>
      </c>
      <c r="K3772" s="67" t="s">
        <v>1706</v>
      </c>
      <c r="L3772" s="68"/>
      <c r="M3772" s="101">
        <v>50</v>
      </c>
    </row>
    <row r="3773" spans="2:13">
      <c r="B3773" s="61" t="s">
        <v>1681</v>
      </c>
      <c r="C3773" s="86" t="s">
        <v>1722</v>
      </c>
      <c r="D3773" s="92">
        <v>0</v>
      </c>
      <c r="E3773" s="665" t="s">
        <v>1681</v>
      </c>
      <c r="F3773" s="86" t="s">
        <v>1722</v>
      </c>
      <c r="G3773" s="92">
        <v>0</v>
      </c>
      <c r="H3773" s="665" t="s">
        <v>1698</v>
      </c>
      <c r="I3773" s="86">
        <v>0</v>
      </c>
      <c r="J3773" s="92">
        <v>10</v>
      </c>
      <c r="K3773" s="838" t="s">
        <v>1707</v>
      </c>
      <c r="L3773" s="839"/>
      <c r="M3773" s="845"/>
    </row>
    <row r="3774" spans="2:13">
      <c r="B3774" s="61" t="s">
        <v>1682</v>
      </c>
      <c r="C3774" s="86" t="s">
        <v>1722</v>
      </c>
      <c r="D3774" s="92">
        <v>0</v>
      </c>
      <c r="E3774" s="665" t="s">
        <v>1682</v>
      </c>
      <c r="F3774" s="86" t="s">
        <v>889</v>
      </c>
      <c r="G3774" s="92">
        <v>80</v>
      </c>
      <c r="H3774" s="666" t="s">
        <v>1724</v>
      </c>
      <c r="I3774" s="86">
        <v>50</v>
      </c>
      <c r="J3774" s="92">
        <v>0</v>
      </c>
      <c r="K3774" s="846" t="s">
        <v>1708</v>
      </c>
      <c r="L3774" s="847"/>
      <c r="M3774" s="107">
        <v>0</v>
      </c>
    </row>
    <row r="3775" spans="2:13">
      <c r="B3775" s="61" t="s">
        <v>1683</v>
      </c>
      <c r="C3775" s="86" t="s">
        <v>1723</v>
      </c>
      <c r="D3775" s="92" t="s">
        <v>1723</v>
      </c>
      <c r="E3775" s="665" t="s">
        <v>1683</v>
      </c>
      <c r="F3775" s="86" t="s">
        <v>1723</v>
      </c>
      <c r="G3775" s="92" t="s">
        <v>1723</v>
      </c>
      <c r="H3775" s="665" t="s">
        <v>1699</v>
      </c>
      <c r="I3775" s="86">
        <v>0</v>
      </c>
      <c r="J3775" s="92">
        <v>30</v>
      </c>
      <c r="K3775" s="846" t="s">
        <v>1709</v>
      </c>
      <c r="L3775" s="847"/>
      <c r="M3775" s="107">
        <v>0</v>
      </c>
    </row>
    <row r="3776" spans="2:13">
      <c r="B3776" s="61" t="s">
        <v>1684</v>
      </c>
      <c r="C3776" s="96" t="s">
        <v>869</v>
      </c>
      <c r="D3776" s="92">
        <v>150</v>
      </c>
      <c r="E3776" s="665" t="s">
        <v>1684</v>
      </c>
      <c r="F3776" s="94" t="s">
        <v>866</v>
      </c>
      <c r="G3776" s="92">
        <v>84</v>
      </c>
      <c r="H3776" s="665" t="s">
        <v>1685</v>
      </c>
      <c r="I3776" s="86">
        <v>85</v>
      </c>
      <c r="J3776" s="92">
        <v>0</v>
      </c>
      <c r="K3776" s="846" t="s">
        <v>1710</v>
      </c>
      <c r="L3776" s="847"/>
      <c r="M3776" s="107">
        <v>0</v>
      </c>
    </row>
    <row r="3777" spans="2:13">
      <c r="B3777" s="61" t="s">
        <v>1685</v>
      </c>
      <c r="C3777" s="86" t="s">
        <v>1722</v>
      </c>
      <c r="D3777" s="92">
        <v>0</v>
      </c>
      <c r="E3777" s="665" t="s">
        <v>1685</v>
      </c>
      <c r="F3777" s="86" t="s">
        <v>1722</v>
      </c>
      <c r="G3777" s="92">
        <v>0</v>
      </c>
      <c r="H3777" s="665" t="s">
        <v>1700</v>
      </c>
      <c r="I3777" s="100">
        <v>75</v>
      </c>
      <c r="J3777" s="106">
        <v>0</v>
      </c>
      <c r="K3777" s="593" t="s">
        <v>2003</v>
      </c>
      <c r="L3777" s="100"/>
      <c r="M3777" s="101" t="s">
        <v>2004</v>
      </c>
    </row>
    <row r="3778" spans="2:13">
      <c r="B3778" s="61" t="s">
        <v>1686</v>
      </c>
      <c r="C3778" s="86" t="s">
        <v>1722</v>
      </c>
      <c r="D3778" s="92">
        <v>0</v>
      </c>
      <c r="E3778" s="665" t="s">
        <v>1686</v>
      </c>
      <c r="F3778" s="86" t="s">
        <v>1722</v>
      </c>
      <c r="G3778" s="92">
        <v>0</v>
      </c>
      <c r="H3778" s="848" t="s">
        <v>1712</v>
      </c>
      <c r="I3778" s="849"/>
      <c r="J3778" s="81" t="s">
        <v>1711</v>
      </c>
      <c r="K3778" s="97">
        <v>30</v>
      </c>
      <c r="L3778" s="82" t="s">
        <v>1705</v>
      </c>
      <c r="M3778" s="98">
        <v>315</v>
      </c>
    </row>
    <row r="3779" spans="2:13">
      <c r="B3779" s="61" t="s">
        <v>1687</v>
      </c>
      <c r="C3779" s="86" t="s">
        <v>1722</v>
      </c>
      <c r="D3779" s="92">
        <v>0</v>
      </c>
      <c r="E3779" s="665" t="s">
        <v>1687</v>
      </c>
      <c r="F3779" s="86" t="s">
        <v>1722</v>
      </c>
      <c r="G3779" s="92">
        <v>0</v>
      </c>
      <c r="H3779" s="666"/>
      <c r="I3779" s="666"/>
      <c r="J3779" s="666"/>
      <c r="K3779" s="666"/>
      <c r="L3779" s="666"/>
      <c r="M3779" s="65"/>
    </row>
    <row r="3780" spans="2:13">
      <c r="B3780" s="61" t="s">
        <v>1688</v>
      </c>
      <c r="C3780" s="86" t="s">
        <v>1723</v>
      </c>
      <c r="D3780" s="92" t="s">
        <v>1723</v>
      </c>
      <c r="E3780" s="665" t="s">
        <v>1688</v>
      </c>
      <c r="F3780" s="86" t="s">
        <v>1723</v>
      </c>
      <c r="G3780" s="92" t="s">
        <v>1723</v>
      </c>
      <c r="H3780" s="666"/>
      <c r="I3780" s="666"/>
      <c r="J3780" s="666"/>
      <c r="K3780" s="666"/>
      <c r="L3780" s="666"/>
      <c r="M3780" s="65"/>
    </row>
    <row r="3781" spans="2:13">
      <c r="B3781" s="61" t="s">
        <v>1689</v>
      </c>
      <c r="C3781" s="86" t="s">
        <v>1722</v>
      </c>
      <c r="D3781" s="92">
        <v>0</v>
      </c>
      <c r="E3781" s="665" t="s">
        <v>1689</v>
      </c>
      <c r="F3781" s="96" t="s">
        <v>1195</v>
      </c>
      <c r="G3781" s="92">
        <v>75</v>
      </c>
      <c r="H3781" s="86" t="s">
        <v>1723</v>
      </c>
      <c r="I3781" s="666"/>
      <c r="J3781" s="666"/>
      <c r="K3781" s="666"/>
      <c r="L3781" s="666"/>
      <c r="M3781" s="65"/>
    </row>
    <row r="3782" spans="2:13">
      <c r="B3782" s="61" t="s">
        <v>1690</v>
      </c>
      <c r="C3782" s="86" t="s">
        <v>1722</v>
      </c>
      <c r="D3782" s="92">
        <v>0</v>
      </c>
      <c r="E3782" s="665" t="s">
        <v>1690</v>
      </c>
      <c r="F3782" s="86" t="s">
        <v>1722</v>
      </c>
      <c r="G3782" s="92">
        <v>0</v>
      </c>
      <c r="H3782" s="666"/>
      <c r="I3782" s="666"/>
      <c r="J3782" s="666"/>
      <c r="K3782" s="666"/>
      <c r="L3782" s="666"/>
      <c r="M3782" s="65"/>
    </row>
    <row r="3783" spans="2:13">
      <c r="B3783" s="61" t="s">
        <v>1691</v>
      </c>
      <c r="C3783" s="86" t="s">
        <v>986</v>
      </c>
      <c r="D3783" s="92">
        <v>30</v>
      </c>
      <c r="E3783" s="665" t="s">
        <v>1691</v>
      </c>
      <c r="F3783" s="96" t="s">
        <v>1185</v>
      </c>
      <c r="G3783" s="92">
        <v>80</v>
      </c>
      <c r="H3783" s="86" t="s">
        <v>1716</v>
      </c>
      <c r="I3783" s="666"/>
      <c r="J3783" s="85" t="s">
        <v>1717</v>
      </c>
      <c r="K3783" s="666"/>
      <c r="L3783" s="85" t="s">
        <v>1718</v>
      </c>
      <c r="M3783" s="65"/>
    </row>
    <row r="3784" spans="2:13">
      <c r="B3784" s="61" t="s">
        <v>1692</v>
      </c>
      <c r="C3784" s="86" t="s">
        <v>1722</v>
      </c>
      <c r="D3784" s="92">
        <v>0</v>
      </c>
      <c r="E3784" s="665" t="s">
        <v>1692</v>
      </c>
      <c r="F3784" s="86" t="s">
        <v>1722</v>
      </c>
      <c r="G3784" s="92">
        <v>0</v>
      </c>
      <c r="H3784" s="666"/>
      <c r="I3784" s="666"/>
      <c r="J3784" s="666"/>
      <c r="K3784" s="666"/>
      <c r="L3784" s="666"/>
      <c r="M3784" s="65"/>
    </row>
    <row r="3785" spans="2:13">
      <c r="B3785" s="61" t="s">
        <v>1677</v>
      </c>
      <c r="C3785" s="86" t="s">
        <v>1081</v>
      </c>
      <c r="D3785" s="92">
        <v>75</v>
      </c>
      <c r="E3785" s="665" t="s">
        <v>1677</v>
      </c>
      <c r="F3785" s="86" t="s">
        <v>1722</v>
      </c>
      <c r="G3785" s="92">
        <v>0</v>
      </c>
      <c r="H3785" s="86" t="s">
        <v>1723</v>
      </c>
      <c r="I3785" s="666"/>
      <c r="J3785" s="666"/>
      <c r="K3785" s="666"/>
      <c r="L3785" s="666"/>
      <c r="M3785" s="65"/>
    </row>
    <row r="3786" spans="2:13">
      <c r="B3786" s="61" t="s">
        <v>1693</v>
      </c>
      <c r="C3786" s="86" t="s">
        <v>1722</v>
      </c>
      <c r="D3786" s="92">
        <v>0</v>
      </c>
      <c r="E3786" s="665" t="s">
        <v>1693</v>
      </c>
      <c r="F3786" s="86" t="s">
        <v>1722</v>
      </c>
      <c r="G3786" s="92">
        <v>0</v>
      </c>
      <c r="H3786" s="666"/>
      <c r="I3786" s="666"/>
      <c r="J3786" s="666"/>
      <c r="K3786" s="666"/>
      <c r="L3786" s="666"/>
      <c r="M3786" s="65"/>
    </row>
    <row r="3787" spans="2:13" ht="15.75" thickBot="1">
      <c r="B3787" s="102" t="s">
        <v>1729</v>
      </c>
      <c r="C3787" s="93"/>
      <c r="D3787" s="108">
        <v>89</v>
      </c>
      <c r="E3787" s="103" t="s">
        <v>1730</v>
      </c>
      <c r="F3787" s="93"/>
      <c r="G3787" s="108">
        <v>75</v>
      </c>
      <c r="H3787" s="83"/>
      <c r="I3787" s="83"/>
      <c r="J3787" s="83"/>
      <c r="K3787" s="83"/>
      <c r="L3787" s="83"/>
      <c r="M3787" s="84"/>
    </row>
    <row r="3788" spans="2:13" ht="15.75" thickTop="1">
      <c r="B3788" s="156"/>
      <c r="C3788" s="157"/>
      <c r="D3788" s="157"/>
      <c r="E3788" s="156"/>
      <c r="F3788" s="157"/>
      <c r="G3788" s="157"/>
      <c r="H3788" s="156"/>
      <c r="I3788" s="156"/>
      <c r="J3788" s="156"/>
      <c r="K3788" s="156"/>
      <c r="L3788" s="156"/>
      <c r="M3788" s="156"/>
    </row>
    <row r="3789" spans="2:13">
      <c r="B3789" s="156"/>
      <c r="C3789" s="157"/>
      <c r="D3789" s="157"/>
      <c r="E3789" s="156"/>
      <c r="F3789" s="157"/>
      <c r="G3789" s="157"/>
      <c r="H3789" s="156"/>
      <c r="I3789" s="156"/>
      <c r="J3789" s="156"/>
      <c r="K3789" s="156"/>
      <c r="L3789" s="156"/>
      <c r="M3789" s="156"/>
    </row>
    <row r="3790" spans="2:13" ht="15.75" thickBot="1">
      <c r="B3790" s="156"/>
      <c r="C3790" s="157"/>
      <c r="D3790" s="157"/>
      <c r="E3790" s="156"/>
      <c r="F3790" s="157"/>
      <c r="G3790" s="157"/>
      <c r="H3790" s="156"/>
      <c r="I3790" s="156"/>
      <c r="J3790" s="156"/>
      <c r="K3790" s="156"/>
      <c r="L3790" s="156"/>
      <c r="M3790" s="156"/>
    </row>
    <row r="3791" spans="2:13" ht="16.5" thickTop="1" thickBot="1">
      <c r="B3791" s="833" t="s">
        <v>1893</v>
      </c>
      <c r="C3791" s="834"/>
      <c r="D3791" s="835" t="s">
        <v>1658</v>
      </c>
      <c r="E3791" s="836"/>
      <c r="F3791" s="836"/>
      <c r="G3791" s="836"/>
      <c r="H3791" s="836"/>
      <c r="I3791" s="837"/>
      <c r="J3791" s="130"/>
      <c r="K3791" s="59"/>
      <c r="L3791" s="59"/>
      <c r="M3791" s="60"/>
    </row>
    <row r="3792" spans="2:13" ht="15.75" thickTop="1">
      <c r="B3792" s="66" t="s">
        <v>1667</v>
      </c>
      <c r="C3792" s="600" t="s">
        <v>2066</v>
      </c>
      <c r="D3792" s="346" t="s">
        <v>1652</v>
      </c>
      <c r="E3792" s="347" t="s">
        <v>1653</v>
      </c>
      <c r="F3792" s="347" t="s">
        <v>1654</v>
      </c>
      <c r="G3792" s="347" t="s">
        <v>1656</v>
      </c>
      <c r="H3792" s="347" t="s">
        <v>1655</v>
      </c>
      <c r="I3792" s="348" t="s">
        <v>1657</v>
      </c>
      <c r="J3792" s="128"/>
      <c r="K3792" s="350"/>
      <c r="L3792" s="350"/>
      <c r="M3792" s="65"/>
    </row>
    <row r="3793" spans="2:13">
      <c r="B3793" s="66" t="s">
        <v>1757</v>
      </c>
      <c r="C3793" s="86" t="s">
        <v>1762</v>
      </c>
      <c r="D3793" s="87">
        <v>60</v>
      </c>
      <c r="E3793" s="88">
        <v>115</v>
      </c>
      <c r="F3793" s="88">
        <v>105</v>
      </c>
      <c r="G3793" s="88">
        <v>65</v>
      </c>
      <c r="H3793" s="88">
        <v>70</v>
      </c>
      <c r="I3793" s="89">
        <v>80</v>
      </c>
      <c r="J3793" s="128"/>
      <c r="K3793" s="350"/>
      <c r="L3793" s="350"/>
      <c r="M3793" s="65"/>
    </row>
    <row r="3794" spans="2:13">
      <c r="B3794" s="66" t="s">
        <v>1665</v>
      </c>
      <c r="C3794" s="86" t="s">
        <v>14</v>
      </c>
      <c r="D3794" s="838" t="s">
        <v>1669</v>
      </c>
      <c r="E3794" s="839"/>
      <c r="F3794" s="839"/>
      <c r="G3794" s="839"/>
      <c r="H3794" s="839"/>
      <c r="I3794" s="840"/>
      <c r="J3794" s="128"/>
      <c r="K3794" s="350"/>
      <c r="L3794" s="350"/>
      <c r="M3794" s="65"/>
    </row>
    <row r="3795" spans="2:13">
      <c r="B3795" s="66" t="s">
        <v>1666</v>
      </c>
      <c r="C3795" s="86" t="s">
        <v>16</v>
      </c>
      <c r="D3795" s="841" t="s">
        <v>1661</v>
      </c>
      <c r="E3795" s="842"/>
      <c r="F3795" s="842"/>
      <c r="G3795" s="842" t="s">
        <v>1662</v>
      </c>
      <c r="H3795" s="842"/>
      <c r="I3795" s="843"/>
      <c r="J3795" s="128"/>
      <c r="K3795" s="350"/>
      <c r="L3795" s="350"/>
      <c r="M3795" s="65"/>
    </row>
    <row r="3796" spans="2:13">
      <c r="B3796" s="66" t="s">
        <v>1670</v>
      </c>
      <c r="C3796" s="95" t="s">
        <v>1612</v>
      </c>
      <c r="D3796" s="63" t="s">
        <v>1663</v>
      </c>
      <c r="E3796" s="350" t="s">
        <v>1252</v>
      </c>
      <c r="F3796" s="350"/>
      <c r="G3796" s="64" t="s">
        <v>1663</v>
      </c>
      <c r="H3796" s="350" t="s">
        <v>644</v>
      </c>
      <c r="I3796" s="70"/>
      <c r="J3796" s="358"/>
      <c r="K3796" s="350"/>
      <c r="L3796" s="350"/>
      <c r="M3796" s="65"/>
    </row>
    <row r="3797" spans="2:13">
      <c r="B3797" s="66" t="s">
        <v>1659</v>
      </c>
      <c r="C3797" s="86">
        <v>890.91</v>
      </c>
      <c r="D3797" s="71" t="s">
        <v>1664</v>
      </c>
      <c r="E3797" s="90">
        <v>80</v>
      </c>
      <c r="F3797" s="68"/>
      <c r="G3797" s="72" t="s">
        <v>1664</v>
      </c>
      <c r="H3797" s="90">
        <v>81</v>
      </c>
      <c r="I3797" s="69"/>
      <c r="J3797" s="191"/>
      <c r="K3797" s="350"/>
      <c r="L3797" s="350"/>
      <c r="M3797" s="65"/>
    </row>
    <row r="3798" spans="2:13">
      <c r="B3798" s="66" t="s">
        <v>1660</v>
      </c>
      <c r="C3798" s="86">
        <v>194.25</v>
      </c>
      <c r="D3798" s="838" t="s">
        <v>1668</v>
      </c>
      <c r="E3798" s="839"/>
      <c r="F3798" s="839"/>
      <c r="G3798" s="839"/>
      <c r="H3798" s="839"/>
      <c r="I3798" s="840"/>
      <c r="J3798" s="191"/>
      <c r="K3798" s="350"/>
      <c r="L3798" s="350"/>
      <c r="M3798" s="65"/>
    </row>
    <row r="3799" spans="2:13">
      <c r="B3799" s="66" t="s">
        <v>1728</v>
      </c>
      <c r="C3799" s="140">
        <v>392.13</v>
      </c>
      <c r="D3799" s="841" t="s">
        <v>1661</v>
      </c>
      <c r="E3799" s="842"/>
      <c r="F3799" s="842"/>
      <c r="G3799" s="842" t="s">
        <v>1662</v>
      </c>
      <c r="H3799" s="842"/>
      <c r="I3799" s="843"/>
      <c r="J3799" s="191"/>
      <c r="K3799" s="350"/>
      <c r="L3799" s="350"/>
      <c r="M3799" s="65"/>
    </row>
    <row r="3800" spans="2:13">
      <c r="B3800" s="66" t="s">
        <v>1713</v>
      </c>
      <c r="C3800" s="86">
        <v>0.92</v>
      </c>
      <c r="D3800" s="63" t="s">
        <v>1663</v>
      </c>
      <c r="E3800" s="350" t="s">
        <v>1851</v>
      </c>
      <c r="F3800" s="350"/>
      <c r="G3800" s="64" t="s">
        <v>1663</v>
      </c>
      <c r="H3800" s="350" t="s">
        <v>1271</v>
      </c>
      <c r="I3800" s="70"/>
      <c r="J3800" s="191"/>
      <c r="K3800" s="350"/>
      <c r="L3800" s="350"/>
      <c r="M3800" s="65"/>
    </row>
    <row r="3801" spans="2:13">
      <c r="B3801" s="66" t="s">
        <v>1714</v>
      </c>
      <c r="C3801" s="86">
        <v>1.23</v>
      </c>
      <c r="D3801" s="63" t="s">
        <v>1664</v>
      </c>
      <c r="E3801" s="90">
        <v>60</v>
      </c>
      <c r="F3801" s="68"/>
      <c r="G3801" s="72" t="s">
        <v>1664</v>
      </c>
      <c r="H3801" s="91">
        <v>95</v>
      </c>
      <c r="I3801" s="70"/>
      <c r="J3801" s="191"/>
      <c r="K3801" s="350"/>
      <c r="L3801" s="350"/>
      <c r="M3801" s="65"/>
    </row>
    <row r="3802" spans="2:13">
      <c r="B3802" s="844" t="s">
        <v>1671</v>
      </c>
      <c r="C3802" s="839"/>
      <c r="D3802" s="840"/>
      <c r="E3802" s="838" t="s">
        <v>1672</v>
      </c>
      <c r="F3802" s="839"/>
      <c r="G3802" s="840"/>
      <c r="H3802" s="838" t="s">
        <v>1673</v>
      </c>
      <c r="I3802" s="839"/>
      <c r="J3802" s="840"/>
      <c r="K3802" s="838" t="s">
        <v>1701</v>
      </c>
      <c r="L3802" s="839"/>
      <c r="M3802" s="845"/>
    </row>
    <row r="3803" spans="2:13">
      <c r="B3803" s="73" t="s">
        <v>1674</v>
      </c>
      <c r="C3803" s="347" t="s">
        <v>1675</v>
      </c>
      <c r="D3803" s="348" t="s">
        <v>1676</v>
      </c>
      <c r="E3803" s="346" t="s">
        <v>1674</v>
      </c>
      <c r="F3803" s="347" t="s">
        <v>1675</v>
      </c>
      <c r="G3803" s="348" t="s">
        <v>1676</v>
      </c>
      <c r="H3803" s="346" t="s">
        <v>1694</v>
      </c>
      <c r="I3803" s="347" t="s">
        <v>1731</v>
      </c>
      <c r="J3803" s="348" t="s">
        <v>1732</v>
      </c>
      <c r="K3803" s="346" t="s">
        <v>1702</v>
      </c>
      <c r="L3803" s="347"/>
      <c r="M3803" s="77" t="s">
        <v>1703</v>
      </c>
    </row>
    <row r="3804" spans="2:13">
      <c r="B3804" s="61" t="s">
        <v>1678</v>
      </c>
      <c r="C3804" s="86" t="s">
        <v>1144</v>
      </c>
      <c r="D3804" s="92">
        <v>102</v>
      </c>
      <c r="E3804" s="349" t="s">
        <v>1678</v>
      </c>
      <c r="F3804" s="94" t="s">
        <v>944</v>
      </c>
      <c r="G3804" s="92">
        <v>68</v>
      </c>
      <c r="H3804" s="349" t="s">
        <v>1695</v>
      </c>
      <c r="I3804" s="86">
        <v>0</v>
      </c>
      <c r="J3804" s="92">
        <v>0</v>
      </c>
      <c r="K3804" s="349" t="s">
        <v>1704</v>
      </c>
      <c r="L3804" s="350"/>
      <c r="M3804" s="107">
        <v>30</v>
      </c>
    </row>
    <row r="3805" spans="2:13">
      <c r="B3805" s="61" t="s">
        <v>1679</v>
      </c>
      <c r="C3805" s="86" t="s">
        <v>1722</v>
      </c>
      <c r="D3805" s="92">
        <v>0</v>
      </c>
      <c r="E3805" s="349" t="s">
        <v>1679</v>
      </c>
      <c r="F3805" s="86" t="s">
        <v>1722</v>
      </c>
      <c r="G3805" s="92">
        <v>0</v>
      </c>
      <c r="H3805" s="349" t="s">
        <v>1696</v>
      </c>
      <c r="I3805" s="86">
        <v>100</v>
      </c>
      <c r="J3805" s="92">
        <v>0</v>
      </c>
      <c r="K3805" s="349" t="s">
        <v>1735</v>
      </c>
      <c r="L3805" s="350"/>
      <c r="M3805" s="107">
        <v>0</v>
      </c>
    </row>
    <row r="3806" spans="2:13">
      <c r="B3806" s="61" t="s">
        <v>1680</v>
      </c>
      <c r="C3806" s="86" t="s">
        <v>1723</v>
      </c>
      <c r="D3806" s="92" t="s">
        <v>1723</v>
      </c>
      <c r="E3806" s="349" t="s">
        <v>1680</v>
      </c>
      <c r="F3806" s="86" t="s">
        <v>1723</v>
      </c>
      <c r="G3806" s="92" t="s">
        <v>1723</v>
      </c>
      <c r="H3806" s="349" t="s">
        <v>1697</v>
      </c>
      <c r="I3806" s="86">
        <v>0</v>
      </c>
      <c r="J3806" s="92">
        <v>0</v>
      </c>
      <c r="K3806" s="67" t="s">
        <v>1706</v>
      </c>
      <c r="L3806" s="68"/>
      <c r="M3806" s="101">
        <v>0</v>
      </c>
    </row>
    <row r="3807" spans="2:13">
      <c r="B3807" s="61" t="s">
        <v>1681</v>
      </c>
      <c r="C3807" s="86" t="s">
        <v>1722</v>
      </c>
      <c r="D3807" s="92">
        <v>0</v>
      </c>
      <c r="E3807" s="349" t="s">
        <v>1681</v>
      </c>
      <c r="F3807" s="86" t="s">
        <v>1722</v>
      </c>
      <c r="G3807" s="92">
        <v>0</v>
      </c>
      <c r="H3807" s="349" t="s">
        <v>1698</v>
      </c>
      <c r="I3807" s="86">
        <v>0</v>
      </c>
      <c r="J3807" s="92">
        <v>10</v>
      </c>
      <c r="K3807" s="838" t="s">
        <v>1707</v>
      </c>
      <c r="L3807" s="839"/>
      <c r="M3807" s="845"/>
    </row>
    <row r="3808" spans="2:13">
      <c r="B3808" s="61" t="s">
        <v>1682</v>
      </c>
      <c r="C3808" s="86" t="s">
        <v>1722</v>
      </c>
      <c r="D3808" s="92">
        <v>0</v>
      </c>
      <c r="E3808" s="349" t="s">
        <v>1682</v>
      </c>
      <c r="F3808" s="86" t="s">
        <v>885</v>
      </c>
      <c r="G3808" s="92">
        <v>60</v>
      </c>
      <c r="H3808" s="350" t="s">
        <v>1724</v>
      </c>
      <c r="I3808" s="86">
        <v>50</v>
      </c>
      <c r="J3808" s="92">
        <v>0</v>
      </c>
      <c r="K3808" s="846" t="s">
        <v>1708</v>
      </c>
      <c r="L3808" s="847"/>
      <c r="M3808" s="107">
        <v>0</v>
      </c>
    </row>
    <row r="3809" spans="2:13">
      <c r="B3809" s="61" t="s">
        <v>1683</v>
      </c>
      <c r="C3809" s="86" t="s">
        <v>1722</v>
      </c>
      <c r="D3809" s="92">
        <v>0</v>
      </c>
      <c r="E3809" s="349" t="s">
        <v>1683</v>
      </c>
      <c r="F3809" s="86" t="s">
        <v>950</v>
      </c>
      <c r="G3809" s="92">
        <v>95</v>
      </c>
      <c r="H3809" s="349" t="s">
        <v>1699</v>
      </c>
      <c r="I3809" s="86">
        <v>0</v>
      </c>
      <c r="J3809" s="92">
        <v>0</v>
      </c>
      <c r="K3809" s="846" t="s">
        <v>1709</v>
      </c>
      <c r="L3809" s="847"/>
      <c r="M3809" s="107">
        <v>0</v>
      </c>
    </row>
    <row r="3810" spans="2:13">
      <c r="B3810" s="61" t="s">
        <v>1684</v>
      </c>
      <c r="C3810" s="94" t="s">
        <v>1268</v>
      </c>
      <c r="D3810" s="92">
        <v>120</v>
      </c>
      <c r="E3810" s="349" t="s">
        <v>1684</v>
      </c>
      <c r="F3810" s="86" t="s">
        <v>1722</v>
      </c>
      <c r="G3810" s="92">
        <v>0</v>
      </c>
      <c r="H3810" s="349" t="s">
        <v>1685</v>
      </c>
      <c r="I3810" s="86">
        <v>85</v>
      </c>
      <c r="J3810" s="92">
        <v>0</v>
      </c>
      <c r="K3810" s="846" t="s">
        <v>1710</v>
      </c>
      <c r="L3810" s="847"/>
      <c r="M3810" s="107">
        <v>100</v>
      </c>
    </row>
    <row r="3811" spans="2:13">
      <c r="B3811" s="61" t="s">
        <v>1685</v>
      </c>
      <c r="C3811" s="86" t="s">
        <v>1722</v>
      </c>
      <c r="D3811" s="92">
        <v>0</v>
      </c>
      <c r="E3811" s="349" t="s">
        <v>1685</v>
      </c>
      <c r="F3811" s="86" t="s">
        <v>1722</v>
      </c>
      <c r="G3811" s="92">
        <v>0</v>
      </c>
      <c r="H3811" s="349" t="s">
        <v>1700</v>
      </c>
      <c r="I3811" s="100">
        <v>0</v>
      </c>
      <c r="J3811" s="106">
        <v>0</v>
      </c>
      <c r="K3811" s="593" t="s">
        <v>2003</v>
      </c>
      <c r="L3811" s="100"/>
      <c r="M3811" s="101">
        <v>0</v>
      </c>
    </row>
    <row r="3812" spans="2:13">
      <c r="B3812" s="61" t="s">
        <v>1686</v>
      </c>
      <c r="C3812" s="86" t="s">
        <v>774</v>
      </c>
      <c r="D3812" s="92">
        <v>40</v>
      </c>
      <c r="E3812" s="349" t="s">
        <v>1686</v>
      </c>
      <c r="F3812" s="94" t="s">
        <v>810</v>
      </c>
      <c r="G3812" s="92">
        <v>90</v>
      </c>
      <c r="H3812" s="848" t="s">
        <v>1712</v>
      </c>
      <c r="I3812" s="849"/>
      <c r="J3812" s="81" t="s">
        <v>1711</v>
      </c>
      <c r="K3812" s="97">
        <v>0</v>
      </c>
      <c r="L3812" s="82" t="s">
        <v>1705</v>
      </c>
      <c r="M3812" s="98">
        <v>165</v>
      </c>
    </row>
    <row r="3813" spans="2:13">
      <c r="B3813" s="61" t="s">
        <v>1687</v>
      </c>
      <c r="C3813" s="86" t="s">
        <v>627</v>
      </c>
      <c r="D3813" s="92">
        <v>60</v>
      </c>
      <c r="E3813" s="349" t="s">
        <v>1687</v>
      </c>
      <c r="F3813" s="86" t="s">
        <v>1722</v>
      </c>
      <c r="G3813" s="92">
        <v>0</v>
      </c>
      <c r="H3813" s="350"/>
      <c r="I3813" s="350"/>
      <c r="J3813" s="350"/>
      <c r="K3813" s="350"/>
      <c r="L3813" s="350"/>
      <c r="M3813" s="65"/>
    </row>
    <row r="3814" spans="2:13">
      <c r="B3814" s="61" t="s">
        <v>1688</v>
      </c>
      <c r="C3814" s="86" t="s">
        <v>1722</v>
      </c>
      <c r="D3814" s="92">
        <v>0</v>
      </c>
      <c r="E3814" s="349" t="s">
        <v>1688</v>
      </c>
      <c r="F3814" s="86" t="s">
        <v>1722</v>
      </c>
      <c r="G3814" s="92">
        <v>0</v>
      </c>
      <c r="H3814" s="350"/>
      <c r="I3814" s="350"/>
      <c r="J3814" s="350"/>
      <c r="K3814" s="350"/>
      <c r="L3814" s="350"/>
      <c r="M3814" s="65"/>
    </row>
    <row r="3815" spans="2:13">
      <c r="B3815" s="61" t="s">
        <v>1689</v>
      </c>
      <c r="C3815" s="86" t="s">
        <v>1749</v>
      </c>
      <c r="D3815" s="92">
        <v>80</v>
      </c>
      <c r="E3815" s="349" t="s">
        <v>1689</v>
      </c>
      <c r="F3815" s="86" t="s">
        <v>1722</v>
      </c>
      <c r="G3815" s="92">
        <v>0</v>
      </c>
      <c r="H3815" s="350"/>
      <c r="I3815" s="350"/>
      <c r="J3815" s="350"/>
      <c r="K3815" s="350"/>
      <c r="L3815" s="350"/>
      <c r="M3815" s="65"/>
    </row>
    <row r="3816" spans="2:13">
      <c r="B3816" s="61" t="s">
        <v>1690</v>
      </c>
      <c r="C3816" s="86" t="s">
        <v>1723</v>
      </c>
      <c r="D3816" s="92" t="s">
        <v>1723</v>
      </c>
      <c r="E3816" s="349" t="s">
        <v>1690</v>
      </c>
      <c r="F3816" s="86" t="s">
        <v>1723</v>
      </c>
      <c r="G3816" s="92" t="s">
        <v>1723</v>
      </c>
      <c r="H3816" s="350"/>
      <c r="I3816" s="350"/>
      <c r="J3816" s="350"/>
      <c r="K3816" s="350"/>
      <c r="L3816" s="350"/>
      <c r="M3816" s="65"/>
    </row>
    <row r="3817" spans="2:13">
      <c r="B3817" s="61" t="s">
        <v>1691</v>
      </c>
      <c r="C3817" s="86" t="s">
        <v>1722</v>
      </c>
      <c r="D3817" s="92">
        <v>0</v>
      </c>
      <c r="E3817" s="349" t="s">
        <v>1691</v>
      </c>
      <c r="F3817" s="86" t="s">
        <v>1722</v>
      </c>
      <c r="G3817" s="92">
        <v>0</v>
      </c>
      <c r="H3817" s="86" t="s">
        <v>1716</v>
      </c>
      <c r="I3817" s="350"/>
      <c r="J3817" s="85" t="s">
        <v>1717</v>
      </c>
      <c r="K3817" s="350"/>
      <c r="L3817" s="85" t="s">
        <v>1718</v>
      </c>
      <c r="M3817" s="65"/>
    </row>
    <row r="3818" spans="2:13">
      <c r="B3818" s="61" t="s">
        <v>1692</v>
      </c>
      <c r="C3818" s="86" t="s">
        <v>1722</v>
      </c>
      <c r="D3818" s="92">
        <v>0</v>
      </c>
      <c r="E3818" s="349" t="s">
        <v>1692</v>
      </c>
      <c r="F3818" s="86" t="s">
        <v>1722</v>
      </c>
      <c r="G3818" s="92">
        <v>0</v>
      </c>
      <c r="H3818" s="350"/>
      <c r="I3818" s="350"/>
      <c r="J3818" s="350"/>
      <c r="K3818" s="350"/>
      <c r="L3818" s="350"/>
      <c r="M3818" s="65"/>
    </row>
    <row r="3819" spans="2:13">
      <c r="B3819" s="61" t="s">
        <v>1677</v>
      </c>
      <c r="C3819" s="94" t="s">
        <v>1066</v>
      </c>
      <c r="D3819" s="92">
        <v>70</v>
      </c>
      <c r="E3819" s="349" t="s">
        <v>1677</v>
      </c>
      <c r="F3819" s="86" t="s">
        <v>1722</v>
      </c>
      <c r="G3819" s="92">
        <v>0</v>
      </c>
      <c r="H3819" s="350"/>
      <c r="I3819" s="350"/>
      <c r="J3819" s="350"/>
      <c r="K3819" s="350"/>
      <c r="L3819" s="350"/>
      <c r="M3819" s="65"/>
    </row>
    <row r="3820" spans="2:13">
      <c r="B3820" s="61" t="s">
        <v>1693</v>
      </c>
      <c r="C3820" s="86" t="s">
        <v>1722</v>
      </c>
      <c r="D3820" s="92">
        <v>0</v>
      </c>
      <c r="E3820" s="349" t="s">
        <v>1693</v>
      </c>
      <c r="F3820" s="86" t="s">
        <v>1722</v>
      </c>
      <c r="G3820" s="92">
        <v>0</v>
      </c>
      <c r="H3820" s="350"/>
      <c r="I3820" s="350"/>
      <c r="J3820" s="350"/>
      <c r="K3820" s="350"/>
      <c r="L3820" s="350"/>
      <c r="M3820" s="65"/>
    </row>
    <row r="3821" spans="2:13" ht="15.75" thickBot="1">
      <c r="B3821" s="102" t="s">
        <v>1729</v>
      </c>
      <c r="C3821" s="93"/>
      <c r="D3821" s="108">
        <v>79</v>
      </c>
      <c r="E3821" s="103" t="s">
        <v>1730</v>
      </c>
      <c r="F3821" s="93"/>
      <c r="G3821" s="108">
        <v>78</v>
      </c>
      <c r="H3821" s="83"/>
      <c r="I3821" s="83"/>
      <c r="J3821" s="83"/>
      <c r="K3821" s="83"/>
      <c r="L3821" s="83"/>
      <c r="M3821" s="84"/>
    </row>
    <row r="3822" spans="2:13" ht="15.75" thickTop="1">
      <c r="B3822" s="156"/>
      <c r="C3822" s="157"/>
      <c r="D3822" s="157"/>
      <c r="E3822" s="156"/>
      <c r="F3822" s="157"/>
      <c r="G3822" s="157"/>
      <c r="H3822" s="156"/>
      <c r="I3822" s="156"/>
      <c r="J3822" s="156"/>
      <c r="K3822" s="156"/>
      <c r="L3822" s="156"/>
      <c r="M3822" s="156"/>
    </row>
    <row r="3823" spans="2:13">
      <c r="B3823" s="156"/>
      <c r="C3823" s="157"/>
      <c r="D3823" s="157"/>
      <c r="E3823" s="156"/>
      <c r="F3823" s="157"/>
      <c r="G3823" s="157"/>
      <c r="H3823" s="156"/>
      <c r="I3823" s="156"/>
      <c r="J3823" s="156"/>
      <c r="K3823" s="156"/>
      <c r="L3823" s="156"/>
      <c r="M3823" s="156"/>
    </row>
    <row r="3824" spans="2:13" ht="15.75" thickBot="1">
      <c r="B3824" s="156"/>
      <c r="C3824" s="157"/>
      <c r="D3824" s="157"/>
      <c r="E3824" s="156"/>
      <c r="F3824" s="157"/>
      <c r="G3824" s="157"/>
      <c r="H3824" s="156"/>
      <c r="I3824" s="156"/>
      <c r="J3824" s="156"/>
      <c r="K3824" s="156"/>
      <c r="L3824" s="156"/>
      <c r="M3824" s="156"/>
    </row>
    <row r="3825" spans="2:13" ht="16.5" thickTop="1" thickBot="1">
      <c r="B3825" s="833" t="s">
        <v>2148</v>
      </c>
      <c r="C3825" s="834"/>
      <c r="D3825" s="835" t="s">
        <v>1658</v>
      </c>
      <c r="E3825" s="836"/>
      <c r="F3825" s="836"/>
      <c r="G3825" s="836"/>
      <c r="H3825" s="836"/>
      <c r="I3825" s="837"/>
      <c r="J3825" s="131"/>
      <c r="K3825" s="59"/>
      <c r="L3825" s="59"/>
      <c r="M3825" s="60"/>
    </row>
    <row r="3826" spans="2:13" ht="15.75" thickTop="1">
      <c r="B3826" s="66" t="s">
        <v>1667</v>
      </c>
      <c r="C3826" s="668" t="s">
        <v>2013</v>
      </c>
      <c r="D3826" s="667" t="s">
        <v>1652</v>
      </c>
      <c r="E3826" s="668" t="s">
        <v>1653</v>
      </c>
      <c r="F3826" s="668" t="s">
        <v>1654</v>
      </c>
      <c r="G3826" s="668" t="s">
        <v>1656</v>
      </c>
      <c r="H3826" s="668" t="s">
        <v>1655</v>
      </c>
      <c r="I3826" s="669" t="s">
        <v>1657</v>
      </c>
      <c r="J3826" s="132"/>
      <c r="K3826" s="666"/>
      <c r="L3826" s="666"/>
      <c r="M3826" s="65"/>
    </row>
    <row r="3827" spans="2:13">
      <c r="B3827" s="66" t="s">
        <v>1757</v>
      </c>
      <c r="C3827" s="86" t="s">
        <v>1792</v>
      </c>
      <c r="D3827" s="87">
        <v>105</v>
      </c>
      <c r="E3827" s="88">
        <v>95</v>
      </c>
      <c r="F3827" s="88">
        <v>80</v>
      </c>
      <c r="G3827" s="88">
        <v>40</v>
      </c>
      <c r="H3827" s="88">
        <v>80</v>
      </c>
      <c r="I3827" s="89">
        <v>90</v>
      </c>
      <c r="J3827" s="132"/>
      <c r="K3827" s="666"/>
      <c r="L3827" s="666"/>
      <c r="M3827" s="65"/>
    </row>
    <row r="3828" spans="2:13">
      <c r="B3828" s="66" t="s">
        <v>1665</v>
      </c>
      <c r="C3828" s="86" t="s">
        <v>11</v>
      </c>
      <c r="D3828" s="838" t="s">
        <v>1669</v>
      </c>
      <c r="E3828" s="839"/>
      <c r="F3828" s="839"/>
      <c r="G3828" s="839"/>
      <c r="H3828" s="839"/>
      <c r="I3828" s="840"/>
      <c r="J3828" s="132"/>
      <c r="K3828" s="666"/>
      <c r="L3828" s="666"/>
      <c r="M3828" s="65"/>
    </row>
    <row r="3829" spans="2:13">
      <c r="B3829" s="66" t="s">
        <v>1666</v>
      </c>
      <c r="C3829" s="86" t="s">
        <v>1723</v>
      </c>
      <c r="D3829" s="841" t="s">
        <v>1661</v>
      </c>
      <c r="E3829" s="842"/>
      <c r="F3829" s="842"/>
      <c r="G3829" s="842" t="s">
        <v>1662</v>
      </c>
      <c r="H3829" s="842"/>
      <c r="I3829" s="843"/>
      <c r="J3829" s="132"/>
      <c r="K3829" s="666"/>
      <c r="L3829" s="666"/>
      <c r="M3829" s="65"/>
    </row>
    <row r="3830" spans="2:13">
      <c r="B3830" s="66" t="s">
        <v>1670</v>
      </c>
      <c r="C3830" s="86" t="s">
        <v>1562</v>
      </c>
      <c r="D3830" s="63" t="s">
        <v>1663</v>
      </c>
      <c r="E3830" s="666" t="s">
        <v>1144</v>
      </c>
      <c r="F3830" s="666"/>
      <c r="G3830" s="64" t="s">
        <v>1663</v>
      </c>
      <c r="H3830" s="666" t="s">
        <v>1723</v>
      </c>
      <c r="I3830" s="70"/>
      <c r="J3830" s="132"/>
      <c r="K3830" s="666"/>
      <c r="L3830" s="666"/>
      <c r="M3830" s="65"/>
    </row>
    <row r="3831" spans="2:13">
      <c r="B3831" s="66" t="s">
        <v>1659</v>
      </c>
      <c r="C3831" s="140">
        <v>260.95999999999998</v>
      </c>
      <c r="D3831" s="71" t="s">
        <v>1664</v>
      </c>
      <c r="E3831" s="90">
        <v>102</v>
      </c>
      <c r="F3831" s="68"/>
      <c r="G3831" s="72" t="s">
        <v>1664</v>
      </c>
      <c r="H3831" s="90" t="s">
        <v>1723</v>
      </c>
      <c r="I3831" s="69"/>
      <c r="J3831" s="132"/>
      <c r="K3831" s="666"/>
      <c r="L3831" s="666"/>
      <c r="M3831" s="65"/>
    </row>
    <row r="3832" spans="2:13">
      <c r="B3832" s="66" t="s">
        <v>1660</v>
      </c>
      <c r="C3832" s="140">
        <v>305.86</v>
      </c>
      <c r="D3832" s="838" t="s">
        <v>1668</v>
      </c>
      <c r="E3832" s="839"/>
      <c r="F3832" s="839"/>
      <c r="G3832" s="839"/>
      <c r="H3832" s="839"/>
      <c r="I3832" s="840"/>
      <c r="J3832" s="132"/>
      <c r="K3832" s="666"/>
      <c r="L3832" s="666"/>
      <c r="M3832" s="65"/>
    </row>
    <row r="3833" spans="2:13">
      <c r="B3833" s="66" t="s">
        <v>1728</v>
      </c>
      <c r="C3833" s="140">
        <v>402.85</v>
      </c>
      <c r="D3833" s="841" t="s">
        <v>1661</v>
      </c>
      <c r="E3833" s="842"/>
      <c r="F3833" s="842"/>
      <c r="G3833" s="842" t="s">
        <v>1662</v>
      </c>
      <c r="H3833" s="842"/>
      <c r="I3833" s="843"/>
      <c r="J3833" s="132"/>
      <c r="K3833" s="666"/>
      <c r="L3833" s="666"/>
      <c r="M3833" s="65"/>
    </row>
    <row r="3834" spans="2:13">
      <c r="B3834" s="66" t="s">
        <v>1713</v>
      </c>
      <c r="C3834" s="140">
        <v>1.62</v>
      </c>
      <c r="D3834" s="63" t="s">
        <v>1663</v>
      </c>
      <c r="E3834" s="666" t="s">
        <v>944</v>
      </c>
      <c r="F3834" s="666"/>
      <c r="G3834" s="64" t="s">
        <v>1663</v>
      </c>
      <c r="H3834" s="666" t="s">
        <v>1723</v>
      </c>
      <c r="I3834" s="70"/>
      <c r="J3834" s="132"/>
      <c r="K3834" s="666"/>
      <c r="L3834" s="666"/>
      <c r="M3834" s="65"/>
    </row>
    <row r="3835" spans="2:13">
      <c r="B3835" s="66" t="s">
        <v>1714</v>
      </c>
      <c r="C3835" s="140">
        <v>1.38</v>
      </c>
      <c r="D3835" s="63" t="s">
        <v>1664</v>
      </c>
      <c r="E3835" s="90">
        <v>68</v>
      </c>
      <c r="F3835" s="68"/>
      <c r="G3835" s="72" t="s">
        <v>1664</v>
      </c>
      <c r="H3835" s="91" t="s">
        <v>1723</v>
      </c>
      <c r="I3835" s="70"/>
      <c r="J3835" s="132"/>
      <c r="K3835" s="666"/>
      <c r="L3835" s="666"/>
      <c r="M3835" s="65"/>
    </row>
    <row r="3836" spans="2:13">
      <c r="B3836" s="844" t="s">
        <v>1671</v>
      </c>
      <c r="C3836" s="839"/>
      <c r="D3836" s="840"/>
      <c r="E3836" s="838" t="s">
        <v>1672</v>
      </c>
      <c r="F3836" s="839"/>
      <c r="G3836" s="840"/>
      <c r="H3836" s="838" t="s">
        <v>1673</v>
      </c>
      <c r="I3836" s="839"/>
      <c r="J3836" s="840"/>
      <c r="K3836" s="838" t="s">
        <v>1701</v>
      </c>
      <c r="L3836" s="839"/>
      <c r="M3836" s="845"/>
    </row>
    <row r="3837" spans="2:13">
      <c r="B3837" s="73" t="s">
        <v>1674</v>
      </c>
      <c r="C3837" s="668" t="s">
        <v>1675</v>
      </c>
      <c r="D3837" s="669" t="s">
        <v>1676</v>
      </c>
      <c r="E3837" s="667" t="s">
        <v>1674</v>
      </c>
      <c r="F3837" s="668" t="s">
        <v>1675</v>
      </c>
      <c r="G3837" s="669" t="s">
        <v>1676</v>
      </c>
      <c r="H3837" s="667" t="s">
        <v>1694</v>
      </c>
      <c r="I3837" s="668" t="s">
        <v>1731</v>
      </c>
      <c r="J3837" s="669" t="s">
        <v>1732</v>
      </c>
      <c r="K3837" s="667" t="s">
        <v>1702</v>
      </c>
      <c r="L3837" s="668"/>
      <c r="M3837" s="77" t="s">
        <v>1703</v>
      </c>
    </row>
    <row r="3838" spans="2:13">
      <c r="B3838" s="61" t="s">
        <v>1678</v>
      </c>
      <c r="C3838" s="86" t="s">
        <v>1723</v>
      </c>
      <c r="D3838" s="92" t="s">
        <v>1723</v>
      </c>
      <c r="E3838" s="665" t="s">
        <v>1678</v>
      </c>
      <c r="F3838" s="86" t="s">
        <v>1723</v>
      </c>
      <c r="G3838" s="92" t="s">
        <v>1723</v>
      </c>
      <c r="H3838" s="665" t="s">
        <v>1695</v>
      </c>
      <c r="I3838" s="86">
        <v>0</v>
      </c>
      <c r="J3838" s="92">
        <v>10</v>
      </c>
      <c r="K3838" s="665" t="s">
        <v>1704</v>
      </c>
      <c r="L3838" s="666"/>
      <c r="M3838" s="107">
        <v>30</v>
      </c>
    </row>
    <row r="3839" spans="2:13">
      <c r="B3839" s="61" t="s">
        <v>1679</v>
      </c>
      <c r="C3839" s="86" t="s">
        <v>847</v>
      </c>
      <c r="D3839" s="92">
        <v>75</v>
      </c>
      <c r="E3839" s="665" t="s">
        <v>1679</v>
      </c>
      <c r="F3839" s="86" t="s">
        <v>844</v>
      </c>
      <c r="G3839" s="92">
        <v>102</v>
      </c>
      <c r="H3839" s="665" t="s">
        <v>1696</v>
      </c>
      <c r="I3839" s="86">
        <v>90</v>
      </c>
      <c r="J3839" s="92">
        <v>-50</v>
      </c>
      <c r="K3839" s="665" t="s">
        <v>1735</v>
      </c>
      <c r="L3839" s="666"/>
      <c r="M3839" s="107">
        <v>0</v>
      </c>
    </row>
    <row r="3840" spans="2:13">
      <c r="B3840" s="61" t="s">
        <v>1680</v>
      </c>
      <c r="C3840" s="86" t="s">
        <v>644</v>
      </c>
      <c r="D3840" s="92">
        <v>81</v>
      </c>
      <c r="E3840" s="665" t="s">
        <v>1680</v>
      </c>
      <c r="F3840" s="86" t="s">
        <v>1271</v>
      </c>
      <c r="G3840" s="92">
        <v>95</v>
      </c>
      <c r="H3840" s="665" t="s">
        <v>1697</v>
      </c>
      <c r="I3840" s="86">
        <v>100</v>
      </c>
      <c r="J3840" s="92">
        <v>30</v>
      </c>
      <c r="K3840" s="67" t="s">
        <v>1706</v>
      </c>
      <c r="L3840" s="68"/>
      <c r="M3840" s="101">
        <v>0</v>
      </c>
    </row>
    <row r="3841" spans="2:13">
      <c r="B3841" s="61" t="s">
        <v>1681</v>
      </c>
      <c r="C3841" s="109" t="s">
        <v>1784</v>
      </c>
      <c r="D3841" s="92">
        <v>75</v>
      </c>
      <c r="E3841" s="665" t="s">
        <v>1681</v>
      </c>
      <c r="F3841" s="96" t="s">
        <v>1307</v>
      </c>
      <c r="G3841" s="92">
        <v>95</v>
      </c>
      <c r="H3841" s="665" t="s">
        <v>1698</v>
      </c>
      <c r="I3841" s="86">
        <v>0</v>
      </c>
      <c r="J3841" s="92">
        <v>10</v>
      </c>
      <c r="K3841" s="838" t="s">
        <v>1707</v>
      </c>
      <c r="L3841" s="839"/>
      <c r="M3841" s="845"/>
    </row>
    <row r="3842" spans="2:13">
      <c r="B3842" s="61" t="s">
        <v>1682</v>
      </c>
      <c r="C3842" s="86" t="s">
        <v>1722</v>
      </c>
      <c r="D3842" s="92">
        <v>0</v>
      </c>
      <c r="E3842" s="665" t="s">
        <v>1682</v>
      </c>
      <c r="F3842" s="94" t="s">
        <v>1908</v>
      </c>
      <c r="G3842" s="92">
        <v>60</v>
      </c>
      <c r="H3842" s="666" t="s">
        <v>1724</v>
      </c>
      <c r="I3842" s="86">
        <v>50</v>
      </c>
      <c r="J3842" s="92">
        <v>0</v>
      </c>
      <c r="K3842" s="846" t="s">
        <v>1708</v>
      </c>
      <c r="L3842" s="847"/>
      <c r="M3842" s="107">
        <v>0</v>
      </c>
    </row>
    <row r="3843" spans="2:13">
      <c r="B3843" s="61" t="s">
        <v>1683</v>
      </c>
      <c r="C3843" s="86" t="s">
        <v>663</v>
      </c>
      <c r="D3843" s="92">
        <v>90</v>
      </c>
      <c r="E3843" s="665" t="s">
        <v>1683</v>
      </c>
      <c r="F3843" s="86" t="s">
        <v>950</v>
      </c>
      <c r="G3843" s="92">
        <v>95</v>
      </c>
      <c r="H3843" s="665" t="s">
        <v>1699</v>
      </c>
      <c r="I3843" s="86">
        <v>0</v>
      </c>
      <c r="J3843" s="92">
        <v>10</v>
      </c>
      <c r="K3843" s="846" t="s">
        <v>1709</v>
      </c>
      <c r="L3843" s="847"/>
      <c r="M3843" s="107">
        <v>0</v>
      </c>
    </row>
    <row r="3844" spans="2:13">
      <c r="B3844" s="61" t="s">
        <v>1684</v>
      </c>
      <c r="C3844" s="96" t="s">
        <v>869</v>
      </c>
      <c r="D3844" s="92">
        <v>150</v>
      </c>
      <c r="E3844" s="665" t="s">
        <v>1684</v>
      </c>
      <c r="F3844" s="94" t="s">
        <v>866</v>
      </c>
      <c r="G3844" s="92">
        <v>84</v>
      </c>
      <c r="H3844" s="665" t="s">
        <v>1685</v>
      </c>
      <c r="I3844" s="86">
        <v>85</v>
      </c>
      <c r="J3844" s="92">
        <v>0</v>
      </c>
      <c r="K3844" s="846" t="s">
        <v>1710</v>
      </c>
      <c r="L3844" s="847"/>
      <c r="M3844" s="107">
        <v>0</v>
      </c>
    </row>
    <row r="3845" spans="2:13">
      <c r="B3845" s="61" t="s">
        <v>1685</v>
      </c>
      <c r="C3845" s="86" t="s">
        <v>1722</v>
      </c>
      <c r="D3845" s="92">
        <v>0</v>
      </c>
      <c r="E3845" s="665" t="s">
        <v>1685</v>
      </c>
      <c r="F3845" s="86" t="s">
        <v>1722</v>
      </c>
      <c r="G3845" s="92">
        <v>0</v>
      </c>
      <c r="H3845" s="665" t="s">
        <v>1700</v>
      </c>
      <c r="I3845" s="100">
        <v>0</v>
      </c>
      <c r="J3845" s="106">
        <v>0</v>
      </c>
      <c r="K3845" s="593" t="s">
        <v>2003</v>
      </c>
      <c r="L3845" s="100"/>
      <c r="M3845" s="101">
        <v>0</v>
      </c>
    </row>
    <row r="3846" spans="2:13">
      <c r="B3846" s="61" t="s">
        <v>1686</v>
      </c>
      <c r="C3846" s="94" t="s">
        <v>811</v>
      </c>
      <c r="D3846" s="92">
        <v>100</v>
      </c>
      <c r="E3846" s="665" t="s">
        <v>1686</v>
      </c>
      <c r="F3846" s="86" t="s">
        <v>1722</v>
      </c>
      <c r="G3846" s="92">
        <v>0</v>
      </c>
      <c r="H3846" s="848" t="s">
        <v>1712</v>
      </c>
      <c r="I3846" s="849"/>
      <c r="J3846" s="81" t="s">
        <v>1711</v>
      </c>
      <c r="K3846" s="97">
        <v>30</v>
      </c>
      <c r="L3846" s="82" t="s">
        <v>1705</v>
      </c>
      <c r="M3846" s="98">
        <v>60</v>
      </c>
    </row>
    <row r="3847" spans="2:13">
      <c r="B3847" s="61" t="s">
        <v>1687</v>
      </c>
      <c r="C3847" s="86" t="s">
        <v>627</v>
      </c>
      <c r="D3847" s="92">
        <v>60</v>
      </c>
      <c r="E3847" s="665" t="s">
        <v>1687</v>
      </c>
      <c r="F3847" s="86" t="s">
        <v>1722</v>
      </c>
      <c r="G3847" s="92">
        <v>0</v>
      </c>
      <c r="H3847" s="666"/>
      <c r="I3847" s="666"/>
      <c r="J3847" s="666"/>
      <c r="K3847" s="666"/>
      <c r="L3847" s="666"/>
      <c r="M3847" s="65"/>
    </row>
    <row r="3848" spans="2:13">
      <c r="B3848" s="61" t="s">
        <v>1688</v>
      </c>
      <c r="C3848" s="86" t="s">
        <v>1722</v>
      </c>
      <c r="D3848" s="92">
        <v>0</v>
      </c>
      <c r="E3848" s="665" t="s">
        <v>1688</v>
      </c>
      <c r="F3848" s="86" t="s">
        <v>1722</v>
      </c>
      <c r="G3848" s="92">
        <v>0</v>
      </c>
      <c r="H3848" s="666"/>
      <c r="I3848" s="666"/>
      <c r="J3848" s="666"/>
      <c r="K3848" s="666"/>
      <c r="L3848" s="666"/>
      <c r="M3848" s="65"/>
    </row>
    <row r="3849" spans="2:13">
      <c r="B3849" s="61" t="s">
        <v>1689</v>
      </c>
      <c r="C3849" s="94" t="s">
        <v>879</v>
      </c>
      <c r="D3849" s="92">
        <v>51</v>
      </c>
      <c r="E3849" s="665" t="s">
        <v>1689</v>
      </c>
      <c r="F3849" s="86" t="s">
        <v>1722</v>
      </c>
      <c r="G3849" s="92">
        <v>0</v>
      </c>
      <c r="H3849" s="86" t="s">
        <v>1723</v>
      </c>
      <c r="I3849" s="666"/>
      <c r="J3849" s="666"/>
      <c r="K3849" s="666"/>
      <c r="L3849" s="666"/>
      <c r="M3849" s="65"/>
    </row>
    <row r="3850" spans="2:13">
      <c r="B3850" s="61" t="s">
        <v>1690</v>
      </c>
      <c r="C3850" s="86" t="s">
        <v>1154</v>
      </c>
      <c r="D3850" s="92">
        <v>68</v>
      </c>
      <c r="E3850" s="665" t="s">
        <v>1690</v>
      </c>
      <c r="F3850" s="86" t="s">
        <v>1722</v>
      </c>
      <c r="G3850" s="92">
        <v>0</v>
      </c>
      <c r="H3850" s="666"/>
      <c r="I3850" s="666"/>
      <c r="J3850" s="666"/>
      <c r="K3850" s="666"/>
      <c r="L3850" s="666"/>
      <c r="M3850" s="65"/>
    </row>
    <row r="3851" spans="2:13">
      <c r="B3851" s="61" t="s">
        <v>1691</v>
      </c>
      <c r="C3851" s="96" t="s">
        <v>1187</v>
      </c>
      <c r="D3851" s="92">
        <v>70</v>
      </c>
      <c r="E3851" s="665" t="s">
        <v>1691</v>
      </c>
      <c r="F3851" s="96" t="s">
        <v>1185</v>
      </c>
      <c r="G3851" s="92">
        <v>80</v>
      </c>
      <c r="H3851" s="86" t="s">
        <v>1716</v>
      </c>
      <c r="I3851" s="666"/>
      <c r="J3851" s="85" t="s">
        <v>1717</v>
      </c>
      <c r="K3851" s="666"/>
      <c r="L3851" s="85" t="s">
        <v>1718</v>
      </c>
      <c r="M3851" s="65"/>
    </row>
    <row r="3852" spans="2:13">
      <c r="B3852" s="61" t="s">
        <v>1692</v>
      </c>
      <c r="C3852" s="86" t="s">
        <v>1074</v>
      </c>
      <c r="D3852" s="92">
        <v>120</v>
      </c>
      <c r="E3852" s="665" t="s">
        <v>1692</v>
      </c>
      <c r="F3852" s="86" t="s">
        <v>1722</v>
      </c>
      <c r="G3852" s="92">
        <v>0</v>
      </c>
      <c r="H3852" s="666"/>
      <c r="I3852" s="666"/>
      <c r="J3852" s="666"/>
      <c r="K3852" s="666"/>
      <c r="L3852" s="666"/>
      <c r="M3852" s="65"/>
    </row>
    <row r="3853" spans="2:13">
      <c r="B3853" s="61" t="s">
        <v>1677</v>
      </c>
      <c r="C3853" s="96" t="s">
        <v>1262</v>
      </c>
      <c r="D3853" s="92">
        <v>110</v>
      </c>
      <c r="E3853" s="665" t="s">
        <v>1677</v>
      </c>
      <c r="F3853" s="86" t="s">
        <v>1722</v>
      </c>
      <c r="G3853" s="92">
        <v>0</v>
      </c>
      <c r="H3853" s="86" t="s">
        <v>1723</v>
      </c>
      <c r="I3853" s="666"/>
      <c r="J3853" s="666"/>
      <c r="K3853" s="666"/>
      <c r="L3853" s="666"/>
      <c r="M3853" s="65"/>
    </row>
    <row r="3854" spans="2:13">
      <c r="B3854" s="61" t="s">
        <v>1693</v>
      </c>
      <c r="C3854" s="86" t="s">
        <v>964</v>
      </c>
      <c r="D3854" s="92">
        <v>75</v>
      </c>
      <c r="E3854" s="665" t="s">
        <v>1693</v>
      </c>
      <c r="F3854" s="86" t="s">
        <v>1722</v>
      </c>
      <c r="G3854" s="92">
        <v>0</v>
      </c>
      <c r="H3854" s="666"/>
      <c r="I3854" s="666"/>
      <c r="J3854" s="666"/>
      <c r="K3854" s="666"/>
      <c r="L3854" s="666"/>
      <c r="M3854" s="65"/>
    </row>
    <row r="3855" spans="2:13" ht="15.75" thickBot="1">
      <c r="B3855" s="102" t="s">
        <v>1729</v>
      </c>
      <c r="C3855" s="93"/>
      <c r="D3855" s="108">
        <v>87</v>
      </c>
      <c r="E3855" s="103" t="s">
        <v>1730</v>
      </c>
      <c r="F3855" s="93"/>
      <c r="G3855" s="108">
        <v>87</v>
      </c>
      <c r="H3855" s="83"/>
      <c r="I3855" s="83"/>
      <c r="J3855" s="83"/>
      <c r="K3855" s="83"/>
      <c r="L3855" s="83"/>
      <c r="M3855" s="84"/>
    </row>
    <row r="3856" spans="2:13" ht="16.5" thickTop="1" thickBot="1">
      <c r="B3856" s="156"/>
      <c r="C3856" s="157"/>
      <c r="D3856" s="157"/>
      <c r="E3856" s="156"/>
      <c r="F3856" s="157"/>
      <c r="G3856" s="157"/>
      <c r="H3856" s="156"/>
      <c r="I3856" s="156"/>
      <c r="J3856" s="156"/>
      <c r="K3856" s="156"/>
      <c r="L3856" s="156"/>
      <c r="M3856" s="156"/>
    </row>
    <row r="3857" spans="2:13" ht="16.5" thickTop="1" thickBot="1">
      <c r="B3857" s="833" t="s">
        <v>2149</v>
      </c>
      <c r="C3857" s="834"/>
      <c r="D3857" s="835" t="s">
        <v>1658</v>
      </c>
      <c r="E3857" s="836"/>
      <c r="F3857" s="836"/>
      <c r="G3857" s="836"/>
      <c r="H3857" s="836"/>
      <c r="I3857" s="837"/>
      <c r="J3857" s="131"/>
      <c r="K3857" s="59"/>
      <c r="L3857" s="59"/>
      <c r="M3857" s="60"/>
    </row>
    <row r="3858" spans="2:13" ht="15.75" thickTop="1">
      <c r="B3858" s="66" t="s">
        <v>1667</v>
      </c>
      <c r="C3858" s="678" t="s">
        <v>2031</v>
      </c>
      <c r="D3858" s="677" t="s">
        <v>1652</v>
      </c>
      <c r="E3858" s="678" t="s">
        <v>1653</v>
      </c>
      <c r="F3858" s="678" t="s">
        <v>1654</v>
      </c>
      <c r="G3858" s="678" t="s">
        <v>1656</v>
      </c>
      <c r="H3858" s="678" t="s">
        <v>1655</v>
      </c>
      <c r="I3858" s="679" t="s">
        <v>1657</v>
      </c>
      <c r="J3858" s="132"/>
      <c r="K3858" s="681"/>
      <c r="L3858" s="681"/>
      <c r="M3858" s="65"/>
    </row>
    <row r="3859" spans="2:13">
      <c r="B3859" s="66" t="s">
        <v>1757</v>
      </c>
      <c r="C3859" s="86" t="s">
        <v>1792</v>
      </c>
      <c r="D3859" s="87">
        <v>60</v>
      </c>
      <c r="E3859" s="88">
        <v>90</v>
      </c>
      <c r="F3859" s="88">
        <v>70</v>
      </c>
      <c r="G3859" s="88">
        <v>60</v>
      </c>
      <c r="H3859" s="88">
        <v>120</v>
      </c>
      <c r="I3859" s="89">
        <v>40</v>
      </c>
      <c r="J3859" s="132"/>
      <c r="K3859" s="681"/>
      <c r="L3859" s="681"/>
      <c r="M3859" s="65"/>
    </row>
    <row r="3860" spans="2:13">
      <c r="B3860" s="66" t="s">
        <v>1665</v>
      </c>
      <c r="C3860" s="86" t="s">
        <v>11</v>
      </c>
      <c r="D3860" s="838" t="s">
        <v>1669</v>
      </c>
      <c r="E3860" s="839"/>
      <c r="F3860" s="839"/>
      <c r="G3860" s="839"/>
      <c r="H3860" s="839"/>
      <c r="I3860" s="840"/>
      <c r="J3860" s="132"/>
      <c r="K3860" s="681"/>
      <c r="L3860" s="681"/>
      <c r="M3860" s="65"/>
    </row>
    <row r="3861" spans="2:13">
      <c r="B3861" s="66" t="s">
        <v>1666</v>
      </c>
      <c r="C3861" s="86" t="s">
        <v>1723</v>
      </c>
      <c r="D3861" s="841" t="s">
        <v>1661</v>
      </c>
      <c r="E3861" s="842"/>
      <c r="F3861" s="842"/>
      <c r="G3861" s="842" t="s">
        <v>1662</v>
      </c>
      <c r="H3861" s="842"/>
      <c r="I3861" s="843"/>
      <c r="J3861" s="132"/>
      <c r="K3861" s="681"/>
      <c r="L3861" s="681"/>
      <c r="M3861" s="65"/>
    </row>
    <row r="3862" spans="2:13">
      <c r="B3862" s="66" t="s">
        <v>1670</v>
      </c>
      <c r="C3862" s="109" t="s">
        <v>1427</v>
      </c>
      <c r="D3862" s="63" t="s">
        <v>1663</v>
      </c>
      <c r="E3862" s="681" t="s">
        <v>1144</v>
      </c>
      <c r="F3862" s="681"/>
      <c r="G3862" s="64" t="s">
        <v>1663</v>
      </c>
      <c r="H3862" s="681" t="s">
        <v>1723</v>
      </c>
      <c r="I3862" s="70"/>
      <c r="J3862" s="132"/>
      <c r="K3862" s="681"/>
      <c r="L3862" s="681"/>
      <c r="M3862" s="65"/>
    </row>
    <row r="3863" spans="2:13">
      <c r="B3863" s="66" t="s">
        <v>1659</v>
      </c>
      <c r="C3863" s="140">
        <v>83.18</v>
      </c>
      <c r="D3863" s="71" t="s">
        <v>1664</v>
      </c>
      <c r="E3863" s="90">
        <v>102</v>
      </c>
      <c r="F3863" s="68"/>
      <c r="G3863" s="72" t="s">
        <v>1664</v>
      </c>
      <c r="H3863" s="90" t="s">
        <v>1723</v>
      </c>
      <c r="I3863" s="69"/>
      <c r="J3863" s="132"/>
      <c r="K3863" s="681"/>
      <c r="L3863" s="681"/>
      <c r="M3863" s="65"/>
    </row>
    <row r="3864" spans="2:13">
      <c r="B3864" s="66" t="s">
        <v>1660</v>
      </c>
      <c r="C3864" s="140">
        <v>206.26</v>
      </c>
      <c r="D3864" s="838" t="s">
        <v>1668</v>
      </c>
      <c r="E3864" s="839"/>
      <c r="F3864" s="839"/>
      <c r="G3864" s="839"/>
      <c r="H3864" s="839"/>
      <c r="I3864" s="840"/>
      <c r="J3864" s="132"/>
      <c r="K3864" s="681"/>
      <c r="L3864" s="681"/>
      <c r="M3864" s="65"/>
    </row>
    <row r="3865" spans="2:13">
      <c r="B3865" s="66" t="s">
        <v>1728</v>
      </c>
      <c r="C3865" s="140">
        <v>383.17</v>
      </c>
      <c r="D3865" s="841" t="s">
        <v>1661</v>
      </c>
      <c r="E3865" s="842"/>
      <c r="F3865" s="842"/>
      <c r="G3865" s="842" t="s">
        <v>1662</v>
      </c>
      <c r="H3865" s="842"/>
      <c r="I3865" s="843"/>
      <c r="J3865" s="132"/>
      <c r="K3865" s="681"/>
      <c r="L3865" s="681"/>
      <c r="M3865" s="65"/>
    </row>
    <row r="3866" spans="2:13">
      <c r="B3866" s="66" t="s">
        <v>1713</v>
      </c>
      <c r="C3866" s="140">
        <v>0.92</v>
      </c>
      <c r="D3866" s="63" t="s">
        <v>1663</v>
      </c>
      <c r="E3866" s="681" t="s">
        <v>1280</v>
      </c>
      <c r="F3866" s="681"/>
      <c r="G3866" s="64" t="s">
        <v>1663</v>
      </c>
      <c r="H3866" s="681" t="s">
        <v>1723</v>
      </c>
      <c r="I3866" s="70"/>
      <c r="J3866" s="132"/>
      <c r="K3866" s="681"/>
      <c r="L3866" s="681"/>
      <c r="M3866" s="65"/>
    </row>
    <row r="3867" spans="2:13">
      <c r="B3867" s="66" t="s">
        <v>1714</v>
      </c>
      <c r="C3867" s="140">
        <v>0.62</v>
      </c>
      <c r="D3867" s="63" t="s">
        <v>1664</v>
      </c>
      <c r="E3867" s="90">
        <v>60</v>
      </c>
      <c r="F3867" s="68"/>
      <c r="G3867" s="72" t="s">
        <v>1664</v>
      </c>
      <c r="H3867" s="91" t="s">
        <v>1723</v>
      </c>
      <c r="I3867" s="70"/>
      <c r="J3867" s="132"/>
      <c r="K3867" s="681"/>
      <c r="L3867" s="681"/>
      <c r="M3867" s="65"/>
    </row>
    <row r="3868" spans="2:13">
      <c r="B3868" s="844" t="s">
        <v>1671</v>
      </c>
      <c r="C3868" s="839"/>
      <c r="D3868" s="840"/>
      <c r="E3868" s="838" t="s">
        <v>1672</v>
      </c>
      <c r="F3868" s="839"/>
      <c r="G3868" s="840"/>
      <c r="H3868" s="838" t="s">
        <v>1673</v>
      </c>
      <c r="I3868" s="839"/>
      <c r="J3868" s="840"/>
      <c r="K3868" s="838" t="s">
        <v>1701</v>
      </c>
      <c r="L3868" s="839"/>
      <c r="M3868" s="845"/>
    </row>
    <row r="3869" spans="2:13">
      <c r="B3869" s="73" t="s">
        <v>1674</v>
      </c>
      <c r="C3869" s="678" t="s">
        <v>1675</v>
      </c>
      <c r="D3869" s="679" t="s">
        <v>1676</v>
      </c>
      <c r="E3869" s="677" t="s">
        <v>1674</v>
      </c>
      <c r="F3869" s="678" t="s">
        <v>1675</v>
      </c>
      <c r="G3869" s="679" t="s">
        <v>1676</v>
      </c>
      <c r="H3869" s="677" t="s">
        <v>1694</v>
      </c>
      <c r="I3869" s="678" t="s">
        <v>1731</v>
      </c>
      <c r="J3869" s="679" t="s">
        <v>1732</v>
      </c>
      <c r="K3869" s="677" t="s">
        <v>1702</v>
      </c>
      <c r="L3869" s="678"/>
      <c r="M3869" s="77" t="s">
        <v>1703</v>
      </c>
    </row>
    <row r="3870" spans="2:13">
      <c r="B3870" s="61" t="s">
        <v>1678</v>
      </c>
      <c r="C3870" s="86" t="s">
        <v>1723</v>
      </c>
      <c r="D3870" s="92" t="s">
        <v>1723</v>
      </c>
      <c r="E3870" s="680" t="s">
        <v>1678</v>
      </c>
      <c r="F3870" s="86" t="s">
        <v>1723</v>
      </c>
      <c r="G3870" s="92" t="s">
        <v>1723</v>
      </c>
      <c r="H3870" s="680" t="s">
        <v>1695</v>
      </c>
      <c r="I3870" s="86">
        <v>0</v>
      </c>
      <c r="J3870" s="92">
        <v>10</v>
      </c>
      <c r="K3870" s="680" t="s">
        <v>1704</v>
      </c>
      <c r="L3870" s="681"/>
      <c r="M3870" s="107">
        <v>30</v>
      </c>
    </row>
    <row r="3871" spans="2:13">
      <c r="B3871" s="61" t="s">
        <v>1679</v>
      </c>
      <c r="C3871" s="86" t="s">
        <v>847</v>
      </c>
      <c r="D3871" s="92">
        <v>75</v>
      </c>
      <c r="E3871" s="680" t="s">
        <v>1679</v>
      </c>
      <c r="F3871" s="86" t="s">
        <v>844</v>
      </c>
      <c r="G3871" s="92">
        <v>102</v>
      </c>
      <c r="H3871" s="680" t="s">
        <v>1696</v>
      </c>
      <c r="I3871" s="86">
        <v>90</v>
      </c>
      <c r="J3871" s="92">
        <v>20</v>
      </c>
      <c r="K3871" s="680" t="s">
        <v>1735</v>
      </c>
      <c r="L3871" s="681"/>
      <c r="M3871" s="107">
        <v>50</v>
      </c>
    </row>
    <row r="3872" spans="2:13">
      <c r="B3872" s="61" t="s">
        <v>1680</v>
      </c>
      <c r="C3872" s="86" t="s">
        <v>644</v>
      </c>
      <c r="D3872" s="92">
        <v>81</v>
      </c>
      <c r="E3872" s="680" t="s">
        <v>1680</v>
      </c>
      <c r="F3872" s="96" t="s">
        <v>1346</v>
      </c>
      <c r="G3872" s="92">
        <v>60</v>
      </c>
      <c r="H3872" s="680" t="s">
        <v>1697</v>
      </c>
      <c r="I3872" s="86">
        <v>100</v>
      </c>
      <c r="J3872" s="92">
        <v>30</v>
      </c>
      <c r="K3872" s="67" t="s">
        <v>1706</v>
      </c>
      <c r="L3872" s="68"/>
      <c r="M3872" s="101">
        <v>0</v>
      </c>
    </row>
    <row r="3873" spans="2:13">
      <c r="B3873" s="61" t="s">
        <v>1681</v>
      </c>
      <c r="C3873" s="109" t="s">
        <v>1784</v>
      </c>
      <c r="D3873" s="92">
        <v>75</v>
      </c>
      <c r="E3873" s="680" t="s">
        <v>1681</v>
      </c>
      <c r="F3873" s="96" t="s">
        <v>1307</v>
      </c>
      <c r="G3873" s="92">
        <v>95</v>
      </c>
      <c r="H3873" s="680" t="s">
        <v>1698</v>
      </c>
      <c r="I3873" s="86">
        <v>0</v>
      </c>
      <c r="J3873" s="92">
        <v>10</v>
      </c>
      <c r="K3873" s="838" t="s">
        <v>1707</v>
      </c>
      <c r="L3873" s="839"/>
      <c r="M3873" s="845"/>
    </row>
    <row r="3874" spans="2:13">
      <c r="B3874" s="61" t="s">
        <v>1682</v>
      </c>
      <c r="C3874" s="86" t="s">
        <v>1722</v>
      </c>
      <c r="D3874" s="92">
        <v>0</v>
      </c>
      <c r="E3874" s="680" t="s">
        <v>1682</v>
      </c>
      <c r="F3874" s="86" t="s">
        <v>889</v>
      </c>
      <c r="G3874" s="92">
        <v>80</v>
      </c>
      <c r="H3874" s="681" t="s">
        <v>1724</v>
      </c>
      <c r="I3874" s="86">
        <v>50</v>
      </c>
      <c r="J3874" s="92">
        <v>0</v>
      </c>
      <c r="K3874" s="846" t="s">
        <v>1708</v>
      </c>
      <c r="L3874" s="847"/>
      <c r="M3874" s="107">
        <v>0</v>
      </c>
    </row>
    <row r="3875" spans="2:13">
      <c r="B3875" s="61" t="s">
        <v>1683</v>
      </c>
      <c r="C3875" s="86" t="s">
        <v>953</v>
      </c>
      <c r="D3875" s="92">
        <v>75</v>
      </c>
      <c r="E3875" s="680" t="s">
        <v>1683</v>
      </c>
      <c r="F3875" s="86" t="s">
        <v>950</v>
      </c>
      <c r="G3875" s="92">
        <v>95</v>
      </c>
      <c r="H3875" s="680" t="s">
        <v>1699</v>
      </c>
      <c r="I3875" s="86">
        <v>100</v>
      </c>
      <c r="J3875" s="92">
        <v>10</v>
      </c>
      <c r="K3875" s="846" t="s">
        <v>1709</v>
      </c>
      <c r="L3875" s="847"/>
      <c r="M3875" s="107">
        <v>0</v>
      </c>
    </row>
    <row r="3876" spans="2:13">
      <c r="B3876" s="61" t="s">
        <v>1684</v>
      </c>
      <c r="C3876" s="96" t="s">
        <v>869</v>
      </c>
      <c r="D3876" s="92">
        <v>150</v>
      </c>
      <c r="E3876" s="680" t="s">
        <v>1684</v>
      </c>
      <c r="F3876" s="86" t="s">
        <v>1722</v>
      </c>
      <c r="G3876" s="92">
        <v>0</v>
      </c>
      <c r="H3876" s="680" t="s">
        <v>1685</v>
      </c>
      <c r="I3876" s="86">
        <v>85</v>
      </c>
      <c r="J3876" s="92">
        <v>0</v>
      </c>
      <c r="K3876" s="846" t="s">
        <v>1710</v>
      </c>
      <c r="L3876" s="847"/>
      <c r="M3876" s="107">
        <v>100</v>
      </c>
    </row>
    <row r="3877" spans="2:13">
      <c r="B3877" s="61" t="s">
        <v>1685</v>
      </c>
      <c r="C3877" s="86" t="s">
        <v>1722</v>
      </c>
      <c r="D3877" s="92">
        <v>0</v>
      </c>
      <c r="E3877" s="680" t="s">
        <v>1685</v>
      </c>
      <c r="F3877" s="86" t="s">
        <v>1722</v>
      </c>
      <c r="G3877" s="92">
        <v>0</v>
      </c>
      <c r="H3877" s="680" t="s">
        <v>1700</v>
      </c>
      <c r="I3877" s="100">
        <v>0</v>
      </c>
      <c r="J3877" s="106">
        <v>0</v>
      </c>
      <c r="K3877" s="593" t="s">
        <v>2003</v>
      </c>
      <c r="L3877" s="100"/>
      <c r="M3877" s="101">
        <v>0</v>
      </c>
    </row>
    <row r="3878" spans="2:13">
      <c r="B3878" s="61" t="s">
        <v>1686</v>
      </c>
      <c r="C3878" s="86" t="s">
        <v>774</v>
      </c>
      <c r="D3878" s="92">
        <v>40</v>
      </c>
      <c r="E3878" s="680" t="s">
        <v>1686</v>
      </c>
      <c r="F3878" s="86" t="s">
        <v>1722</v>
      </c>
      <c r="G3878" s="92">
        <v>0</v>
      </c>
      <c r="H3878" s="848" t="s">
        <v>1712</v>
      </c>
      <c r="I3878" s="849"/>
      <c r="J3878" s="81" t="s">
        <v>1711</v>
      </c>
      <c r="K3878" s="97">
        <v>30</v>
      </c>
      <c r="L3878" s="82" t="s">
        <v>1705</v>
      </c>
      <c r="M3878" s="98">
        <v>115</v>
      </c>
    </row>
    <row r="3879" spans="2:13">
      <c r="B3879" s="61" t="s">
        <v>1687</v>
      </c>
      <c r="C3879" s="86" t="s">
        <v>627</v>
      </c>
      <c r="D3879" s="92">
        <v>60</v>
      </c>
      <c r="E3879" s="680" t="s">
        <v>1687</v>
      </c>
      <c r="F3879" s="86" t="s">
        <v>1722</v>
      </c>
      <c r="G3879" s="92">
        <v>0</v>
      </c>
      <c r="H3879" s="681"/>
      <c r="I3879" s="681"/>
      <c r="J3879" s="681"/>
      <c r="K3879" s="681"/>
      <c r="L3879" s="681"/>
      <c r="M3879" s="65"/>
    </row>
    <row r="3880" spans="2:13">
      <c r="B3880" s="61" t="s">
        <v>1688</v>
      </c>
      <c r="C3880" s="86" t="s">
        <v>1722</v>
      </c>
      <c r="D3880" s="92">
        <v>0</v>
      </c>
      <c r="E3880" s="680" t="s">
        <v>1688</v>
      </c>
      <c r="F3880" s="86" t="s">
        <v>1111</v>
      </c>
      <c r="G3880" s="92">
        <v>65</v>
      </c>
      <c r="H3880" s="681"/>
      <c r="I3880" s="681"/>
      <c r="J3880" s="681"/>
      <c r="K3880" s="681"/>
      <c r="L3880" s="681"/>
      <c r="M3880" s="65"/>
    </row>
    <row r="3881" spans="2:13">
      <c r="B3881" s="61" t="s">
        <v>1689</v>
      </c>
      <c r="C3881" s="94" t="s">
        <v>879</v>
      </c>
      <c r="D3881" s="92">
        <v>51</v>
      </c>
      <c r="E3881" s="680" t="s">
        <v>1689</v>
      </c>
      <c r="F3881" s="86" t="s">
        <v>1722</v>
      </c>
      <c r="G3881" s="92">
        <v>0</v>
      </c>
      <c r="H3881" s="681"/>
      <c r="I3881" s="681"/>
      <c r="J3881" s="681"/>
      <c r="K3881" s="681"/>
      <c r="L3881" s="681"/>
      <c r="M3881" s="65"/>
    </row>
    <row r="3882" spans="2:13">
      <c r="B3882" s="61" t="s">
        <v>1690</v>
      </c>
      <c r="C3882" s="86" t="s">
        <v>1154</v>
      </c>
      <c r="D3882" s="92">
        <v>68</v>
      </c>
      <c r="E3882" s="680" t="s">
        <v>1690</v>
      </c>
      <c r="F3882" s="109" t="s">
        <v>1851</v>
      </c>
      <c r="G3882" s="92">
        <v>60</v>
      </c>
      <c r="H3882" s="681"/>
      <c r="I3882" s="681"/>
      <c r="J3882" s="681"/>
      <c r="K3882" s="681"/>
      <c r="L3882" s="681"/>
      <c r="M3882" s="65"/>
    </row>
    <row r="3883" spans="2:13">
      <c r="B3883" s="61" t="s">
        <v>1691</v>
      </c>
      <c r="C3883" s="96" t="s">
        <v>1187</v>
      </c>
      <c r="D3883" s="92">
        <v>70</v>
      </c>
      <c r="E3883" s="680" t="s">
        <v>1691</v>
      </c>
      <c r="F3883" s="96" t="s">
        <v>1185</v>
      </c>
      <c r="G3883" s="92">
        <v>80</v>
      </c>
      <c r="H3883" s="86" t="s">
        <v>1716</v>
      </c>
      <c r="I3883" s="681"/>
      <c r="J3883" s="85" t="s">
        <v>1717</v>
      </c>
      <c r="K3883" s="681"/>
      <c r="L3883" s="85" t="s">
        <v>1718</v>
      </c>
      <c r="M3883" s="65"/>
    </row>
    <row r="3884" spans="2:13">
      <c r="B3884" s="61" t="s">
        <v>1692</v>
      </c>
      <c r="C3884" s="86" t="s">
        <v>1722</v>
      </c>
      <c r="D3884" s="92">
        <v>0</v>
      </c>
      <c r="E3884" s="680" t="s">
        <v>1692</v>
      </c>
      <c r="F3884" s="86" t="s">
        <v>1722</v>
      </c>
      <c r="G3884" s="92">
        <v>0</v>
      </c>
      <c r="H3884" s="681"/>
      <c r="I3884" s="681"/>
      <c r="J3884" s="681"/>
      <c r="K3884" s="681"/>
      <c r="L3884" s="681"/>
      <c r="M3884" s="65"/>
    </row>
    <row r="3885" spans="2:13">
      <c r="B3885" s="61" t="s">
        <v>1677</v>
      </c>
      <c r="C3885" s="96" t="s">
        <v>1262</v>
      </c>
      <c r="D3885" s="92">
        <v>110</v>
      </c>
      <c r="E3885" s="680" t="s">
        <v>1677</v>
      </c>
      <c r="F3885" s="86" t="s">
        <v>1722</v>
      </c>
      <c r="G3885" s="92">
        <v>0</v>
      </c>
      <c r="H3885" s="681"/>
      <c r="I3885" s="681"/>
      <c r="J3885" s="681"/>
      <c r="K3885" s="681"/>
      <c r="L3885" s="681"/>
      <c r="M3885" s="65"/>
    </row>
    <row r="3886" spans="2:13">
      <c r="B3886" s="61" t="s">
        <v>1693</v>
      </c>
      <c r="C3886" s="86" t="s">
        <v>964</v>
      </c>
      <c r="D3886" s="92">
        <v>75</v>
      </c>
      <c r="E3886" s="680" t="s">
        <v>1693</v>
      </c>
      <c r="F3886" s="86" t="s">
        <v>1722</v>
      </c>
      <c r="G3886" s="92">
        <v>0</v>
      </c>
      <c r="H3886" s="681"/>
      <c r="I3886" s="681"/>
      <c r="J3886" s="681"/>
      <c r="K3886" s="681"/>
      <c r="L3886" s="681"/>
      <c r="M3886" s="65"/>
    </row>
    <row r="3887" spans="2:13" ht="15.75" thickBot="1">
      <c r="B3887" s="102" t="s">
        <v>1729</v>
      </c>
      <c r="C3887" s="93"/>
      <c r="D3887" s="108">
        <v>78</v>
      </c>
      <c r="E3887" s="103" t="s">
        <v>1730</v>
      </c>
      <c r="F3887" s="93"/>
      <c r="G3887" s="108">
        <v>80</v>
      </c>
      <c r="H3887" s="83"/>
      <c r="I3887" s="83"/>
      <c r="J3887" s="83"/>
      <c r="K3887" s="83"/>
      <c r="L3887" s="83"/>
      <c r="M3887" s="84"/>
    </row>
    <row r="3888" spans="2:13" ht="16.5" thickTop="1" thickBot="1">
      <c r="B3888" s="156"/>
      <c r="C3888" s="157"/>
      <c r="D3888" s="157"/>
      <c r="E3888" s="156"/>
      <c r="F3888" s="157"/>
      <c r="G3888" s="157"/>
      <c r="H3888" s="156"/>
      <c r="I3888" s="156"/>
      <c r="J3888" s="156"/>
      <c r="K3888" s="156"/>
      <c r="L3888" s="156"/>
      <c r="M3888" s="156"/>
    </row>
    <row r="3889" spans="2:13" ht="16.5" thickTop="1" thickBot="1">
      <c r="B3889" s="833" t="s">
        <v>1825</v>
      </c>
      <c r="C3889" s="834"/>
      <c r="D3889" s="835" t="s">
        <v>1658</v>
      </c>
      <c r="E3889" s="836"/>
      <c r="F3889" s="836"/>
      <c r="G3889" s="836"/>
      <c r="H3889" s="836"/>
      <c r="I3889" s="837"/>
      <c r="J3889" s="190"/>
      <c r="K3889" s="59"/>
      <c r="L3889" s="59"/>
      <c r="M3889" s="60"/>
    </row>
    <row r="3890" spans="2:13" ht="15.75" thickTop="1">
      <c r="B3890" s="66" t="s">
        <v>1667</v>
      </c>
      <c r="C3890" s="600" t="s">
        <v>2067</v>
      </c>
      <c r="D3890" s="240" t="s">
        <v>1652</v>
      </c>
      <c r="E3890" s="241" t="s">
        <v>1653</v>
      </c>
      <c r="F3890" s="241" t="s">
        <v>1654</v>
      </c>
      <c r="G3890" s="241" t="s">
        <v>1656</v>
      </c>
      <c r="H3890" s="241" t="s">
        <v>1655</v>
      </c>
      <c r="I3890" s="242" t="s">
        <v>1657</v>
      </c>
      <c r="J3890" s="191"/>
      <c r="K3890" s="239"/>
      <c r="L3890" s="239"/>
      <c r="M3890" s="65"/>
    </row>
    <row r="3891" spans="2:13">
      <c r="B3891" s="66" t="s">
        <v>1757</v>
      </c>
      <c r="C3891" s="86" t="s">
        <v>1745</v>
      </c>
      <c r="D3891" s="87">
        <v>75</v>
      </c>
      <c r="E3891" s="88">
        <v>95</v>
      </c>
      <c r="F3891" s="88">
        <v>95</v>
      </c>
      <c r="G3891" s="88">
        <v>95</v>
      </c>
      <c r="H3891" s="88">
        <v>95</v>
      </c>
      <c r="I3891" s="89">
        <v>85</v>
      </c>
      <c r="J3891" s="191"/>
      <c r="K3891" s="239"/>
      <c r="L3891" s="239"/>
      <c r="M3891" s="65"/>
    </row>
    <row r="3892" spans="2:13">
      <c r="B3892" s="66" t="s">
        <v>1665</v>
      </c>
      <c r="C3892" s="86" t="s">
        <v>16</v>
      </c>
      <c r="D3892" s="838" t="s">
        <v>1669</v>
      </c>
      <c r="E3892" s="839"/>
      <c r="F3892" s="839"/>
      <c r="G3892" s="839"/>
      <c r="H3892" s="839"/>
      <c r="I3892" s="840"/>
      <c r="J3892" s="191"/>
      <c r="K3892" s="239"/>
      <c r="L3892" s="239"/>
      <c r="M3892" s="65"/>
    </row>
    <row r="3893" spans="2:13">
      <c r="B3893" s="66" t="s">
        <v>1666</v>
      </c>
      <c r="C3893" s="86" t="s">
        <v>2</v>
      </c>
      <c r="D3893" s="841" t="s">
        <v>1661</v>
      </c>
      <c r="E3893" s="842"/>
      <c r="F3893" s="842"/>
      <c r="G3893" s="842" t="s">
        <v>1662</v>
      </c>
      <c r="H3893" s="842"/>
      <c r="I3893" s="843"/>
      <c r="J3893" s="191"/>
      <c r="K3893" s="239"/>
      <c r="L3893" s="239"/>
      <c r="M3893" s="65"/>
    </row>
    <row r="3894" spans="2:13">
      <c r="B3894" s="66" t="s">
        <v>1670</v>
      </c>
      <c r="C3894" s="95" t="s">
        <v>1612</v>
      </c>
      <c r="D3894" s="63" t="s">
        <v>1663</v>
      </c>
      <c r="E3894" s="239" t="s">
        <v>1351</v>
      </c>
      <c r="F3894" s="239"/>
      <c r="G3894" s="64" t="s">
        <v>1663</v>
      </c>
      <c r="H3894" s="239" t="s">
        <v>1074</v>
      </c>
      <c r="I3894" s="70"/>
      <c r="J3894" s="248"/>
      <c r="K3894" s="239"/>
      <c r="L3894" s="239"/>
      <c r="M3894" s="65"/>
    </row>
    <row r="3895" spans="2:13">
      <c r="B3895" s="66" t="s">
        <v>1659</v>
      </c>
      <c r="C3895" s="110">
        <v>959.65</v>
      </c>
      <c r="D3895" s="71" t="s">
        <v>1664</v>
      </c>
      <c r="E3895" s="90">
        <v>80</v>
      </c>
      <c r="F3895" s="68"/>
      <c r="G3895" s="72" t="s">
        <v>1664</v>
      </c>
      <c r="H3895" s="90">
        <v>120</v>
      </c>
      <c r="I3895" s="69"/>
      <c r="J3895" s="144"/>
      <c r="K3895" s="239"/>
      <c r="L3895" s="239"/>
      <c r="M3895" s="65"/>
    </row>
    <row r="3896" spans="2:13">
      <c r="B3896" s="66" t="s">
        <v>1660</v>
      </c>
      <c r="C3896" s="86">
        <v>334.31</v>
      </c>
      <c r="D3896" s="838" t="s">
        <v>1668</v>
      </c>
      <c r="E3896" s="839"/>
      <c r="F3896" s="839"/>
      <c r="G3896" s="839"/>
      <c r="H3896" s="839"/>
      <c r="I3896" s="840"/>
      <c r="J3896" s="144"/>
      <c r="K3896" s="239"/>
      <c r="L3896" s="239"/>
      <c r="M3896" s="65"/>
    </row>
    <row r="3897" spans="2:13">
      <c r="B3897" s="66" t="s">
        <v>1728</v>
      </c>
      <c r="C3897" s="86">
        <v>221.47</v>
      </c>
      <c r="D3897" s="841" t="s">
        <v>1661</v>
      </c>
      <c r="E3897" s="842"/>
      <c r="F3897" s="842"/>
      <c r="G3897" s="842" t="s">
        <v>1662</v>
      </c>
      <c r="H3897" s="842"/>
      <c r="I3897" s="843"/>
      <c r="J3897" s="144"/>
      <c r="K3897" s="239"/>
      <c r="L3897" s="239"/>
      <c r="M3897" s="65"/>
    </row>
    <row r="3898" spans="2:13">
      <c r="B3898" s="66" t="s">
        <v>1713</v>
      </c>
      <c r="C3898" s="86">
        <v>1.1499999999999999</v>
      </c>
      <c r="D3898" s="63" t="s">
        <v>1663</v>
      </c>
      <c r="E3898" s="239" t="s">
        <v>1271</v>
      </c>
      <c r="F3898" s="239"/>
      <c r="G3898" s="64" t="s">
        <v>1663</v>
      </c>
      <c r="H3898" s="239" t="s">
        <v>794</v>
      </c>
      <c r="I3898" s="70"/>
      <c r="J3898" s="144"/>
      <c r="K3898" s="239"/>
      <c r="L3898" s="239"/>
      <c r="M3898" s="65"/>
    </row>
    <row r="3899" spans="2:13">
      <c r="B3899" s="66" t="s">
        <v>1714</v>
      </c>
      <c r="C3899" s="86">
        <v>1.31</v>
      </c>
      <c r="D3899" s="63" t="s">
        <v>1664</v>
      </c>
      <c r="E3899" s="90">
        <v>95</v>
      </c>
      <c r="F3899" s="68"/>
      <c r="G3899" s="72" t="s">
        <v>1664</v>
      </c>
      <c r="H3899" s="91">
        <v>126</v>
      </c>
      <c r="I3899" s="70"/>
      <c r="J3899" s="144"/>
      <c r="K3899" s="239"/>
      <c r="L3899" s="239"/>
      <c r="M3899" s="65"/>
    </row>
    <row r="3900" spans="2:13">
      <c r="B3900" s="844" t="s">
        <v>1671</v>
      </c>
      <c r="C3900" s="839"/>
      <c r="D3900" s="840"/>
      <c r="E3900" s="838" t="s">
        <v>1672</v>
      </c>
      <c r="F3900" s="839"/>
      <c r="G3900" s="840"/>
      <c r="H3900" s="838" t="s">
        <v>1673</v>
      </c>
      <c r="I3900" s="839"/>
      <c r="J3900" s="840"/>
      <c r="K3900" s="838" t="s">
        <v>1701</v>
      </c>
      <c r="L3900" s="839"/>
      <c r="M3900" s="845"/>
    </row>
    <row r="3901" spans="2:13">
      <c r="B3901" s="73" t="s">
        <v>1674</v>
      </c>
      <c r="C3901" s="241" t="s">
        <v>1675</v>
      </c>
      <c r="D3901" s="242" t="s">
        <v>1676</v>
      </c>
      <c r="E3901" s="240" t="s">
        <v>1674</v>
      </c>
      <c r="F3901" s="241" t="s">
        <v>1675</v>
      </c>
      <c r="G3901" s="242" t="s">
        <v>1676</v>
      </c>
      <c r="H3901" s="240" t="s">
        <v>1694</v>
      </c>
      <c r="I3901" s="241" t="s">
        <v>1731</v>
      </c>
      <c r="J3901" s="242" t="s">
        <v>1732</v>
      </c>
      <c r="K3901" s="240" t="s">
        <v>1702</v>
      </c>
      <c r="L3901" s="241"/>
      <c r="M3901" s="77" t="s">
        <v>1703</v>
      </c>
    </row>
    <row r="3902" spans="2:13">
      <c r="B3902" s="61" t="s">
        <v>1678</v>
      </c>
      <c r="C3902" s="86" t="s">
        <v>1144</v>
      </c>
      <c r="D3902" s="92">
        <v>102</v>
      </c>
      <c r="E3902" s="238" t="s">
        <v>1678</v>
      </c>
      <c r="F3902" s="94" t="s">
        <v>944</v>
      </c>
      <c r="G3902" s="92">
        <v>68</v>
      </c>
      <c r="H3902" s="238" t="s">
        <v>1695</v>
      </c>
      <c r="I3902" s="86">
        <v>0</v>
      </c>
      <c r="J3902" s="92">
        <v>0</v>
      </c>
      <c r="K3902" s="238" t="s">
        <v>1704</v>
      </c>
      <c r="L3902" s="239"/>
      <c r="M3902" s="107">
        <v>0</v>
      </c>
    </row>
    <row r="3903" spans="2:13">
      <c r="B3903" s="61" t="s">
        <v>1679</v>
      </c>
      <c r="C3903" s="86" t="s">
        <v>1722</v>
      </c>
      <c r="D3903" s="92">
        <v>0</v>
      </c>
      <c r="E3903" s="238" t="s">
        <v>1679</v>
      </c>
      <c r="F3903" s="86" t="s">
        <v>1722</v>
      </c>
      <c r="G3903" s="92">
        <v>0</v>
      </c>
      <c r="H3903" s="238" t="s">
        <v>1696</v>
      </c>
      <c r="I3903" s="86">
        <v>90</v>
      </c>
      <c r="J3903" s="92">
        <v>-40</v>
      </c>
      <c r="K3903" s="238" t="s">
        <v>1735</v>
      </c>
      <c r="L3903" s="239"/>
      <c r="M3903" s="107">
        <v>0</v>
      </c>
    </row>
    <row r="3904" spans="2:13">
      <c r="B3904" s="61" t="s">
        <v>1680</v>
      </c>
      <c r="C3904" s="86" t="s">
        <v>1723</v>
      </c>
      <c r="D3904" s="92" t="s">
        <v>1723</v>
      </c>
      <c r="E3904" s="238" t="s">
        <v>1680</v>
      </c>
      <c r="F3904" s="86" t="s">
        <v>1723</v>
      </c>
      <c r="G3904" s="92" t="s">
        <v>1723</v>
      </c>
      <c r="H3904" s="238" t="s">
        <v>1697</v>
      </c>
      <c r="I3904" s="86">
        <v>0</v>
      </c>
      <c r="J3904" s="92">
        <v>30</v>
      </c>
      <c r="K3904" s="67" t="s">
        <v>1706</v>
      </c>
      <c r="L3904" s="68"/>
      <c r="M3904" s="101">
        <v>0</v>
      </c>
    </row>
    <row r="3905" spans="2:13">
      <c r="B3905" s="61" t="s">
        <v>1681</v>
      </c>
      <c r="C3905" s="86" t="s">
        <v>1722</v>
      </c>
      <c r="D3905" s="92">
        <v>0</v>
      </c>
      <c r="E3905" s="238" t="s">
        <v>1681</v>
      </c>
      <c r="F3905" s="86" t="s">
        <v>1722</v>
      </c>
      <c r="G3905" s="92">
        <v>0</v>
      </c>
      <c r="H3905" s="238" t="s">
        <v>1698</v>
      </c>
      <c r="I3905" s="86">
        <v>0</v>
      </c>
      <c r="J3905" s="92">
        <v>10</v>
      </c>
      <c r="K3905" s="838" t="s">
        <v>1707</v>
      </c>
      <c r="L3905" s="839"/>
      <c r="M3905" s="845"/>
    </row>
    <row r="3906" spans="2:13">
      <c r="B3906" s="61" t="s">
        <v>1682</v>
      </c>
      <c r="C3906" s="86" t="s">
        <v>1722</v>
      </c>
      <c r="D3906" s="92">
        <v>0</v>
      </c>
      <c r="E3906" s="238" t="s">
        <v>1682</v>
      </c>
      <c r="F3906" s="86" t="s">
        <v>1722</v>
      </c>
      <c r="G3906" s="92">
        <v>0</v>
      </c>
      <c r="H3906" s="239" t="s">
        <v>1724</v>
      </c>
      <c r="I3906" s="86">
        <v>50</v>
      </c>
      <c r="J3906" s="92">
        <v>0</v>
      </c>
      <c r="K3906" s="846" t="s">
        <v>1708</v>
      </c>
      <c r="L3906" s="847"/>
      <c r="M3906" s="107">
        <v>0</v>
      </c>
    </row>
    <row r="3907" spans="2:13">
      <c r="B3907" s="61" t="s">
        <v>1683</v>
      </c>
      <c r="C3907" s="86" t="s">
        <v>1722</v>
      </c>
      <c r="D3907" s="92">
        <v>0</v>
      </c>
      <c r="E3907" s="238" t="s">
        <v>1683</v>
      </c>
      <c r="F3907" s="86" t="s">
        <v>950</v>
      </c>
      <c r="G3907" s="92">
        <v>95</v>
      </c>
      <c r="H3907" s="238" t="s">
        <v>1699</v>
      </c>
      <c r="I3907" s="86">
        <v>0</v>
      </c>
      <c r="J3907" s="92">
        <v>30</v>
      </c>
      <c r="K3907" s="846" t="s">
        <v>1709</v>
      </c>
      <c r="L3907" s="847"/>
      <c r="M3907" s="107">
        <v>0</v>
      </c>
    </row>
    <row r="3908" spans="2:13">
      <c r="B3908" s="61" t="s">
        <v>1684</v>
      </c>
      <c r="C3908" s="86" t="s">
        <v>1722</v>
      </c>
      <c r="D3908" s="92">
        <v>0</v>
      </c>
      <c r="E3908" s="238" t="s">
        <v>1684</v>
      </c>
      <c r="F3908" s="86" t="s">
        <v>1722</v>
      </c>
      <c r="G3908" s="92">
        <v>0</v>
      </c>
      <c r="H3908" s="238" t="s">
        <v>1685</v>
      </c>
      <c r="I3908" s="86">
        <v>85</v>
      </c>
      <c r="J3908" s="92">
        <v>0</v>
      </c>
      <c r="K3908" s="846" t="s">
        <v>1710</v>
      </c>
      <c r="L3908" s="847"/>
      <c r="M3908" s="107">
        <v>0</v>
      </c>
    </row>
    <row r="3909" spans="2:13">
      <c r="B3909" s="61" t="s">
        <v>1685</v>
      </c>
      <c r="C3909" s="86" t="s">
        <v>1722</v>
      </c>
      <c r="D3909" s="92">
        <v>0</v>
      </c>
      <c r="E3909" s="238" t="s">
        <v>1685</v>
      </c>
      <c r="F3909" s="86" t="s">
        <v>1722</v>
      </c>
      <c r="G3909" s="92">
        <v>0</v>
      </c>
      <c r="H3909" s="238" t="s">
        <v>1700</v>
      </c>
      <c r="I3909" s="100">
        <v>50</v>
      </c>
      <c r="J3909" s="106">
        <v>0</v>
      </c>
      <c r="K3909" s="593" t="s">
        <v>2003</v>
      </c>
      <c r="L3909" s="100"/>
      <c r="M3909" s="101">
        <v>0</v>
      </c>
    </row>
    <row r="3910" spans="2:13">
      <c r="B3910" s="61" t="s">
        <v>1686</v>
      </c>
      <c r="C3910" s="86" t="s">
        <v>1722</v>
      </c>
      <c r="D3910" s="92">
        <v>0</v>
      </c>
      <c r="E3910" s="238" t="s">
        <v>1686</v>
      </c>
      <c r="F3910" s="86" t="s">
        <v>1722</v>
      </c>
      <c r="G3910" s="92">
        <v>0</v>
      </c>
      <c r="H3910" s="848" t="s">
        <v>1712</v>
      </c>
      <c r="I3910" s="849"/>
      <c r="J3910" s="81" t="s">
        <v>1711</v>
      </c>
      <c r="K3910" s="97">
        <v>-10</v>
      </c>
      <c r="L3910" s="82" t="s">
        <v>1705</v>
      </c>
      <c r="M3910" s="98">
        <v>55</v>
      </c>
    </row>
    <row r="3911" spans="2:13">
      <c r="B3911" s="61" t="s">
        <v>1687</v>
      </c>
      <c r="C3911" s="86" t="s">
        <v>693</v>
      </c>
      <c r="D3911" s="92">
        <v>36</v>
      </c>
      <c r="E3911" s="238" t="s">
        <v>1687</v>
      </c>
      <c r="F3911" s="86" t="s">
        <v>1722</v>
      </c>
      <c r="G3911" s="92">
        <v>0</v>
      </c>
      <c r="H3911" s="239"/>
      <c r="I3911" s="239"/>
      <c r="J3911" s="239"/>
      <c r="K3911" s="239"/>
      <c r="L3911" s="239"/>
      <c r="M3911" s="65"/>
    </row>
    <row r="3912" spans="2:13">
      <c r="B3912" s="61" t="s">
        <v>1688</v>
      </c>
      <c r="C3912" s="86" t="s">
        <v>1722</v>
      </c>
      <c r="D3912" s="92">
        <v>0</v>
      </c>
      <c r="E3912" s="238" t="s">
        <v>1688</v>
      </c>
      <c r="F3912" s="86" t="s">
        <v>1722</v>
      </c>
      <c r="G3912" s="92">
        <v>0</v>
      </c>
      <c r="H3912" s="239"/>
      <c r="I3912" s="239"/>
      <c r="J3912" s="239"/>
      <c r="K3912" s="239"/>
      <c r="L3912" s="239"/>
      <c r="M3912" s="65"/>
    </row>
    <row r="3913" spans="2:13">
      <c r="B3913" s="61" t="s">
        <v>1689</v>
      </c>
      <c r="C3913" s="86" t="s">
        <v>1722</v>
      </c>
      <c r="D3913" s="92">
        <v>0</v>
      </c>
      <c r="E3913" s="238" t="s">
        <v>1689</v>
      </c>
      <c r="F3913" s="96" t="s">
        <v>1195</v>
      </c>
      <c r="G3913" s="92">
        <v>75</v>
      </c>
      <c r="H3913" s="239"/>
      <c r="I3913" s="239"/>
      <c r="J3913" s="239"/>
      <c r="K3913" s="239"/>
      <c r="L3913" s="239"/>
      <c r="M3913" s="65"/>
    </row>
    <row r="3914" spans="2:13">
      <c r="B3914" s="61" t="s">
        <v>1690</v>
      </c>
      <c r="C3914" s="86" t="s">
        <v>1722</v>
      </c>
      <c r="D3914" s="92">
        <v>0</v>
      </c>
      <c r="E3914" s="238" t="s">
        <v>1690</v>
      </c>
      <c r="F3914" s="86" t="s">
        <v>1722</v>
      </c>
      <c r="G3914" s="92">
        <v>0</v>
      </c>
      <c r="H3914" s="239"/>
      <c r="I3914" s="239"/>
      <c r="J3914" s="239"/>
      <c r="K3914" s="239"/>
      <c r="L3914" s="239"/>
      <c r="M3914" s="65"/>
    </row>
    <row r="3915" spans="2:13">
      <c r="B3915" s="61" t="s">
        <v>1691</v>
      </c>
      <c r="C3915" s="86" t="s">
        <v>1722</v>
      </c>
      <c r="D3915" s="92">
        <v>0</v>
      </c>
      <c r="E3915" s="238" t="s">
        <v>1691</v>
      </c>
      <c r="F3915" s="86" t="s">
        <v>1722</v>
      </c>
      <c r="G3915" s="92">
        <v>0</v>
      </c>
      <c r="H3915" s="86" t="s">
        <v>1716</v>
      </c>
      <c r="I3915" s="239"/>
      <c r="J3915" s="85" t="s">
        <v>1717</v>
      </c>
      <c r="K3915" s="239"/>
      <c r="L3915" s="85" t="s">
        <v>1718</v>
      </c>
      <c r="M3915" s="65"/>
    </row>
    <row r="3916" spans="2:13">
      <c r="B3916" s="61" t="s">
        <v>1692</v>
      </c>
      <c r="C3916" s="86" t="s">
        <v>1723</v>
      </c>
      <c r="D3916" s="92" t="s">
        <v>1723</v>
      </c>
      <c r="E3916" s="238" t="s">
        <v>1692</v>
      </c>
      <c r="F3916" s="86" t="s">
        <v>1723</v>
      </c>
      <c r="G3916" s="92" t="s">
        <v>1723</v>
      </c>
      <c r="H3916" s="239"/>
      <c r="I3916" s="239"/>
      <c r="J3916" s="239"/>
      <c r="K3916" s="239"/>
      <c r="L3916" s="239"/>
      <c r="M3916" s="65"/>
    </row>
    <row r="3917" spans="2:13">
      <c r="B3917" s="61" t="s">
        <v>1677</v>
      </c>
      <c r="C3917" s="86" t="s">
        <v>1722</v>
      </c>
      <c r="D3917" s="92">
        <v>0</v>
      </c>
      <c r="E3917" s="238" t="s">
        <v>1677</v>
      </c>
      <c r="F3917" s="86" t="s">
        <v>1722</v>
      </c>
      <c r="G3917" s="92">
        <v>0</v>
      </c>
      <c r="H3917" s="239"/>
      <c r="I3917" s="239"/>
      <c r="J3917" s="239"/>
      <c r="K3917" s="239"/>
      <c r="L3917" s="239"/>
      <c r="M3917" s="65"/>
    </row>
    <row r="3918" spans="2:13">
      <c r="B3918" s="61" t="s">
        <v>1693</v>
      </c>
      <c r="C3918" s="86" t="s">
        <v>963</v>
      </c>
      <c r="D3918" s="92">
        <v>80</v>
      </c>
      <c r="E3918" s="238" t="s">
        <v>1693</v>
      </c>
      <c r="F3918" s="96" t="s">
        <v>860</v>
      </c>
      <c r="G3918" s="92">
        <v>80</v>
      </c>
      <c r="H3918" s="239"/>
      <c r="I3918" s="239"/>
      <c r="J3918" s="239"/>
      <c r="K3918" s="239"/>
      <c r="L3918" s="239"/>
      <c r="M3918" s="65"/>
    </row>
    <row r="3919" spans="2:13" ht="15.75" thickBot="1">
      <c r="B3919" s="102" t="s">
        <v>1729</v>
      </c>
      <c r="C3919" s="93"/>
      <c r="D3919" s="108">
        <v>73</v>
      </c>
      <c r="E3919" s="103" t="s">
        <v>1730</v>
      </c>
      <c r="F3919" s="93"/>
      <c r="G3919" s="108">
        <v>80</v>
      </c>
      <c r="H3919" s="83"/>
      <c r="I3919" s="83"/>
      <c r="J3919" s="83"/>
      <c r="K3919" s="83"/>
      <c r="L3919" s="83"/>
      <c r="M3919" s="84"/>
    </row>
    <row r="3920" spans="2:13" ht="16.5" thickTop="1" thickBot="1">
      <c r="B3920" s="156"/>
      <c r="C3920" s="157"/>
      <c r="D3920" s="157"/>
      <c r="E3920" s="156"/>
      <c r="F3920" s="157"/>
      <c r="G3920" s="157"/>
      <c r="H3920" s="156"/>
      <c r="I3920" s="156"/>
      <c r="J3920" s="156"/>
      <c r="K3920" s="156"/>
      <c r="L3920" s="156"/>
      <c r="M3920" s="156"/>
    </row>
    <row r="3921" spans="2:13" ht="16.5" thickTop="1" thickBot="1">
      <c r="B3921" s="833" t="s">
        <v>2150</v>
      </c>
      <c r="C3921" s="834"/>
      <c r="D3921" s="835" t="s">
        <v>1658</v>
      </c>
      <c r="E3921" s="836"/>
      <c r="F3921" s="836"/>
      <c r="G3921" s="836"/>
      <c r="H3921" s="836"/>
      <c r="I3921" s="837"/>
      <c r="J3921" s="190"/>
      <c r="K3921" s="59"/>
      <c r="L3921" s="59"/>
      <c r="M3921" s="60"/>
    </row>
    <row r="3922" spans="2:13" ht="15.75" thickTop="1">
      <c r="B3922" s="66" t="s">
        <v>1667</v>
      </c>
      <c r="C3922" s="684" t="s">
        <v>2029</v>
      </c>
      <c r="D3922" s="677" t="s">
        <v>1652</v>
      </c>
      <c r="E3922" s="678" t="s">
        <v>1653</v>
      </c>
      <c r="F3922" s="678" t="s">
        <v>1654</v>
      </c>
      <c r="G3922" s="678" t="s">
        <v>1656</v>
      </c>
      <c r="H3922" s="678" t="s">
        <v>1655</v>
      </c>
      <c r="I3922" s="679" t="s">
        <v>1657</v>
      </c>
      <c r="J3922" s="191"/>
      <c r="K3922" s="681"/>
      <c r="L3922" s="681"/>
      <c r="M3922" s="65"/>
    </row>
    <row r="3923" spans="2:13">
      <c r="B3923" s="66" t="s">
        <v>1757</v>
      </c>
      <c r="C3923" s="86" t="s">
        <v>1792</v>
      </c>
      <c r="D3923" s="87">
        <v>55</v>
      </c>
      <c r="E3923" s="88">
        <v>130</v>
      </c>
      <c r="F3923" s="88">
        <v>115</v>
      </c>
      <c r="G3923" s="88">
        <v>50</v>
      </c>
      <c r="H3923" s="88">
        <v>50</v>
      </c>
      <c r="I3923" s="89">
        <v>75</v>
      </c>
      <c r="J3923" s="191"/>
      <c r="K3923" s="681"/>
      <c r="L3923" s="681"/>
      <c r="M3923" s="65"/>
    </row>
    <row r="3924" spans="2:13">
      <c r="B3924" s="66" t="s">
        <v>1665</v>
      </c>
      <c r="C3924" s="86" t="s">
        <v>16</v>
      </c>
      <c r="D3924" s="838" t="s">
        <v>1669</v>
      </c>
      <c r="E3924" s="839"/>
      <c r="F3924" s="839"/>
      <c r="G3924" s="839"/>
      <c r="H3924" s="839"/>
      <c r="I3924" s="840"/>
      <c r="J3924" s="191"/>
      <c r="K3924" s="681"/>
      <c r="L3924" s="681"/>
      <c r="M3924" s="65"/>
    </row>
    <row r="3925" spans="2:13">
      <c r="B3925" s="66" t="s">
        <v>1666</v>
      </c>
      <c r="C3925" s="86" t="s">
        <v>1723</v>
      </c>
      <c r="D3925" s="841" t="s">
        <v>1661</v>
      </c>
      <c r="E3925" s="842"/>
      <c r="F3925" s="842"/>
      <c r="G3925" s="842" t="s">
        <v>1662</v>
      </c>
      <c r="H3925" s="842"/>
      <c r="I3925" s="843"/>
      <c r="J3925" s="191"/>
      <c r="K3925" s="681"/>
      <c r="L3925" s="681"/>
      <c r="M3925" s="65"/>
    </row>
    <row r="3926" spans="2:13">
      <c r="B3926" s="66" t="s">
        <v>1670</v>
      </c>
      <c r="C3926" s="109" t="s">
        <v>1475</v>
      </c>
      <c r="D3926" s="63" t="s">
        <v>1663</v>
      </c>
      <c r="E3926" s="681" t="s">
        <v>748</v>
      </c>
      <c r="F3926" s="681"/>
      <c r="G3926" s="64" t="s">
        <v>1663</v>
      </c>
      <c r="H3926" s="681" t="s">
        <v>1723</v>
      </c>
      <c r="I3926" s="70"/>
      <c r="J3926" s="191"/>
      <c r="K3926" s="681"/>
      <c r="L3926" s="681"/>
      <c r="M3926" s="65"/>
    </row>
    <row r="3927" spans="2:13">
      <c r="B3927" s="66" t="s">
        <v>1659</v>
      </c>
      <c r="C3927" s="140">
        <v>372.42</v>
      </c>
      <c r="D3927" s="71" t="s">
        <v>1664</v>
      </c>
      <c r="E3927" s="90">
        <v>77</v>
      </c>
      <c r="F3927" s="68"/>
      <c r="G3927" s="72" t="s">
        <v>1664</v>
      </c>
      <c r="H3927" s="90" t="s">
        <v>1723</v>
      </c>
      <c r="I3927" s="69"/>
      <c r="J3927" s="191"/>
      <c r="K3927" s="681"/>
      <c r="L3927" s="681"/>
      <c r="M3927" s="65"/>
    </row>
    <row r="3928" spans="2:13">
      <c r="B3928" s="66" t="s">
        <v>1660</v>
      </c>
      <c r="C3928" s="140">
        <v>178.12</v>
      </c>
      <c r="D3928" s="838" t="s">
        <v>1668</v>
      </c>
      <c r="E3928" s="839"/>
      <c r="F3928" s="839"/>
      <c r="G3928" s="839"/>
      <c r="H3928" s="839"/>
      <c r="I3928" s="840"/>
      <c r="J3928" s="191"/>
      <c r="K3928" s="681"/>
      <c r="L3928" s="681"/>
      <c r="M3928" s="65"/>
    </row>
    <row r="3929" spans="2:13">
      <c r="B3929" s="66" t="s">
        <v>1728</v>
      </c>
      <c r="C3929" s="140">
        <v>244.46</v>
      </c>
      <c r="D3929" s="841" t="s">
        <v>1661</v>
      </c>
      <c r="E3929" s="842"/>
      <c r="F3929" s="842"/>
      <c r="G3929" s="842" t="s">
        <v>1662</v>
      </c>
      <c r="H3929" s="842"/>
      <c r="I3929" s="843"/>
      <c r="J3929" s="191"/>
      <c r="K3929" s="681"/>
      <c r="L3929" s="681"/>
      <c r="M3929" s="65"/>
    </row>
    <row r="3930" spans="2:13">
      <c r="B3930" s="66" t="s">
        <v>1713</v>
      </c>
      <c r="C3930" s="140">
        <v>0.85</v>
      </c>
      <c r="D3930" s="63" t="s">
        <v>1663</v>
      </c>
      <c r="E3930" s="681" t="s">
        <v>1271</v>
      </c>
      <c r="F3930" s="681"/>
      <c r="G3930" s="64" t="s">
        <v>1663</v>
      </c>
      <c r="H3930" s="681" t="s">
        <v>1723</v>
      </c>
      <c r="I3930" s="70"/>
      <c r="J3930" s="191"/>
      <c r="K3930" s="681"/>
      <c r="L3930" s="681"/>
      <c r="M3930" s="65"/>
    </row>
    <row r="3931" spans="2:13">
      <c r="B3931" s="66" t="s">
        <v>1714</v>
      </c>
      <c r="C3931" s="140">
        <v>1.1499999999999999</v>
      </c>
      <c r="D3931" s="63" t="s">
        <v>1664</v>
      </c>
      <c r="E3931" s="90">
        <v>95</v>
      </c>
      <c r="F3931" s="68"/>
      <c r="G3931" s="72" t="s">
        <v>1664</v>
      </c>
      <c r="H3931" s="91" t="s">
        <v>1723</v>
      </c>
      <c r="I3931" s="70"/>
      <c r="J3931" s="191"/>
      <c r="K3931" s="681"/>
      <c r="L3931" s="681"/>
      <c r="M3931" s="65"/>
    </row>
    <row r="3932" spans="2:13">
      <c r="B3932" s="844" t="s">
        <v>1671</v>
      </c>
      <c r="C3932" s="839"/>
      <c r="D3932" s="840"/>
      <c r="E3932" s="838" t="s">
        <v>1672</v>
      </c>
      <c r="F3932" s="839"/>
      <c r="G3932" s="840"/>
      <c r="H3932" s="838" t="s">
        <v>1673</v>
      </c>
      <c r="I3932" s="839"/>
      <c r="J3932" s="840"/>
      <c r="K3932" s="838" t="s">
        <v>1701</v>
      </c>
      <c r="L3932" s="839"/>
      <c r="M3932" s="845"/>
    </row>
    <row r="3933" spans="2:13">
      <c r="B3933" s="73" t="s">
        <v>1674</v>
      </c>
      <c r="C3933" s="678" t="s">
        <v>1675</v>
      </c>
      <c r="D3933" s="679" t="s">
        <v>1676</v>
      </c>
      <c r="E3933" s="677" t="s">
        <v>1674</v>
      </c>
      <c r="F3933" s="678" t="s">
        <v>1675</v>
      </c>
      <c r="G3933" s="679" t="s">
        <v>1676</v>
      </c>
      <c r="H3933" s="677" t="s">
        <v>1694</v>
      </c>
      <c r="I3933" s="678" t="s">
        <v>1731</v>
      </c>
      <c r="J3933" s="679" t="s">
        <v>1732</v>
      </c>
      <c r="K3933" s="677" t="s">
        <v>1702</v>
      </c>
      <c r="L3933" s="678"/>
      <c r="M3933" s="77" t="s">
        <v>1703</v>
      </c>
    </row>
    <row r="3934" spans="2:13">
      <c r="B3934" s="61" t="s">
        <v>1678</v>
      </c>
      <c r="C3934" s="86" t="s">
        <v>1144</v>
      </c>
      <c r="D3934" s="92">
        <v>102</v>
      </c>
      <c r="E3934" s="680" t="s">
        <v>1678</v>
      </c>
      <c r="F3934" s="94" t="s">
        <v>944</v>
      </c>
      <c r="G3934" s="92">
        <v>68</v>
      </c>
      <c r="H3934" s="680" t="s">
        <v>1695</v>
      </c>
      <c r="I3934" s="86">
        <v>0</v>
      </c>
      <c r="J3934" s="92">
        <v>0</v>
      </c>
      <c r="K3934" s="680" t="s">
        <v>1704</v>
      </c>
      <c r="L3934" s="681"/>
      <c r="M3934" s="107">
        <v>0</v>
      </c>
    </row>
    <row r="3935" spans="2:13">
      <c r="B3935" s="61" t="s">
        <v>1679</v>
      </c>
      <c r="C3935" s="86" t="s">
        <v>1722</v>
      </c>
      <c r="D3935" s="92">
        <v>0</v>
      </c>
      <c r="E3935" s="680" t="s">
        <v>1679</v>
      </c>
      <c r="F3935" s="86" t="s">
        <v>1722</v>
      </c>
      <c r="G3935" s="92">
        <v>0</v>
      </c>
      <c r="H3935" s="680" t="s">
        <v>1696</v>
      </c>
      <c r="I3935" s="86">
        <v>90</v>
      </c>
      <c r="J3935" s="92">
        <v>0</v>
      </c>
      <c r="K3935" s="680" t="s">
        <v>1735</v>
      </c>
      <c r="L3935" s="681"/>
      <c r="M3935" s="107">
        <v>0</v>
      </c>
    </row>
    <row r="3936" spans="2:13">
      <c r="B3936" s="61" t="s">
        <v>1680</v>
      </c>
      <c r="C3936" s="86" t="s">
        <v>1723</v>
      </c>
      <c r="D3936" s="92" t="s">
        <v>1723</v>
      </c>
      <c r="E3936" s="680" t="s">
        <v>1680</v>
      </c>
      <c r="F3936" s="86" t="s">
        <v>1723</v>
      </c>
      <c r="G3936" s="92" t="s">
        <v>1723</v>
      </c>
      <c r="H3936" s="680" t="s">
        <v>1697</v>
      </c>
      <c r="I3936" s="86">
        <v>0</v>
      </c>
      <c r="J3936" s="92">
        <v>30</v>
      </c>
      <c r="K3936" s="67" t="s">
        <v>1706</v>
      </c>
      <c r="L3936" s="68"/>
      <c r="M3936" s="101">
        <v>0</v>
      </c>
    </row>
    <row r="3937" spans="2:13">
      <c r="B3937" s="61" t="s">
        <v>1681</v>
      </c>
      <c r="C3937" s="86" t="s">
        <v>1722</v>
      </c>
      <c r="D3937" s="92">
        <v>0</v>
      </c>
      <c r="E3937" s="680" t="s">
        <v>1681</v>
      </c>
      <c r="F3937" s="86" t="s">
        <v>1722</v>
      </c>
      <c r="G3937" s="92">
        <v>0</v>
      </c>
      <c r="H3937" s="680" t="s">
        <v>1698</v>
      </c>
      <c r="I3937" s="86">
        <v>0</v>
      </c>
      <c r="J3937" s="92">
        <v>10</v>
      </c>
      <c r="K3937" s="838" t="s">
        <v>1707</v>
      </c>
      <c r="L3937" s="839"/>
      <c r="M3937" s="845"/>
    </row>
    <row r="3938" spans="2:13">
      <c r="B3938" s="61" t="s">
        <v>1682</v>
      </c>
      <c r="C3938" s="86" t="s">
        <v>1722</v>
      </c>
      <c r="D3938" s="92">
        <v>0</v>
      </c>
      <c r="E3938" s="680" t="s">
        <v>1682</v>
      </c>
      <c r="F3938" s="86" t="s">
        <v>1722</v>
      </c>
      <c r="G3938" s="92">
        <v>0</v>
      </c>
      <c r="H3938" s="681" t="s">
        <v>1724</v>
      </c>
      <c r="I3938" s="86">
        <v>50</v>
      </c>
      <c r="J3938" s="92">
        <v>0</v>
      </c>
      <c r="K3938" s="846" t="s">
        <v>1708</v>
      </c>
      <c r="L3938" s="847"/>
      <c r="M3938" s="107">
        <v>0</v>
      </c>
    </row>
    <row r="3939" spans="2:13">
      <c r="B3939" s="61" t="s">
        <v>1683</v>
      </c>
      <c r="C3939" s="86" t="s">
        <v>1722</v>
      </c>
      <c r="D3939" s="92">
        <v>0</v>
      </c>
      <c r="E3939" s="680" t="s">
        <v>1683</v>
      </c>
      <c r="F3939" s="86" t="s">
        <v>950</v>
      </c>
      <c r="G3939" s="92">
        <v>95</v>
      </c>
      <c r="H3939" s="680" t="s">
        <v>1699</v>
      </c>
      <c r="I3939" s="86">
        <v>0</v>
      </c>
      <c r="J3939" s="92">
        <v>0</v>
      </c>
      <c r="K3939" s="846" t="s">
        <v>1709</v>
      </c>
      <c r="L3939" s="847"/>
      <c r="M3939" s="107">
        <v>0</v>
      </c>
    </row>
    <row r="3940" spans="2:13">
      <c r="B3940" s="61" t="s">
        <v>1684</v>
      </c>
      <c r="C3940" s="94" t="s">
        <v>1268</v>
      </c>
      <c r="D3940" s="92">
        <v>120</v>
      </c>
      <c r="E3940" s="680" t="s">
        <v>1684</v>
      </c>
      <c r="F3940" s="86" t="s">
        <v>1722</v>
      </c>
      <c r="G3940" s="92">
        <v>0</v>
      </c>
      <c r="H3940" s="680" t="s">
        <v>1685</v>
      </c>
      <c r="I3940" s="86">
        <v>85</v>
      </c>
      <c r="J3940" s="92">
        <v>0</v>
      </c>
      <c r="K3940" s="846" t="s">
        <v>1710</v>
      </c>
      <c r="L3940" s="847"/>
      <c r="M3940" s="107">
        <v>0</v>
      </c>
    </row>
    <row r="3941" spans="2:13">
      <c r="B3941" s="61" t="s">
        <v>1685</v>
      </c>
      <c r="C3941" s="86" t="s">
        <v>1722</v>
      </c>
      <c r="D3941" s="92">
        <v>0</v>
      </c>
      <c r="E3941" s="680" t="s">
        <v>1685</v>
      </c>
      <c r="F3941" s="86" t="s">
        <v>1722</v>
      </c>
      <c r="G3941" s="92">
        <v>0</v>
      </c>
      <c r="H3941" s="680" t="s">
        <v>1700</v>
      </c>
      <c r="I3941" s="100">
        <v>0</v>
      </c>
      <c r="J3941" s="106">
        <v>0</v>
      </c>
      <c r="K3941" s="593" t="s">
        <v>2003</v>
      </c>
      <c r="L3941" s="100"/>
      <c r="M3941" s="101">
        <v>0</v>
      </c>
    </row>
    <row r="3942" spans="2:13">
      <c r="B3942" s="61" t="s">
        <v>1686</v>
      </c>
      <c r="C3942" s="86" t="s">
        <v>774</v>
      </c>
      <c r="D3942" s="92">
        <v>40</v>
      </c>
      <c r="E3942" s="680" t="s">
        <v>1686</v>
      </c>
      <c r="F3942" s="86" t="s">
        <v>1051</v>
      </c>
      <c r="G3942" s="92">
        <v>52</v>
      </c>
      <c r="H3942" s="848" t="s">
        <v>1712</v>
      </c>
      <c r="I3942" s="849"/>
      <c r="J3942" s="81" t="s">
        <v>1711</v>
      </c>
      <c r="K3942" s="97">
        <v>10</v>
      </c>
      <c r="L3942" s="82" t="s">
        <v>1705</v>
      </c>
      <c r="M3942" s="98">
        <v>135</v>
      </c>
    </row>
    <row r="3943" spans="2:13">
      <c r="B3943" s="61" t="s">
        <v>1687</v>
      </c>
      <c r="C3943" s="86" t="s">
        <v>1722</v>
      </c>
      <c r="D3943" s="92">
        <v>0</v>
      </c>
      <c r="E3943" s="680" t="s">
        <v>1687</v>
      </c>
      <c r="F3943" s="86" t="s">
        <v>1722</v>
      </c>
      <c r="G3943" s="92">
        <v>0</v>
      </c>
      <c r="H3943" s="681"/>
      <c r="I3943" s="681"/>
      <c r="J3943" s="681"/>
      <c r="K3943" s="681"/>
      <c r="L3943" s="681"/>
      <c r="M3943" s="65"/>
    </row>
    <row r="3944" spans="2:13">
      <c r="B3944" s="61" t="s">
        <v>1688</v>
      </c>
      <c r="C3944" s="86" t="s">
        <v>1722</v>
      </c>
      <c r="D3944" s="92">
        <v>0</v>
      </c>
      <c r="E3944" s="680" t="s">
        <v>1688</v>
      </c>
      <c r="F3944" s="86" t="s">
        <v>1722</v>
      </c>
      <c r="G3944" s="92">
        <v>0</v>
      </c>
      <c r="H3944" s="681"/>
      <c r="I3944" s="681"/>
      <c r="J3944" s="681"/>
      <c r="K3944" s="681"/>
      <c r="L3944" s="681"/>
      <c r="M3944" s="65"/>
    </row>
    <row r="3945" spans="2:13">
      <c r="B3945" s="61" t="s">
        <v>1689</v>
      </c>
      <c r="C3945" s="86" t="s">
        <v>1749</v>
      </c>
      <c r="D3945" s="92">
        <v>80</v>
      </c>
      <c r="E3945" s="680" t="s">
        <v>1689</v>
      </c>
      <c r="F3945" s="86" t="s">
        <v>1722</v>
      </c>
      <c r="G3945" s="92">
        <v>0</v>
      </c>
      <c r="H3945" s="681"/>
      <c r="I3945" s="681"/>
      <c r="J3945" s="681"/>
      <c r="K3945" s="681"/>
      <c r="L3945" s="681"/>
      <c r="M3945" s="65"/>
    </row>
    <row r="3946" spans="2:13">
      <c r="B3946" s="61" t="s">
        <v>1690</v>
      </c>
      <c r="C3946" s="86" t="s">
        <v>1154</v>
      </c>
      <c r="D3946" s="92">
        <v>68</v>
      </c>
      <c r="E3946" s="680" t="s">
        <v>1690</v>
      </c>
      <c r="F3946" s="109" t="s">
        <v>1851</v>
      </c>
      <c r="G3946" s="92">
        <v>60</v>
      </c>
      <c r="H3946" s="681"/>
      <c r="I3946" s="681"/>
      <c r="J3946" s="681"/>
      <c r="K3946" s="681"/>
      <c r="L3946" s="681"/>
      <c r="M3946" s="65"/>
    </row>
    <row r="3947" spans="2:13">
      <c r="B3947" s="61" t="s">
        <v>1691</v>
      </c>
      <c r="C3947" s="86" t="s">
        <v>1722</v>
      </c>
      <c r="D3947" s="92">
        <v>0</v>
      </c>
      <c r="E3947" s="680" t="s">
        <v>1691</v>
      </c>
      <c r="F3947" s="86" t="s">
        <v>1722</v>
      </c>
      <c r="G3947" s="92">
        <v>0</v>
      </c>
      <c r="H3947" s="86" t="s">
        <v>1716</v>
      </c>
      <c r="I3947" s="681"/>
      <c r="J3947" s="85" t="s">
        <v>1717</v>
      </c>
      <c r="K3947" s="681"/>
      <c r="L3947" s="85" t="s">
        <v>1718</v>
      </c>
      <c r="M3947" s="65"/>
    </row>
    <row r="3948" spans="2:13">
      <c r="B3948" s="61" t="s">
        <v>1692</v>
      </c>
      <c r="C3948" s="86" t="s">
        <v>1722</v>
      </c>
      <c r="D3948" s="92">
        <v>0</v>
      </c>
      <c r="E3948" s="680" t="s">
        <v>1692</v>
      </c>
      <c r="F3948" s="86" t="s">
        <v>1722</v>
      </c>
      <c r="G3948" s="92">
        <v>0</v>
      </c>
      <c r="H3948" s="681"/>
      <c r="I3948" s="681"/>
      <c r="J3948" s="681"/>
      <c r="K3948" s="681"/>
      <c r="L3948" s="681"/>
      <c r="M3948" s="65"/>
    </row>
    <row r="3949" spans="2:13">
      <c r="B3949" s="61" t="s">
        <v>1677</v>
      </c>
      <c r="C3949" s="86" t="s">
        <v>863</v>
      </c>
      <c r="D3949" s="92">
        <v>66</v>
      </c>
      <c r="E3949" s="680" t="s">
        <v>1677</v>
      </c>
      <c r="F3949" s="86" t="s">
        <v>1722</v>
      </c>
      <c r="G3949" s="92">
        <v>0</v>
      </c>
      <c r="H3949" s="681"/>
      <c r="I3949" s="681"/>
      <c r="J3949" s="681"/>
      <c r="K3949" s="681"/>
      <c r="L3949" s="681"/>
      <c r="M3949" s="65"/>
    </row>
    <row r="3950" spans="2:13">
      <c r="B3950" s="61" t="s">
        <v>1693</v>
      </c>
      <c r="C3950" s="94" t="s">
        <v>1022</v>
      </c>
      <c r="D3950" s="92">
        <v>48</v>
      </c>
      <c r="E3950" s="680" t="s">
        <v>1693</v>
      </c>
      <c r="F3950" s="86" t="s">
        <v>1722</v>
      </c>
      <c r="G3950" s="92">
        <v>0</v>
      </c>
      <c r="H3950" s="681"/>
      <c r="I3950" s="681"/>
      <c r="J3950" s="681"/>
      <c r="K3950" s="681"/>
      <c r="L3950" s="681"/>
      <c r="M3950" s="65"/>
    </row>
    <row r="3951" spans="2:13" ht="15.75" thickBot="1">
      <c r="B3951" s="102" t="s">
        <v>1729</v>
      </c>
      <c r="C3951" s="93"/>
      <c r="D3951" s="108">
        <v>75</v>
      </c>
      <c r="E3951" s="103" t="s">
        <v>1730</v>
      </c>
      <c r="F3951" s="93"/>
      <c r="G3951" s="108">
        <v>69</v>
      </c>
      <c r="H3951" s="83"/>
      <c r="I3951" s="83"/>
      <c r="J3951" s="83"/>
      <c r="K3951" s="83"/>
      <c r="L3951" s="83"/>
      <c r="M3951" s="84"/>
    </row>
    <row r="3952" spans="2:13" ht="15.75" thickTop="1">
      <c r="B3952" s="156"/>
      <c r="C3952" s="157"/>
      <c r="D3952" s="157"/>
      <c r="E3952" s="156"/>
      <c r="F3952" s="157"/>
      <c r="G3952" s="157"/>
      <c r="H3952" s="156"/>
      <c r="I3952" s="156"/>
      <c r="J3952" s="156"/>
      <c r="K3952" s="156"/>
      <c r="L3952" s="156"/>
      <c r="M3952" s="156"/>
    </row>
    <row r="3953" spans="2:13">
      <c r="B3953" s="156"/>
      <c r="C3953" s="157"/>
      <c r="D3953" s="157"/>
      <c r="E3953" s="156"/>
      <c r="F3953" s="157"/>
      <c r="G3953" s="157"/>
      <c r="H3953" s="156"/>
      <c r="I3953" s="156"/>
      <c r="J3953" s="156"/>
      <c r="K3953" s="156"/>
      <c r="L3953" s="156"/>
      <c r="M3953" s="156"/>
    </row>
    <row r="3954" spans="2:13" ht="15.75" thickBot="1">
      <c r="B3954" s="156"/>
      <c r="C3954" s="157"/>
      <c r="D3954" s="157"/>
      <c r="E3954" s="156"/>
      <c r="F3954" s="157"/>
      <c r="G3954" s="157"/>
      <c r="H3954" s="156"/>
      <c r="I3954" s="156"/>
      <c r="J3954" s="156"/>
      <c r="K3954" s="156"/>
      <c r="L3954" s="156"/>
      <c r="M3954" s="156"/>
    </row>
    <row r="3955" spans="2:13" ht="16.5" thickTop="1" thickBot="1">
      <c r="B3955" s="833" t="s">
        <v>2152</v>
      </c>
      <c r="C3955" s="834"/>
      <c r="D3955" s="835" t="s">
        <v>1658</v>
      </c>
      <c r="E3955" s="836"/>
      <c r="F3955" s="836"/>
      <c r="G3955" s="836"/>
      <c r="H3955" s="836"/>
      <c r="I3955" s="837"/>
      <c r="J3955" s="158"/>
      <c r="K3955" s="59"/>
      <c r="L3955" s="59"/>
      <c r="M3955" s="60"/>
    </row>
    <row r="3956" spans="2:13" ht="15.75" thickTop="1">
      <c r="B3956" s="66" t="s">
        <v>1667</v>
      </c>
      <c r="C3956" s="688" t="s">
        <v>2153</v>
      </c>
      <c r="D3956" s="687" t="s">
        <v>1652</v>
      </c>
      <c r="E3956" s="688" t="s">
        <v>1653</v>
      </c>
      <c r="F3956" s="688" t="s">
        <v>1654</v>
      </c>
      <c r="G3956" s="688" t="s">
        <v>1656</v>
      </c>
      <c r="H3956" s="688" t="s">
        <v>1655</v>
      </c>
      <c r="I3956" s="689" t="s">
        <v>1657</v>
      </c>
      <c r="J3956" s="159"/>
      <c r="K3956" s="686"/>
      <c r="L3956" s="686"/>
      <c r="M3956" s="65"/>
    </row>
    <row r="3957" spans="2:13">
      <c r="B3957" s="66" t="s">
        <v>1757</v>
      </c>
      <c r="C3957" s="86" t="s">
        <v>1792</v>
      </c>
      <c r="D3957" s="87">
        <v>77</v>
      </c>
      <c r="E3957" s="88">
        <v>85</v>
      </c>
      <c r="F3957" s="88">
        <v>51</v>
      </c>
      <c r="G3957" s="88">
        <v>55</v>
      </c>
      <c r="H3957" s="88">
        <v>51</v>
      </c>
      <c r="I3957" s="89">
        <v>65</v>
      </c>
      <c r="J3957" s="159"/>
      <c r="K3957" s="686"/>
      <c r="L3957" s="686"/>
      <c r="M3957" s="65"/>
    </row>
    <row r="3958" spans="2:13">
      <c r="B3958" s="66" t="s">
        <v>1665</v>
      </c>
      <c r="C3958" s="86" t="s">
        <v>0</v>
      </c>
      <c r="D3958" s="838" t="s">
        <v>1669</v>
      </c>
      <c r="E3958" s="839"/>
      <c r="F3958" s="839"/>
      <c r="G3958" s="839"/>
      <c r="H3958" s="839"/>
      <c r="I3958" s="840"/>
      <c r="J3958" s="159"/>
      <c r="K3958" s="686"/>
      <c r="L3958" s="686"/>
      <c r="M3958" s="65"/>
    </row>
    <row r="3959" spans="2:13">
      <c r="B3959" s="66" t="s">
        <v>1666</v>
      </c>
      <c r="C3959" s="86" t="s">
        <v>1723</v>
      </c>
      <c r="D3959" s="841" t="s">
        <v>1661</v>
      </c>
      <c r="E3959" s="842"/>
      <c r="F3959" s="842"/>
      <c r="G3959" s="842" t="s">
        <v>1662</v>
      </c>
      <c r="H3959" s="842"/>
      <c r="I3959" s="843"/>
      <c r="J3959" s="159"/>
      <c r="K3959" s="686"/>
      <c r="L3959" s="686"/>
      <c r="M3959" s="65"/>
    </row>
    <row r="3960" spans="2:13">
      <c r="B3960" s="66" t="s">
        <v>1670</v>
      </c>
      <c r="C3960" s="86" t="s">
        <v>1610</v>
      </c>
      <c r="D3960" s="63" t="s">
        <v>1663</v>
      </c>
      <c r="E3960" s="686" t="s">
        <v>1749</v>
      </c>
      <c r="F3960" s="686"/>
      <c r="G3960" s="64" t="s">
        <v>1663</v>
      </c>
      <c r="H3960" s="686" t="s">
        <v>1723</v>
      </c>
      <c r="I3960" s="70"/>
      <c r="J3960" s="159"/>
      <c r="K3960" s="686"/>
      <c r="L3960" s="686"/>
      <c r="M3960" s="65"/>
    </row>
    <row r="3961" spans="2:13">
      <c r="B3961" s="66" t="s">
        <v>1659</v>
      </c>
      <c r="C3961" s="140">
        <v>193.6</v>
      </c>
      <c r="D3961" s="71" t="s">
        <v>1664</v>
      </c>
      <c r="E3961" s="90">
        <v>80</v>
      </c>
      <c r="F3961" s="68"/>
      <c r="G3961" s="72" t="s">
        <v>1664</v>
      </c>
      <c r="H3961" s="90" t="s">
        <v>1723</v>
      </c>
      <c r="I3961" s="69"/>
      <c r="J3961" s="159"/>
      <c r="K3961" s="686"/>
      <c r="L3961" s="686"/>
      <c r="M3961" s="65"/>
    </row>
    <row r="3962" spans="2:13">
      <c r="B3962" s="66" t="s">
        <v>1660</v>
      </c>
      <c r="C3962" s="140">
        <v>120.36</v>
      </c>
      <c r="D3962" s="838" t="s">
        <v>1668</v>
      </c>
      <c r="E3962" s="839"/>
      <c r="F3962" s="839"/>
      <c r="G3962" s="839"/>
      <c r="H3962" s="839"/>
      <c r="I3962" s="840"/>
      <c r="J3962" s="159"/>
      <c r="K3962" s="686"/>
      <c r="L3962" s="686"/>
      <c r="M3962" s="65"/>
    </row>
    <row r="3963" spans="2:13">
      <c r="B3963" s="66" t="s">
        <v>1728</v>
      </c>
      <c r="C3963" s="140">
        <v>138.63</v>
      </c>
      <c r="D3963" s="841" t="s">
        <v>1661</v>
      </c>
      <c r="E3963" s="842"/>
      <c r="F3963" s="842"/>
      <c r="G3963" s="842" t="s">
        <v>1662</v>
      </c>
      <c r="H3963" s="842"/>
      <c r="I3963" s="843"/>
      <c r="J3963" s="159"/>
      <c r="K3963" s="686"/>
      <c r="L3963" s="686"/>
      <c r="M3963" s="65"/>
    </row>
    <row r="3964" spans="2:13">
      <c r="B3964" s="66" t="s">
        <v>1713</v>
      </c>
      <c r="C3964" s="140">
        <v>1.18</v>
      </c>
      <c r="D3964" s="63" t="s">
        <v>1663</v>
      </c>
      <c r="E3964" s="686" t="s">
        <v>706</v>
      </c>
      <c r="F3964" s="686"/>
      <c r="G3964" s="64" t="s">
        <v>1663</v>
      </c>
      <c r="H3964" s="686" t="s">
        <v>1723</v>
      </c>
      <c r="I3964" s="70"/>
      <c r="J3964" s="159"/>
      <c r="K3964" s="686"/>
      <c r="L3964" s="686"/>
      <c r="M3964" s="65"/>
    </row>
    <row r="3965" spans="2:13">
      <c r="B3965" s="66" t="s">
        <v>1714</v>
      </c>
      <c r="C3965" s="140">
        <v>1</v>
      </c>
      <c r="D3965" s="63" t="s">
        <v>1664</v>
      </c>
      <c r="E3965" s="90">
        <v>90</v>
      </c>
      <c r="F3965" s="68"/>
      <c r="G3965" s="72" t="s">
        <v>1664</v>
      </c>
      <c r="H3965" s="91" t="s">
        <v>1723</v>
      </c>
      <c r="I3965" s="70"/>
      <c r="J3965" s="159"/>
      <c r="K3965" s="686"/>
      <c r="L3965" s="686"/>
      <c r="M3965" s="65"/>
    </row>
    <row r="3966" spans="2:13">
      <c r="B3966" s="844" t="s">
        <v>1671</v>
      </c>
      <c r="C3966" s="839"/>
      <c r="D3966" s="840"/>
      <c r="E3966" s="838" t="s">
        <v>1672</v>
      </c>
      <c r="F3966" s="839"/>
      <c r="G3966" s="840"/>
      <c r="H3966" s="838" t="s">
        <v>1673</v>
      </c>
      <c r="I3966" s="839"/>
      <c r="J3966" s="840"/>
      <c r="K3966" s="838" t="s">
        <v>1701</v>
      </c>
      <c r="L3966" s="839"/>
      <c r="M3966" s="845"/>
    </row>
    <row r="3967" spans="2:13">
      <c r="B3967" s="73" t="s">
        <v>1674</v>
      </c>
      <c r="C3967" s="688" t="s">
        <v>1675</v>
      </c>
      <c r="D3967" s="689" t="s">
        <v>1676</v>
      </c>
      <c r="E3967" s="687" t="s">
        <v>1674</v>
      </c>
      <c r="F3967" s="688" t="s">
        <v>1675</v>
      </c>
      <c r="G3967" s="689" t="s">
        <v>1676</v>
      </c>
      <c r="H3967" s="687" t="s">
        <v>1694</v>
      </c>
      <c r="I3967" s="688" t="s">
        <v>1731</v>
      </c>
      <c r="J3967" s="689" t="s">
        <v>1732</v>
      </c>
      <c r="K3967" s="687" t="s">
        <v>1702</v>
      </c>
      <c r="L3967" s="688"/>
      <c r="M3967" s="77" t="s">
        <v>1703</v>
      </c>
    </row>
    <row r="3968" spans="2:13">
      <c r="B3968" s="61" t="s">
        <v>1678</v>
      </c>
      <c r="C3968" s="86" t="s">
        <v>1144</v>
      </c>
      <c r="D3968" s="92">
        <v>102</v>
      </c>
      <c r="E3968" s="685" t="s">
        <v>1678</v>
      </c>
      <c r="F3968" s="94" t="s">
        <v>944</v>
      </c>
      <c r="G3968" s="92">
        <v>68</v>
      </c>
      <c r="H3968" s="685" t="s">
        <v>1695</v>
      </c>
      <c r="I3968" s="86">
        <v>0</v>
      </c>
      <c r="J3968" s="92">
        <v>0</v>
      </c>
      <c r="K3968" s="685" t="s">
        <v>1704</v>
      </c>
      <c r="L3968" s="686"/>
      <c r="M3968" s="107">
        <v>10</v>
      </c>
    </row>
    <row r="3969" spans="2:13">
      <c r="B3969" s="61" t="s">
        <v>1679</v>
      </c>
      <c r="C3969" s="86" t="s">
        <v>1722</v>
      </c>
      <c r="D3969" s="92">
        <v>0</v>
      </c>
      <c r="E3969" s="685" t="s">
        <v>1679</v>
      </c>
      <c r="F3969" s="86" t="s">
        <v>1722</v>
      </c>
      <c r="G3969" s="92">
        <v>0</v>
      </c>
      <c r="H3969" s="685" t="s">
        <v>1696</v>
      </c>
      <c r="I3969" s="86">
        <v>90</v>
      </c>
      <c r="J3969" s="92">
        <v>0</v>
      </c>
      <c r="K3969" s="685" t="s">
        <v>1735</v>
      </c>
      <c r="L3969" s="686"/>
      <c r="M3969" s="107">
        <v>0</v>
      </c>
    </row>
    <row r="3970" spans="2:13">
      <c r="B3970" s="61" t="s">
        <v>1680</v>
      </c>
      <c r="C3970" s="86" t="s">
        <v>1722</v>
      </c>
      <c r="D3970" s="92">
        <v>0</v>
      </c>
      <c r="E3970" s="685" t="s">
        <v>1680</v>
      </c>
      <c r="F3970" s="86" t="s">
        <v>1722</v>
      </c>
      <c r="G3970" s="92">
        <v>0</v>
      </c>
      <c r="H3970" s="685" t="s">
        <v>1697</v>
      </c>
      <c r="I3970" s="86">
        <v>0</v>
      </c>
      <c r="J3970" s="92">
        <v>0</v>
      </c>
      <c r="K3970" s="67" t="s">
        <v>1706</v>
      </c>
      <c r="L3970" s="68"/>
      <c r="M3970" s="101">
        <v>0</v>
      </c>
    </row>
    <row r="3971" spans="2:13">
      <c r="B3971" s="61" t="s">
        <v>1681</v>
      </c>
      <c r="C3971" s="86" t="s">
        <v>1722</v>
      </c>
      <c r="D3971" s="92">
        <v>0</v>
      </c>
      <c r="E3971" s="685" t="s">
        <v>1681</v>
      </c>
      <c r="F3971" s="86" t="s">
        <v>1722</v>
      </c>
      <c r="G3971" s="92">
        <v>0</v>
      </c>
      <c r="H3971" s="685" t="s">
        <v>1698</v>
      </c>
      <c r="I3971" s="86">
        <v>0</v>
      </c>
      <c r="J3971" s="92">
        <v>0</v>
      </c>
      <c r="K3971" s="838" t="s">
        <v>1707</v>
      </c>
      <c r="L3971" s="839"/>
      <c r="M3971" s="845"/>
    </row>
    <row r="3972" spans="2:13">
      <c r="B3972" s="61" t="s">
        <v>1682</v>
      </c>
      <c r="C3972" s="86" t="s">
        <v>1722</v>
      </c>
      <c r="D3972" s="92">
        <v>0</v>
      </c>
      <c r="E3972" s="685" t="s">
        <v>1682</v>
      </c>
      <c r="F3972" s="86" t="s">
        <v>1722</v>
      </c>
      <c r="G3972" s="92">
        <v>0</v>
      </c>
      <c r="H3972" s="686" t="s">
        <v>1724</v>
      </c>
      <c r="I3972" s="86">
        <v>50</v>
      </c>
      <c r="J3972" s="92">
        <v>0</v>
      </c>
      <c r="K3972" s="846" t="s">
        <v>1708</v>
      </c>
      <c r="L3972" s="847"/>
      <c r="M3972" s="107">
        <v>0</v>
      </c>
    </row>
    <row r="3973" spans="2:13">
      <c r="B3973" s="61" t="s">
        <v>1683</v>
      </c>
      <c r="C3973" s="86" t="s">
        <v>1722</v>
      </c>
      <c r="D3973" s="92">
        <v>0</v>
      </c>
      <c r="E3973" s="685" t="s">
        <v>1683</v>
      </c>
      <c r="F3973" s="86" t="s">
        <v>1722</v>
      </c>
      <c r="G3973" s="92">
        <v>0</v>
      </c>
      <c r="H3973" s="685" t="s">
        <v>1699</v>
      </c>
      <c r="I3973" s="86">
        <v>0</v>
      </c>
      <c r="J3973" s="92">
        <v>0</v>
      </c>
      <c r="K3973" s="846" t="s">
        <v>1709</v>
      </c>
      <c r="L3973" s="847"/>
      <c r="M3973" s="107">
        <v>0</v>
      </c>
    </row>
    <row r="3974" spans="2:13">
      <c r="B3974" s="61" t="s">
        <v>1684</v>
      </c>
      <c r="C3974" s="94" t="s">
        <v>697</v>
      </c>
      <c r="D3974" s="92">
        <v>75</v>
      </c>
      <c r="E3974" s="685" t="s">
        <v>1684</v>
      </c>
      <c r="F3974" s="86" t="s">
        <v>1722</v>
      </c>
      <c r="G3974" s="92">
        <v>0</v>
      </c>
      <c r="H3974" s="685" t="s">
        <v>1685</v>
      </c>
      <c r="I3974" s="86">
        <v>85</v>
      </c>
      <c r="J3974" s="92">
        <v>0</v>
      </c>
      <c r="K3974" s="846" t="s">
        <v>1710</v>
      </c>
      <c r="L3974" s="847"/>
      <c r="M3974" s="107">
        <v>0</v>
      </c>
    </row>
    <row r="3975" spans="2:13">
      <c r="B3975" s="61" t="s">
        <v>1685</v>
      </c>
      <c r="C3975" s="86" t="s">
        <v>1722</v>
      </c>
      <c r="D3975" s="92">
        <v>0</v>
      </c>
      <c r="E3975" s="685" t="s">
        <v>1685</v>
      </c>
      <c r="F3975" s="86" t="s">
        <v>1722</v>
      </c>
      <c r="G3975" s="92">
        <v>0</v>
      </c>
      <c r="H3975" s="685" t="s">
        <v>1700</v>
      </c>
      <c r="I3975" s="100">
        <v>55</v>
      </c>
      <c r="J3975" s="106">
        <v>0</v>
      </c>
      <c r="K3975" s="593" t="s">
        <v>2003</v>
      </c>
      <c r="L3975" s="100"/>
      <c r="M3975" s="101" t="s">
        <v>2004</v>
      </c>
    </row>
    <row r="3976" spans="2:13">
      <c r="B3976" s="61" t="s">
        <v>1686</v>
      </c>
      <c r="C3976" s="86" t="s">
        <v>1722</v>
      </c>
      <c r="D3976" s="92">
        <v>0</v>
      </c>
      <c r="E3976" s="685" t="s">
        <v>1686</v>
      </c>
      <c r="F3976" s="86" t="s">
        <v>1722</v>
      </c>
      <c r="G3976" s="92">
        <v>0</v>
      </c>
      <c r="H3976" s="848" t="s">
        <v>1712</v>
      </c>
      <c r="I3976" s="849"/>
      <c r="J3976" s="81" t="s">
        <v>1711</v>
      </c>
      <c r="K3976" s="97">
        <v>20</v>
      </c>
      <c r="L3976" s="82" t="s">
        <v>1705</v>
      </c>
      <c r="M3976" s="98">
        <v>95</v>
      </c>
    </row>
    <row r="3977" spans="2:13">
      <c r="B3977" s="61" t="s">
        <v>1687</v>
      </c>
      <c r="C3977" s="86" t="s">
        <v>627</v>
      </c>
      <c r="D3977" s="92">
        <v>60</v>
      </c>
      <c r="E3977" s="685" t="s">
        <v>1687</v>
      </c>
      <c r="F3977" s="86" t="s">
        <v>1722</v>
      </c>
      <c r="G3977" s="92">
        <v>0</v>
      </c>
      <c r="H3977" s="686"/>
      <c r="I3977" s="686"/>
      <c r="J3977" s="686"/>
      <c r="K3977" s="686"/>
      <c r="L3977" s="686"/>
      <c r="M3977" s="65"/>
    </row>
    <row r="3978" spans="2:13">
      <c r="B3978" s="61" t="s">
        <v>1688</v>
      </c>
      <c r="C3978" s="86" t="s">
        <v>1722</v>
      </c>
      <c r="D3978" s="92">
        <v>0</v>
      </c>
      <c r="E3978" s="685" t="s">
        <v>1688</v>
      </c>
      <c r="F3978" s="86" t="s">
        <v>1722</v>
      </c>
      <c r="G3978" s="92">
        <v>0</v>
      </c>
      <c r="H3978" s="686"/>
      <c r="I3978" s="686"/>
      <c r="J3978" s="686"/>
      <c r="K3978" s="686"/>
      <c r="L3978" s="686"/>
      <c r="M3978" s="65"/>
    </row>
    <row r="3979" spans="2:13">
      <c r="B3979" s="61" t="s">
        <v>1689</v>
      </c>
      <c r="C3979" s="86" t="s">
        <v>1723</v>
      </c>
      <c r="D3979" s="92" t="s">
        <v>1723</v>
      </c>
      <c r="E3979" s="685" t="s">
        <v>1689</v>
      </c>
      <c r="F3979" s="86" t="s">
        <v>1723</v>
      </c>
      <c r="G3979" s="92" t="s">
        <v>1723</v>
      </c>
      <c r="H3979" s="686"/>
      <c r="I3979" s="686"/>
      <c r="J3979" s="686"/>
      <c r="K3979" s="686"/>
      <c r="L3979" s="686"/>
      <c r="M3979" s="65"/>
    </row>
    <row r="3980" spans="2:13">
      <c r="B3980" s="61" t="s">
        <v>1690</v>
      </c>
      <c r="C3980" s="86" t="s">
        <v>1722</v>
      </c>
      <c r="D3980" s="92">
        <v>0</v>
      </c>
      <c r="E3980" s="685" t="s">
        <v>1690</v>
      </c>
      <c r="F3980" s="86" t="s">
        <v>1722</v>
      </c>
      <c r="G3980" s="92">
        <v>0</v>
      </c>
      <c r="H3980" s="686"/>
      <c r="I3980" s="686"/>
      <c r="J3980" s="686"/>
      <c r="K3980" s="686"/>
      <c r="L3980" s="686"/>
      <c r="M3980" s="65"/>
    </row>
    <row r="3981" spans="2:13">
      <c r="B3981" s="61" t="s">
        <v>1691</v>
      </c>
      <c r="C3981" s="86" t="s">
        <v>1722</v>
      </c>
      <c r="D3981" s="92">
        <v>0</v>
      </c>
      <c r="E3981" s="685" t="s">
        <v>1691</v>
      </c>
      <c r="F3981" s="86" t="s">
        <v>1722</v>
      </c>
      <c r="G3981" s="92">
        <v>0</v>
      </c>
      <c r="H3981" s="86" t="s">
        <v>1716</v>
      </c>
      <c r="I3981" s="686"/>
      <c r="J3981" s="85" t="s">
        <v>1717</v>
      </c>
      <c r="K3981" s="686"/>
      <c r="L3981" s="85" t="s">
        <v>1718</v>
      </c>
      <c r="M3981" s="65"/>
    </row>
    <row r="3982" spans="2:13">
      <c r="B3982" s="61" t="s">
        <v>1692</v>
      </c>
      <c r="C3982" s="86" t="s">
        <v>1722</v>
      </c>
      <c r="D3982" s="92">
        <v>0</v>
      </c>
      <c r="E3982" s="685" t="s">
        <v>1692</v>
      </c>
      <c r="F3982" s="86" t="s">
        <v>1722</v>
      </c>
      <c r="G3982" s="92">
        <v>0</v>
      </c>
      <c r="H3982" s="686"/>
      <c r="I3982" s="686"/>
      <c r="J3982" s="686"/>
      <c r="K3982" s="686"/>
      <c r="L3982" s="686"/>
      <c r="M3982" s="65"/>
    </row>
    <row r="3983" spans="2:13">
      <c r="B3983" s="61" t="s">
        <v>1677</v>
      </c>
      <c r="C3983" s="94" t="s">
        <v>1066</v>
      </c>
      <c r="D3983" s="92">
        <v>70</v>
      </c>
      <c r="E3983" s="685" t="s">
        <v>1677</v>
      </c>
      <c r="F3983" s="86" t="s">
        <v>1722</v>
      </c>
      <c r="G3983" s="92">
        <v>0</v>
      </c>
      <c r="H3983" s="686"/>
      <c r="I3983" s="686"/>
      <c r="J3983" s="686"/>
      <c r="K3983" s="686"/>
      <c r="L3983" s="686"/>
      <c r="M3983" s="65"/>
    </row>
    <row r="3984" spans="2:13">
      <c r="B3984" s="61" t="s">
        <v>1693</v>
      </c>
      <c r="C3984" s="86" t="s">
        <v>1722</v>
      </c>
      <c r="D3984" s="92">
        <v>0</v>
      </c>
      <c r="E3984" s="685" t="s">
        <v>1693</v>
      </c>
      <c r="F3984" s="86" t="s">
        <v>1722</v>
      </c>
      <c r="G3984" s="92">
        <v>0</v>
      </c>
      <c r="H3984" s="686"/>
      <c r="I3984" s="686"/>
      <c r="J3984" s="686"/>
      <c r="K3984" s="686"/>
      <c r="L3984" s="686"/>
      <c r="M3984" s="65"/>
    </row>
    <row r="3985" spans="2:13" ht="15.75" thickBot="1">
      <c r="B3985" s="102" t="s">
        <v>1729</v>
      </c>
      <c r="C3985" s="93"/>
      <c r="D3985" s="108">
        <v>77</v>
      </c>
      <c r="E3985" s="103" t="s">
        <v>1730</v>
      </c>
      <c r="F3985" s="93"/>
      <c r="G3985" s="108">
        <v>68</v>
      </c>
      <c r="H3985" s="83"/>
      <c r="I3985" s="83"/>
      <c r="J3985" s="83"/>
      <c r="K3985" s="83"/>
      <c r="L3985" s="83"/>
      <c r="M3985" s="84"/>
    </row>
    <row r="3986" spans="2:13" ht="16.5" thickTop="1" thickBot="1">
      <c r="B3986" s="156"/>
      <c r="C3986" s="157"/>
      <c r="D3986" s="157"/>
      <c r="E3986" s="156"/>
      <c r="F3986" s="157"/>
      <c r="G3986" s="157"/>
      <c r="H3986" s="156"/>
      <c r="I3986" s="156"/>
      <c r="J3986" s="156"/>
      <c r="K3986" s="156"/>
      <c r="L3986" s="156"/>
      <c r="M3986" s="156"/>
    </row>
    <row r="3987" spans="2:13" ht="16.5" thickTop="1" thickBot="1">
      <c r="B3987" s="833" t="s">
        <v>1796</v>
      </c>
      <c r="C3987" s="834"/>
      <c r="D3987" s="835" t="s">
        <v>1658</v>
      </c>
      <c r="E3987" s="836"/>
      <c r="F3987" s="836"/>
      <c r="G3987" s="836"/>
      <c r="H3987" s="836"/>
      <c r="I3987" s="837"/>
      <c r="J3987" s="190"/>
      <c r="K3987" s="59"/>
      <c r="L3987" s="59"/>
      <c r="M3987" s="60"/>
    </row>
    <row r="3988" spans="2:13" ht="15.75" thickTop="1">
      <c r="B3988" s="66" t="s">
        <v>1667</v>
      </c>
      <c r="C3988" s="177">
        <v>24</v>
      </c>
      <c r="D3988" s="176" t="s">
        <v>1652</v>
      </c>
      <c r="E3988" s="177" t="s">
        <v>1653</v>
      </c>
      <c r="F3988" s="177" t="s">
        <v>1654</v>
      </c>
      <c r="G3988" s="177" t="s">
        <v>1656</v>
      </c>
      <c r="H3988" s="177" t="s">
        <v>1655</v>
      </c>
      <c r="I3988" s="178" t="s">
        <v>1657</v>
      </c>
      <c r="J3988" s="191"/>
      <c r="K3988" s="175"/>
      <c r="L3988" s="175"/>
      <c r="M3988" s="65"/>
    </row>
    <row r="3989" spans="2:13">
      <c r="B3989" s="66" t="s">
        <v>1757</v>
      </c>
      <c r="C3989" s="86" t="s">
        <v>1753</v>
      </c>
      <c r="D3989" s="87">
        <v>100</v>
      </c>
      <c r="E3989" s="88">
        <v>100</v>
      </c>
      <c r="F3989" s="88">
        <v>90</v>
      </c>
      <c r="G3989" s="88">
        <v>150</v>
      </c>
      <c r="H3989" s="88">
        <v>140</v>
      </c>
      <c r="I3989" s="89">
        <v>90</v>
      </c>
      <c r="J3989" s="191"/>
      <c r="K3989" s="175"/>
      <c r="L3989" s="175"/>
      <c r="M3989" s="65"/>
    </row>
    <row r="3990" spans="2:13">
      <c r="B3990" s="66" t="s">
        <v>1665</v>
      </c>
      <c r="C3990" s="86" t="s">
        <v>16</v>
      </c>
      <c r="D3990" s="838" t="s">
        <v>1669</v>
      </c>
      <c r="E3990" s="839"/>
      <c r="F3990" s="839"/>
      <c r="G3990" s="839"/>
      <c r="H3990" s="839"/>
      <c r="I3990" s="840"/>
      <c r="J3990" s="191"/>
      <c r="K3990" s="175"/>
      <c r="L3990" s="175"/>
      <c r="M3990" s="65"/>
    </row>
    <row r="3991" spans="2:13">
      <c r="B3991" s="66" t="s">
        <v>1666</v>
      </c>
      <c r="C3991" s="86" t="s">
        <v>1723</v>
      </c>
      <c r="D3991" s="841" t="s">
        <v>1661</v>
      </c>
      <c r="E3991" s="842"/>
      <c r="F3991" s="842"/>
      <c r="G3991" s="842" t="s">
        <v>1662</v>
      </c>
      <c r="H3991" s="842"/>
      <c r="I3991" s="843"/>
      <c r="J3991" s="191"/>
      <c r="K3991" s="175"/>
      <c r="L3991" s="175"/>
      <c r="M3991" s="65"/>
    </row>
    <row r="3992" spans="2:13">
      <c r="B3992" s="66" t="s">
        <v>1670</v>
      </c>
      <c r="C3992" s="86" t="s">
        <v>1437</v>
      </c>
      <c r="D3992" s="63" t="s">
        <v>1663</v>
      </c>
      <c r="E3992" s="175" t="s">
        <v>644</v>
      </c>
      <c r="F3992" s="175"/>
      <c r="G3992" s="64" t="s">
        <v>1663</v>
      </c>
      <c r="H3992" s="175" t="s">
        <v>1723</v>
      </c>
      <c r="I3992" s="70"/>
      <c r="J3992" s="191"/>
      <c r="K3992" s="175"/>
      <c r="L3992" s="175"/>
      <c r="M3992" s="65"/>
    </row>
    <row r="3993" spans="2:13">
      <c r="B3993" s="66" t="s">
        <v>1659</v>
      </c>
      <c r="C3993" s="86">
        <v>653.84</v>
      </c>
      <c r="D3993" s="71" t="s">
        <v>1664</v>
      </c>
      <c r="E3993" s="90">
        <v>122</v>
      </c>
      <c r="F3993" s="68"/>
      <c r="G3993" s="72" t="s">
        <v>1664</v>
      </c>
      <c r="H3993" s="90" t="s">
        <v>1723</v>
      </c>
      <c r="I3993" s="69"/>
      <c r="J3993" s="191"/>
      <c r="K3993" s="175"/>
      <c r="L3993" s="175"/>
      <c r="M3993" s="65"/>
    </row>
    <row r="3994" spans="2:13">
      <c r="B3994" s="66" t="s">
        <v>1660</v>
      </c>
      <c r="C3994" s="86">
        <v>449.83</v>
      </c>
      <c r="D3994" s="838" t="s">
        <v>1668</v>
      </c>
      <c r="E3994" s="839"/>
      <c r="F3994" s="839"/>
      <c r="G3994" s="839"/>
      <c r="H3994" s="839"/>
      <c r="I3994" s="840"/>
      <c r="J3994" s="191"/>
      <c r="K3994" s="175"/>
      <c r="L3994" s="175"/>
      <c r="M3994" s="65"/>
    </row>
    <row r="3995" spans="2:13">
      <c r="B3995" s="66" t="s">
        <v>1728</v>
      </c>
      <c r="C3995" s="86">
        <v>461.97</v>
      </c>
      <c r="D3995" s="841" t="s">
        <v>1661</v>
      </c>
      <c r="E3995" s="842"/>
      <c r="F3995" s="842"/>
      <c r="G3995" s="842" t="s">
        <v>1662</v>
      </c>
      <c r="H3995" s="842"/>
      <c r="I3995" s="843"/>
      <c r="J3995" s="191"/>
      <c r="K3995" s="175"/>
      <c r="L3995" s="175"/>
      <c r="M3995" s="65"/>
    </row>
    <row r="3996" spans="2:13">
      <c r="B3996" s="66" t="s">
        <v>1713</v>
      </c>
      <c r="C3996" s="86">
        <v>1.54</v>
      </c>
      <c r="D3996" s="63" t="s">
        <v>1663</v>
      </c>
      <c r="E3996" s="175" t="s">
        <v>1271</v>
      </c>
      <c r="F3996" s="175"/>
      <c r="G3996" s="64" t="s">
        <v>1663</v>
      </c>
      <c r="H3996" s="175" t="s">
        <v>1723</v>
      </c>
      <c r="I3996" s="70"/>
      <c r="J3996" s="191"/>
      <c r="K3996" s="175"/>
      <c r="L3996" s="175"/>
      <c r="M3996" s="65"/>
    </row>
    <row r="3997" spans="2:13">
      <c r="B3997" s="66" t="s">
        <v>1714</v>
      </c>
      <c r="C3997" s="86">
        <v>1.38</v>
      </c>
      <c r="D3997" s="63" t="s">
        <v>1664</v>
      </c>
      <c r="E3997" s="90">
        <v>143</v>
      </c>
      <c r="F3997" s="68"/>
      <c r="G3997" s="72" t="s">
        <v>1664</v>
      </c>
      <c r="H3997" s="91" t="s">
        <v>1723</v>
      </c>
      <c r="I3997" s="70"/>
      <c r="J3997" s="191"/>
      <c r="K3997" s="175"/>
      <c r="L3997" s="175"/>
      <c r="M3997" s="65"/>
    </row>
    <row r="3998" spans="2:13">
      <c r="B3998" s="844" t="s">
        <v>1671</v>
      </c>
      <c r="C3998" s="839"/>
      <c r="D3998" s="840"/>
      <c r="E3998" s="838" t="s">
        <v>1672</v>
      </c>
      <c r="F3998" s="839"/>
      <c r="G3998" s="840"/>
      <c r="H3998" s="838" t="s">
        <v>1673</v>
      </c>
      <c r="I3998" s="839"/>
      <c r="J3998" s="840"/>
      <c r="K3998" s="838" t="s">
        <v>1701</v>
      </c>
      <c r="L3998" s="839"/>
      <c r="M3998" s="845"/>
    </row>
    <row r="3999" spans="2:13">
      <c r="B3999" s="73" t="s">
        <v>1674</v>
      </c>
      <c r="C3999" s="177" t="s">
        <v>1675</v>
      </c>
      <c r="D3999" s="178" t="s">
        <v>1676</v>
      </c>
      <c r="E3999" s="176" t="s">
        <v>1674</v>
      </c>
      <c r="F3999" s="177" t="s">
        <v>1675</v>
      </c>
      <c r="G3999" s="178" t="s">
        <v>1676</v>
      </c>
      <c r="H3999" s="176" t="s">
        <v>1694</v>
      </c>
      <c r="I3999" s="177" t="s">
        <v>1731</v>
      </c>
      <c r="J3999" s="178" t="s">
        <v>1732</v>
      </c>
      <c r="K3999" s="176" t="s">
        <v>1702</v>
      </c>
      <c r="L3999" s="177"/>
      <c r="M3999" s="77" t="s">
        <v>1703</v>
      </c>
    </row>
    <row r="4000" spans="2:13">
      <c r="B4000" s="61" t="s">
        <v>1678</v>
      </c>
      <c r="C4000" s="86" t="s">
        <v>1144</v>
      </c>
      <c r="D4000" s="92">
        <v>102</v>
      </c>
      <c r="E4000" s="174" t="s">
        <v>1678</v>
      </c>
      <c r="F4000" s="94" t="s">
        <v>944</v>
      </c>
      <c r="G4000" s="92">
        <v>68</v>
      </c>
      <c r="H4000" s="174" t="s">
        <v>1695</v>
      </c>
      <c r="I4000" s="86">
        <v>0</v>
      </c>
      <c r="J4000" s="92">
        <v>0</v>
      </c>
      <c r="K4000" s="174" t="s">
        <v>1704</v>
      </c>
      <c r="L4000" s="175"/>
      <c r="M4000" s="107">
        <v>0</v>
      </c>
    </row>
    <row r="4001" spans="2:13">
      <c r="B4001" s="61" t="s">
        <v>1679</v>
      </c>
      <c r="C4001" s="86" t="s">
        <v>1722</v>
      </c>
      <c r="D4001" s="92">
        <v>0</v>
      </c>
      <c r="E4001" s="174" t="s">
        <v>1679</v>
      </c>
      <c r="F4001" s="86" t="s">
        <v>1722</v>
      </c>
      <c r="G4001" s="92">
        <v>0</v>
      </c>
      <c r="H4001" s="174" t="s">
        <v>1696</v>
      </c>
      <c r="I4001" s="86">
        <v>90</v>
      </c>
      <c r="J4001" s="92">
        <v>10</v>
      </c>
      <c r="K4001" s="174" t="s">
        <v>1735</v>
      </c>
      <c r="L4001" s="175"/>
      <c r="M4001" s="107">
        <v>6</v>
      </c>
    </row>
    <row r="4002" spans="2:13">
      <c r="B4002" s="61" t="s">
        <v>1680</v>
      </c>
      <c r="C4002" s="86" t="s">
        <v>1723</v>
      </c>
      <c r="D4002" s="92" t="s">
        <v>1723</v>
      </c>
      <c r="E4002" s="174" t="s">
        <v>1680</v>
      </c>
      <c r="F4002" s="86" t="s">
        <v>1723</v>
      </c>
      <c r="G4002" s="92" t="s">
        <v>1723</v>
      </c>
      <c r="H4002" s="174" t="s">
        <v>1697</v>
      </c>
      <c r="I4002" s="86">
        <v>0</v>
      </c>
      <c r="J4002" s="92">
        <v>60</v>
      </c>
      <c r="K4002" s="67" t="s">
        <v>1706</v>
      </c>
      <c r="L4002" s="68"/>
      <c r="M4002" s="101">
        <v>0</v>
      </c>
    </row>
    <row r="4003" spans="2:13">
      <c r="B4003" s="61" t="s">
        <v>1681</v>
      </c>
      <c r="C4003" s="86" t="s">
        <v>1722</v>
      </c>
      <c r="D4003" s="92">
        <v>0</v>
      </c>
      <c r="E4003" s="174" t="s">
        <v>1681</v>
      </c>
      <c r="F4003" s="86" t="s">
        <v>1302</v>
      </c>
      <c r="G4003" s="92">
        <v>120</v>
      </c>
      <c r="H4003" s="174" t="s">
        <v>1698</v>
      </c>
      <c r="I4003" s="86">
        <v>0</v>
      </c>
      <c r="J4003" s="92">
        <v>10</v>
      </c>
      <c r="K4003" s="838" t="s">
        <v>1707</v>
      </c>
      <c r="L4003" s="839"/>
      <c r="M4003" s="845"/>
    </row>
    <row r="4004" spans="2:13">
      <c r="B4004" s="61" t="s">
        <v>1682</v>
      </c>
      <c r="C4004" s="86" t="s">
        <v>1722</v>
      </c>
      <c r="D4004" s="92">
        <v>0</v>
      </c>
      <c r="E4004" s="174" t="s">
        <v>1682</v>
      </c>
      <c r="F4004" s="86" t="s">
        <v>1722</v>
      </c>
      <c r="G4004" s="92">
        <v>0</v>
      </c>
      <c r="H4004" s="175" t="s">
        <v>1724</v>
      </c>
      <c r="I4004" s="86">
        <v>0</v>
      </c>
      <c r="J4004" s="92">
        <v>0</v>
      </c>
      <c r="K4004" s="846" t="s">
        <v>1708</v>
      </c>
      <c r="L4004" s="847"/>
      <c r="M4004" s="107">
        <v>0</v>
      </c>
    </row>
    <row r="4005" spans="2:13">
      <c r="B4005" s="61" t="s">
        <v>1683</v>
      </c>
      <c r="C4005" s="86" t="s">
        <v>663</v>
      </c>
      <c r="D4005" s="92">
        <v>90</v>
      </c>
      <c r="E4005" s="174" t="s">
        <v>1683</v>
      </c>
      <c r="F4005" s="86" t="s">
        <v>950</v>
      </c>
      <c r="G4005" s="92">
        <v>95</v>
      </c>
      <c r="H4005" s="174" t="s">
        <v>1699</v>
      </c>
      <c r="I4005" s="86">
        <v>100</v>
      </c>
      <c r="J4005" s="92">
        <v>30</v>
      </c>
      <c r="K4005" s="846" t="s">
        <v>1709</v>
      </c>
      <c r="L4005" s="847"/>
      <c r="M4005" s="107">
        <v>0</v>
      </c>
    </row>
    <row r="4006" spans="2:13">
      <c r="B4006" s="61" t="s">
        <v>1684</v>
      </c>
      <c r="C4006" s="94" t="s">
        <v>697</v>
      </c>
      <c r="D4006" s="92">
        <v>75</v>
      </c>
      <c r="E4006" s="174" t="s">
        <v>1684</v>
      </c>
      <c r="F4006" s="86" t="s">
        <v>1722</v>
      </c>
      <c r="G4006" s="92">
        <v>0</v>
      </c>
      <c r="H4006" s="174" t="s">
        <v>1685</v>
      </c>
      <c r="I4006" s="86">
        <v>85</v>
      </c>
      <c r="J4006" s="92">
        <v>0</v>
      </c>
      <c r="K4006" s="846" t="s">
        <v>1710</v>
      </c>
      <c r="L4006" s="847"/>
      <c r="M4006" s="107">
        <v>0</v>
      </c>
    </row>
    <row r="4007" spans="2:13">
      <c r="B4007" s="61" t="s">
        <v>1685</v>
      </c>
      <c r="C4007" s="86" t="s">
        <v>1722</v>
      </c>
      <c r="D4007" s="92">
        <v>0</v>
      </c>
      <c r="E4007" s="174" t="s">
        <v>1685</v>
      </c>
      <c r="F4007" s="86" t="s">
        <v>1722</v>
      </c>
      <c r="G4007" s="92">
        <v>0</v>
      </c>
      <c r="H4007" s="174" t="s">
        <v>1700</v>
      </c>
      <c r="I4007" s="100">
        <v>0</v>
      </c>
      <c r="J4007" s="106">
        <v>0</v>
      </c>
      <c r="K4007" s="87"/>
      <c r="L4007" s="100"/>
      <c r="M4007" s="101"/>
    </row>
    <row r="4008" spans="2:13">
      <c r="B4008" s="61" t="s">
        <v>1686</v>
      </c>
      <c r="C4008" s="94" t="s">
        <v>811</v>
      </c>
      <c r="D4008" s="92">
        <v>100</v>
      </c>
      <c r="E4008" s="174" t="s">
        <v>1686</v>
      </c>
      <c r="F4008" s="86" t="s">
        <v>1722</v>
      </c>
      <c r="G4008" s="92">
        <v>0</v>
      </c>
      <c r="H4008" s="848" t="s">
        <v>1712</v>
      </c>
      <c r="I4008" s="849"/>
      <c r="J4008" s="81" t="s">
        <v>1711</v>
      </c>
      <c r="K4008" s="97">
        <v>20</v>
      </c>
      <c r="L4008" s="82" t="s">
        <v>1705</v>
      </c>
      <c r="M4008" s="98">
        <v>110</v>
      </c>
    </row>
    <row r="4009" spans="2:13">
      <c r="B4009" s="61" t="s">
        <v>1687</v>
      </c>
      <c r="C4009" s="86" t="s">
        <v>1722</v>
      </c>
      <c r="D4009" s="92">
        <v>0</v>
      </c>
      <c r="E4009" s="174" t="s">
        <v>1687</v>
      </c>
      <c r="F4009" s="86" t="s">
        <v>1722</v>
      </c>
      <c r="G4009" s="92">
        <v>0</v>
      </c>
      <c r="H4009" s="175"/>
      <c r="I4009" s="175"/>
      <c r="J4009" s="175"/>
      <c r="K4009" s="175"/>
      <c r="L4009" s="175"/>
      <c r="M4009" s="65"/>
    </row>
    <row r="4010" spans="2:13">
      <c r="B4010" s="61" t="s">
        <v>1688</v>
      </c>
      <c r="C4010" s="86" t="s">
        <v>1722</v>
      </c>
      <c r="D4010" s="92">
        <v>0</v>
      </c>
      <c r="E4010" s="174" t="s">
        <v>1688</v>
      </c>
      <c r="F4010" s="86" t="s">
        <v>1722</v>
      </c>
      <c r="G4010" s="92">
        <v>0</v>
      </c>
      <c r="H4010" s="175"/>
      <c r="I4010" s="175"/>
      <c r="J4010" s="175"/>
      <c r="K4010" s="175"/>
      <c r="L4010" s="175"/>
      <c r="M4010" s="65"/>
    </row>
    <row r="4011" spans="2:13">
      <c r="B4011" s="61" t="s">
        <v>1689</v>
      </c>
      <c r="C4011" s="86" t="s">
        <v>1722</v>
      </c>
      <c r="D4011" s="92">
        <v>0</v>
      </c>
      <c r="E4011" s="174" t="s">
        <v>1689</v>
      </c>
      <c r="F4011" s="96" t="s">
        <v>1195</v>
      </c>
      <c r="G4011" s="92">
        <v>75</v>
      </c>
      <c r="H4011" s="175"/>
      <c r="I4011" s="175"/>
      <c r="J4011" s="175"/>
      <c r="K4011" s="175"/>
      <c r="L4011" s="175"/>
      <c r="M4011" s="65"/>
    </row>
    <row r="4012" spans="2:13">
      <c r="B4012" s="61" t="s">
        <v>1690</v>
      </c>
      <c r="C4012" s="86" t="s">
        <v>1154</v>
      </c>
      <c r="D4012" s="92">
        <v>68</v>
      </c>
      <c r="E4012" s="174" t="s">
        <v>1690</v>
      </c>
      <c r="F4012" s="109" t="s">
        <v>1743</v>
      </c>
      <c r="G4012" s="92">
        <v>60</v>
      </c>
      <c r="H4012" s="175"/>
      <c r="I4012" s="175"/>
      <c r="J4012" s="175"/>
      <c r="K4012" s="175"/>
      <c r="L4012" s="175"/>
      <c r="M4012" s="65"/>
    </row>
    <row r="4013" spans="2:13">
      <c r="B4013" s="61" t="s">
        <v>1691</v>
      </c>
      <c r="C4013" s="86" t="s">
        <v>1722</v>
      </c>
      <c r="D4013" s="92">
        <v>0</v>
      </c>
      <c r="E4013" s="174" t="s">
        <v>1691</v>
      </c>
      <c r="F4013" s="86" t="s">
        <v>1722</v>
      </c>
      <c r="G4013" s="92">
        <v>0</v>
      </c>
      <c r="H4013" s="86"/>
      <c r="I4013" s="175" t="s">
        <v>1800</v>
      </c>
      <c r="J4013" s="85"/>
      <c r="K4013" s="175"/>
      <c r="L4013" s="85" t="s">
        <v>1718</v>
      </c>
      <c r="M4013" s="65"/>
    </row>
    <row r="4014" spans="2:13">
      <c r="B4014" s="61" t="s">
        <v>1692</v>
      </c>
      <c r="C4014" s="86" t="s">
        <v>1722</v>
      </c>
      <c r="D4014" s="92">
        <v>0</v>
      </c>
      <c r="E4014" s="174" t="s">
        <v>1692</v>
      </c>
      <c r="F4014" s="86" t="s">
        <v>1722</v>
      </c>
      <c r="G4014" s="92">
        <v>0</v>
      </c>
      <c r="H4014" s="175"/>
      <c r="I4014" s="175"/>
      <c r="J4014" s="175"/>
      <c r="K4014" s="175"/>
      <c r="L4014" s="175"/>
      <c r="M4014" s="65"/>
    </row>
    <row r="4015" spans="2:13">
      <c r="B4015" s="61" t="s">
        <v>1677</v>
      </c>
      <c r="C4015" s="86" t="s">
        <v>1722</v>
      </c>
      <c r="D4015" s="92">
        <v>0</v>
      </c>
      <c r="E4015" s="174" t="s">
        <v>1677</v>
      </c>
      <c r="F4015" s="86" t="s">
        <v>1722</v>
      </c>
      <c r="G4015" s="92">
        <v>0</v>
      </c>
      <c r="H4015" s="175"/>
      <c r="I4015" s="175"/>
      <c r="J4015" s="175"/>
      <c r="K4015" s="175"/>
      <c r="L4015" s="175"/>
      <c r="M4015" s="65"/>
    </row>
    <row r="4016" spans="2:13">
      <c r="B4016" s="61" t="s">
        <v>1693</v>
      </c>
      <c r="C4016" s="86" t="s">
        <v>963</v>
      </c>
      <c r="D4016" s="92">
        <v>80</v>
      </c>
      <c r="E4016" s="174" t="s">
        <v>1693</v>
      </c>
      <c r="F4016" s="86" t="s">
        <v>1722</v>
      </c>
      <c r="G4016" s="92">
        <v>0</v>
      </c>
      <c r="H4016" s="175"/>
      <c r="I4016" s="175"/>
      <c r="J4016" s="175"/>
      <c r="K4016" s="175"/>
      <c r="L4016" s="175"/>
      <c r="M4016" s="65"/>
    </row>
    <row r="4017" spans="2:13" ht="15.75" thickBot="1">
      <c r="B4017" s="102" t="s">
        <v>1729</v>
      </c>
      <c r="C4017" s="93"/>
      <c r="D4017" s="108">
        <v>86</v>
      </c>
      <c r="E4017" s="103" t="s">
        <v>1730</v>
      </c>
      <c r="F4017" s="93"/>
      <c r="G4017" s="108">
        <v>84</v>
      </c>
      <c r="H4017" s="83"/>
      <c r="I4017" s="83"/>
      <c r="J4017" s="83"/>
      <c r="K4017" s="83"/>
      <c r="L4017" s="83"/>
      <c r="M4017" s="84"/>
    </row>
    <row r="4018" spans="2:13" ht="15.75" thickTop="1">
      <c r="B4018" s="156"/>
      <c r="C4018" s="157"/>
      <c r="D4018" s="157"/>
      <c r="E4018" s="156"/>
      <c r="F4018" s="157"/>
      <c r="G4018" s="157"/>
      <c r="H4018" s="156"/>
      <c r="I4018" s="156"/>
      <c r="J4018" s="156"/>
      <c r="K4018" s="156"/>
      <c r="L4018" s="156"/>
      <c r="M4018" s="156"/>
    </row>
    <row r="4019" spans="2:13">
      <c r="B4019" s="156"/>
      <c r="C4019" s="157"/>
      <c r="D4019" s="157"/>
      <c r="E4019" s="156"/>
      <c r="F4019" s="157"/>
      <c r="G4019" s="157"/>
      <c r="H4019" s="156"/>
      <c r="I4019" s="156"/>
      <c r="J4019" s="156"/>
      <c r="K4019" s="156"/>
      <c r="L4019" s="156"/>
      <c r="M4019" s="156"/>
    </row>
    <row r="4020" spans="2:13" ht="15.75" thickBot="1">
      <c r="B4020" s="156"/>
      <c r="C4020" s="157"/>
      <c r="D4020" s="157"/>
      <c r="E4020" s="156"/>
      <c r="F4020" s="157"/>
      <c r="G4020" s="157"/>
      <c r="H4020" s="156"/>
      <c r="I4020" s="156"/>
      <c r="J4020" s="156"/>
      <c r="K4020" s="156"/>
      <c r="L4020" s="156"/>
      <c r="M4020" s="156"/>
    </row>
    <row r="4021" spans="2:13" ht="16.5" thickTop="1" thickBot="1">
      <c r="B4021" s="833" t="s">
        <v>1894</v>
      </c>
      <c r="C4021" s="834"/>
      <c r="D4021" s="835" t="s">
        <v>1658</v>
      </c>
      <c r="E4021" s="836"/>
      <c r="F4021" s="836"/>
      <c r="G4021" s="836"/>
      <c r="H4021" s="836"/>
      <c r="I4021" s="837"/>
      <c r="J4021" s="190"/>
      <c r="K4021" s="59"/>
      <c r="L4021" s="59"/>
      <c r="M4021" s="60"/>
    </row>
    <row r="4022" spans="2:13" ht="15.75" thickTop="1">
      <c r="B4022" s="66" t="s">
        <v>1667</v>
      </c>
      <c r="C4022" s="600" t="s">
        <v>2053</v>
      </c>
      <c r="D4022" s="351" t="s">
        <v>1652</v>
      </c>
      <c r="E4022" s="352" t="s">
        <v>1653</v>
      </c>
      <c r="F4022" s="352" t="s">
        <v>1654</v>
      </c>
      <c r="G4022" s="352" t="s">
        <v>1656</v>
      </c>
      <c r="H4022" s="352" t="s">
        <v>1655</v>
      </c>
      <c r="I4022" s="353" t="s">
        <v>1657</v>
      </c>
      <c r="J4022" s="191"/>
      <c r="K4022" s="355"/>
      <c r="L4022" s="355"/>
      <c r="M4022" s="65"/>
    </row>
    <row r="4023" spans="2:13">
      <c r="B4023" s="66" t="s">
        <v>1757</v>
      </c>
      <c r="C4023" s="86" t="s">
        <v>1762</v>
      </c>
      <c r="D4023" s="87">
        <v>125</v>
      </c>
      <c r="E4023" s="88">
        <v>58</v>
      </c>
      <c r="F4023" s="88">
        <v>58</v>
      </c>
      <c r="G4023" s="88">
        <v>76</v>
      </c>
      <c r="H4023" s="88">
        <v>76</v>
      </c>
      <c r="I4023" s="89">
        <v>67</v>
      </c>
      <c r="J4023" s="191"/>
      <c r="K4023" s="355"/>
      <c r="L4023" s="355"/>
      <c r="M4023" s="65"/>
    </row>
    <row r="4024" spans="2:13">
      <c r="B4024" s="66" t="s">
        <v>1665</v>
      </c>
      <c r="C4024" s="86" t="s">
        <v>16</v>
      </c>
      <c r="D4024" s="838" t="s">
        <v>1669</v>
      </c>
      <c r="E4024" s="839"/>
      <c r="F4024" s="839"/>
      <c r="G4024" s="839"/>
      <c r="H4024" s="839"/>
      <c r="I4024" s="840"/>
      <c r="J4024" s="191"/>
      <c r="K4024" s="355"/>
      <c r="L4024" s="355"/>
      <c r="M4024" s="65"/>
    </row>
    <row r="4025" spans="2:13">
      <c r="B4025" s="66" t="s">
        <v>1666</v>
      </c>
      <c r="C4025" s="86" t="s">
        <v>3</v>
      </c>
      <c r="D4025" s="841" t="s">
        <v>1661</v>
      </c>
      <c r="E4025" s="842"/>
      <c r="F4025" s="842"/>
      <c r="G4025" s="842" t="s">
        <v>1662</v>
      </c>
      <c r="H4025" s="842"/>
      <c r="I4025" s="843"/>
      <c r="J4025" s="191"/>
      <c r="K4025" s="355"/>
      <c r="L4025" s="355"/>
      <c r="M4025" s="65"/>
    </row>
    <row r="4026" spans="2:13">
      <c r="B4026" s="66" t="s">
        <v>1670</v>
      </c>
      <c r="C4026" s="96" t="s">
        <v>1636</v>
      </c>
      <c r="D4026" s="63" t="s">
        <v>1663</v>
      </c>
      <c r="E4026" s="355" t="s">
        <v>644</v>
      </c>
      <c r="F4026" s="355"/>
      <c r="G4026" s="64" t="s">
        <v>1663</v>
      </c>
      <c r="H4026" s="355" t="s">
        <v>1232</v>
      </c>
      <c r="I4026" s="70"/>
      <c r="J4026" s="364"/>
      <c r="K4026" s="355"/>
      <c r="L4026" s="355"/>
      <c r="M4026" s="65"/>
    </row>
    <row r="4027" spans="2:13">
      <c r="B4027" s="66" t="s">
        <v>1659</v>
      </c>
      <c r="C4027" s="86">
        <v>493.62</v>
      </c>
      <c r="D4027" s="71" t="s">
        <v>1664</v>
      </c>
      <c r="E4027" s="90">
        <v>81</v>
      </c>
      <c r="F4027" s="68"/>
      <c r="G4027" s="72" t="s">
        <v>1664</v>
      </c>
      <c r="H4027" s="90">
        <v>65</v>
      </c>
      <c r="I4027" s="69"/>
      <c r="J4027" s="208"/>
      <c r="K4027" s="355"/>
      <c r="L4027" s="355"/>
      <c r="M4027" s="65"/>
    </row>
    <row r="4028" spans="2:13">
      <c r="B4028" s="66" t="s">
        <v>1660</v>
      </c>
      <c r="C4028" s="86">
        <v>514.55999999999995</v>
      </c>
      <c r="D4028" s="838" t="s">
        <v>1668</v>
      </c>
      <c r="E4028" s="839"/>
      <c r="F4028" s="839"/>
      <c r="G4028" s="839"/>
      <c r="H4028" s="839"/>
      <c r="I4028" s="840"/>
      <c r="J4028" s="208"/>
      <c r="K4028" s="355"/>
      <c r="L4028" s="355"/>
      <c r="M4028" s="65"/>
    </row>
    <row r="4029" spans="2:13">
      <c r="B4029" s="66" t="s">
        <v>1728</v>
      </c>
      <c r="C4029" s="86">
        <v>356.32</v>
      </c>
      <c r="D4029" s="841" t="s">
        <v>1661</v>
      </c>
      <c r="E4029" s="842"/>
      <c r="F4029" s="842"/>
      <c r="G4029" s="842" t="s">
        <v>1662</v>
      </c>
      <c r="H4029" s="842"/>
      <c r="I4029" s="843"/>
      <c r="J4029" s="208"/>
      <c r="K4029" s="355"/>
      <c r="L4029" s="355"/>
      <c r="M4029" s="65"/>
    </row>
    <row r="4030" spans="2:13">
      <c r="B4030" s="66" t="s">
        <v>1713</v>
      </c>
      <c r="C4030" s="86">
        <v>1.92</v>
      </c>
      <c r="D4030" s="63" t="s">
        <v>1663</v>
      </c>
      <c r="E4030" s="355" t="s">
        <v>1271</v>
      </c>
      <c r="F4030" s="355"/>
      <c r="G4030" s="64" t="s">
        <v>1663</v>
      </c>
      <c r="H4030" s="355" t="s">
        <v>1307</v>
      </c>
      <c r="I4030" s="70"/>
      <c r="J4030" s="208"/>
      <c r="K4030" s="355"/>
      <c r="L4030" s="355"/>
      <c r="M4030" s="65"/>
    </row>
    <row r="4031" spans="2:13">
      <c r="B4031" s="66" t="s">
        <v>1714</v>
      </c>
      <c r="C4031" s="86">
        <v>1.03</v>
      </c>
      <c r="D4031" s="63" t="s">
        <v>1664</v>
      </c>
      <c r="E4031" s="90">
        <v>95</v>
      </c>
      <c r="F4031" s="68"/>
      <c r="G4031" s="72" t="s">
        <v>1664</v>
      </c>
      <c r="H4031" s="91">
        <v>95</v>
      </c>
      <c r="I4031" s="70"/>
      <c r="J4031" s="208"/>
      <c r="K4031" s="355"/>
      <c r="L4031" s="355"/>
      <c r="M4031" s="65"/>
    </row>
    <row r="4032" spans="2:13">
      <c r="B4032" s="844" t="s">
        <v>1671</v>
      </c>
      <c r="C4032" s="839"/>
      <c r="D4032" s="840"/>
      <c r="E4032" s="838" t="s">
        <v>1672</v>
      </c>
      <c r="F4032" s="839"/>
      <c r="G4032" s="840"/>
      <c r="H4032" s="838" t="s">
        <v>1673</v>
      </c>
      <c r="I4032" s="839"/>
      <c r="J4032" s="840"/>
      <c r="K4032" s="838" t="s">
        <v>1701</v>
      </c>
      <c r="L4032" s="839"/>
      <c r="M4032" s="845"/>
    </row>
    <row r="4033" spans="2:13">
      <c r="B4033" s="73" t="s">
        <v>1674</v>
      </c>
      <c r="C4033" s="352" t="s">
        <v>1675</v>
      </c>
      <c r="D4033" s="353" t="s">
        <v>1676</v>
      </c>
      <c r="E4033" s="351" t="s">
        <v>1674</v>
      </c>
      <c r="F4033" s="352" t="s">
        <v>1675</v>
      </c>
      <c r="G4033" s="353" t="s">
        <v>1676</v>
      </c>
      <c r="H4033" s="351" t="s">
        <v>1694</v>
      </c>
      <c r="I4033" s="352" t="s">
        <v>1731</v>
      </c>
      <c r="J4033" s="353" t="s">
        <v>1732</v>
      </c>
      <c r="K4033" s="351" t="s">
        <v>1702</v>
      </c>
      <c r="L4033" s="352"/>
      <c r="M4033" s="77" t="s">
        <v>1703</v>
      </c>
    </row>
    <row r="4034" spans="2:13">
      <c r="B4034" s="61" t="s">
        <v>1678</v>
      </c>
      <c r="C4034" s="86" t="s">
        <v>1144</v>
      </c>
      <c r="D4034" s="92">
        <v>102</v>
      </c>
      <c r="E4034" s="354" t="s">
        <v>1678</v>
      </c>
      <c r="F4034" s="94" t="s">
        <v>944</v>
      </c>
      <c r="G4034" s="92">
        <v>68</v>
      </c>
      <c r="H4034" s="354" t="s">
        <v>1695</v>
      </c>
      <c r="I4034" s="86">
        <v>0</v>
      </c>
      <c r="J4034" s="92">
        <v>0</v>
      </c>
      <c r="K4034" s="354" t="s">
        <v>1704</v>
      </c>
      <c r="L4034" s="355"/>
      <c r="M4034" s="107">
        <v>0</v>
      </c>
    </row>
    <row r="4035" spans="2:13">
      <c r="B4035" s="61" t="s">
        <v>1679</v>
      </c>
      <c r="C4035" s="86" t="s">
        <v>1722</v>
      </c>
      <c r="D4035" s="92">
        <v>0</v>
      </c>
      <c r="E4035" s="354" t="s">
        <v>1679</v>
      </c>
      <c r="F4035" s="86" t="s">
        <v>1722</v>
      </c>
      <c r="G4035" s="92">
        <v>0</v>
      </c>
      <c r="H4035" s="354" t="s">
        <v>1696</v>
      </c>
      <c r="I4035" s="86">
        <v>100</v>
      </c>
      <c r="J4035" s="92">
        <v>10</v>
      </c>
      <c r="K4035" s="354" t="s">
        <v>1735</v>
      </c>
      <c r="L4035" s="355"/>
      <c r="M4035" s="107">
        <v>6</v>
      </c>
    </row>
    <row r="4036" spans="2:13">
      <c r="B4036" s="61" t="s">
        <v>1680</v>
      </c>
      <c r="C4036" s="86" t="s">
        <v>1723</v>
      </c>
      <c r="D4036" s="92" t="s">
        <v>1723</v>
      </c>
      <c r="E4036" s="354" t="s">
        <v>1680</v>
      </c>
      <c r="F4036" s="86" t="s">
        <v>1723</v>
      </c>
      <c r="G4036" s="92" t="s">
        <v>1723</v>
      </c>
      <c r="H4036" s="354" t="s">
        <v>1697</v>
      </c>
      <c r="I4036" s="86">
        <v>0</v>
      </c>
      <c r="J4036" s="92">
        <v>0</v>
      </c>
      <c r="K4036" s="67" t="s">
        <v>1706</v>
      </c>
      <c r="L4036" s="68"/>
      <c r="M4036" s="101">
        <v>50</v>
      </c>
    </row>
    <row r="4037" spans="2:13">
      <c r="B4037" s="61" t="s">
        <v>1681</v>
      </c>
      <c r="C4037" s="86" t="s">
        <v>1723</v>
      </c>
      <c r="D4037" s="92" t="s">
        <v>1723</v>
      </c>
      <c r="E4037" s="354" t="s">
        <v>1681</v>
      </c>
      <c r="F4037" s="86" t="s">
        <v>1723</v>
      </c>
      <c r="G4037" s="92" t="s">
        <v>1723</v>
      </c>
      <c r="H4037" s="354" t="s">
        <v>1698</v>
      </c>
      <c r="I4037" s="86">
        <v>0</v>
      </c>
      <c r="J4037" s="92">
        <v>10</v>
      </c>
      <c r="K4037" s="838" t="s">
        <v>1707</v>
      </c>
      <c r="L4037" s="839"/>
      <c r="M4037" s="845"/>
    </row>
    <row r="4038" spans="2:13">
      <c r="B4038" s="61" t="s">
        <v>1682</v>
      </c>
      <c r="C4038" s="86" t="s">
        <v>1722</v>
      </c>
      <c r="D4038" s="92">
        <v>0</v>
      </c>
      <c r="E4038" s="354" t="s">
        <v>1682</v>
      </c>
      <c r="F4038" s="86" t="s">
        <v>1722</v>
      </c>
      <c r="G4038" s="92">
        <v>0</v>
      </c>
      <c r="H4038" s="355" t="s">
        <v>1724</v>
      </c>
      <c r="I4038" s="86">
        <v>50</v>
      </c>
      <c r="J4038" s="92">
        <v>0</v>
      </c>
      <c r="K4038" s="846" t="s">
        <v>1708</v>
      </c>
      <c r="L4038" s="847"/>
      <c r="M4038" s="107">
        <v>0</v>
      </c>
    </row>
    <row r="4039" spans="2:13">
      <c r="B4039" s="61" t="s">
        <v>1683</v>
      </c>
      <c r="C4039" s="86" t="s">
        <v>1722</v>
      </c>
      <c r="D4039" s="92">
        <v>0</v>
      </c>
      <c r="E4039" s="354" t="s">
        <v>1683</v>
      </c>
      <c r="F4039" s="86" t="s">
        <v>950</v>
      </c>
      <c r="G4039" s="92">
        <v>95</v>
      </c>
      <c r="H4039" s="354" t="s">
        <v>1699</v>
      </c>
      <c r="I4039" s="86">
        <v>100</v>
      </c>
      <c r="J4039" s="92">
        <v>30</v>
      </c>
      <c r="K4039" s="846" t="s">
        <v>1709</v>
      </c>
      <c r="L4039" s="847"/>
      <c r="M4039" s="107">
        <v>0</v>
      </c>
    </row>
    <row r="4040" spans="2:13">
      <c r="B4040" s="61" t="s">
        <v>1684</v>
      </c>
      <c r="C4040" s="86" t="s">
        <v>1722</v>
      </c>
      <c r="D4040" s="92">
        <v>0</v>
      </c>
      <c r="E4040" s="354" t="s">
        <v>1684</v>
      </c>
      <c r="F4040" s="86" t="s">
        <v>1722</v>
      </c>
      <c r="G4040" s="92">
        <v>0</v>
      </c>
      <c r="H4040" s="354" t="s">
        <v>1685</v>
      </c>
      <c r="I4040" s="86">
        <v>85</v>
      </c>
      <c r="J4040" s="92">
        <v>0</v>
      </c>
      <c r="K4040" s="846" t="s">
        <v>1710</v>
      </c>
      <c r="L4040" s="847"/>
      <c r="M4040" s="107">
        <v>0</v>
      </c>
    </row>
    <row r="4041" spans="2:13">
      <c r="B4041" s="61" t="s">
        <v>1685</v>
      </c>
      <c r="C4041" s="86" t="s">
        <v>1722</v>
      </c>
      <c r="D4041" s="92">
        <v>0</v>
      </c>
      <c r="E4041" s="354" t="s">
        <v>1685</v>
      </c>
      <c r="F4041" s="86" t="s">
        <v>1722</v>
      </c>
      <c r="G4041" s="92">
        <v>0</v>
      </c>
      <c r="H4041" s="354" t="s">
        <v>1700</v>
      </c>
      <c r="I4041" s="100">
        <v>0</v>
      </c>
      <c r="J4041" s="106">
        <v>0</v>
      </c>
      <c r="K4041" s="593" t="s">
        <v>2003</v>
      </c>
      <c r="L4041" s="100"/>
      <c r="M4041" s="101">
        <v>0</v>
      </c>
    </row>
    <row r="4042" spans="2:13">
      <c r="B4042" s="61" t="s">
        <v>1686</v>
      </c>
      <c r="C4042" s="86" t="s">
        <v>1722</v>
      </c>
      <c r="D4042" s="92">
        <v>0</v>
      </c>
      <c r="E4042" s="354" t="s">
        <v>1686</v>
      </c>
      <c r="F4042" s="86" t="s">
        <v>1722</v>
      </c>
      <c r="G4042" s="92">
        <v>0</v>
      </c>
      <c r="H4042" s="848" t="s">
        <v>1712</v>
      </c>
      <c r="I4042" s="849"/>
      <c r="J4042" s="81" t="s">
        <v>1711</v>
      </c>
      <c r="K4042" s="97">
        <v>0</v>
      </c>
      <c r="L4042" s="82" t="s">
        <v>1705</v>
      </c>
      <c r="M4042" s="98">
        <v>140</v>
      </c>
    </row>
    <row r="4043" spans="2:13">
      <c r="B4043" s="61" t="s">
        <v>1687</v>
      </c>
      <c r="C4043" s="86" t="s">
        <v>693</v>
      </c>
      <c r="D4043" s="92">
        <v>36</v>
      </c>
      <c r="E4043" s="354" t="s">
        <v>1687</v>
      </c>
      <c r="F4043" s="86" t="s">
        <v>1722</v>
      </c>
      <c r="G4043" s="92">
        <v>0</v>
      </c>
      <c r="H4043" s="355"/>
      <c r="I4043" s="355"/>
      <c r="J4043" s="355"/>
      <c r="K4043" s="355"/>
      <c r="L4043" s="355"/>
      <c r="M4043" s="65"/>
    </row>
    <row r="4044" spans="2:13">
      <c r="B4044" s="61" t="s">
        <v>1688</v>
      </c>
      <c r="C4044" s="86" t="s">
        <v>1722</v>
      </c>
      <c r="D4044" s="92">
        <v>0</v>
      </c>
      <c r="E4044" s="354" t="s">
        <v>1688</v>
      </c>
      <c r="F4044" s="86" t="s">
        <v>1111</v>
      </c>
      <c r="G4044" s="92">
        <v>65</v>
      </c>
      <c r="H4044" s="355"/>
      <c r="I4044" s="355"/>
      <c r="J4044" s="355"/>
      <c r="K4044" s="355"/>
      <c r="L4044" s="355"/>
      <c r="M4044" s="65"/>
    </row>
    <row r="4045" spans="2:13">
      <c r="B4045" s="61" t="s">
        <v>1689</v>
      </c>
      <c r="C4045" s="86" t="s">
        <v>1722</v>
      </c>
      <c r="D4045" s="92">
        <v>0</v>
      </c>
      <c r="E4045" s="354" t="s">
        <v>1689</v>
      </c>
      <c r="F4045" s="96" t="s">
        <v>1195</v>
      </c>
      <c r="G4045" s="92">
        <v>75</v>
      </c>
      <c r="H4045" s="355"/>
      <c r="I4045" s="355"/>
      <c r="J4045" s="355"/>
      <c r="K4045" s="355"/>
      <c r="L4045" s="355"/>
      <c r="M4045" s="65"/>
    </row>
    <row r="4046" spans="2:13">
      <c r="B4046" s="61" t="s">
        <v>1690</v>
      </c>
      <c r="C4046" s="86" t="s">
        <v>1722</v>
      </c>
      <c r="D4046" s="92">
        <v>0</v>
      </c>
      <c r="E4046" s="354" t="s">
        <v>1690</v>
      </c>
      <c r="F4046" s="86" t="s">
        <v>1722</v>
      </c>
      <c r="G4046" s="92">
        <v>0</v>
      </c>
      <c r="H4046" s="355"/>
      <c r="I4046" s="355"/>
      <c r="J4046" s="355"/>
      <c r="K4046" s="355"/>
      <c r="L4046" s="355"/>
      <c r="M4046" s="65"/>
    </row>
    <row r="4047" spans="2:13">
      <c r="B4047" s="61" t="s">
        <v>1691</v>
      </c>
      <c r="C4047" s="86" t="s">
        <v>1722</v>
      </c>
      <c r="D4047" s="92">
        <v>0</v>
      </c>
      <c r="E4047" s="354" t="s">
        <v>1691</v>
      </c>
      <c r="F4047" s="86" t="s">
        <v>1722</v>
      </c>
      <c r="G4047" s="92">
        <v>0</v>
      </c>
      <c r="H4047" s="86" t="s">
        <v>1716</v>
      </c>
      <c r="I4047" s="355"/>
      <c r="J4047" s="85" t="s">
        <v>1717</v>
      </c>
      <c r="K4047" s="355"/>
      <c r="L4047" s="85" t="s">
        <v>1718</v>
      </c>
      <c r="M4047" s="65"/>
    </row>
    <row r="4048" spans="2:13">
      <c r="B4048" s="61" t="s">
        <v>1692</v>
      </c>
      <c r="C4048" s="86" t="s">
        <v>1722</v>
      </c>
      <c r="D4048" s="92">
        <v>0</v>
      </c>
      <c r="E4048" s="354" t="s">
        <v>1692</v>
      </c>
      <c r="F4048" s="86" t="s">
        <v>1722</v>
      </c>
      <c r="G4048" s="92">
        <v>0</v>
      </c>
      <c r="H4048" s="355"/>
      <c r="I4048" s="355"/>
      <c r="J4048" s="355"/>
      <c r="K4048" s="355"/>
      <c r="L4048" s="355"/>
      <c r="M4048" s="65"/>
    </row>
    <row r="4049" spans="2:13">
      <c r="B4049" s="61" t="s">
        <v>1677</v>
      </c>
      <c r="C4049" s="96" t="s">
        <v>1262</v>
      </c>
      <c r="D4049" s="92">
        <v>110</v>
      </c>
      <c r="E4049" s="354" t="s">
        <v>1677</v>
      </c>
      <c r="F4049" s="86" t="s">
        <v>1722</v>
      </c>
      <c r="G4049" s="92">
        <v>0</v>
      </c>
      <c r="H4049" s="355"/>
      <c r="I4049" s="355"/>
      <c r="J4049" s="355"/>
      <c r="K4049" s="355"/>
      <c r="L4049" s="355"/>
      <c r="M4049" s="65"/>
    </row>
    <row r="4050" spans="2:13">
      <c r="B4050" s="61" t="s">
        <v>1693</v>
      </c>
      <c r="C4050" s="86" t="s">
        <v>1722</v>
      </c>
      <c r="D4050" s="92">
        <v>0</v>
      </c>
      <c r="E4050" s="354" t="s">
        <v>1693</v>
      </c>
      <c r="F4050" s="86" t="s">
        <v>1722</v>
      </c>
      <c r="G4050" s="92">
        <v>0</v>
      </c>
      <c r="H4050" s="355"/>
      <c r="I4050" s="355"/>
      <c r="J4050" s="355"/>
      <c r="K4050" s="355"/>
      <c r="L4050" s="355"/>
      <c r="M4050" s="65"/>
    </row>
    <row r="4051" spans="2:13" ht="15.75" thickBot="1">
      <c r="B4051" s="102" t="s">
        <v>1729</v>
      </c>
      <c r="C4051" s="93"/>
      <c r="D4051" s="108">
        <v>83</v>
      </c>
      <c r="E4051" s="103" t="s">
        <v>1730</v>
      </c>
      <c r="F4051" s="93"/>
      <c r="G4051" s="108">
        <v>76</v>
      </c>
      <c r="H4051" s="83"/>
      <c r="I4051" s="83"/>
      <c r="J4051" s="83"/>
      <c r="K4051" s="83"/>
      <c r="L4051" s="83"/>
      <c r="M4051" s="84"/>
    </row>
    <row r="4052" spans="2:13" ht="16.5" thickTop="1" thickBot="1">
      <c r="B4052" s="156"/>
      <c r="C4052" s="157"/>
      <c r="D4052" s="157"/>
      <c r="E4052" s="156"/>
      <c r="F4052" s="157"/>
      <c r="G4052" s="157"/>
      <c r="H4052" s="156"/>
      <c r="I4052" s="156"/>
      <c r="J4052" s="156"/>
      <c r="K4052" s="156"/>
      <c r="L4052" s="156"/>
      <c r="M4052" s="156"/>
    </row>
    <row r="4053" spans="2:13" ht="16.5" thickTop="1" thickBot="1">
      <c r="B4053" s="833" t="s">
        <v>2154</v>
      </c>
      <c r="C4053" s="834"/>
      <c r="D4053" s="835" t="s">
        <v>1658</v>
      </c>
      <c r="E4053" s="836"/>
      <c r="F4053" s="836"/>
      <c r="G4053" s="836"/>
      <c r="H4053" s="836"/>
      <c r="I4053" s="837"/>
      <c r="J4053" s="190"/>
      <c r="K4053" s="59"/>
      <c r="L4053" s="59"/>
      <c r="M4053" s="60"/>
    </row>
    <row r="4054" spans="2:13" ht="15.75" thickTop="1">
      <c r="B4054" s="66" t="s">
        <v>1667</v>
      </c>
      <c r="C4054" s="688" t="s">
        <v>2155</v>
      </c>
      <c r="D4054" s="687" t="s">
        <v>1652</v>
      </c>
      <c r="E4054" s="688" t="s">
        <v>1653</v>
      </c>
      <c r="F4054" s="688" t="s">
        <v>1654</v>
      </c>
      <c r="G4054" s="688" t="s">
        <v>1656</v>
      </c>
      <c r="H4054" s="688" t="s">
        <v>1655</v>
      </c>
      <c r="I4054" s="689" t="s">
        <v>1657</v>
      </c>
      <c r="J4054" s="191"/>
      <c r="K4054" s="686"/>
      <c r="L4054" s="686"/>
      <c r="M4054" s="65"/>
    </row>
    <row r="4055" spans="2:13">
      <c r="B4055" s="66" t="s">
        <v>1757</v>
      </c>
      <c r="C4055" s="86" t="s">
        <v>1792</v>
      </c>
      <c r="D4055" s="87">
        <v>130</v>
      </c>
      <c r="E4055" s="88">
        <v>85</v>
      </c>
      <c r="F4055" s="88">
        <v>80</v>
      </c>
      <c r="G4055" s="88">
        <v>85</v>
      </c>
      <c r="H4055" s="88">
        <v>95</v>
      </c>
      <c r="I4055" s="89">
        <v>60</v>
      </c>
      <c r="J4055" s="191"/>
      <c r="K4055" s="686"/>
      <c r="L4055" s="686"/>
      <c r="M4055" s="65"/>
    </row>
    <row r="4056" spans="2:13">
      <c r="B4056" s="66" t="s">
        <v>1665</v>
      </c>
      <c r="C4056" s="86" t="s">
        <v>16</v>
      </c>
      <c r="D4056" s="838" t="s">
        <v>1669</v>
      </c>
      <c r="E4056" s="839"/>
      <c r="F4056" s="839"/>
      <c r="G4056" s="839"/>
      <c r="H4056" s="839"/>
      <c r="I4056" s="840"/>
      <c r="J4056" s="191"/>
      <c r="K4056" s="686"/>
      <c r="L4056" s="686"/>
      <c r="M4056" s="65"/>
    </row>
    <row r="4057" spans="2:13">
      <c r="B4057" s="66" t="s">
        <v>1666</v>
      </c>
      <c r="C4057" s="86" t="s">
        <v>10</v>
      </c>
      <c r="D4057" s="841" t="s">
        <v>1661</v>
      </c>
      <c r="E4057" s="842"/>
      <c r="F4057" s="842"/>
      <c r="G4057" s="842" t="s">
        <v>1662</v>
      </c>
      <c r="H4057" s="842"/>
      <c r="I4057" s="843"/>
      <c r="J4057" s="191"/>
      <c r="K4057" s="686"/>
      <c r="L4057" s="686"/>
      <c r="M4057" s="65"/>
    </row>
    <row r="4058" spans="2:13">
      <c r="B4058" s="66" t="s">
        <v>1670</v>
      </c>
      <c r="C4058" s="109" t="s">
        <v>1638</v>
      </c>
      <c r="D4058" s="63" t="s">
        <v>1663</v>
      </c>
      <c r="E4058" s="686" t="s">
        <v>644</v>
      </c>
      <c r="F4058" s="686"/>
      <c r="G4058" s="64" t="s">
        <v>1663</v>
      </c>
      <c r="H4058" s="686" t="s">
        <v>663</v>
      </c>
      <c r="I4058" s="70"/>
      <c r="J4058" s="194"/>
      <c r="K4058" s="686"/>
      <c r="L4058" s="686"/>
      <c r="M4058" s="65"/>
    </row>
    <row r="4059" spans="2:13">
      <c r="B4059" s="66" t="s">
        <v>1659</v>
      </c>
      <c r="C4059" s="140">
        <v>655.38</v>
      </c>
      <c r="D4059" s="71" t="s">
        <v>1664</v>
      </c>
      <c r="E4059" s="90">
        <v>81</v>
      </c>
      <c r="F4059" s="68"/>
      <c r="G4059" s="72" t="s">
        <v>1664</v>
      </c>
      <c r="H4059" s="90">
        <v>90</v>
      </c>
      <c r="I4059" s="69"/>
      <c r="J4059" s="153"/>
      <c r="K4059" s="686"/>
      <c r="L4059" s="686"/>
      <c r="M4059" s="65"/>
    </row>
    <row r="4060" spans="2:13">
      <c r="B4060" s="66" t="s">
        <v>1660</v>
      </c>
      <c r="C4060" s="140">
        <v>367.5</v>
      </c>
      <c r="D4060" s="838" t="s">
        <v>1668</v>
      </c>
      <c r="E4060" s="839"/>
      <c r="F4060" s="839"/>
      <c r="G4060" s="839"/>
      <c r="H4060" s="839"/>
      <c r="I4060" s="840"/>
      <c r="J4060" s="153"/>
      <c r="K4060" s="686"/>
      <c r="L4060" s="686"/>
      <c r="M4060" s="65"/>
    </row>
    <row r="4061" spans="2:13">
      <c r="B4061" s="66" t="s">
        <v>1728</v>
      </c>
      <c r="C4061" s="140">
        <v>453.16</v>
      </c>
      <c r="D4061" s="841" t="s">
        <v>1661</v>
      </c>
      <c r="E4061" s="842"/>
      <c r="F4061" s="842"/>
      <c r="G4061" s="842" t="s">
        <v>1662</v>
      </c>
      <c r="H4061" s="842"/>
      <c r="I4061" s="843"/>
      <c r="J4061" s="153"/>
      <c r="K4061" s="686"/>
      <c r="L4061" s="686"/>
      <c r="M4061" s="65"/>
    </row>
    <row r="4062" spans="2:13">
      <c r="B4062" s="66" t="s">
        <v>1713</v>
      </c>
      <c r="C4062" s="140">
        <v>2</v>
      </c>
      <c r="D4062" s="63" t="s">
        <v>1663</v>
      </c>
      <c r="E4062" s="686" t="s">
        <v>1271</v>
      </c>
      <c r="F4062" s="686"/>
      <c r="G4062" s="64" t="s">
        <v>1663</v>
      </c>
      <c r="H4062" s="686" t="s">
        <v>950</v>
      </c>
      <c r="I4062" s="70"/>
      <c r="J4062" s="153"/>
      <c r="K4062" s="686"/>
      <c r="L4062" s="686"/>
      <c r="M4062" s="65"/>
    </row>
    <row r="4063" spans="2:13">
      <c r="B4063" s="66" t="s">
        <v>1714</v>
      </c>
      <c r="C4063" s="140">
        <v>0.92</v>
      </c>
      <c r="D4063" s="63" t="s">
        <v>1664</v>
      </c>
      <c r="E4063" s="90">
        <v>95</v>
      </c>
      <c r="F4063" s="68"/>
      <c r="G4063" s="72" t="s">
        <v>1664</v>
      </c>
      <c r="H4063" s="91">
        <v>95</v>
      </c>
      <c r="I4063" s="70"/>
      <c r="J4063" s="153"/>
      <c r="K4063" s="686"/>
      <c r="L4063" s="686"/>
      <c r="M4063" s="65"/>
    </row>
    <row r="4064" spans="2:13">
      <c r="B4064" s="844" t="s">
        <v>1671</v>
      </c>
      <c r="C4064" s="839"/>
      <c r="D4064" s="840"/>
      <c r="E4064" s="838" t="s">
        <v>1672</v>
      </c>
      <c r="F4064" s="839"/>
      <c r="G4064" s="840"/>
      <c r="H4064" s="838" t="s">
        <v>1673</v>
      </c>
      <c r="I4064" s="839"/>
      <c r="J4064" s="840"/>
      <c r="K4064" s="838" t="s">
        <v>1701</v>
      </c>
      <c r="L4064" s="839"/>
      <c r="M4064" s="845"/>
    </row>
    <row r="4065" spans="2:13">
      <c r="B4065" s="73" t="s">
        <v>1674</v>
      </c>
      <c r="C4065" s="688" t="s">
        <v>1675</v>
      </c>
      <c r="D4065" s="689" t="s">
        <v>1676</v>
      </c>
      <c r="E4065" s="687" t="s">
        <v>1674</v>
      </c>
      <c r="F4065" s="688" t="s">
        <v>1675</v>
      </c>
      <c r="G4065" s="689" t="s">
        <v>1676</v>
      </c>
      <c r="H4065" s="687" t="s">
        <v>1694</v>
      </c>
      <c r="I4065" s="688" t="s">
        <v>1731</v>
      </c>
      <c r="J4065" s="689" t="s">
        <v>1732</v>
      </c>
      <c r="K4065" s="687" t="s">
        <v>1702</v>
      </c>
      <c r="L4065" s="688"/>
      <c r="M4065" s="77" t="s">
        <v>1703</v>
      </c>
    </row>
    <row r="4066" spans="2:13">
      <c r="B4066" s="61" t="s">
        <v>1678</v>
      </c>
      <c r="C4066" s="86" t="s">
        <v>1144</v>
      </c>
      <c r="D4066" s="92">
        <v>102</v>
      </c>
      <c r="E4066" s="685" t="s">
        <v>1678</v>
      </c>
      <c r="F4066" s="94" t="s">
        <v>944</v>
      </c>
      <c r="G4066" s="92">
        <v>68</v>
      </c>
      <c r="H4066" s="685" t="s">
        <v>1695</v>
      </c>
      <c r="I4066" s="86">
        <v>0</v>
      </c>
      <c r="J4066" s="92">
        <v>0</v>
      </c>
      <c r="K4066" s="685" t="s">
        <v>1704</v>
      </c>
      <c r="L4066" s="686"/>
      <c r="M4066" s="107">
        <v>25</v>
      </c>
    </row>
    <row r="4067" spans="2:13">
      <c r="B4067" s="61" t="s">
        <v>1679</v>
      </c>
      <c r="C4067" s="86" t="s">
        <v>1722</v>
      </c>
      <c r="D4067" s="92">
        <v>0</v>
      </c>
      <c r="E4067" s="685" t="s">
        <v>1679</v>
      </c>
      <c r="F4067" s="86" t="s">
        <v>1722</v>
      </c>
      <c r="G4067" s="92">
        <v>0</v>
      </c>
      <c r="H4067" s="685" t="s">
        <v>1696</v>
      </c>
      <c r="I4067" s="86">
        <v>100</v>
      </c>
      <c r="J4067" s="92">
        <v>-40</v>
      </c>
      <c r="K4067" s="685" t="s">
        <v>1735</v>
      </c>
      <c r="L4067" s="686"/>
      <c r="M4067" s="107">
        <v>0</v>
      </c>
    </row>
    <row r="4068" spans="2:13">
      <c r="B4068" s="61" t="s">
        <v>1680</v>
      </c>
      <c r="C4068" s="86" t="s">
        <v>1723</v>
      </c>
      <c r="D4068" s="92" t="s">
        <v>1723</v>
      </c>
      <c r="E4068" s="685" t="s">
        <v>1680</v>
      </c>
      <c r="F4068" s="86" t="s">
        <v>1723</v>
      </c>
      <c r="G4068" s="92" t="s">
        <v>1723</v>
      </c>
      <c r="H4068" s="685" t="s">
        <v>1697</v>
      </c>
      <c r="I4068" s="86">
        <v>0</v>
      </c>
      <c r="J4068" s="92">
        <v>30</v>
      </c>
      <c r="K4068" s="67" t="s">
        <v>1706</v>
      </c>
      <c r="L4068" s="68"/>
      <c r="M4068" s="101">
        <v>80</v>
      </c>
    </row>
    <row r="4069" spans="2:13">
      <c r="B4069" s="61" t="s">
        <v>1681</v>
      </c>
      <c r="C4069" s="86" t="s">
        <v>1722</v>
      </c>
      <c r="D4069" s="92">
        <v>0</v>
      </c>
      <c r="E4069" s="685" t="s">
        <v>1681</v>
      </c>
      <c r="F4069" s="96" t="s">
        <v>1307</v>
      </c>
      <c r="G4069" s="92">
        <v>95</v>
      </c>
      <c r="H4069" s="685" t="s">
        <v>1698</v>
      </c>
      <c r="I4069" s="86">
        <v>0</v>
      </c>
      <c r="J4069" s="92">
        <v>10</v>
      </c>
      <c r="K4069" s="838" t="s">
        <v>1707</v>
      </c>
      <c r="L4069" s="839"/>
      <c r="M4069" s="845"/>
    </row>
    <row r="4070" spans="2:13">
      <c r="B4070" s="61" t="s">
        <v>1682</v>
      </c>
      <c r="C4070" s="86" t="s">
        <v>1722</v>
      </c>
      <c r="D4070" s="92">
        <v>0</v>
      </c>
      <c r="E4070" s="685" t="s">
        <v>1682</v>
      </c>
      <c r="F4070" s="86" t="s">
        <v>1722</v>
      </c>
      <c r="G4070" s="92">
        <v>0</v>
      </c>
      <c r="H4070" s="686" t="s">
        <v>1724</v>
      </c>
      <c r="I4070" s="86">
        <v>50</v>
      </c>
      <c r="J4070" s="92">
        <v>0</v>
      </c>
      <c r="K4070" s="846" t="s">
        <v>1708</v>
      </c>
      <c r="L4070" s="847"/>
      <c r="M4070" s="107">
        <v>0</v>
      </c>
    </row>
    <row r="4071" spans="2:13">
      <c r="B4071" s="61" t="s">
        <v>1683</v>
      </c>
      <c r="C4071" s="86" t="s">
        <v>1723</v>
      </c>
      <c r="D4071" s="92" t="s">
        <v>1723</v>
      </c>
      <c r="E4071" s="685" t="s">
        <v>1683</v>
      </c>
      <c r="F4071" s="86" t="s">
        <v>1723</v>
      </c>
      <c r="G4071" s="92" t="s">
        <v>1723</v>
      </c>
      <c r="H4071" s="685" t="s">
        <v>1699</v>
      </c>
      <c r="I4071" s="86">
        <v>0</v>
      </c>
      <c r="J4071" s="92">
        <v>10</v>
      </c>
      <c r="K4071" s="846" t="s">
        <v>1709</v>
      </c>
      <c r="L4071" s="847"/>
      <c r="M4071" s="107">
        <v>0</v>
      </c>
    </row>
    <row r="4072" spans="2:13">
      <c r="B4072" s="61" t="s">
        <v>1684</v>
      </c>
      <c r="C4072" s="94" t="s">
        <v>1155</v>
      </c>
      <c r="D4072" s="92">
        <v>40</v>
      </c>
      <c r="E4072" s="685" t="s">
        <v>1684</v>
      </c>
      <c r="F4072" s="86" t="s">
        <v>1722</v>
      </c>
      <c r="G4072" s="92">
        <v>0</v>
      </c>
      <c r="H4072" s="685" t="s">
        <v>1685</v>
      </c>
      <c r="I4072" s="86">
        <v>85</v>
      </c>
      <c r="J4072" s="92">
        <v>0</v>
      </c>
      <c r="K4072" s="846" t="s">
        <v>1710</v>
      </c>
      <c r="L4072" s="847"/>
      <c r="M4072" s="107">
        <v>0</v>
      </c>
    </row>
    <row r="4073" spans="2:13">
      <c r="B4073" s="61" t="s">
        <v>1685</v>
      </c>
      <c r="C4073" s="86" t="s">
        <v>1722</v>
      </c>
      <c r="D4073" s="92">
        <v>0</v>
      </c>
      <c r="E4073" s="685" t="s">
        <v>1685</v>
      </c>
      <c r="F4073" s="86" t="s">
        <v>1722</v>
      </c>
      <c r="G4073" s="92">
        <v>0</v>
      </c>
      <c r="H4073" s="685" t="s">
        <v>1700</v>
      </c>
      <c r="I4073" s="100">
        <v>55</v>
      </c>
      <c r="J4073" s="106">
        <v>0</v>
      </c>
      <c r="K4073" s="593" t="s">
        <v>2003</v>
      </c>
      <c r="L4073" s="100"/>
      <c r="M4073" s="101" t="s">
        <v>2004</v>
      </c>
    </row>
    <row r="4074" spans="2:13">
      <c r="B4074" s="61" t="s">
        <v>1686</v>
      </c>
      <c r="C4074" s="86" t="s">
        <v>1722</v>
      </c>
      <c r="D4074" s="92">
        <v>0</v>
      </c>
      <c r="E4074" s="685" t="s">
        <v>1686</v>
      </c>
      <c r="F4074" s="86" t="s">
        <v>1722</v>
      </c>
      <c r="G4074" s="92">
        <v>0</v>
      </c>
      <c r="H4074" s="848" t="s">
        <v>1712</v>
      </c>
      <c r="I4074" s="849"/>
      <c r="J4074" s="81" t="s">
        <v>1711</v>
      </c>
      <c r="K4074" s="97">
        <v>30</v>
      </c>
      <c r="L4074" s="82" t="s">
        <v>1705</v>
      </c>
      <c r="M4074" s="98">
        <v>195</v>
      </c>
    </row>
    <row r="4075" spans="2:13">
      <c r="B4075" s="61" t="s">
        <v>1687</v>
      </c>
      <c r="C4075" s="86" t="s">
        <v>1722</v>
      </c>
      <c r="D4075" s="92">
        <v>0</v>
      </c>
      <c r="E4075" s="685" t="s">
        <v>1687</v>
      </c>
      <c r="F4075" s="86" t="s">
        <v>1722</v>
      </c>
      <c r="G4075" s="92">
        <v>0</v>
      </c>
      <c r="H4075" s="686"/>
      <c r="I4075" s="686"/>
      <c r="J4075" s="686"/>
      <c r="K4075" s="686"/>
      <c r="L4075" s="686"/>
      <c r="M4075" s="65"/>
    </row>
    <row r="4076" spans="2:13">
      <c r="B4076" s="61" t="s">
        <v>1688</v>
      </c>
      <c r="C4076" s="96" t="s">
        <v>1372</v>
      </c>
      <c r="D4076" s="92">
        <v>72</v>
      </c>
      <c r="E4076" s="685" t="s">
        <v>1688</v>
      </c>
      <c r="F4076" s="86" t="s">
        <v>13</v>
      </c>
      <c r="G4076" s="92">
        <v>90</v>
      </c>
      <c r="H4076" s="686"/>
      <c r="I4076" s="686"/>
      <c r="J4076" s="686"/>
      <c r="K4076" s="686"/>
      <c r="L4076" s="686"/>
      <c r="M4076" s="65"/>
    </row>
    <row r="4077" spans="2:13">
      <c r="B4077" s="61" t="s">
        <v>1689</v>
      </c>
      <c r="C4077" s="86" t="s">
        <v>1722</v>
      </c>
      <c r="D4077" s="92">
        <v>0</v>
      </c>
      <c r="E4077" s="685" t="s">
        <v>1689</v>
      </c>
      <c r="F4077" s="96" t="s">
        <v>1195</v>
      </c>
      <c r="G4077" s="92">
        <v>75</v>
      </c>
      <c r="H4077" s="686"/>
      <c r="I4077" s="686"/>
      <c r="J4077" s="686"/>
      <c r="K4077" s="686"/>
      <c r="L4077" s="686"/>
      <c r="M4077" s="65"/>
    </row>
    <row r="4078" spans="2:13">
      <c r="B4078" s="61" t="s">
        <v>1690</v>
      </c>
      <c r="C4078" s="86" t="s">
        <v>1722</v>
      </c>
      <c r="D4078" s="92">
        <v>0</v>
      </c>
      <c r="E4078" s="685" t="s">
        <v>1690</v>
      </c>
      <c r="F4078" s="109" t="s">
        <v>1851</v>
      </c>
      <c r="G4078" s="92">
        <v>60</v>
      </c>
      <c r="H4078" s="686"/>
      <c r="I4078" s="686"/>
      <c r="J4078" s="686"/>
      <c r="K4078" s="686"/>
      <c r="L4078" s="686"/>
      <c r="M4078" s="65"/>
    </row>
    <row r="4079" spans="2:13">
      <c r="B4079" s="61" t="s">
        <v>1691</v>
      </c>
      <c r="C4079" s="86" t="s">
        <v>1722</v>
      </c>
      <c r="D4079" s="92">
        <v>0</v>
      </c>
      <c r="E4079" s="685" t="s">
        <v>1691</v>
      </c>
      <c r="F4079" s="86" t="s">
        <v>1722</v>
      </c>
      <c r="G4079" s="92">
        <v>0</v>
      </c>
      <c r="H4079" s="86" t="s">
        <v>1716</v>
      </c>
      <c r="I4079" s="686"/>
      <c r="J4079" s="85" t="s">
        <v>1717</v>
      </c>
      <c r="K4079" s="686"/>
      <c r="L4079" s="85" t="s">
        <v>1718</v>
      </c>
      <c r="M4079" s="65"/>
    </row>
    <row r="4080" spans="2:13">
      <c r="B4080" s="61" t="s">
        <v>1692</v>
      </c>
      <c r="C4080" s="86" t="s">
        <v>1074</v>
      </c>
      <c r="D4080" s="92">
        <v>120</v>
      </c>
      <c r="E4080" s="685" t="s">
        <v>1692</v>
      </c>
      <c r="F4080" s="96" t="s">
        <v>799</v>
      </c>
      <c r="G4080" s="92">
        <v>90</v>
      </c>
      <c r="H4080" s="686"/>
      <c r="I4080" s="686"/>
      <c r="J4080" s="686"/>
      <c r="K4080" s="686"/>
      <c r="L4080" s="686"/>
      <c r="M4080" s="65"/>
    </row>
    <row r="4081" spans="2:13">
      <c r="B4081" s="61" t="s">
        <v>1677</v>
      </c>
      <c r="C4081" s="86" t="s">
        <v>1722</v>
      </c>
      <c r="D4081" s="92">
        <v>0</v>
      </c>
      <c r="E4081" s="685" t="s">
        <v>1677</v>
      </c>
      <c r="F4081" s="86" t="s">
        <v>1722</v>
      </c>
      <c r="G4081" s="92">
        <v>0</v>
      </c>
      <c r="H4081" s="686"/>
      <c r="I4081" s="686"/>
      <c r="J4081" s="686"/>
      <c r="K4081" s="686"/>
      <c r="L4081" s="686"/>
      <c r="M4081" s="65"/>
    </row>
    <row r="4082" spans="2:13">
      <c r="B4082" s="61" t="s">
        <v>1693</v>
      </c>
      <c r="C4082" s="86" t="s">
        <v>963</v>
      </c>
      <c r="D4082" s="92">
        <v>80</v>
      </c>
      <c r="E4082" s="685" t="s">
        <v>1693</v>
      </c>
      <c r="F4082" s="86" t="s">
        <v>1722</v>
      </c>
      <c r="G4082" s="92">
        <v>0</v>
      </c>
      <c r="H4082" s="686"/>
      <c r="I4082" s="686"/>
      <c r="J4082" s="686"/>
      <c r="K4082" s="686"/>
      <c r="L4082" s="686"/>
      <c r="M4082" s="65"/>
    </row>
    <row r="4083" spans="2:13" ht="15.75" thickBot="1">
      <c r="B4083" s="102" t="s">
        <v>1729</v>
      </c>
      <c r="C4083" s="93"/>
      <c r="D4083" s="108">
        <v>83</v>
      </c>
      <c r="E4083" s="103" t="s">
        <v>1730</v>
      </c>
      <c r="F4083" s="93"/>
      <c r="G4083" s="108">
        <v>80</v>
      </c>
      <c r="H4083" s="83"/>
      <c r="I4083" s="83"/>
      <c r="J4083" s="83"/>
      <c r="K4083" s="83"/>
      <c r="L4083" s="83"/>
      <c r="M4083" s="84"/>
    </row>
    <row r="4084" spans="2:13" ht="15.75" thickTop="1">
      <c r="B4084" s="156"/>
      <c r="C4084" s="157"/>
      <c r="D4084" s="157"/>
      <c r="E4084" s="156"/>
      <c r="F4084" s="157"/>
      <c r="G4084" s="157"/>
      <c r="H4084" s="156"/>
      <c r="I4084" s="156"/>
      <c r="J4084" s="156"/>
      <c r="K4084" s="156"/>
      <c r="L4084" s="156"/>
      <c r="M4084" s="156"/>
    </row>
    <row r="4085" spans="2:13">
      <c r="B4085" s="156"/>
      <c r="C4085" s="157"/>
      <c r="D4085" s="157"/>
      <c r="E4085" s="156"/>
      <c r="F4085" s="157"/>
      <c r="G4085" s="157"/>
      <c r="H4085" s="156"/>
      <c r="I4085" s="156"/>
      <c r="J4085" s="156"/>
      <c r="K4085" s="156"/>
      <c r="L4085" s="156"/>
      <c r="M4085" s="156"/>
    </row>
    <row r="4086" spans="2:13" ht="15.75" thickBot="1">
      <c r="B4086" s="156"/>
      <c r="C4086" s="157"/>
      <c r="D4086" s="157"/>
      <c r="E4086" s="156"/>
      <c r="F4086" s="157"/>
      <c r="G4086" s="157"/>
      <c r="H4086" s="156"/>
      <c r="I4086" s="156"/>
      <c r="J4086" s="156"/>
      <c r="K4086" s="156"/>
      <c r="L4086" s="156"/>
      <c r="M4086" s="156"/>
    </row>
    <row r="4087" spans="2:13" ht="16.5" thickTop="1" thickBot="1">
      <c r="B4087" s="833" t="s">
        <v>1826</v>
      </c>
      <c r="C4087" s="834"/>
      <c r="D4087" s="835" t="s">
        <v>1658</v>
      </c>
      <c r="E4087" s="836"/>
      <c r="F4087" s="836"/>
      <c r="G4087" s="836"/>
      <c r="H4087" s="836"/>
      <c r="I4087" s="837"/>
      <c r="J4087" s="143"/>
      <c r="K4087" s="59"/>
      <c r="L4087" s="59"/>
      <c r="M4087" s="60"/>
    </row>
    <row r="4088" spans="2:13" ht="15.75" thickTop="1">
      <c r="B4088" s="66" t="s">
        <v>1667</v>
      </c>
      <c r="C4088" s="600" t="s">
        <v>2068</v>
      </c>
      <c r="D4088" s="240" t="s">
        <v>1652</v>
      </c>
      <c r="E4088" s="241" t="s">
        <v>1653</v>
      </c>
      <c r="F4088" s="241" t="s">
        <v>1654</v>
      </c>
      <c r="G4088" s="241" t="s">
        <v>1656</v>
      </c>
      <c r="H4088" s="241" t="s">
        <v>1655</v>
      </c>
      <c r="I4088" s="242" t="s">
        <v>1657</v>
      </c>
      <c r="J4088" s="144"/>
      <c r="K4088" s="239"/>
      <c r="L4088" s="239"/>
      <c r="M4088" s="65"/>
    </row>
    <row r="4089" spans="2:13">
      <c r="B4089" s="66" t="s">
        <v>1757</v>
      </c>
      <c r="C4089" s="86" t="s">
        <v>1745</v>
      </c>
      <c r="D4089" s="87">
        <v>80</v>
      </c>
      <c r="E4089" s="88">
        <v>80</v>
      </c>
      <c r="F4089" s="88">
        <v>90</v>
      </c>
      <c r="G4089" s="88">
        <v>110</v>
      </c>
      <c r="H4089" s="88">
        <v>130</v>
      </c>
      <c r="I4089" s="89">
        <v>110</v>
      </c>
      <c r="J4089" s="144"/>
      <c r="K4089" s="239"/>
      <c r="L4089" s="239"/>
      <c r="M4089" s="65"/>
    </row>
    <row r="4090" spans="2:13">
      <c r="B4090" s="66" t="s">
        <v>1665</v>
      </c>
      <c r="C4090" s="86" t="s">
        <v>2</v>
      </c>
      <c r="D4090" s="838" t="s">
        <v>1669</v>
      </c>
      <c r="E4090" s="839"/>
      <c r="F4090" s="839"/>
      <c r="G4090" s="839"/>
      <c r="H4090" s="839"/>
      <c r="I4090" s="840"/>
      <c r="J4090" s="144"/>
      <c r="K4090" s="239"/>
      <c r="L4090" s="239"/>
      <c r="M4090" s="65"/>
    </row>
    <row r="4091" spans="2:13">
      <c r="B4091" s="66" t="s">
        <v>1666</v>
      </c>
      <c r="C4091" s="86" t="s">
        <v>13</v>
      </c>
      <c r="D4091" s="841" t="s">
        <v>1661</v>
      </c>
      <c r="E4091" s="842"/>
      <c r="F4091" s="842"/>
      <c r="G4091" s="842" t="s">
        <v>1662</v>
      </c>
      <c r="H4091" s="842"/>
      <c r="I4091" s="843"/>
      <c r="J4091" s="144"/>
      <c r="K4091" s="239"/>
      <c r="L4091" s="239"/>
      <c r="M4091" s="65"/>
    </row>
    <row r="4092" spans="2:13">
      <c r="B4092" s="66" t="s">
        <v>1670</v>
      </c>
      <c r="C4092" s="86" t="s">
        <v>1497</v>
      </c>
      <c r="D4092" s="63" t="s">
        <v>1663</v>
      </c>
      <c r="E4092" s="239" t="s">
        <v>1074</v>
      </c>
      <c r="F4092" s="239"/>
      <c r="G4092" s="64" t="s">
        <v>1663</v>
      </c>
      <c r="H4092" s="239" t="s">
        <v>1372</v>
      </c>
      <c r="I4092" s="70"/>
      <c r="J4092" s="249"/>
      <c r="K4092" s="239"/>
      <c r="L4092" s="239"/>
      <c r="M4092" s="65"/>
    </row>
    <row r="4093" spans="2:13">
      <c r="B4093" s="66" t="s">
        <v>1659</v>
      </c>
      <c r="C4093" s="110">
        <v>1009.61</v>
      </c>
      <c r="D4093" s="71" t="s">
        <v>1664</v>
      </c>
      <c r="E4093" s="90">
        <v>120</v>
      </c>
      <c r="F4093" s="68"/>
      <c r="G4093" s="72" t="s">
        <v>1664</v>
      </c>
      <c r="H4093" s="90">
        <v>72</v>
      </c>
      <c r="I4093" s="69"/>
      <c r="J4093" s="120"/>
      <c r="K4093" s="239"/>
      <c r="L4093" s="239"/>
      <c r="M4093" s="65"/>
    </row>
    <row r="4094" spans="2:13">
      <c r="B4094" s="66" t="s">
        <v>1660</v>
      </c>
      <c r="C4094" s="86">
        <v>397.78</v>
      </c>
      <c r="D4094" s="838" t="s">
        <v>1668</v>
      </c>
      <c r="E4094" s="839"/>
      <c r="F4094" s="839"/>
      <c r="G4094" s="839"/>
      <c r="H4094" s="839"/>
      <c r="I4094" s="840"/>
      <c r="J4094" s="120"/>
      <c r="K4094" s="239"/>
      <c r="L4094" s="239"/>
      <c r="M4094" s="65"/>
    </row>
    <row r="4095" spans="2:13">
      <c r="B4095" s="66" t="s">
        <v>1728</v>
      </c>
      <c r="C4095" s="86">
        <v>662.08</v>
      </c>
      <c r="D4095" s="841" t="s">
        <v>1661</v>
      </c>
      <c r="E4095" s="842"/>
      <c r="F4095" s="842"/>
      <c r="G4095" s="842" t="s">
        <v>1662</v>
      </c>
      <c r="H4095" s="842"/>
      <c r="I4095" s="843"/>
      <c r="J4095" s="120"/>
      <c r="K4095" s="239"/>
      <c r="L4095" s="239"/>
      <c r="M4095" s="65"/>
    </row>
    <row r="4096" spans="2:13">
      <c r="B4096" s="66" t="s">
        <v>1713</v>
      </c>
      <c r="C4096" s="86">
        <v>1.23</v>
      </c>
      <c r="D4096" s="63" t="s">
        <v>1663</v>
      </c>
      <c r="E4096" s="239" t="s">
        <v>794</v>
      </c>
      <c r="F4096" s="239"/>
      <c r="G4096" s="64" t="s">
        <v>1663</v>
      </c>
      <c r="H4096" s="239" t="s">
        <v>13</v>
      </c>
      <c r="I4096" s="70"/>
      <c r="J4096" s="120"/>
      <c r="K4096" s="239"/>
      <c r="L4096" s="239"/>
      <c r="M4096" s="65"/>
    </row>
    <row r="4097" spans="2:13">
      <c r="B4097" s="66" t="s">
        <v>1714</v>
      </c>
      <c r="C4097" s="86">
        <v>1.69</v>
      </c>
      <c r="D4097" s="63" t="s">
        <v>1664</v>
      </c>
      <c r="E4097" s="90">
        <v>126</v>
      </c>
      <c r="F4097" s="68"/>
      <c r="G4097" s="72" t="s">
        <v>1664</v>
      </c>
      <c r="H4097" s="91">
        <v>90</v>
      </c>
      <c r="I4097" s="70"/>
      <c r="J4097" s="120"/>
      <c r="K4097" s="239"/>
      <c r="L4097" s="239"/>
      <c r="M4097" s="65"/>
    </row>
    <row r="4098" spans="2:13">
      <c r="B4098" s="844" t="s">
        <v>1671</v>
      </c>
      <c r="C4098" s="839"/>
      <c r="D4098" s="840"/>
      <c r="E4098" s="838" t="s">
        <v>1672</v>
      </c>
      <c r="F4098" s="839"/>
      <c r="G4098" s="840"/>
      <c r="H4098" s="838" t="s">
        <v>1673</v>
      </c>
      <c r="I4098" s="839"/>
      <c r="J4098" s="840"/>
      <c r="K4098" s="838" t="s">
        <v>1701</v>
      </c>
      <c r="L4098" s="839"/>
      <c r="M4098" s="845"/>
    </row>
    <row r="4099" spans="2:13">
      <c r="B4099" s="73" t="s">
        <v>1674</v>
      </c>
      <c r="C4099" s="241" t="s">
        <v>1675</v>
      </c>
      <c r="D4099" s="242" t="s">
        <v>1676</v>
      </c>
      <c r="E4099" s="240" t="s">
        <v>1674</v>
      </c>
      <c r="F4099" s="241" t="s">
        <v>1675</v>
      </c>
      <c r="G4099" s="242" t="s">
        <v>1676</v>
      </c>
      <c r="H4099" s="240" t="s">
        <v>1694</v>
      </c>
      <c r="I4099" s="241" t="s">
        <v>1731</v>
      </c>
      <c r="J4099" s="242" t="s">
        <v>1732</v>
      </c>
      <c r="K4099" s="240" t="s">
        <v>1702</v>
      </c>
      <c r="L4099" s="241"/>
      <c r="M4099" s="77" t="s">
        <v>1703</v>
      </c>
    </row>
    <row r="4100" spans="2:13">
      <c r="B4100" s="61" t="s">
        <v>1678</v>
      </c>
      <c r="C4100" s="86" t="s">
        <v>1144</v>
      </c>
      <c r="D4100" s="92">
        <v>102</v>
      </c>
      <c r="E4100" s="238" t="s">
        <v>1678</v>
      </c>
      <c r="F4100" s="94" t="s">
        <v>944</v>
      </c>
      <c r="G4100" s="92">
        <v>68</v>
      </c>
      <c r="H4100" s="238" t="s">
        <v>1695</v>
      </c>
      <c r="I4100" s="86">
        <v>0</v>
      </c>
      <c r="J4100" s="92">
        <v>0</v>
      </c>
      <c r="K4100" s="238" t="s">
        <v>1704</v>
      </c>
      <c r="L4100" s="239"/>
      <c r="M4100" s="107">
        <v>25</v>
      </c>
    </row>
    <row r="4101" spans="2:13">
      <c r="B4101" s="61" t="s">
        <v>1679</v>
      </c>
      <c r="C4101" s="86" t="s">
        <v>1722</v>
      </c>
      <c r="D4101" s="92">
        <v>0</v>
      </c>
      <c r="E4101" s="238" t="s">
        <v>1679</v>
      </c>
      <c r="F4101" s="86" t="s">
        <v>1722</v>
      </c>
      <c r="G4101" s="92">
        <v>0</v>
      </c>
      <c r="H4101" s="238" t="s">
        <v>1696</v>
      </c>
      <c r="I4101" s="86">
        <v>90</v>
      </c>
      <c r="J4101" s="92">
        <v>-50</v>
      </c>
      <c r="K4101" s="238" t="s">
        <v>1735</v>
      </c>
      <c r="L4101" s="239"/>
      <c r="M4101" s="107">
        <v>125</v>
      </c>
    </row>
    <row r="4102" spans="2:13">
      <c r="B4102" s="61" t="s">
        <v>1680</v>
      </c>
      <c r="C4102" s="86" t="s">
        <v>1351</v>
      </c>
      <c r="D4102" s="92">
        <v>80</v>
      </c>
      <c r="E4102" s="238" t="s">
        <v>1680</v>
      </c>
      <c r="F4102" s="86" t="s">
        <v>1271</v>
      </c>
      <c r="G4102" s="92">
        <v>95</v>
      </c>
      <c r="H4102" s="238" t="s">
        <v>1697</v>
      </c>
      <c r="I4102" s="86">
        <v>0</v>
      </c>
      <c r="J4102" s="92">
        <v>20</v>
      </c>
      <c r="K4102" s="67" t="s">
        <v>1706</v>
      </c>
      <c r="L4102" s="68"/>
      <c r="M4102" s="101">
        <v>30</v>
      </c>
    </row>
    <row r="4103" spans="2:13">
      <c r="B4103" s="61" t="s">
        <v>1681</v>
      </c>
      <c r="C4103" s="86" t="s">
        <v>1722</v>
      </c>
      <c r="D4103" s="92">
        <v>0</v>
      </c>
      <c r="E4103" s="238" t="s">
        <v>1681</v>
      </c>
      <c r="F4103" s="96" t="s">
        <v>1307</v>
      </c>
      <c r="G4103" s="92">
        <v>95</v>
      </c>
      <c r="H4103" s="238" t="s">
        <v>1698</v>
      </c>
      <c r="I4103" s="86">
        <v>0</v>
      </c>
      <c r="J4103" s="92">
        <v>10</v>
      </c>
      <c r="K4103" s="838" t="s">
        <v>1707</v>
      </c>
      <c r="L4103" s="839"/>
      <c r="M4103" s="845"/>
    </row>
    <row r="4104" spans="2:13">
      <c r="B4104" s="61" t="s">
        <v>1682</v>
      </c>
      <c r="C4104" s="86" t="s">
        <v>1722</v>
      </c>
      <c r="D4104" s="92">
        <v>0</v>
      </c>
      <c r="E4104" s="238" t="s">
        <v>1682</v>
      </c>
      <c r="F4104" s="86" t="s">
        <v>889</v>
      </c>
      <c r="G4104" s="92">
        <v>80</v>
      </c>
      <c r="H4104" s="239" t="s">
        <v>1724</v>
      </c>
      <c r="I4104" s="86">
        <v>50</v>
      </c>
      <c r="J4104" s="92">
        <v>0</v>
      </c>
      <c r="K4104" s="846" t="s">
        <v>1708</v>
      </c>
      <c r="L4104" s="847"/>
      <c r="M4104" s="107">
        <v>0</v>
      </c>
    </row>
    <row r="4105" spans="2:13">
      <c r="B4105" s="61" t="s">
        <v>1683</v>
      </c>
      <c r="C4105" s="86" t="s">
        <v>1722</v>
      </c>
      <c r="D4105" s="92">
        <v>0</v>
      </c>
      <c r="E4105" s="238" t="s">
        <v>1683</v>
      </c>
      <c r="F4105" s="86" t="s">
        <v>950</v>
      </c>
      <c r="G4105" s="92">
        <v>95</v>
      </c>
      <c r="H4105" s="238" t="s">
        <v>1699</v>
      </c>
      <c r="I4105" s="86">
        <v>100</v>
      </c>
      <c r="J4105" s="92">
        <v>10</v>
      </c>
      <c r="K4105" s="846" t="s">
        <v>1709</v>
      </c>
      <c r="L4105" s="847"/>
      <c r="M4105" s="107">
        <v>0</v>
      </c>
    </row>
    <row r="4106" spans="2:13">
      <c r="B4106" s="61" t="s">
        <v>1684</v>
      </c>
      <c r="C4106" s="86" t="s">
        <v>1722</v>
      </c>
      <c r="D4106" s="92">
        <v>0</v>
      </c>
      <c r="E4106" s="238" t="s">
        <v>1684</v>
      </c>
      <c r="F4106" s="86" t="s">
        <v>1722</v>
      </c>
      <c r="G4106" s="92">
        <v>0</v>
      </c>
      <c r="H4106" s="238" t="s">
        <v>1685</v>
      </c>
      <c r="I4106" s="86">
        <v>85</v>
      </c>
      <c r="J4106" s="92">
        <v>0</v>
      </c>
      <c r="K4106" s="846" t="s">
        <v>1710</v>
      </c>
      <c r="L4106" s="847"/>
      <c r="M4106" s="107">
        <v>0</v>
      </c>
    </row>
    <row r="4107" spans="2:13">
      <c r="B4107" s="61" t="s">
        <v>1685</v>
      </c>
      <c r="C4107" s="86" t="s">
        <v>1722</v>
      </c>
      <c r="D4107" s="92">
        <v>0</v>
      </c>
      <c r="E4107" s="238" t="s">
        <v>1685</v>
      </c>
      <c r="F4107" s="86" t="s">
        <v>1722</v>
      </c>
      <c r="G4107" s="92">
        <v>0</v>
      </c>
      <c r="H4107" s="238" t="s">
        <v>1700</v>
      </c>
      <c r="I4107" s="100">
        <v>0</v>
      </c>
      <c r="J4107" s="106">
        <v>0</v>
      </c>
      <c r="K4107" s="593" t="s">
        <v>2003</v>
      </c>
      <c r="L4107" s="100"/>
      <c r="M4107" s="101">
        <v>0</v>
      </c>
    </row>
    <row r="4108" spans="2:13">
      <c r="B4108" s="61" t="s">
        <v>1686</v>
      </c>
      <c r="C4108" s="94" t="s">
        <v>811</v>
      </c>
      <c r="D4108" s="92">
        <v>100</v>
      </c>
      <c r="E4108" s="238" t="s">
        <v>1686</v>
      </c>
      <c r="F4108" s="86" t="s">
        <v>1722</v>
      </c>
      <c r="G4108" s="92">
        <v>0</v>
      </c>
      <c r="H4108" s="848" t="s">
        <v>1712</v>
      </c>
      <c r="I4108" s="849"/>
      <c r="J4108" s="81" t="s">
        <v>1711</v>
      </c>
      <c r="K4108" s="97">
        <v>10</v>
      </c>
      <c r="L4108" s="82" t="s">
        <v>1705</v>
      </c>
      <c r="M4108" s="98">
        <v>260</v>
      </c>
    </row>
    <row r="4109" spans="2:13">
      <c r="B4109" s="61" t="s">
        <v>1687</v>
      </c>
      <c r="C4109" s="86" t="s">
        <v>627</v>
      </c>
      <c r="D4109" s="92">
        <v>60</v>
      </c>
      <c r="E4109" s="238" t="s">
        <v>1687</v>
      </c>
      <c r="F4109" s="86" t="s">
        <v>1722</v>
      </c>
      <c r="G4109" s="92">
        <v>0</v>
      </c>
      <c r="H4109" s="239"/>
      <c r="I4109" s="239"/>
      <c r="J4109" s="239"/>
      <c r="K4109" s="239"/>
      <c r="L4109" s="239"/>
      <c r="M4109" s="65"/>
    </row>
    <row r="4110" spans="2:13">
      <c r="B4110" s="61" t="s">
        <v>1688</v>
      </c>
      <c r="C4110" s="86" t="s">
        <v>1723</v>
      </c>
      <c r="D4110" s="92" t="s">
        <v>1723</v>
      </c>
      <c r="E4110" s="238" t="s">
        <v>1688</v>
      </c>
      <c r="F4110" s="86" t="s">
        <v>1723</v>
      </c>
      <c r="G4110" s="92" t="s">
        <v>1723</v>
      </c>
      <c r="H4110" s="239"/>
      <c r="I4110" s="239"/>
      <c r="J4110" s="239"/>
      <c r="K4110" s="239"/>
      <c r="L4110" s="239"/>
      <c r="M4110" s="65"/>
    </row>
    <row r="4111" spans="2:13">
      <c r="B4111" s="61" t="s">
        <v>1689</v>
      </c>
      <c r="C4111" s="94" t="s">
        <v>879</v>
      </c>
      <c r="D4111" s="92">
        <v>51</v>
      </c>
      <c r="E4111" s="238" t="s">
        <v>1689</v>
      </c>
      <c r="F4111" s="86" t="s">
        <v>1722</v>
      </c>
      <c r="G4111" s="92">
        <v>0</v>
      </c>
      <c r="H4111" s="86" t="s">
        <v>1723</v>
      </c>
      <c r="I4111" s="239"/>
      <c r="J4111" s="239"/>
      <c r="K4111" s="239"/>
      <c r="L4111" s="239"/>
      <c r="M4111" s="65"/>
    </row>
    <row r="4112" spans="2:13">
      <c r="B4112" s="61" t="s">
        <v>1690</v>
      </c>
      <c r="C4112" s="86" t="s">
        <v>1722</v>
      </c>
      <c r="D4112" s="92">
        <v>0</v>
      </c>
      <c r="E4112" s="238" t="s">
        <v>1690</v>
      </c>
      <c r="F4112" s="86" t="s">
        <v>1722</v>
      </c>
      <c r="G4112" s="92">
        <v>0</v>
      </c>
      <c r="H4112" s="239"/>
      <c r="I4112" s="239"/>
      <c r="J4112" s="239"/>
      <c r="K4112" s="239"/>
      <c r="L4112" s="239"/>
      <c r="M4112" s="65"/>
    </row>
    <row r="4113" spans="2:13">
      <c r="B4113" s="61" t="s">
        <v>1691</v>
      </c>
      <c r="C4113" s="96" t="s">
        <v>1187</v>
      </c>
      <c r="D4113" s="92">
        <v>70</v>
      </c>
      <c r="E4113" s="238" t="s">
        <v>1691</v>
      </c>
      <c r="F4113" s="96" t="s">
        <v>1185</v>
      </c>
      <c r="G4113" s="92">
        <v>80</v>
      </c>
      <c r="H4113" s="86" t="s">
        <v>1716</v>
      </c>
      <c r="I4113" s="239"/>
      <c r="J4113" s="85" t="s">
        <v>1717</v>
      </c>
      <c r="K4113" s="239"/>
      <c r="L4113" s="85" t="s">
        <v>1718</v>
      </c>
      <c r="M4113" s="65"/>
    </row>
    <row r="4114" spans="2:13">
      <c r="B4114" s="61" t="s">
        <v>1692</v>
      </c>
      <c r="C4114" s="86" t="s">
        <v>1723</v>
      </c>
      <c r="D4114" s="92" t="s">
        <v>1723</v>
      </c>
      <c r="E4114" s="238" t="s">
        <v>1692</v>
      </c>
      <c r="F4114" s="86" t="s">
        <v>1723</v>
      </c>
      <c r="G4114" s="92" t="s">
        <v>1723</v>
      </c>
      <c r="H4114" s="239"/>
      <c r="I4114" s="239"/>
      <c r="J4114" s="239"/>
      <c r="K4114" s="239"/>
      <c r="L4114" s="239"/>
      <c r="M4114" s="65"/>
    </row>
    <row r="4115" spans="2:13">
      <c r="B4115" s="61" t="s">
        <v>1677</v>
      </c>
      <c r="C4115" s="96" t="s">
        <v>1262</v>
      </c>
      <c r="D4115" s="92">
        <v>110</v>
      </c>
      <c r="E4115" s="238" t="s">
        <v>1677</v>
      </c>
      <c r="F4115" s="86" t="s">
        <v>1722</v>
      </c>
      <c r="G4115" s="92">
        <v>0</v>
      </c>
      <c r="H4115" s="86" t="s">
        <v>1723</v>
      </c>
      <c r="I4115" s="239"/>
      <c r="J4115" s="239"/>
      <c r="K4115" s="239"/>
      <c r="L4115" s="239"/>
      <c r="M4115" s="65"/>
    </row>
    <row r="4116" spans="2:13">
      <c r="B4116" s="61" t="s">
        <v>1693</v>
      </c>
      <c r="C4116" s="94" t="s">
        <v>1247</v>
      </c>
      <c r="D4116" s="92">
        <v>63</v>
      </c>
      <c r="E4116" s="238" t="s">
        <v>1693</v>
      </c>
      <c r="F4116" s="86" t="s">
        <v>1722</v>
      </c>
      <c r="G4116" s="92">
        <v>0</v>
      </c>
      <c r="H4116" s="239"/>
      <c r="I4116" s="239"/>
      <c r="J4116" s="239"/>
      <c r="K4116" s="239"/>
      <c r="L4116" s="239"/>
      <c r="M4116" s="65"/>
    </row>
    <row r="4117" spans="2:13" ht="15.75" thickBot="1">
      <c r="B4117" s="102" t="s">
        <v>1729</v>
      </c>
      <c r="C4117" s="93"/>
      <c r="D4117" s="108">
        <v>80</v>
      </c>
      <c r="E4117" s="103" t="s">
        <v>1730</v>
      </c>
      <c r="F4117" s="93"/>
      <c r="G4117" s="108">
        <v>86</v>
      </c>
      <c r="H4117" s="83"/>
      <c r="I4117" s="83"/>
      <c r="J4117" s="83"/>
      <c r="K4117" s="83"/>
      <c r="L4117" s="83"/>
      <c r="M4117" s="84"/>
    </row>
    <row r="4118" spans="2:13" ht="15.75" thickTop="1">
      <c r="B4118" s="156"/>
      <c r="C4118" s="157"/>
      <c r="D4118" s="157"/>
      <c r="E4118" s="156"/>
      <c r="F4118" s="157"/>
      <c r="G4118" s="157"/>
      <c r="H4118" s="156"/>
      <c r="I4118" s="156"/>
      <c r="J4118" s="156"/>
      <c r="K4118" s="156"/>
      <c r="L4118" s="156"/>
      <c r="M4118" s="156"/>
    </row>
    <row r="4119" spans="2:13">
      <c r="B4119" s="156"/>
      <c r="C4119" s="157"/>
      <c r="D4119" s="157"/>
      <c r="E4119" s="156"/>
      <c r="F4119" s="157"/>
      <c r="G4119" s="157"/>
      <c r="H4119" s="156"/>
      <c r="I4119" s="156"/>
      <c r="J4119" s="156"/>
      <c r="K4119" s="156"/>
      <c r="L4119" s="156"/>
      <c r="M4119" s="156"/>
    </row>
    <row r="4120" spans="2:13" ht="15.75" thickBot="1">
      <c r="B4120" s="156"/>
      <c r="C4120" s="157"/>
      <c r="D4120" s="157"/>
      <c r="E4120" s="156"/>
      <c r="F4120" s="157"/>
      <c r="G4120" s="157"/>
      <c r="H4120" s="156"/>
      <c r="I4120" s="156"/>
      <c r="J4120" s="156"/>
      <c r="K4120" s="156"/>
      <c r="L4120" s="156"/>
      <c r="M4120" s="156"/>
    </row>
    <row r="4121" spans="2:13" ht="16.5" thickTop="1" thickBot="1">
      <c r="B4121" s="833" t="s">
        <v>1895</v>
      </c>
      <c r="C4121" s="834"/>
      <c r="D4121" s="835" t="s">
        <v>1658</v>
      </c>
      <c r="E4121" s="836"/>
      <c r="F4121" s="836"/>
      <c r="G4121" s="836"/>
      <c r="H4121" s="836"/>
      <c r="I4121" s="837"/>
      <c r="J4121" s="112"/>
      <c r="K4121" s="59"/>
      <c r="L4121" s="59"/>
      <c r="M4121" s="60"/>
    </row>
    <row r="4122" spans="2:13" ht="15.75" thickTop="1">
      <c r="B4122" s="66" t="s">
        <v>1667</v>
      </c>
      <c r="C4122" s="600" t="s">
        <v>2069</v>
      </c>
      <c r="D4122" s="351" t="s">
        <v>1652</v>
      </c>
      <c r="E4122" s="352" t="s">
        <v>1653</v>
      </c>
      <c r="F4122" s="352" t="s">
        <v>1654</v>
      </c>
      <c r="G4122" s="352" t="s">
        <v>1656</v>
      </c>
      <c r="H4122" s="352" t="s">
        <v>1655</v>
      </c>
      <c r="I4122" s="353" t="s">
        <v>1657</v>
      </c>
      <c r="J4122" s="113"/>
      <c r="K4122" s="355"/>
      <c r="L4122" s="355"/>
      <c r="M4122" s="65"/>
    </row>
    <row r="4123" spans="2:13">
      <c r="B4123" s="66" t="s">
        <v>1757</v>
      </c>
      <c r="C4123" s="86" t="s">
        <v>1762</v>
      </c>
      <c r="D4123" s="87">
        <v>65</v>
      </c>
      <c r="E4123" s="88">
        <v>110</v>
      </c>
      <c r="F4123" s="88">
        <v>130</v>
      </c>
      <c r="G4123" s="88">
        <v>60</v>
      </c>
      <c r="H4123" s="88">
        <v>65</v>
      </c>
      <c r="I4123" s="89">
        <v>95</v>
      </c>
      <c r="J4123" s="113"/>
      <c r="K4123" s="355"/>
      <c r="L4123" s="355"/>
      <c r="M4123" s="65"/>
    </row>
    <row r="4124" spans="2:13">
      <c r="B4124" s="66" t="s">
        <v>1665</v>
      </c>
      <c r="C4124" s="86" t="s">
        <v>8</v>
      </c>
      <c r="D4124" s="838" t="s">
        <v>1669</v>
      </c>
      <c r="E4124" s="839"/>
      <c r="F4124" s="839"/>
      <c r="G4124" s="839"/>
      <c r="H4124" s="839"/>
      <c r="I4124" s="840"/>
      <c r="J4124" s="113"/>
      <c r="K4124" s="355"/>
      <c r="L4124" s="355"/>
      <c r="M4124" s="65"/>
    </row>
    <row r="4125" spans="2:13">
      <c r="B4125" s="66" t="s">
        <v>1666</v>
      </c>
      <c r="C4125" s="86" t="s">
        <v>1723</v>
      </c>
      <c r="D4125" s="841" t="s">
        <v>1661</v>
      </c>
      <c r="E4125" s="842"/>
      <c r="F4125" s="842"/>
      <c r="G4125" s="842" t="s">
        <v>1662</v>
      </c>
      <c r="H4125" s="842"/>
      <c r="I4125" s="843"/>
      <c r="J4125" s="113"/>
      <c r="K4125" s="355"/>
      <c r="L4125" s="355"/>
      <c r="M4125" s="65"/>
    </row>
    <row r="4126" spans="2:13">
      <c r="B4126" s="66" t="s">
        <v>1670</v>
      </c>
      <c r="C4126" s="94" t="s">
        <v>1495</v>
      </c>
      <c r="D4126" s="63" t="s">
        <v>1663</v>
      </c>
      <c r="E4126" s="355" t="s">
        <v>978</v>
      </c>
      <c r="F4126" s="355"/>
      <c r="G4126" s="64" t="s">
        <v>1663</v>
      </c>
      <c r="H4126" s="355" t="s">
        <v>1723</v>
      </c>
      <c r="I4126" s="70"/>
      <c r="J4126" s="113"/>
      <c r="K4126" s="355"/>
      <c r="L4126" s="355"/>
      <c r="M4126" s="65"/>
    </row>
    <row r="4127" spans="2:13">
      <c r="B4127" s="66" t="s">
        <v>1659</v>
      </c>
      <c r="C4127" s="86">
        <v>253.16</v>
      </c>
      <c r="D4127" s="71" t="s">
        <v>1664</v>
      </c>
      <c r="E4127" s="90">
        <v>90</v>
      </c>
      <c r="F4127" s="68"/>
      <c r="G4127" s="72" t="s">
        <v>1664</v>
      </c>
      <c r="H4127" s="90" t="s">
        <v>1723</v>
      </c>
      <c r="I4127" s="69"/>
      <c r="J4127" s="113"/>
      <c r="K4127" s="355"/>
      <c r="L4127" s="355"/>
      <c r="M4127" s="65"/>
    </row>
    <row r="4128" spans="2:13">
      <c r="B4128" s="66" t="s">
        <v>1660</v>
      </c>
      <c r="C4128" s="86">
        <v>173.55</v>
      </c>
      <c r="D4128" s="838" t="s">
        <v>1668</v>
      </c>
      <c r="E4128" s="839"/>
      <c r="F4128" s="839"/>
      <c r="G4128" s="839"/>
      <c r="H4128" s="839"/>
      <c r="I4128" s="840"/>
      <c r="J4128" s="113"/>
      <c r="K4128" s="355"/>
      <c r="L4128" s="355"/>
      <c r="M4128" s="65"/>
    </row>
    <row r="4129" spans="2:13">
      <c r="B4129" s="66" t="s">
        <v>1728</v>
      </c>
      <c r="C4129" s="86">
        <v>496.19</v>
      </c>
      <c r="D4129" s="841" t="s">
        <v>1661</v>
      </c>
      <c r="E4129" s="842"/>
      <c r="F4129" s="842"/>
      <c r="G4129" s="842" t="s">
        <v>1662</v>
      </c>
      <c r="H4129" s="842"/>
      <c r="I4129" s="843"/>
      <c r="J4129" s="113"/>
      <c r="K4129" s="355"/>
      <c r="L4129" s="355"/>
      <c r="M4129" s="65"/>
    </row>
    <row r="4130" spans="2:13">
      <c r="B4130" s="66" t="s">
        <v>1713</v>
      </c>
      <c r="C4130" s="140">
        <v>1</v>
      </c>
      <c r="D4130" s="63" t="s">
        <v>1663</v>
      </c>
      <c r="E4130" s="355" t="s">
        <v>889</v>
      </c>
      <c r="F4130" s="355"/>
      <c r="G4130" s="64" t="s">
        <v>1663</v>
      </c>
      <c r="H4130" s="355" t="s">
        <v>1723</v>
      </c>
      <c r="I4130" s="70"/>
      <c r="J4130" s="113"/>
      <c r="K4130" s="355"/>
      <c r="L4130" s="355"/>
      <c r="M4130" s="65"/>
    </row>
    <row r="4131" spans="2:13">
      <c r="B4131" s="66" t="s">
        <v>1714</v>
      </c>
      <c r="C4131" s="86">
        <v>1.46</v>
      </c>
      <c r="D4131" s="63" t="s">
        <v>1664</v>
      </c>
      <c r="E4131" s="90">
        <v>80</v>
      </c>
      <c r="F4131" s="68"/>
      <c r="G4131" s="72" t="s">
        <v>1664</v>
      </c>
      <c r="H4131" s="91" t="s">
        <v>1723</v>
      </c>
      <c r="I4131" s="70"/>
      <c r="J4131" s="113"/>
      <c r="K4131" s="355"/>
      <c r="L4131" s="355"/>
      <c r="M4131" s="65"/>
    </row>
    <row r="4132" spans="2:13">
      <c r="B4132" s="844" t="s">
        <v>1671</v>
      </c>
      <c r="C4132" s="839"/>
      <c r="D4132" s="840"/>
      <c r="E4132" s="838" t="s">
        <v>1672</v>
      </c>
      <c r="F4132" s="839"/>
      <c r="G4132" s="840"/>
      <c r="H4132" s="838" t="s">
        <v>1673</v>
      </c>
      <c r="I4132" s="839"/>
      <c r="J4132" s="840"/>
      <c r="K4132" s="838" t="s">
        <v>1701</v>
      </c>
      <c r="L4132" s="839"/>
      <c r="M4132" s="845"/>
    </row>
    <row r="4133" spans="2:13">
      <c r="B4133" s="73" t="s">
        <v>1674</v>
      </c>
      <c r="C4133" s="352" t="s">
        <v>1675</v>
      </c>
      <c r="D4133" s="353" t="s">
        <v>1676</v>
      </c>
      <c r="E4133" s="351" t="s">
        <v>1674</v>
      </c>
      <c r="F4133" s="352" t="s">
        <v>1675</v>
      </c>
      <c r="G4133" s="353" t="s">
        <v>1676</v>
      </c>
      <c r="H4133" s="351" t="s">
        <v>1694</v>
      </c>
      <c r="I4133" s="352" t="s">
        <v>1731</v>
      </c>
      <c r="J4133" s="353" t="s">
        <v>1732</v>
      </c>
      <c r="K4133" s="351" t="s">
        <v>1702</v>
      </c>
      <c r="L4133" s="352"/>
      <c r="M4133" s="77" t="s">
        <v>1703</v>
      </c>
    </row>
    <row r="4134" spans="2:13">
      <c r="B4134" s="61" t="s">
        <v>1678</v>
      </c>
      <c r="C4134" s="86" t="s">
        <v>1144</v>
      </c>
      <c r="D4134" s="92">
        <v>102</v>
      </c>
      <c r="E4134" s="354" t="s">
        <v>1678</v>
      </c>
      <c r="F4134" s="94" t="s">
        <v>944</v>
      </c>
      <c r="G4134" s="92">
        <v>68</v>
      </c>
      <c r="H4134" s="354" t="s">
        <v>1695</v>
      </c>
      <c r="I4134" s="86">
        <v>0</v>
      </c>
      <c r="J4134" s="92">
        <v>0</v>
      </c>
      <c r="K4134" s="354" t="s">
        <v>1704</v>
      </c>
      <c r="L4134" s="355"/>
      <c r="M4134" s="107">
        <v>30</v>
      </c>
    </row>
    <row r="4135" spans="2:13">
      <c r="B4135" s="61" t="s">
        <v>1679</v>
      </c>
      <c r="C4135" s="86" t="s">
        <v>1722</v>
      </c>
      <c r="D4135" s="92">
        <v>0</v>
      </c>
      <c r="E4135" s="354" t="s">
        <v>1679</v>
      </c>
      <c r="F4135" s="86" t="s">
        <v>1722</v>
      </c>
      <c r="G4135" s="92">
        <v>0</v>
      </c>
      <c r="H4135" s="354" t="s">
        <v>1696</v>
      </c>
      <c r="I4135" s="86">
        <v>90</v>
      </c>
      <c r="J4135" s="92">
        <v>0</v>
      </c>
      <c r="K4135" s="354" t="s">
        <v>1735</v>
      </c>
      <c r="L4135" s="355"/>
      <c r="M4135" s="107">
        <v>75</v>
      </c>
    </row>
    <row r="4136" spans="2:13">
      <c r="B4136" s="61" t="s">
        <v>1680</v>
      </c>
      <c r="C4136" s="86" t="s">
        <v>1722</v>
      </c>
      <c r="D4136" s="92">
        <v>0</v>
      </c>
      <c r="E4136" s="354" t="s">
        <v>1680</v>
      </c>
      <c r="F4136" s="86" t="s">
        <v>1722</v>
      </c>
      <c r="G4136" s="92">
        <v>0</v>
      </c>
      <c r="H4136" s="354" t="s">
        <v>1697</v>
      </c>
      <c r="I4136" s="86">
        <v>0</v>
      </c>
      <c r="J4136" s="92">
        <v>30</v>
      </c>
      <c r="K4136" s="67" t="s">
        <v>1706</v>
      </c>
      <c r="L4136" s="68"/>
      <c r="M4136" s="101">
        <v>50</v>
      </c>
    </row>
    <row r="4137" spans="2:13">
      <c r="B4137" s="61" t="s">
        <v>1681</v>
      </c>
      <c r="C4137" s="86" t="s">
        <v>1722</v>
      </c>
      <c r="D4137" s="92">
        <v>0</v>
      </c>
      <c r="E4137" s="354" t="s">
        <v>1681</v>
      </c>
      <c r="F4137" s="86" t="s">
        <v>1722</v>
      </c>
      <c r="G4137" s="92">
        <v>0</v>
      </c>
      <c r="H4137" s="354" t="s">
        <v>1698</v>
      </c>
      <c r="I4137" s="86">
        <v>0</v>
      </c>
      <c r="J4137" s="92">
        <v>0</v>
      </c>
      <c r="K4137" s="838" t="s">
        <v>1707</v>
      </c>
      <c r="L4137" s="839"/>
      <c r="M4137" s="845"/>
    </row>
    <row r="4138" spans="2:13">
      <c r="B4138" s="61" t="s">
        <v>1682</v>
      </c>
      <c r="C4138" s="86" t="s">
        <v>1723</v>
      </c>
      <c r="D4138" s="92" t="s">
        <v>1723</v>
      </c>
      <c r="E4138" s="354" t="s">
        <v>1682</v>
      </c>
      <c r="F4138" s="86" t="s">
        <v>1723</v>
      </c>
      <c r="G4138" s="92" t="s">
        <v>1723</v>
      </c>
      <c r="H4138" s="355" t="s">
        <v>1724</v>
      </c>
      <c r="I4138" s="86">
        <v>50</v>
      </c>
      <c r="J4138" s="92">
        <v>0</v>
      </c>
      <c r="K4138" s="846" t="s">
        <v>1708</v>
      </c>
      <c r="L4138" s="847"/>
      <c r="M4138" s="107">
        <v>0</v>
      </c>
    </row>
    <row r="4139" spans="2:13">
      <c r="B4139" s="61" t="s">
        <v>1683</v>
      </c>
      <c r="C4139" s="86" t="s">
        <v>1722</v>
      </c>
      <c r="D4139" s="92">
        <v>0</v>
      </c>
      <c r="E4139" s="354" t="s">
        <v>1683</v>
      </c>
      <c r="F4139" s="86" t="s">
        <v>1722</v>
      </c>
      <c r="G4139" s="92">
        <v>0</v>
      </c>
      <c r="H4139" s="354" t="s">
        <v>1699</v>
      </c>
      <c r="I4139" s="86">
        <v>0</v>
      </c>
      <c r="J4139" s="92">
        <v>0</v>
      </c>
      <c r="K4139" s="846" t="s">
        <v>1709</v>
      </c>
      <c r="L4139" s="847"/>
      <c r="M4139" s="107">
        <v>0</v>
      </c>
    </row>
    <row r="4140" spans="2:13">
      <c r="B4140" s="61" t="s">
        <v>1684</v>
      </c>
      <c r="C4140" s="94" t="s">
        <v>1155</v>
      </c>
      <c r="D4140" s="92">
        <v>40</v>
      </c>
      <c r="E4140" s="354" t="s">
        <v>1684</v>
      </c>
      <c r="F4140" s="86" t="s">
        <v>1722</v>
      </c>
      <c r="G4140" s="92">
        <v>0</v>
      </c>
      <c r="H4140" s="354" t="s">
        <v>1685</v>
      </c>
      <c r="I4140" s="86">
        <v>85</v>
      </c>
      <c r="J4140" s="92">
        <v>0</v>
      </c>
      <c r="K4140" s="846" t="s">
        <v>1710</v>
      </c>
      <c r="L4140" s="847"/>
      <c r="M4140" s="107">
        <v>0</v>
      </c>
    </row>
    <row r="4141" spans="2:13">
      <c r="B4141" s="61" t="s">
        <v>1685</v>
      </c>
      <c r="C4141" s="86" t="s">
        <v>1722</v>
      </c>
      <c r="D4141" s="92">
        <v>0</v>
      </c>
      <c r="E4141" s="354" t="s">
        <v>1685</v>
      </c>
      <c r="F4141" s="86" t="s">
        <v>1722</v>
      </c>
      <c r="G4141" s="92">
        <v>0</v>
      </c>
      <c r="H4141" s="354" t="s">
        <v>1700</v>
      </c>
      <c r="I4141" s="100">
        <v>55</v>
      </c>
      <c r="J4141" s="106">
        <v>0</v>
      </c>
      <c r="K4141" s="593" t="s">
        <v>2003</v>
      </c>
      <c r="L4141" s="100"/>
      <c r="M4141" s="101">
        <v>0</v>
      </c>
    </row>
    <row r="4142" spans="2:13">
      <c r="B4142" s="61" t="s">
        <v>1686</v>
      </c>
      <c r="C4142" s="86" t="s">
        <v>774</v>
      </c>
      <c r="D4142" s="92">
        <v>40</v>
      </c>
      <c r="E4142" s="354" t="s">
        <v>1686</v>
      </c>
      <c r="F4142" s="86" t="s">
        <v>1722</v>
      </c>
      <c r="G4142" s="92">
        <v>0</v>
      </c>
      <c r="H4142" s="848" t="s">
        <v>1712</v>
      </c>
      <c r="I4142" s="849"/>
      <c r="J4142" s="81" t="s">
        <v>1711</v>
      </c>
      <c r="K4142" s="97">
        <v>30</v>
      </c>
      <c r="L4142" s="82" t="s">
        <v>1705</v>
      </c>
      <c r="M4142" s="98">
        <v>175</v>
      </c>
    </row>
    <row r="4143" spans="2:13">
      <c r="B4143" s="61" t="s">
        <v>1687</v>
      </c>
      <c r="C4143" s="86" t="s">
        <v>627</v>
      </c>
      <c r="D4143" s="92">
        <v>60</v>
      </c>
      <c r="E4143" s="354" t="s">
        <v>1687</v>
      </c>
      <c r="F4143" s="86" t="s">
        <v>1722</v>
      </c>
      <c r="G4143" s="92">
        <v>0</v>
      </c>
      <c r="H4143" s="355"/>
      <c r="I4143" s="355"/>
      <c r="J4143" s="355"/>
      <c r="K4143" s="355"/>
      <c r="L4143" s="355"/>
      <c r="M4143" s="65"/>
    </row>
    <row r="4144" spans="2:13">
      <c r="B4144" s="61" t="s">
        <v>1688</v>
      </c>
      <c r="C4144" s="86" t="s">
        <v>1722</v>
      </c>
      <c r="D4144" s="92">
        <v>0</v>
      </c>
      <c r="E4144" s="354" t="s">
        <v>1688</v>
      </c>
      <c r="F4144" s="86" t="s">
        <v>1722</v>
      </c>
      <c r="G4144" s="92">
        <v>0</v>
      </c>
      <c r="H4144" s="355"/>
      <c r="I4144" s="355"/>
      <c r="J4144" s="355"/>
      <c r="K4144" s="355"/>
      <c r="L4144" s="355"/>
      <c r="M4144" s="65"/>
    </row>
    <row r="4145" spans="2:13">
      <c r="B4145" s="61" t="s">
        <v>1689</v>
      </c>
      <c r="C4145" s="86" t="s">
        <v>1749</v>
      </c>
      <c r="D4145" s="92">
        <v>80</v>
      </c>
      <c r="E4145" s="354" t="s">
        <v>1689</v>
      </c>
      <c r="F4145" s="86" t="s">
        <v>1722</v>
      </c>
      <c r="G4145" s="92">
        <v>0</v>
      </c>
      <c r="H4145" s="355"/>
      <c r="I4145" s="355"/>
      <c r="J4145" s="355"/>
      <c r="K4145" s="355"/>
      <c r="L4145" s="355"/>
      <c r="M4145" s="65"/>
    </row>
    <row r="4146" spans="2:13">
      <c r="B4146" s="61" t="s">
        <v>1690</v>
      </c>
      <c r="C4146" s="86" t="s">
        <v>1722</v>
      </c>
      <c r="D4146" s="92">
        <v>0</v>
      </c>
      <c r="E4146" s="354" t="s">
        <v>1690</v>
      </c>
      <c r="F4146" s="86" t="s">
        <v>1722</v>
      </c>
      <c r="G4146" s="92">
        <v>0</v>
      </c>
      <c r="H4146" s="355"/>
      <c r="I4146" s="355"/>
      <c r="J4146" s="355"/>
      <c r="K4146" s="355"/>
      <c r="L4146" s="355"/>
      <c r="M4146" s="65"/>
    </row>
    <row r="4147" spans="2:13">
      <c r="B4147" s="61" t="s">
        <v>1691</v>
      </c>
      <c r="C4147" s="86" t="s">
        <v>1722</v>
      </c>
      <c r="D4147" s="92">
        <v>0</v>
      </c>
      <c r="E4147" s="354" t="s">
        <v>1691</v>
      </c>
      <c r="F4147" s="96" t="s">
        <v>1185</v>
      </c>
      <c r="G4147" s="92">
        <v>80</v>
      </c>
      <c r="H4147" s="86" t="s">
        <v>1716</v>
      </c>
      <c r="I4147" s="355"/>
      <c r="J4147" s="85" t="s">
        <v>1717</v>
      </c>
      <c r="K4147" s="355"/>
      <c r="L4147" s="85" t="s">
        <v>1718</v>
      </c>
      <c r="M4147" s="65"/>
    </row>
    <row r="4148" spans="2:13">
      <c r="B4148" s="61" t="s">
        <v>1692</v>
      </c>
      <c r="C4148" s="86" t="s">
        <v>1722</v>
      </c>
      <c r="D4148" s="92">
        <v>0</v>
      </c>
      <c r="E4148" s="354" t="s">
        <v>1692</v>
      </c>
      <c r="F4148" s="86" t="s">
        <v>1722</v>
      </c>
      <c r="G4148" s="92">
        <v>0</v>
      </c>
      <c r="H4148" s="355"/>
      <c r="I4148" s="355"/>
      <c r="J4148" s="355"/>
      <c r="K4148" s="355"/>
      <c r="L4148" s="355"/>
      <c r="M4148" s="65"/>
    </row>
    <row r="4149" spans="2:13">
      <c r="B4149" s="61" t="s">
        <v>1677</v>
      </c>
      <c r="C4149" s="86" t="s">
        <v>677</v>
      </c>
      <c r="D4149" s="92">
        <v>60</v>
      </c>
      <c r="E4149" s="354" t="s">
        <v>1677</v>
      </c>
      <c r="F4149" s="86" t="s">
        <v>1722</v>
      </c>
      <c r="G4149" s="92">
        <v>0</v>
      </c>
      <c r="H4149" s="355"/>
      <c r="I4149" s="355"/>
      <c r="J4149" s="355"/>
      <c r="K4149" s="355"/>
      <c r="L4149" s="355"/>
      <c r="M4149" s="65"/>
    </row>
    <row r="4150" spans="2:13">
      <c r="B4150" s="61" t="s">
        <v>1693</v>
      </c>
      <c r="C4150" s="86" t="s">
        <v>964</v>
      </c>
      <c r="D4150" s="92">
        <v>75</v>
      </c>
      <c r="E4150" s="354" t="s">
        <v>1693</v>
      </c>
      <c r="F4150" s="86" t="s">
        <v>1722</v>
      </c>
      <c r="G4150" s="92">
        <v>0</v>
      </c>
      <c r="H4150" s="355"/>
      <c r="I4150" s="355"/>
      <c r="J4150" s="355"/>
      <c r="K4150" s="355"/>
      <c r="L4150" s="355"/>
      <c r="M4150" s="65"/>
    </row>
    <row r="4151" spans="2:13" ht="15.75" thickBot="1">
      <c r="B4151" s="102" t="s">
        <v>1729</v>
      </c>
      <c r="C4151" s="93"/>
      <c r="D4151" s="108">
        <v>65</v>
      </c>
      <c r="E4151" s="103" t="s">
        <v>1730</v>
      </c>
      <c r="F4151" s="93"/>
      <c r="G4151" s="108">
        <v>74</v>
      </c>
      <c r="H4151" s="83"/>
      <c r="I4151" s="83"/>
      <c r="J4151" s="83"/>
      <c r="K4151" s="83"/>
      <c r="L4151" s="83"/>
      <c r="M4151" s="84"/>
    </row>
    <row r="4152" spans="2:13" ht="16.5" thickTop="1" thickBot="1">
      <c r="B4152" s="156"/>
      <c r="C4152" s="157"/>
      <c r="D4152" s="157"/>
      <c r="E4152" s="156"/>
      <c r="F4152" s="157"/>
      <c r="G4152" s="157"/>
      <c r="H4152" s="156"/>
      <c r="I4152" s="156"/>
      <c r="J4152" s="156"/>
      <c r="K4152" s="156"/>
      <c r="L4152" s="156"/>
      <c r="M4152" s="156"/>
    </row>
    <row r="4153" spans="2:13" ht="16.5" thickTop="1" thickBot="1">
      <c r="B4153" s="833" t="s">
        <v>2156</v>
      </c>
      <c r="C4153" s="834"/>
      <c r="D4153" s="835" t="s">
        <v>1658</v>
      </c>
      <c r="E4153" s="836"/>
      <c r="F4153" s="836"/>
      <c r="G4153" s="836"/>
      <c r="H4153" s="836"/>
      <c r="I4153" s="837"/>
      <c r="J4153" s="158"/>
      <c r="K4153" s="59"/>
      <c r="L4153" s="59"/>
      <c r="M4153" s="60"/>
    </row>
    <row r="4154" spans="2:13" ht="15.75" thickTop="1">
      <c r="B4154" s="66" t="s">
        <v>1667</v>
      </c>
      <c r="C4154" s="688" t="s">
        <v>2106</v>
      </c>
      <c r="D4154" s="687" t="s">
        <v>1652</v>
      </c>
      <c r="E4154" s="688" t="s">
        <v>1653</v>
      </c>
      <c r="F4154" s="688" t="s">
        <v>1654</v>
      </c>
      <c r="G4154" s="688" t="s">
        <v>1656</v>
      </c>
      <c r="H4154" s="688" t="s">
        <v>1655</v>
      </c>
      <c r="I4154" s="689" t="s">
        <v>1657</v>
      </c>
      <c r="J4154" s="159"/>
      <c r="K4154" s="686"/>
      <c r="L4154" s="686"/>
      <c r="M4154" s="65"/>
    </row>
    <row r="4155" spans="2:13">
      <c r="B4155" s="66" t="s">
        <v>1757</v>
      </c>
      <c r="C4155" s="86" t="s">
        <v>1792</v>
      </c>
      <c r="D4155" s="87">
        <v>55</v>
      </c>
      <c r="E4155" s="88">
        <v>35</v>
      </c>
      <c r="F4155" s="88">
        <v>50</v>
      </c>
      <c r="G4155" s="88">
        <v>55</v>
      </c>
      <c r="H4155" s="88">
        <v>110</v>
      </c>
      <c r="I4155" s="89">
        <v>85</v>
      </c>
      <c r="J4155" s="159"/>
      <c r="K4155" s="686"/>
      <c r="L4155" s="686"/>
      <c r="M4155" s="65"/>
    </row>
    <row r="4156" spans="2:13">
      <c r="B4156" s="66" t="s">
        <v>1665</v>
      </c>
      <c r="C4156" s="86" t="s">
        <v>0</v>
      </c>
      <c r="D4156" s="838" t="s">
        <v>1669</v>
      </c>
      <c r="E4156" s="839"/>
      <c r="F4156" s="839"/>
      <c r="G4156" s="839"/>
      <c r="H4156" s="839"/>
      <c r="I4156" s="840"/>
      <c r="J4156" s="159"/>
      <c r="K4156" s="686"/>
      <c r="L4156" s="686"/>
      <c r="M4156" s="65"/>
    </row>
    <row r="4157" spans="2:13">
      <c r="B4157" s="66" t="s">
        <v>1666</v>
      </c>
      <c r="C4157" s="86" t="s">
        <v>6</v>
      </c>
      <c r="D4157" s="841" t="s">
        <v>1661</v>
      </c>
      <c r="E4157" s="842"/>
      <c r="F4157" s="842"/>
      <c r="G4157" s="842" t="s">
        <v>1662</v>
      </c>
      <c r="H4157" s="842"/>
      <c r="I4157" s="843"/>
      <c r="J4157" s="159"/>
      <c r="K4157" s="686"/>
      <c r="L4157" s="686"/>
      <c r="M4157" s="65"/>
    </row>
    <row r="4158" spans="2:13">
      <c r="B4158" s="66" t="s">
        <v>1670</v>
      </c>
      <c r="C4158" s="86" t="s">
        <v>1610</v>
      </c>
      <c r="D4158" s="63" t="s">
        <v>1663</v>
      </c>
      <c r="E4158" s="686" t="s">
        <v>1333</v>
      </c>
      <c r="F4158" s="686"/>
      <c r="G4158" s="64" t="s">
        <v>1663</v>
      </c>
      <c r="H4158" s="686" t="s">
        <v>627</v>
      </c>
      <c r="I4158" s="70"/>
      <c r="J4158" s="275"/>
      <c r="K4158" s="686"/>
      <c r="L4158" s="686"/>
      <c r="M4158" s="65"/>
    </row>
    <row r="4159" spans="2:13">
      <c r="B4159" s="66" t="s">
        <v>1659</v>
      </c>
      <c r="C4159" s="140">
        <v>486.54</v>
      </c>
      <c r="D4159" s="71" t="s">
        <v>1664</v>
      </c>
      <c r="E4159" s="90">
        <v>70</v>
      </c>
      <c r="F4159" s="68"/>
      <c r="G4159" s="72" t="s">
        <v>1664</v>
      </c>
      <c r="H4159" s="90">
        <v>60</v>
      </c>
      <c r="I4159" s="69"/>
      <c r="J4159" s="152"/>
      <c r="K4159" s="686"/>
      <c r="L4159" s="686"/>
      <c r="M4159" s="65"/>
    </row>
    <row r="4160" spans="2:13">
      <c r="B4160" s="66" t="s">
        <v>1660</v>
      </c>
      <c r="C4160" s="140">
        <v>156.4</v>
      </c>
      <c r="D4160" s="838" t="s">
        <v>1668</v>
      </c>
      <c r="E4160" s="839"/>
      <c r="F4160" s="839"/>
      <c r="G4160" s="839"/>
      <c r="H4160" s="839"/>
      <c r="I4160" s="840"/>
      <c r="J4160" s="152"/>
      <c r="K4160" s="686"/>
      <c r="L4160" s="686"/>
      <c r="M4160" s="65"/>
    </row>
    <row r="4161" spans="2:13">
      <c r="B4161" s="66" t="s">
        <v>1728</v>
      </c>
      <c r="C4161" s="140">
        <v>343.86</v>
      </c>
      <c r="D4161" s="841" t="s">
        <v>1661</v>
      </c>
      <c r="E4161" s="842"/>
      <c r="F4161" s="842"/>
      <c r="G4161" s="842" t="s">
        <v>1662</v>
      </c>
      <c r="H4161" s="842"/>
      <c r="I4161" s="843"/>
      <c r="J4161" s="152"/>
      <c r="K4161" s="686"/>
      <c r="L4161" s="686"/>
      <c r="M4161" s="65"/>
    </row>
    <row r="4162" spans="2:13">
      <c r="B4162" s="66" t="s">
        <v>1713</v>
      </c>
      <c r="C4162" s="140">
        <v>0.85</v>
      </c>
      <c r="D4162" s="63" t="s">
        <v>1663</v>
      </c>
      <c r="E4162" s="686" t="s">
        <v>706</v>
      </c>
      <c r="F4162" s="686"/>
      <c r="G4162" s="64" t="s">
        <v>1663</v>
      </c>
      <c r="H4162" s="686" t="s">
        <v>633</v>
      </c>
      <c r="I4162" s="70"/>
      <c r="J4162" s="152"/>
      <c r="K4162" s="686"/>
      <c r="L4162" s="686"/>
      <c r="M4162" s="65"/>
    </row>
    <row r="4163" spans="2:13">
      <c r="B4163" s="66" t="s">
        <v>1714</v>
      </c>
      <c r="C4163" s="140">
        <v>1.31</v>
      </c>
      <c r="D4163" s="63" t="s">
        <v>1664</v>
      </c>
      <c r="E4163" s="90">
        <v>90</v>
      </c>
      <c r="F4163" s="68"/>
      <c r="G4163" s="72" t="s">
        <v>1664</v>
      </c>
      <c r="H4163" s="91">
        <v>52</v>
      </c>
      <c r="I4163" s="70"/>
      <c r="J4163" s="152"/>
      <c r="K4163" s="686"/>
      <c r="L4163" s="686"/>
      <c r="M4163" s="65"/>
    </row>
    <row r="4164" spans="2:13">
      <c r="B4164" s="844" t="s">
        <v>1671</v>
      </c>
      <c r="C4164" s="839"/>
      <c r="D4164" s="840"/>
      <c r="E4164" s="838" t="s">
        <v>1672</v>
      </c>
      <c r="F4164" s="839"/>
      <c r="G4164" s="840"/>
      <c r="H4164" s="838" t="s">
        <v>1673</v>
      </c>
      <c r="I4164" s="839"/>
      <c r="J4164" s="840"/>
      <c r="K4164" s="838" t="s">
        <v>1701</v>
      </c>
      <c r="L4164" s="839"/>
      <c r="M4164" s="845"/>
    </row>
    <row r="4165" spans="2:13">
      <c r="B4165" s="73" t="s">
        <v>1674</v>
      </c>
      <c r="C4165" s="688" t="s">
        <v>1675</v>
      </c>
      <c r="D4165" s="689" t="s">
        <v>1676</v>
      </c>
      <c r="E4165" s="687" t="s">
        <v>1674</v>
      </c>
      <c r="F4165" s="688" t="s">
        <v>1675</v>
      </c>
      <c r="G4165" s="689" t="s">
        <v>1676</v>
      </c>
      <c r="H4165" s="687" t="s">
        <v>1694</v>
      </c>
      <c r="I4165" s="688" t="s">
        <v>1731</v>
      </c>
      <c r="J4165" s="689" t="s">
        <v>1732</v>
      </c>
      <c r="K4165" s="687" t="s">
        <v>1702</v>
      </c>
      <c r="L4165" s="688"/>
      <c r="M4165" s="77" t="s">
        <v>1703</v>
      </c>
    </row>
    <row r="4166" spans="2:13">
      <c r="B4166" s="61" t="s">
        <v>1678</v>
      </c>
      <c r="C4166" s="86" t="s">
        <v>1144</v>
      </c>
      <c r="D4166" s="92">
        <v>102</v>
      </c>
      <c r="E4166" s="685" t="s">
        <v>1678</v>
      </c>
      <c r="F4166" s="94" t="s">
        <v>944</v>
      </c>
      <c r="G4166" s="92">
        <v>68</v>
      </c>
      <c r="H4166" s="685" t="s">
        <v>1695</v>
      </c>
      <c r="I4166" s="86">
        <v>0</v>
      </c>
      <c r="J4166" s="92">
        <v>0</v>
      </c>
      <c r="K4166" s="685" t="s">
        <v>1704</v>
      </c>
      <c r="L4166" s="686"/>
      <c r="M4166" s="107">
        <v>60</v>
      </c>
    </row>
    <row r="4167" spans="2:13">
      <c r="B4167" s="61" t="s">
        <v>1679</v>
      </c>
      <c r="C4167" s="86" t="s">
        <v>1722</v>
      </c>
      <c r="D4167" s="92">
        <v>0</v>
      </c>
      <c r="E4167" s="685" t="s">
        <v>1679</v>
      </c>
      <c r="F4167" s="86" t="s">
        <v>1722</v>
      </c>
      <c r="G4167" s="92">
        <v>0</v>
      </c>
      <c r="H4167" s="685" t="s">
        <v>1696</v>
      </c>
      <c r="I4167" s="86">
        <v>90</v>
      </c>
      <c r="J4167" s="92">
        <v>10</v>
      </c>
      <c r="K4167" s="685" t="s">
        <v>1735</v>
      </c>
      <c r="L4167" s="686"/>
      <c r="M4167" s="107">
        <v>50</v>
      </c>
    </row>
    <row r="4168" spans="2:13">
      <c r="B4168" s="61" t="s">
        <v>1680</v>
      </c>
      <c r="C4168" s="86" t="s">
        <v>1722</v>
      </c>
      <c r="D4168" s="92">
        <v>0</v>
      </c>
      <c r="E4168" s="685" t="s">
        <v>1680</v>
      </c>
      <c r="F4168" s="86" t="s">
        <v>1722</v>
      </c>
      <c r="G4168" s="92">
        <v>0</v>
      </c>
      <c r="H4168" s="685" t="s">
        <v>1697</v>
      </c>
      <c r="I4168" s="86">
        <v>0</v>
      </c>
      <c r="J4168" s="92">
        <v>0</v>
      </c>
      <c r="K4168" s="67" t="s">
        <v>1706</v>
      </c>
      <c r="L4168" s="68"/>
      <c r="M4168" s="101">
        <v>0</v>
      </c>
    </row>
    <row r="4169" spans="2:13">
      <c r="B4169" s="61" t="s">
        <v>1681</v>
      </c>
      <c r="C4169" s="109" t="s">
        <v>1784</v>
      </c>
      <c r="D4169" s="92">
        <v>75</v>
      </c>
      <c r="E4169" s="685" t="s">
        <v>1681</v>
      </c>
      <c r="F4169" s="86" t="s">
        <v>1722</v>
      </c>
      <c r="G4169" s="92">
        <v>0</v>
      </c>
      <c r="H4169" s="685" t="s">
        <v>1698</v>
      </c>
      <c r="I4169" s="86">
        <v>0</v>
      </c>
      <c r="J4169" s="92">
        <v>10</v>
      </c>
      <c r="K4169" s="838" t="s">
        <v>1707</v>
      </c>
      <c r="L4169" s="839"/>
      <c r="M4169" s="845"/>
    </row>
    <row r="4170" spans="2:13">
      <c r="B4170" s="61" t="s">
        <v>1682</v>
      </c>
      <c r="C4170" s="86" t="s">
        <v>1722</v>
      </c>
      <c r="D4170" s="92">
        <v>0</v>
      </c>
      <c r="E4170" s="685" t="s">
        <v>1682</v>
      </c>
      <c r="F4170" s="94" t="s">
        <v>1908</v>
      </c>
      <c r="G4170" s="92">
        <v>60</v>
      </c>
      <c r="H4170" s="686" t="s">
        <v>1724</v>
      </c>
      <c r="I4170" s="86">
        <v>50</v>
      </c>
      <c r="J4170" s="92">
        <v>0</v>
      </c>
      <c r="K4170" s="846" t="s">
        <v>1708</v>
      </c>
      <c r="L4170" s="847"/>
      <c r="M4170" s="107">
        <v>0</v>
      </c>
    </row>
    <row r="4171" spans="2:13">
      <c r="B4171" s="61" t="s">
        <v>1683</v>
      </c>
      <c r="C4171" s="86" t="s">
        <v>953</v>
      </c>
      <c r="D4171" s="92">
        <v>75</v>
      </c>
      <c r="E4171" s="685" t="s">
        <v>1683</v>
      </c>
      <c r="F4171" s="86" t="s">
        <v>1722</v>
      </c>
      <c r="G4171" s="92">
        <v>0</v>
      </c>
      <c r="H4171" s="685" t="s">
        <v>1699</v>
      </c>
      <c r="I4171" s="86">
        <v>0</v>
      </c>
      <c r="J4171" s="92">
        <v>10</v>
      </c>
      <c r="K4171" s="846" t="s">
        <v>1709</v>
      </c>
      <c r="L4171" s="847"/>
      <c r="M4171" s="107">
        <v>0</v>
      </c>
    </row>
    <row r="4172" spans="2:13">
      <c r="B4172" s="61" t="s">
        <v>1684</v>
      </c>
      <c r="C4172" s="96" t="s">
        <v>869</v>
      </c>
      <c r="D4172" s="92">
        <v>150</v>
      </c>
      <c r="E4172" s="685" t="s">
        <v>1684</v>
      </c>
      <c r="F4172" s="94" t="s">
        <v>866</v>
      </c>
      <c r="G4172" s="92">
        <v>84</v>
      </c>
      <c r="H4172" s="685" t="s">
        <v>1685</v>
      </c>
      <c r="I4172" s="86">
        <v>85</v>
      </c>
      <c r="J4172" s="92">
        <v>0</v>
      </c>
      <c r="K4172" s="846" t="s">
        <v>1710</v>
      </c>
      <c r="L4172" s="847"/>
      <c r="M4172" s="107">
        <v>0</v>
      </c>
    </row>
    <row r="4173" spans="2:13">
      <c r="B4173" s="61" t="s">
        <v>1685</v>
      </c>
      <c r="C4173" s="86" t="s">
        <v>1722</v>
      </c>
      <c r="D4173" s="92">
        <v>0</v>
      </c>
      <c r="E4173" s="685" t="s">
        <v>1685</v>
      </c>
      <c r="F4173" s="86" t="s">
        <v>1722</v>
      </c>
      <c r="G4173" s="92">
        <v>0</v>
      </c>
      <c r="H4173" s="685" t="s">
        <v>1700</v>
      </c>
      <c r="I4173" s="100">
        <v>0</v>
      </c>
      <c r="J4173" s="106">
        <v>0</v>
      </c>
      <c r="K4173" s="593" t="s">
        <v>2003</v>
      </c>
      <c r="L4173" s="100"/>
      <c r="M4173" s="101" t="s">
        <v>2006</v>
      </c>
    </row>
    <row r="4174" spans="2:13">
      <c r="B4174" s="61" t="s">
        <v>1686</v>
      </c>
      <c r="C4174" s="86" t="s">
        <v>774</v>
      </c>
      <c r="D4174" s="92">
        <v>40</v>
      </c>
      <c r="E4174" s="685" t="s">
        <v>1686</v>
      </c>
      <c r="F4174" s="86" t="s">
        <v>1722</v>
      </c>
      <c r="G4174" s="92">
        <v>0</v>
      </c>
      <c r="H4174" s="848" t="s">
        <v>1712</v>
      </c>
      <c r="I4174" s="849"/>
      <c r="J4174" s="81" t="s">
        <v>1711</v>
      </c>
      <c r="K4174" s="97">
        <v>80</v>
      </c>
      <c r="L4174" s="82" t="s">
        <v>1705</v>
      </c>
      <c r="M4174" s="98">
        <v>265</v>
      </c>
    </row>
    <row r="4175" spans="2:13">
      <c r="B4175" s="61" t="s">
        <v>1687</v>
      </c>
      <c r="C4175" s="86" t="s">
        <v>1723</v>
      </c>
      <c r="D4175" s="92" t="s">
        <v>1723</v>
      </c>
      <c r="E4175" s="685" t="s">
        <v>1687</v>
      </c>
      <c r="F4175" s="86" t="s">
        <v>1723</v>
      </c>
      <c r="G4175" s="92" t="s">
        <v>1723</v>
      </c>
      <c r="H4175" s="686"/>
      <c r="I4175" s="686"/>
      <c r="J4175" s="686"/>
      <c r="K4175" s="686"/>
      <c r="L4175" s="686"/>
      <c r="M4175" s="65"/>
    </row>
    <row r="4176" spans="2:13">
      <c r="B4176" s="61" t="s">
        <v>1688</v>
      </c>
      <c r="C4176" s="86" t="s">
        <v>1722</v>
      </c>
      <c r="D4176" s="92">
        <v>0</v>
      </c>
      <c r="E4176" s="685" t="s">
        <v>1688</v>
      </c>
      <c r="F4176" s="86" t="s">
        <v>1111</v>
      </c>
      <c r="G4176" s="92">
        <v>65</v>
      </c>
      <c r="H4176" s="686"/>
      <c r="I4176" s="686"/>
      <c r="J4176" s="686"/>
      <c r="K4176" s="686"/>
      <c r="L4176" s="686"/>
      <c r="M4176" s="65"/>
    </row>
    <row r="4177" spans="2:13">
      <c r="B4177" s="61" t="s">
        <v>1689</v>
      </c>
      <c r="C4177" s="86" t="s">
        <v>1723</v>
      </c>
      <c r="D4177" s="92" t="s">
        <v>1723</v>
      </c>
      <c r="E4177" s="685" t="s">
        <v>1689</v>
      </c>
      <c r="F4177" s="86" t="s">
        <v>1723</v>
      </c>
      <c r="G4177" s="92" t="s">
        <v>1723</v>
      </c>
      <c r="H4177" s="686"/>
      <c r="I4177" s="686"/>
      <c r="J4177" s="686"/>
      <c r="K4177" s="686"/>
      <c r="L4177" s="686"/>
      <c r="M4177" s="65"/>
    </row>
    <row r="4178" spans="2:13">
      <c r="B4178" s="61" t="s">
        <v>1690</v>
      </c>
      <c r="C4178" s="86" t="s">
        <v>1162</v>
      </c>
      <c r="D4178" s="92">
        <v>49</v>
      </c>
      <c r="E4178" s="685" t="s">
        <v>1690</v>
      </c>
      <c r="F4178" s="86" t="s">
        <v>1722</v>
      </c>
      <c r="G4178" s="92">
        <v>0</v>
      </c>
      <c r="H4178" s="686"/>
      <c r="I4178" s="686"/>
      <c r="J4178" s="686"/>
      <c r="K4178" s="686"/>
      <c r="L4178" s="686"/>
      <c r="M4178" s="65"/>
    </row>
    <row r="4179" spans="2:13">
      <c r="B4179" s="61" t="s">
        <v>1691</v>
      </c>
      <c r="C4179" s="86" t="s">
        <v>1722</v>
      </c>
      <c r="D4179" s="92">
        <v>0</v>
      </c>
      <c r="E4179" s="685" t="s">
        <v>1691</v>
      </c>
      <c r="F4179" s="109" t="s">
        <v>1073</v>
      </c>
      <c r="G4179" s="92">
        <v>60</v>
      </c>
      <c r="H4179" s="86" t="s">
        <v>1716</v>
      </c>
      <c r="I4179" s="686"/>
      <c r="J4179" s="85" t="s">
        <v>1717</v>
      </c>
      <c r="K4179" s="686"/>
      <c r="L4179" s="85" t="s">
        <v>1718</v>
      </c>
      <c r="M4179" s="65"/>
    </row>
    <row r="4180" spans="2:13">
      <c r="B4180" s="61" t="s">
        <v>1692</v>
      </c>
      <c r="C4180" s="86" t="s">
        <v>1722</v>
      </c>
      <c r="D4180" s="92">
        <v>0</v>
      </c>
      <c r="E4180" s="685" t="s">
        <v>1692</v>
      </c>
      <c r="F4180" s="86" t="s">
        <v>1722</v>
      </c>
      <c r="G4180" s="92">
        <v>0</v>
      </c>
      <c r="H4180" s="686"/>
      <c r="I4180" s="686"/>
      <c r="J4180" s="686"/>
      <c r="K4180" s="686"/>
      <c r="L4180" s="686"/>
      <c r="M4180" s="65"/>
    </row>
    <row r="4181" spans="2:13">
      <c r="B4181" s="61" t="s">
        <v>1677</v>
      </c>
      <c r="C4181" s="86" t="s">
        <v>863</v>
      </c>
      <c r="D4181" s="92">
        <v>66</v>
      </c>
      <c r="E4181" s="685" t="s">
        <v>1677</v>
      </c>
      <c r="F4181" s="86" t="s">
        <v>1722</v>
      </c>
      <c r="G4181" s="92">
        <v>0</v>
      </c>
      <c r="H4181" s="686"/>
      <c r="I4181" s="686"/>
      <c r="J4181" s="686"/>
      <c r="K4181" s="686"/>
      <c r="L4181" s="686"/>
      <c r="M4181" s="65"/>
    </row>
    <row r="4182" spans="2:13">
      <c r="B4182" s="61" t="s">
        <v>1693</v>
      </c>
      <c r="C4182" s="86" t="s">
        <v>1722</v>
      </c>
      <c r="D4182" s="92">
        <v>0</v>
      </c>
      <c r="E4182" s="685" t="s">
        <v>1693</v>
      </c>
      <c r="F4182" s="86" t="s">
        <v>1722</v>
      </c>
      <c r="G4182" s="92">
        <v>0</v>
      </c>
      <c r="H4182" s="686"/>
      <c r="I4182" s="686"/>
      <c r="J4182" s="686"/>
      <c r="K4182" s="686"/>
      <c r="L4182" s="686"/>
      <c r="M4182" s="65"/>
    </row>
    <row r="4183" spans="2:13" ht="15.75" thickBot="1">
      <c r="B4183" s="102" t="s">
        <v>1729</v>
      </c>
      <c r="C4183" s="93"/>
      <c r="D4183" s="108">
        <v>80</v>
      </c>
      <c r="E4183" s="103" t="s">
        <v>1730</v>
      </c>
      <c r="F4183" s="93"/>
      <c r="G4183" s="108">
        <v>67</v>
      </c>
      <c r="H4183" s="83"/>
      <c r="I4183" s="83"/>
      <c r="J4183" s="83"/>
      <c r="K4183" s="83"/>
      <c r="L4183" s="83"/>
      <c r="M4183" s="84"/>
    </row>
    <row r="4184" spans="2:13" ht="15.75" thickTop="1">
      <c r="B4184" s="156"/>
      <c r="C4184" s="157"/>
      <c r="D4184" s="157"/>
      <c r="E4184" s="156"/>
      <c r="F4184" s="157"/>
      <c r="G4184" s="157"/>
      <c r="H4184" s="156"/>
      <c r="I4184" s="156"/>
      <c r="J4184" s="156"/>
      <c r="K4184" s="156"/>
      <c r="L4184" s="156"/>
      <c r="M4184" s="156"/>
    </row>
    <row r="4185" spans="2:13">
      <c r="B4185" s="156"/>
      <c r="C4185" s="157"/>
      <c r="D4185" s="157"/>
      <c r="E4185" s="156"/>
      <c r="F4185" s="157"/>
      <c r="G4185" s="157"/>
      <c r="H4185" s="156"/>
      <c r="I4185" s="156"/>
      <c r="J4185" s="156"/>
      <c r="K4185" s="156"/>
      <c r="L4185" s="156"/>
      <c r="M4185" s="156"/>
    </row>
    <row r="4186" spans="2:13" ht="15.75" thickBot="1">
      <c r="B4186" s="156"/>
      <c r="C4186" s="157"/>
      <c r="D4186" s="157"/>
      <c r="E4186" s="156"/>
      <c r="F4186" s="157"/>
      <c r="G4186" s="157"/>
      <c r="H4186" s="156"/>
      <c r="I4186" s="156"/>
      <c r="J4186" s="156"/>
      <c r="K4186" s="156"/>
      <c r="L4186" s="156"/>
      <c r="M4186" s="156"/>
    </row>
    <row r="4187" spans="2:13" ht="16.5" thickTop="1" thickBot="1">
      <c r="B4187" s="833" t="s">
        <v>2157</v>
      </c>
      <c r="C4187" s="834"/>
      <c r="D4187" s="835" t="s">
        <v>1658</v>
      </c>
      <c r="E4187" s="836"/>
      <c r="F4187" s="836"/>
      <c r="G4187" s="836"/>
      <c r="H4187" s="836"/>
      <c r="I4187" s="837"/>
      <c r="J4187" s="131"/>
      <c r="K4187" s="59"/>
      <c r="L4187" s="59"/>
      <c r="M4187" s="60"/>
    </row>
    <row r="4188" spans="2:13" ht="15.75" thickTop="1">
      <c r="B4188" s="66" t="s">
        <v>1667</v>
      </c>
      <c r="C4188" s="688" t="s">
        <v>2020</v>
      </c>
      <c r="D4188" s="687" t="s">
        <v>1652</v>
      </c>
      <c r="E4188" s="688" t="s">
        <v>1653</v>
      </c>
      <c r="F4188" s="688" t="s">
        <v>1654</v>
      </c>
      <c r="G4188" s="688" t="s">
        <v>1656</v>
      </c>
      <c r="H4188" s="688" t="s">
        <v>1655</v>
      </c>
      <c r="I4188" s="689" t="s">
        <v>1657</v>
      </c>
      <c r="J4188" s="132"/>
      <c r="K4188" s="686"/>
      <c r="L4188" s="686"/>
      <c r="M4188" s="65"/>
    </row>
    <row r="4189" spans="2:13">
      <c r="B4189" s="66" t="s">
        <v>1757</v>
      </c>
      <c r="C4189" s="86" t="s">
        <v>1792</v>
      </c>
      <c r="D4189" s="87">
        <v>110</v>
      </c>
      <c r="E4189" s="88">
        <v>85</v>
      </c>
      <c r="F4189" s="88">
        <v>95</v>
      </c>
      <c r="G4189" s="88">
        <v>80</v>
      </c>
      <c r="H4189" s="88">
        <v>95</v>
      </c>
      <c r="I4189" s="89">
        <v>50</v>
      </c>
      <c r="J4189" s="132"/>
      <c r="K4189" s="686"/>
      <c r="L4189" s="686"/>
      <c r="M4189" s="65"/>
    </row>
    <row r="4190" spans="2:13">
      <c r="B4190" s="66" t="s">
        <v>1665</v>
      </c>
      <c r="C4190" s="86" t="s">
        <v>11</v>
      </c>
      <c r="D4190" s="838" t="s">
        <v>1669</v>
      </c>
      <c r="E4190" s="839"/>
      <c r="F4190" s="839"/>
      <c r="G4190" s="839"/>
      <c r="H4190" s="839"/>
      <c r="I4190" s="840"/>
      <c r="J4190" s="132"/>
      <c r="K4190" s="686"/>
      <c r="L4190" s="686"/>
      <c r="M4190" s="65"/>
    </row>
    <row r="4191" spans="2:13">
      <c r="B4191" s="66" t="s">
        <v>1666</v>
      </c>
      <c r="C4191" s="86" t="s">
        <v>1723</v>
      </c>
      <c r="D4191" s="841" t="s">
        <v>1661</v>
      </c>
      <c r="E4191" s="842"/>
      <c r="F4191" s="842"/>
      <c r="G4191" s="842" t="s">
        <v>1662</v>
      </c>
      <c r="H4191" s="842"/>
      <c r="I4191" s="843"/>
      <c r="J4191" s="132"/>
      <c r="K4191" s="686"/>
      <c r="L4191" s="686"/>
      <c r="M4191" s="65"/>
    </row>
    <row r="4192" spans="2:13">
      <c r="B4192" s="66" t="s">
        <v>1670</v>
      </c>
      <c r="C4192" s="96" t="s">
        <v>1531</v>
      </c>
      <c r="D4192" s="63" t="s">
        <v>1663</v>
      </c>
      <c r="E4192" s="686" t="s">
        <v>1144</v>
      </c>
      <c r="F4192" s="686"/>
      <c r="G4192" s="64" t="s">
        <v>1663</v>
      </c>
      <c r="H4192" s="686" t="s">
        <v>1723</v>
      </c>
      <c r="I4192" s="70"/>
      <c r="J4192" s="132"/>
      <c r="K4192" s="686"/>
      <c r="L4192" s="686"/>
      <c r="M4192" s="65"/>
    </row>
    <row r="4193" spans="2:13">
      <c r="B4193" s="66" t="s">
        <v>1659</v>
      </c>
      <c r="C4193" s="140">
        <v>110.92</v>
      </c>
      <c r="D4193" s="71" t="s">
        <v>1664</v>
      </c>
      <c r="E4193" s="90">
        <v>102</v>
      </c>
      <c r="F4193" s="68"/>
      <c r="G4193" s="72" t="s">
        <v>1664</v>
      </c>
      <c r="H4193" s="90" t="s">
        <v>1723</v>
      </c>
      <c r="I4193" s="69"/>
      <c r="J4193" s="132"/>
      <c r="K4193" s="686"/>
      <c r="L4193" s="686"/>
      <c r="M4193" s="65"/>
    </row>
    <row r="4194" spans="2:13">
      <c r="B4194" s="66" t="s">
        <v>1660</v>
      </c>
      <c r="C4194" s="140">
        <v>378.9</v>
      </c>
      <c r="D4194" s="838" t="s">
        <v>1668</v>
      </c>
      <c r="E4194" s="839"/>
      <c r="F4194" s="839"/>
      <c r="G4194" s="839"/>
      <c r="H4194" s="839"/>
      <c r="I4194" s="840"/>
      <c r="J4194" s="132"/>
      <c r="K4194" s="686"/>
      <c r="L4194" s="686"/>
      <c r="M4194" s="65"/>
    </row>
    <row r="4195" spans="2:13">
      <c r="B4195" s="66" t="s">
        <v>1728</v>
      </c>
      <c r="C4195" s="140">
        <v>422.96</v>
      </c>
      <c r="D4195" s="841" t="s">
        <v>1661</v>
      </c>
      <c r="E4195" s="842"/>
      <c r="F4195" s="842"/>
      <c r="G4195" s="842" t="s">
        <v>1662</v>
      </c>
      <c r="H4195" s="842"/>
      <c r="I4195" s="843"/>
      <c r="J4195" s="132"/>
      <c r="K4195" s="686"/>
      <c r="L4195" s="686"/>
      <c r="M4195" s="65"/>
    </row>
    <row r="4196" spans="2:13">
      <c r="B4196" s="66" t="s">
        <v>1713</v>
      </c>
      <c r="C4196" s="140">
        <v>1.69</v>
      </c>
      <c r="D4196" s="63" t="s">
        <v>1663</v>
      </c>
      <c r="E4196" s="686" t="s">
        <v>944</v>
      </c>
      <c r="F4196" s="686"/>
      <c r="G4196" s="64" t="s">
        <v>1663</v>
      </c>
      <c r="H4196" s="686" t="s">
        <v>1723</v>
      </c>
      <c r="I4196" s="70"/>
      <c r="J4196" s="132"/>
      <c r="K4196" s="686"/>
      <c r="L4196" s="686"/>
      <c r="M4196" s="65"/>
    </row>
    <row r="4197" spans="2:13">
      <c r="B4197" s="66" t="s">
        <v>1714</v>
      </c>
      <c r="C4197" s="140">
        <v>0.77</v>
      </c>
      <c r="D4197" s="63" t="s">
        <v>1664</v>
      </c>
      <c r="E4197" s="90">
        <v>68</v>
      </c>
      <c r="F4197" s="68"/>
      <c r="G4197" s="72" t="s">
        <v>1664</v>
      </c>
      <c r="H4197" s="91" t="s">
        <v>1723</v>
      </c>
      <c r="I4197" s="70"/>
      <c r="J4197" s="132"/>
      <c r="K4197" s="686"/>
      <c r="L4197" s="686"/>
      <c r="M4197" s="65"/>
    </row>
    <row r="4198" spans="2:13">
      <c r="B4198" s="844" t="s">
        <v>1671</v>
      </c>
      <c r="C4198" s="839"/>
      <c r="D4198" s="840"/>
      <c r="E4198" s="838" t="s">
        <v>1672</v>
      </c>
      <c r="F4198" s="839"/>
      <c r="G4198" s="840"/>
      <c r="H4198" s="838" t="s">
        <v>1673</v>
      </c>
      <c r="I4198" s="839"/>
      <c r="J4198" s="840"/>
      <c r="K4198" s="838" t="s">
        <v>1701</v>
      </c>
      <c r="L4198" s="839"/>
      <c r="M4198" s="845"/>
    </row>
    <row r="4199" spans="2:13">
      <c r="B4199" s="73" t="s">
        <v>1674</v>
      </c>
      <c r="C4199" s="688" t="s">
        <v>1675</v>
      </c>
      <c r="D4199" s="689" t="s">
        <v>1676</v>
      </c>
      <c r="E4199" s="687" t="s">
        <v>1674</v>
      </c>
      <c r="F4199" s="688" t="s">
        <v>1675</v>
      </c>
      <c r="G4199" s="689" t="s">
        <v>1676</v>
      </c>
      <c r="H4199" s="687" t="s">
        <v>1694</v>
      </c>
      <c r="I4199" s="688" t="s">
        <v>1731</v>
      </c>
      <c r="J4199" s="689" t="s">
        <v>1732</v>
      </c>
      <c r="K4199" s="687" t="s">
        <v>1702</v>
      </c>
      <c r="L4199" s="688"/>
      <c r="M4199" s="77" t="s">
        <v>1703</v>
      </c>
    </row>
    <row r="4200" spans="2:13">
      <c r="B4200" s="61" t="s">
        <v>1678</v>
      </c>
      <c r="C4200" s="86" t="s">
        <v>1723</v>
      </c>
      <c r="D4200" s="92" t="s">
        <v>1723</v>
      </c>
      <c r="E4200" s="685" t="s">
        <v>1678</v>
      </c>
      <c r="F4200" s="86" t="s">
        <v>1723</v>
      </c>
      <c r="G4200" s="92" t="s">
        <v>1723</v>
      </c>
      <c r="H4200" s="685" t="s">
        <v>1695</v>
      </c>
      <c r="I4200" s="86">
        <v>0</v>
      </c>
      <c r="J4200" s="92">
        <v>10</v>
      </c>
      <c r="K4200" s="685" t="s">
        <v>1704</v>
      </c>
      <c r="L4200" s="686"/>
      <c r="M4200" s="107">
        <v>25</v>
      </c>
    </row>
    <row r="4201" spans="2:13">
      <c r="B4201" s="61" t="s">
        <v>1679</v>
      </c>
      <c r="C4201" s="86" t="s">
        <v>847</v>
      </c>
      <c r="D4201" s="92">
        <v>75</v>
      </c>
      <c r="E4201" s="685" t="s">
        <v>1679</v>
      </c>
      <c r="F4201" s="86" t="s">
        <v>844</v>
      </c>
      <c r="G4201" s="92">
        <v>102</v>
      </c>
      <c r="H4201" s="685" t="s">
        <v>1696</v>
      </c>
      <c r="I4201" s="86">
        <v>90</v>
      </c>
      <c r="J4201" s="92">
        <v>0</v>
      </c>
      <c r="K4201" s="685" t="s">
        <v>1735</v>
      </c>
      <c r="L4201" s="686"/>
      <c r="M4201" s="107">
        <v>0</v>
      </c>
    </row>
    <row r="4202" spans="2:13">
      <c r="B4202" s="61" t="s">
        <v>1680</v>
      </c>
      <c r="C4202" s="86" t="s">
        <v>644</v>
      </c>
      <c r="D4202" s="92">
        <v>81</v>
      </c>
      <c r="E4202" s="685" t="s">
        <v>1680</v>
      </c>
      <c r="F4202" s="86" t="s">
        <v>1271</v>
      </c>
      <c r="G4202" s="92">
        <v>95</v>
      </c>
      <c r="H4202" s="685" t="s">
        <v>1697</v>
      </c>
      <c r="I4202" s="86">
        <v>0</v>
      </c>
      <c r="J4202" s="92">
        <v>30</v>
      </c>
      <c r="K4202" s="67" t="s">
        <v>1706</v>
      </c>
      <c r="L4202" s="68"/>
      <c r="M4202" s="101">
        <v>30</v>
      </c>
    </row>
    <row r="4203" spans="2:13">
      <c r="B4203" s="61" t="s">
        <v>1681</v>
      </c>
      <c r="C4203" s="109" t="s">
        <v>1784</v>
      </c>
      <c r="D4203" s="92">
        <v>75</v>
      </c>
      <c r="E4203" s="685" t="s">
        <v>1681</v>
      </c>
      <c r="F4203" s="96" t="s">
        <v>1307</v>
      </c>
      <c r="G4203" s="92">
        <v>95</v>
      </c>
      <c r="H4203" s="685" t="s">
        <v>1698</v>
      </c>
      <c r="I4203" s="86">
        <v>0</v>
      </c>
      <c r="J4203" s="92">
        <v>10</v>
      </c>
      <c r="K4203" s="838" t="s">
        <v>1707</v>
      </c>
      <c r="L4203" s="839"/>
      <c r="M4203" s="845"/>
    </row>
    <row r="4204" spans="2:13">
      <c r="B4204" s="61" t="s">
        <v>1682</v>
      </c>
      <c r="C4204" s="96" t="s">
        <v>1107</v>
      </c>
      <c r="D4204" s="92">
        <v>102</v>
      </c>
      <c r="E4204" s="685" t="s">
        <v>1682</v>
      </c>
      <c r="F4204" s="94" t="s">
        <v>1908</v>
      </c>
      <c r="G4204" s="92">
        <v>60</v>
      </c>
      <c r="H4204" s="686" t="s">
        <v>1724</v>
      </c>
      <c r="I4204" s="86">
        <v>50</v>
      </c>
      <c r="J4204" s="92">
        <v>0</v>
      </c>
      <c r="K4204" s="846" t="s">
        <v>1708</v>
      </c>
      <c r="L4204" s="847"/>
      <c r="M4204" s="107">
        <v>0</v>
      </c>
    </row>
    <row r="4205" spans="2:13">
      <c r="B4205" s="61" t="s">
        <v>1683</v>
      </c>
      <c r="C4205" s="86" t="s">
        <v>953</v>
      </c>
      <c r="D4205" s="92">
        <v>75</v>
      </c>
      <c r="E4205" s="685" t="s">
        <v>1683</v>
      </c>
      <c r="F4205" s="86" t="s">
        <v>950</v>
      </c>
      <c r="G4205" s="92">
        <v>95</v>
      </c>
      <c r="H4205" s="685" t="s">
        <v>1699</v>
      </c>
      <c r="I4205" s="86">
        <v>0</v>
      </c>
      <c r="J4205" s="92">
        <v>30</v>
      </c>
      <c r="K4205" s="846" t="s">
        <v>1709</v>
      </c>
      <c r="L4205" s="847"/>
      <c r="M4205" s="107">
        <v>0</v>
      </c>
    </row>
    <row r="4206" spans="2:13">
      <c r="B4206" s="61" t="s">
        <v>1684</v>
      </c>
      <c r="C4206" s="96" t="s">
        <v>869</v>
      </c>
      <c r="D4206" s="92">
        <v>150</v>
      </c>
      <c r="E4206" s="685" t="s">
        <v>1684</v>
      </c>
      <c r="F4206" s="94" t="s">
        <v>866</v>
      </c>
      <c r="G4206" s="92">
        <v>84</v>
      </c>
      <c r="H4206" s="685" t="s">
        <v>1685</v>
      </c>
      <c r="I4206" s="86">
        <v>85</v>
      </c>
      <c r="J4206" s="92">
        <v>0</v>
      </c>
      <c r="K4206" s="846" t="s">
        <v>1710</v>
      </c>
      <c r="L4206" s="847"/>
      <c r="M4206" s="107">
        <v>0</v>
      </c>
    </row>
    <row r="4207" spans="2:13">
      <c r="B4207" s="61" t="s">
        <v>1685</v>
      </c>
      <c r="C4207" s="86" t="s">
        <v>1722</v>
      </c>
      <c r="D4207" s="92">
        <v>0</v>
      </c>
      <c r="E4207" s="685" t="s">
        <v>1685</v>
      </c>
      <c r="F4207" s="86" t="s">
        <v>1722</v>
      </c>
      <c r="G4207" s="92">
        <v>0</v>
      </c>
      <c r="H4207" s="685" t="s">
        <v>1700</v>
      </c>
      <c r="I4207" s="100">
        <v>0</v>
      </c>
      <c r="J4207" s="106">
        <v>0</v>
      </c>
      <c r="K4207" s="593" t="s">
        <v>2003</v>
      </c>
      <c r="L4207" s="100"/>
      <c r="M4207" s="101">
        <v>0</v>
      </c>
    </row>
    <row r="4208" spans="2:13">
      <c r="B4208" s="61" t="s">
        <v>1686</v>
      </c>
      <c r="C4208" s="94" t="s">
        <v>811</v>
      </c>
      <c r="D4208" s="92">
        <v>100</v>
      </c>
      <c r="E4208" s="685" t="s">
        <v>1686</v>
      </c>
      <c r="F4208" s="86" t="s">
        <v>1722</v>
      </c>
      <c r="G4208" s="92">
        <v>0</v>
      </c>
      <c r="H4208" s="848" t="s">
        <v>1712</v>
      </c>
      <c r="I4208" s="849"/>
      <c r="J4208" s="81" t="s">
        <v>1711</v>
      </c>
      <c r="K4208" s="97">
        <v>30</v>
      </c>
      <c r="L4208" s="82" t="s">
        <v>1705</v>
      </c>
      <c r="M4208" s="98">
        <v>135</v>
      </c>
    </row>
    <row r="4209" spans="2:13">
      <c r="B4209" s="61" t="s">
        <v>1687</v>
      </c>
      <c r="C4209" s="86" t="s">
        <v>1722</v>
      </c>
      <c r="D4209" s="92">
        <v>0</v>
      </c>
      <c r="E4209" s="685" t="s">
        <v>1687</v>
      </c>
      <c r="F4209" s="86" t="s">
        <v>1722</v>
      </c>
      <c r="G4209" s="92">
        <v>0</v>
      </c>
      <c r="H4209" s="686"/>
      <c r="I4209" s="686"/>
      <c r="J4209" s="686"/>
      <c r="K4209" s="686"/>
      <c r="L4209" s="686"/>
      <c r="M4209" s="65"/>
    </row>
    <row r="4210" spans="2:13">
      <c r="B4210" s="61" t="s">
        <v>1688</v>
      </c>
      <c r="C4210" s="96" t="s">
        <v>1372</v>
      </c>
      <c r="D4210" s="92">
        <v>72</v>
      </c>
      <c r="E4210" s="685" t="s">
        <v>1688</v>
      </c>
      <c r="F4210" s="96" t="s">
        <v>806</v>
      </c>
      <c r="G4210" s="92">
        <v>50</v>
      </c>
      <c r="H4210" s="686"/>
      <c r="I4210" s="686"/>
      <c r="J4210" s="686"/>
      <c r="K4210" s="686"/>
      <c r="L4210" s="686"/>
      <c r="M4210" s="65"/>
    </row>
    <row r="4211" spans="2:13">
      <c r="B4211" s="61" t="s">
        <v>1689</v>
      </c>
      <c r="C4211" s="86" t="s">
        <v>1722</v>
      </c>
      <c r="D4211" s="92">
        <v>0</v>
      </c>
      <c r="E4211" s="685" t="s">
        <v>1689</v>
      </c>
      <c r="F4211" s="86" t="s">
        <v>1722</v>
      </c>
      <c r="G4211" s="92">
        <v>0</v>
      </c>
      <c r="H4211" s="686"/>
      <c r="I4211" s="686"/>
      <c r="J4211" s="686"/>
      <c r="K4211" s="686"/>
      <c r="L4211" s="686"/>
      <c r="M4211" s="65"/>
    </row>
    <row r="4212" spans="2:13">
      <c r="B4212" s="61" t="s">
        <v>1690</v>
      </c>
      <c r="C4212" s="86" t="s">
        <v>1154</v>
      </c>
      <c r="D4212" s="92">
        <v>68</v>
      </c>
      <c r="E4212" s="685" t="s">
        <v>1690</v>
      </c>
      <c r="F4212" s="86" t="s">
        <v>1722</v>
      </c>
      <c r="G4212" s="92">
        <v>0</v>
      </c>
      <c r="H4212" s="686"/>
      <c r="I4212" s="686"/>
      <c r="J4212" s="686"/>
      <c r="K4212" s="686"/>
      <c r="L4212" s="686"/>
      <c r="M4212" s="65"/>
    </row>
    <row r="4213" spans="2:13">
      <c r="B4213" s="61" t="s">
        <v>1691</v>
      </c>
      <c r="C4213" s="86" t="s">
        <v>986</v>
      </c>
      <c r="D4213" s="92">
        <v>20</v>
      </c>
      <c r="E4213" s="685" t="s">
        <v>1691</v>
      </c>
      <c r="F4213" s="96" t="s">
        <v>1185</v>
      </c>
      <c r="G4213" s="92">
        <v>80</v>
      </c>
      <c r="H4213" s="86" t="s">
        <v>1716</v>
      </c>
      <c r="I4213" s="686"/>
      <c r="J4213" s="85" t="s">
        <v>1717</v>
      </c>
      <c r="K4213" s="686"/>
      <c r="L4213" s="85" t="s">
        <v>1718</v>
      </c>
      <c r="M4213" s="65"/>
    </row>
    <row r="4214" spans="2:13">
      <c r="B4214" s="61" t="s">
        <v>1692</v>
      </c>
      <c r="C4214" s="86" t="s">
        <v>1722</v>
      </c>
      <c r="D4214" s="92">
        <v>0</v>
      </c>
      <c r="E4214" s="685" t="s">
        <v>1692</v>
      </c>
      <c r="F4214" s="86" t="s">
        <v>1722</v>
      </c>
      <c r="G4214" s="92">
        <v>0</v>
      </c>
      <c r="H4214" s="686"/>
      <c r="I4214" s="686"/>
      <c r="J4214" s="686"/>
      <c r="K4214" s="686"/>
      <c r="L4214" s="686"/>
      <c r="M4214" s="65"/>
    </row>
    <row r="4215" spans="2:13">
      <c r="B4215" s="61" t="s">
        <v>1677</v>
      </c>
      <c r="C4215" s="86" t="s">
        <v>863</v>
      </c>
      <c r="D4215" s="92">
        <v>66</v>
      </c>
      <c r="E4215" s="685" t="s">
        <v>1677</v>
      </c>
      <c r="F4215" s="86" t="s">
        <v>1722</v>
      </c>
      <c r="G4215" s="92">
        <v>0</v>
      </c>
      <c r="H4215" s="686"/>
      <c r="I4215" s="686"/>
      <c r="J4215" s="686"/>
      <c r="K4215" s="686"/>
      <c r="L4215" s="686"/>
      <c r="M4215" s="65"/>
    </row>
    <row r="4216" spans="2:13">
      <c r="B4216" s="61" t="s">
        <v>1693</v>
      </c>
      <c r="C4216" s="86" t="s">
        <v>964</v>
      </c>
      <c r="D4216" s="92">
        <v>75</v>
      </c>
      <c r="E4216" s="685" t="s">
        <v>1693</v>
      </c>
      <c r="F4216" s="86" t="s">
        <v>1722</v>
      </c>
      <c r="G4216" s="92">
        <v>0</v>
      </c>
      <c r="H4216" s="686"/>
      <c r="I4216" s="686"/>
      <c r="J4216" s="686"/>
      <c r="K4216" s="686"/>
      <c r="L4216" s="686"/>
      <c r="M4216" s="65"/>
    </row>
    <row r="4217" spans="2:13" ht="15.75" thickBot="1">
      <c r="B4217" s="102" t="s">
        <v>1729</v>
      </c>
      <c r="C4217" s="93"/>
      <c r="D4217" s="108">
        <v>80</v>
      </c>
      <c r="E4217" s="103" t="s">
        <v>1730</v>
      </c>
      <c r="F4217" s="93"/>
      <c r="G4217" s="108">
        <v>83</v>
      </c>
      <c r="H4217" s="83"/>
      <c r="I4217" s="83"/>
      <c r="J4217" s="83"/>
      <c r="K4217" s="83"/>
      <c r="L4217" s="83"/>
      <c r="M4217" s="84"/>
    </row>
    <row r="4218" spans="2:13" ht="15.75" thickTop="1">
      <c r="B4218" s="156"/>
      <c r="C4218" s="157"/>
      <c r="D4218" s="157"/>
      <c r="E4218" s="156"/>
      <c r="F4218" s="157"/>
      <c r="G4218" s="157"/>
      <c r="H4218" s="156"/>
      <c r="I4218" s="156"/>
      <c r="J4218" s="156"/>
      <c r="K4218" s="156"/>
      <c r="L4218" s="156"/>
      <c r="M4218" s="156"/>
    </row>
    <row r="4219" spans="2:13">
      <c r="B4219" s="156"/>
      <c r="C4219" s="157"/>
      <c r="D4219" s="157"/>
      <c r="E4219" s="156"/>
      <c r="F4219" s="157"/>
      <c r="G4219" s="157"/>
      <c r="H4219" s="156"/>
      <c r="I4219" s="156"/>
      <c r="J4219" s="156"/>
      <c r="K4219" s="156"/>
      <c r="L4219" s="156"/>
      <c r="M4219" s="156"/>
    </row>
    <row r="4220" spans="2:13" ht="15.75" thickBot="1">
      <c r="B4220" s="156"/>
      <c r="C4220" s="157"/>
      <c r="D4220" s="157"/>
      <c r="E4220" s="156"/>
      <c r="F4220" s="157"/>
      <c r="G4220" s="157"/>
      <c r="H4220" s="156"/>
      <c r="I4220" s="156"/>
      <c r="J4220" s="156"/>
      <c r="K4220" s="156"/>
      <c r="L4220" s="156"/>
      <c r="M4220" s="156"/>
    </row>
    <row r="4221" spans="2:13" ht="16.5" thickTop="1" thickBot="1">
      <c r="B4221" s="833" t="s">
        <v>2158</v>
      </c>
      <c r="C4221" s="834"/>
      <c r="D4221" s="835" t="s">
        <v>1658</v>
      </c>
      <c r="E4221" s="836"/>
      <c r="F4221" s="836"/>
      <c r="G4221" s="836"/>
      <c r="H4221" s="836"/>
      <c r="I4221" s="837"/>
      <c r="J4221" s="131"/>
      <c r="K4221" s="59"/>
      <c r="L4221" s="59"/>
      <c r="M4221" s="60"/>
    </row>
    <row r="4222" spans="2:13" ht="15.75" thickTop="1">
      <c r="B4222" s="66" t="s">
        <v>1667</v>
      </c>
      <c r="C4222" s="693" t="s">
        <v>2046</v>
      </c>
      <c r="D4222" s="692" t="s">
        <v>1652</v>
      </c>
      <c r="E4222" s="693" t="s">
        <v>1653</v>
      </c>
      <c r="F4222" s="693" t="s">
        <v>1654</v>
      </c>
      <c r="G4222" s="693" t="s">
        <v>1656</v>
      </c>
      <c r="H4222" s="693" t="s">
        <v>1655</v>
      </c>
      <c r="I4222" s="694" t="s">
        <v>1657</v>
      </c>
      <c r="J4222" s="132"/>
      <c r="K4222" s="691"/>
      <c r="L4222" s="691"/>
      <c r="M4222" s="65"/>
    </row>
    <row r="4223" spans="2:13">
      <c r="B4223" s="66" t="s">
        <v>1757</v>
      </c>
      <c r="C4223" s="86" t="s">
        <v>1792</v>
      </c>
      <c r="D4223" s="87">
        <v>78</v>
      </c>
      <c r="E4223" s="88">
        <v>70</v>
      </c>
      <c r="F4223" s="88">
        <v>61</v>
      </c>
      <c r="G4223" s="88">
        <v>50</v>
      </c>
      <c r="H4223" s="88">
        <v>61</v>
      </c>
      <c r="I4223" s="89">
        <v>100</v>
      </c>
      <c r="J4223" s="132"/>
      <c r="K4223" s="691"/>
      <c r="L4223" s="691"/>
      <c r="M4223" s="65"/>
    </row>
    <row r="4224" spans="2:13">
      <c r="B4224" s="66" t="s">
        <v>1665</v>
      </c>
      <c r="C4224" s="86" t="s">
        <v>11</v>
      </c>
      <c r="D4224" s="838" t="s">
        <v>1669</v>
      </c>
      <c r="E4224" s="839"/>
      <c r="F4224" s="839"/>
      <c r="G4224" s="839"/>
      <c r="H4224" s="839"/>
      <c r="I4224" s="840"/>
      <c r="J4224" s="132"/>
      <c r="K4224" s="691"/>
      <c r="L4224" s="691"/>
      <c r="M4224" s="65"/>
    </row>
    <row r="4225" spans="2:13">
      <c r="B4225" s="66" t="s">
        <v>1666</v>
      </c>
      <c r="C4225" s="86" t="s">
        <v>1723</v>
      </c>
      <c r="D4225" s="841" t="s">
        <v>1661</v>
      </c>
      <c r="E4225" s="842"/>
      <c r="F4225" s="842"/>
      <c r="G4225" s="842" t="s">
        <v>1662</v>
      </c>
      <c r="H4225" s="842"/>
      <c r="I4225" s="843"/>
      <c r="J4225" s="132"/>
      <c r="K4225" s="691"/>
      <c r="L4225" s="691"/>
      <c r="M4225" s="65"/>
    </row>
    <row r="4226" spans="2:13">
      <c r="B4226" s="66" t="s">
        <v>1670</v>
      </c>
      <c r="C4226" s="86" t="s">
        <v>1461</v>
      </c>
      <c r="D4226" s="63" t="s">
        <v>1663</v>
      </c>
      <c r="E4226" s="691" t="s">
        <v>1144</v>
      </c>
      <c r="F4226" s="691"/>
      <c r="G4226" s="64" t="s">
        <v>1663</v>
      </c>
      <c r="H4226" s="691" t="s">
        <v>1723</v>
      </c>
      <c r="I4226" s="70"/>
      <c r="J4226" s="132"/>
      <c r="K4226" s="691"/>
      <c r="L4226" s="691"/>
      <c r="M4226" s="65"/>
    </row>
    <row r="4227" spans="2:13">
      <c r="B4227" s="66" t="s">
        <v>1659</v>
      </c>
      <c r="C4227" s="140">
        <v>192.04</v>
      </c>
      <c r="D4227" s="71" t="s">
        <v>1664</v>
      </c>
      <c r="E4227" s="90">
        <v>102</v>
      </c>
      <c r="F4227" s="68"/>
      <c r="G4227" s="72" t="s">
        <v>1664</v>
      </c>
      <c r="H4227" s="90" t="s">
        <v>1723</v>
      </c>
      <c r="I4227" s="69"/>
      <c r="J4227" s="132"/>
      <c r="K4227" s="691"/>
      <c r="L4227" s="691"/>
      <c r="M4227" s="65"/>
    </row>
    <row r="4228" spans="2:13">
      <c r="B4228" s="66" t="s">
        <v>1660</v>
      </c>
      <c r="C4228" s="140">
        <v>172.75</v>
      </c>
      <c r="D4228" s="838" t="s">
        <v>1668</v>
      </c>
      <c r="E4228" s="839"/>
      <c r="F4228" s="839"/>
      <c r="G4228" s="839"/>
      <c r="H4228" s="839"/>
      <c r="I4228" s="840"/>
      <c r="J4228" s="132"/>
      <c r="K4228" s="691"/>
      <c r="L4228" s="691"/>
      <c r="M4228" s="65"/>
    </row>
    <row r="4229" spans="2:13">
      <c r="B4229" s="66" t="s">
        <v>1728</v>
      </c>
      <c r="C4229" s="140">
        <v>405.83</v>
      </c>
      <c r="D4229" s="841" t="s">
        <v>1661</v>
      </c>
      <c r="E4229" s="842"/>
      <c r="F4229" s="842"/>
      <c r="G4229" s="842" t="s">
        <v>1662</v>
      </c>
      <c r="H4229" s="842"/>
      <c r="I4229" s="843"/>
      <c r="J4229" s="132"/>
      <c r="K4229" s="691"/>
      <c r="L4229" s="691"/>
      <c r="M4229" s="65"/>
    </row>
    <row r="4230" spans="2:13">
      <c r="B4230" s="66" t="s">
        <v>1713</v>
      </c>
      <c r="C4230" s="140">
        <v>1.2</v>
      </c>
      <c r="D4230" s="63" t="s">
        <v>1663</v>
      </c>
      <c r="E4230" s="691" t="s">
        <v>944</v>
      </c>
      <c r="F4230" s="691"/>
      <c r="G4230" s="64" t="s">
        <v>1663</v>
      </c>
      <c r="H4230" s="691" t="s">
        <v>1723</v>
      </c>
      <c r="I4230" s="70"/>
      <c r="J4230" s="132"/>
      <c r="K4230" s="691"/>
      <c r="L4230" s="691"/>
      <c r="M4230" s="65"/>
    </row>
    <row r="4231" spans="2:13">
      <c r="B4231" s="66" t="s">
        <v>1714</v>
      </c>
      <c r="C4231" s="140">
        <v>1.54</v>
      </c>
      <c r="D4231" s="63" t="s">
        <v>1664</v>
      </c>
      <c r="E4231" s="90">
        <v>68</v>
      </c>
      <c r="F4231" s="68"/>
      <c r="G4231" s="72" t="s">
        <v>1664</v>
      </c>
      <c r="H4231" s="91" t="s">
        <v>1723</v>
      </c>
      <c r="I4231" s="70"/>
      <c r="J4231" s="132"/>
      <c r="K4231" s="691"/>
      <c r="L4231" s="691"/>
      <c r="M4231" s="65"/>
    </row>
    <row r="4232" spans="2:13">
      <c r="B4232" s="844" t="s">
        <v>1671</v>
      </c>
      <c r="C4232" s="839"/>
      <c r="D4232" s="840"/>
      <c r="E4232" s="838" t="s">
        <v>1672</v>
      </c>
      <c r="F4232" s="839"/>
      <c r="G4232" s="840"/>
      <c r="H4232" s="838" t="s">
        <v>1673</v>
      </c>
      <c r="I4232" s="839"/>
      <c r="J4232" s="840"/>
      <c r="K4232" s="838" t="s">
        <v>1701</v>
      </c>
      <c r="L4232" s="839"/>
      <c r="M4232" s="845"/>
    </row>
    <row r="4233" spans="2:13">
      <c r="B4233" s="73" t="s">
        <v>1674</v>
      </c>
      <c r="C4233" s="693" t="s">
        <v>1675</v>
      </c>
      <c r="D4233" s="694" t="s">
        <v>1676</v>
      </c>
      <c r="E4233" s="692" t="s">
        <v>1674</v>
      </c>
      <c r="F4233" s="693" t="s">
        <v>1675</v>
      </c>
      <c r="G4233" s="694" t="s">
        <v>1676</v>
      </c>
      <c r="H4233" s="692" t="s">
        <v>1694</v>
      </c>
      <c r="I4233" s="693" t="s">
        <v>1731</v>
      </c>
      <c r="J4233" s="694" t="s">
        <v>1732</v>
      </c>
      <c r="K4233" s="692" t="s">
        <v>1702</v>
      </c>
      <c r="L4233" s="693"/>
      <c r="M4233" s="77" t="s">
        <v>1703</v>
      </c>
    </row>
    <row r="4234" spans="2:13">
      <c r="B4234" s="61" t="s">
        <v>1678</v>
      </c>
      <c r="C4234" s="86" t="s">
        <v>1723</v>
      </c>
      <c r="D4234" s="92" t="s">
        <v>1723</v>
      </c>
      <c r="E4234" s="690" t="s">
        <v>1678</v>
      </c>
      <c r="F4234" s="86" t="s">
        <v>1723</v>
      </c>
      <c r="G4234" s="92" t="s">
        <v>1723</v>
      </c>
      <c r="H4234" s="690" t="s">
        <v>1695</v>
      </c>
      <c r="I4234" s="86">
        <v>0</v>
      </c>
      <c r="J4234" s="92">
        <v>0</v>
      </c>
      <c r="K4234" s="690" t="s">
        <v>1704</v>
      </c>
      <c r="L4234" s="691"/>
      <c r="M4234" s="107">
        <v>0</v>
      </c>
    </row>
    <row r="4235" spans="2:13">
      <c r="B4235" s="61" t="s">
        <v>1679</v>
      </c>
      <c r="C4235" s="86" t="s">
        <v>1722</v>
      </c>
      <c r="D4235" s="92">
        <v>0</v>
      </c>
      <c r="E4235" s="690" t="s">
        <v>1679</v>
      </c>
      <c r="F4235" s="86" t="s">
        <v>1722</v>
      </c>
      <c r="G4235" s="92">
        <v>0</v>
      </c>
      <c r="H4235" s="690" t="s">
        <v>1696</v>
      </c>
      <c r="I4235" s="86">
        <v>90</v>
      </c>
      <c r="J4235" s="92">
        <v>0</v>
      </c>
      <c r="K4235" s="690" t="s">
        <v>1735</v>
      </c>
      <c r="L4235" s="691"/>
      <c r="M4235" s="107">
        <v>0</v>
      </c>
    </row>
    <row r="4236" spans="2:13">
      <c r="B4236" s="61" t="s">
        <v>1680</v>
      </c>
      <c r="C4236" s="86" t="s">
        <v>1722</v>
      </c>
      <c r="D4236" s="92">
        <v>0</v>
      </c>
      <c r="E4236" s="690" t="s">
        <v>1680</v>
      </c>
      <c r="F4236" s="86" t="s">
        <v>1271</v>
      </c>
      <c r="G4236" s="92">
        <v>95</v>
      </c>
      <c r="H4236" s="690" t="s">
        <v>1697</v>
      </c>
      <c r="I4236" s="86">
        <v>0</v>
      </c>
      <c r="J4236" s="92">
        <v>0</v>
      </c>
      <c r="K4236" s="67" t="s">
        <v>1706</v>
      </c>
      <c r="L4236" s="68"/>
      <c r="M4236" s="101">
        <v>0</v>
      </c>
    </row>
    <row r="4237" spans="2:13">
      <c r="B4237" s="61" t="s">
        <v>1681</v>
      </c>
      <c r="C4237" s="86" t="s">
        <v>1722</v>
      </c>
      <c r="D4237" s="92">
        <v>0</v>
      </c>
      <c r="E4237" s="690" t="s">
        <v>1681</v>
      </c>
      <c r="F4237" s="96" t="s">
        <v>1307</v>
      </c>
      <c r="G4237" s="92">
        <v>95</v>
      </c>
      <c r="H4237" s="690" t="s">
        <v>1698</v>
      </c>
      <c r="I4237" s="86">
        <v>0</v>
      </c>
      <c r="J4237" s="92">
        <v>10</v>
      </c>
      <c r="K4237" s="838" t="s">
        <v>1707</v>
      </c>
      <c r="L4237" s="839"/>
      <c r="M4237" s="845"/>
    </row>
    <row r="4238" spans="2:13">
      <c r="B4238" s="61" t="s">
        <v>1682</v>
      </c>
      <c r="C4238" s="94" t="s">
        <v>1180</v>
      </c>
      <c r="D4238" s="92">
        <v>80</v>
      </c>
      <c r="E4238" s="690" t="s">
        <v>1682</v>
      </c>
      <c r="F4238" s="86" t="s">
        <v>889</v>
      </c>
      <c r="G4238" s="92">
        <v>80</v>
      </c>
      <c r="H4238" s="691" t="s">
        <v>1724</v>
      </c>
      <c r="I4238" s="86">
        <v>50</v>
      </c>
      <c r="J4238" s="92">
        <v>0</v>
      </c>
      <c r="K4238" s="846" t="s">
        <v>1708</v>
      </c>
      <c r="L4238" s="847"/>
      <c r="M4238" s="107">
        <v>0</v>
      </c>
    </row>
    <row r="4239" spans="2:13">
      <c r="B4239" s="61" t="s">
        <v>1683</v>
      </c>
      <c r="C4239" s="86" t="s">
        <v>1722</v>
      </c>
      <c r="D4239" s="92">
        <v>0</v>
      </c>
      <c r="E4239" s="690" t="s">
        <v>1683</v>
      </c>
      <c r="F4239" s="86" t="s">
        <v>950</v>
      </c>
      <c r="G4239" s="92">
        <v>95</v>
      </c>
      <c r="H4239" s="690" t="s">
        <v>1699</v>
      </c>
      <c r="I4239" s="86">
        <v>100</v>
      </c>
      <c r="J4239" s="92">
        <v>10</v>
      </c>
      <c r="K4239" s="846" t="s">
        <v>1709</v>
      </c>
      <c r="L4239" s="847"/>
      <c r="M4239" s="107">
        <v>0</v>
      </c>
    </row>
    <row r="4240" spans="2:13">
      <c r="B4240" s="61" t="s">
        <v>1684</v>
      </c>
      <c r="C4240" s="94" t="s">
        <v>1155</v>
      </c>
      <c r="D4240" s="92">
        <v>40</v>
      </c>
      <c r="E4240" s="690" t="s">
        <v>1684</v>
      </c>
      <c r="F4240" s="86" t="s">
        <v>1722</v>
      </c>
      <c r="G4240" s="92">
        <v>0</v>
      </c>
      <c r="H4240" s="690" t="s">
        <v>1685</v>
      </c>
      <c r="I4240" s="86">
        <v>85</v>
      </c>
      <c r="J4240" s="92">
        <v>30</v>
      </c>
      <c r="K4240" s="846" t="s">
        <v>1710</v>
      </c>
      <c r="L4240" s="847"/>
      <c r="M4240" s="107">
        <v>0</v>
      </c>
    </row>
    <row r="4241" spans="2:13">
      <c r="B4241" s="61" t="s">
        <v>1685</v>
      </c>
      <c r="C4241" s="86" t="s">
        <v>905</v>
      </c>
      <c r="D4241" s="92">
        <v>84</v>
      </c>
      <c r="E4241" s="690" t="s">
        <v>1685</v>
      </c>
      <c r="F4241" s="86" t="s">
        <v>1722</v>
      </c>
      <c r="G4241" s="92">
        <v>0</v>
      </c>
      <c r="H4241" s="690" t="s">
        <v>1700</v>
      </c>
      <c r="I4241" s="100">
        <v>0</v>
      </c>
      <c r="J4241" s="106">
        <v>0</v>
      </c>
      <c r="K4241" s="593" t="s">
        <v>2003</v>
      </c>
      <c r="L4241" s="100"/>
      <c r="M4241" s="101">
        <v>0</v>
      </c>
    </row>
    <row r="4242" spans="2:13">
      <c r="B4242" s="61" t="s">
        <v>1686</v>
      </c>
      <c r="C4242" s="86" t="s">
        <v>774</v>
      </c>
      <c r="D4242" s="92">
        <v>40</v>
      </c>
      <c r="E4242" s="690" t="s">
        <v>1686</v>
      </c>
      <c r="F4242" s="86" t="s">
        <v>1722</v>
      </c>
      <c r="G4242" s="92">
        <v>0</v>
      </c>
      <c r="H4242" s="848" t="s">
        <v>1712</v>
      </c>
      <c r="I4242" s="849"/>
      <c r="J4242" s="81" t="s">
        <v>1711</v>
      </c>
      <c r="K4242" s="97">
        <v>30</v>
      </c>
      <c r="L4242" s="82" t="s">
        <v>1705</v>
      </c>
      <c r="M4242" s="98">
        <v>145</v>
      </c>
    </row>
    <row r="4243" spans="2:13">
      <c r="B4243" s="61" t="s">
        <v>1687</v>
      </c>
      <c r="C4243" s="86" t="s">
        <v>1722</v>
      </c>
      <c r="D4243" s="92">
        <v>0</v>
      </c>
      <c r="E4243" s="690" t="s">
        <v>1687</v>
      </c>
      <c r="F4243" s="86" t="s">
        <v>1722</v>
      </c>
      <c r="G4243" s="92">
        <v>0</v>
      </c>
      <c r="H4243" s="691"/>
      <c r="I4243" s="691"/>
      <c r="J4243" s="691"/>
      <c r="K4243" s="691"/>
      <c r="L4243" s="691"/>
      <c r="M4243" s="65"/>
    </row>
    <row r="4244" spans="2:13">
      <c r="B4244" s="61" t="s">
        <v>1688</v>
      </c>
      <c r="C4244" s="86" t="s">
        <v>1722</v>
      </c>
      <c r="D4244" s="92">
        <v>0</v>
      </c>
      <c r="E4244" s="690" t="s">
        <v>1688</v>
      </c>
      <c r="F4244" s="86" t="s">
        <v>1722</v>
      </c>
      <c r="G4244" s="92">
        <v>0</v>
      </c>
      <c r="H4244" s="691"/>
      <c r="I4244" s="691"/>
      <c r="J4244" s="691"/>
      <c r="K4244" s="691"/>
      <c r="L4244" s="691"/>
      <c r="M4244" s="65"/>
    </row>
    <row r="4245" spans="2:13">
      <c r="B4245" s="61" t="s">
        <v>1689</v>
      </c>
      <c r="C4245" s="94" t="s">
        <v>879</v>
      </c>
      <c r="D4245" s="92">
        <v>51</v>
      </c>
      <c r="E4245" s="690" t="s">
        <v>1689</v>
      </c>
      <c r="F4245" s="86" t="s">
        <v>1722</v>
      </c>
      <c r="G4245" s="92">
        <v>0</v>
      </c>
      <c r="H4245" s="691"/>
      <c r="I4245" s="691"/>
      <c r="J4245" s="691"/>
      <c r="K4245" s="691"/>
      <c r="L4245" s="691"/>
      <c r="M4245" s="65"/>
    </row>
    <row r="4246" spans="2:13">
      <c r="B4246" s="61" t="s">
        <v>1690</v>
      </c>
      <c r="C4246" s="86" t="s">
        <v>1162</v>
      </c>
      <c r="D4246" s="92">
        <v>49</v>
      </c>
      <c r="E4246" s="690" t="s">
        <v>1690</v>
      </c>
      <c r="F4246" s="86" t="s">
        <v>1722</v>
      </c>
      <c r="G4246" s="92">
        <v>0</v>
      </c>
      <c r="H4246" s="691"/>
      <c r="I4246" s="691"/>
      <c r="J4246" s="691"/>
      <c r="K4246" s="691"/>
      <c r="L4246" s="691"/>
      <c r="M4246" s="65"/>
    </row>
    <row r="4247" spans="2:13">
      <c r="B4247" s="61" t="s">
        <v>1691</v>
      </c>
      <c r="C4247" s="96" t="s">
        <v>1187</v>
      </c>
      <c r="D4247" s="92">
        <v>70</v>
      </c>
      <c r="E4247" s="690" t="s">
        <v>1691</v>
      </c>
      <c r="F4247" s="96" t="s">
        <v>1185</v>
      </c>
      <c r="G4247" s="92">
        <v>80</v>
      </c>
      <c r="H4247" s="86" t="s">
        <v>1716</v>
      </c>
      <c r="I4247" s="691"/>
      <c r="J4247" s="85" t="s">
        <v>1717</v>
      </c>
      <c r="K4247" s="691"/>
      <c r="L4247" s="85" t="s">
        <v>1718</v>
      </c>
      <c r="M4247" s="65"/>
    </row>
    <row r="4248" spans="2:13">
      <c r="B4248" s="61" t="s">
        <v>1692</v>
      </c>
      <c r="C4248" s="86" t="s">
        <v>1722</v>
      </c>
      <c r="D4248" s="92">
        <v>0</v>
      </c>
      <c r="E4248" s="690" t="s">
        <v>1692</v>
      </c>
      <c r="F4248" s="86" t="s">
        <v>1722</v>
      </c>
      <c r="G4248" s="92">
        <v>0</v>
      </c>
      <c r="H4248" s="691"/>
      <c r="I4248" s="691"/>
      <c r="J4248" s="691"/>
      <c r="K4248" s="691"/>
      <c r="L4248" s="691"/>
      <c r="M4248" s="65"/>
    </row>
    <row r="4249" spans="2:13">
      <c r="B4249" s="61" t="s">
        <v>1677</v>
      </c>
      <c r="C4249" s="86" t="s">
        <v>863</v>
      </c>
      <c r="D4249" s="92">
        <v>66</v>
      </c>
      <c r="E4249" s="690" t="s">
        <v>1677</v>
      </c>
      <c r="F4249" s="86" t="s">
        <v>1722</v>
      </c>
      <c r="G4249" s="92">
        <v>0</v>
      </c>
      <c r="H4249" s="691"/>
      <c r="I4249" s="691"/>
      <c r="J4249" s="691"/>
      <c r="K4249" s="691"/>
      <c r="L4249" s="691"/>
      <c r="M4249" s="65"/>
    </row>
    <row r="4250" spans="2:13">
      <c r="B4250" s="61" t="s">
        <v>1693</v>
      </c>
      <c r="C4250" s="86" t="s">
        <v>964</v>
      </c>
      <c r="D4250" s="92">
        <v>75</v>
      </c>
      <c r="E4250" s="690" t="s">
        <v>1693</v>
      </c>
      <c r="F4250" s="86" t="s">
        <v>1722</v>
      </c>
      <c r="G4250" s="92">
        <v>0</v>
      </c>
      <c r="H4250" s="691"/>
      <c r="I4250" s="691"/>
      <c r="J4250" s="691"/>
      <c r="K4250" s="691"/>
      <c r="L4250" s="691"/>
      <c r="M4250" s="65"/>
    </row>
    <row r="4251" spans="2:13" ht="15.75" thickBot="1">
      <c r="B4251" s="102" t="s">
        <v>1729</v>
      </c>
      <c r="C4251" s="93"/>
      <c r="D4251" s="108">
        <v>62</v>
      </c>
      <c r="E4251" s="103" t="s">
        <v>1730</v>
      </c>
      <c r="F4251" s="93"/>
      <c r="G4251" s="108">
        <v>89</v>
      </c>
      <c r="H4251" s="83"/>
      <c r="I4251" s="83"/>
      <c r="J4251" s="83"/>
      <c r="K4251" s="83"/>
      <c r="L4251" s="83"/>
      <c r="M4251" s="84"/>
    </row>
    <row r="4252" spans="2:13" ht="15.75" thickTop="1">
      <c r="B4252" s="104"/>
      <c r="C4252" s="105"/>
      <c r="D4252" s="142"/>
      <c r="E4252" s="104"/>
      <c r="F4252" s="105"/>
      <c r="G4252" s="142"/>
      <c r="H4252" s="58"/>
      <c r="I4252" s="58"/>
      <c r="J4252" s="58"/>
      <c r="K4252" s="58"/>
      <c r="L4252" s="58"/>
      <c r="M4252" s="58"/>
    </row>
    <row r="4253" spans="2:13">
      <c r="B4253" s="104"/>
      <c r="C4253" s="105"/>
      <c r="D4253" s="142"/>
      <c r="E4253" s="104"/>
      <c r="F4253" s="105"/>
      <c r="G4253" s="142"/>
      <c r="H4253" s="58"/>
      <c r="I4253" s="58"/>
      <c r="J4253" s="58"/>
      <c r="K4253" s="58"/>
      <c r="L4253" s="58"/>
      <c r="M4253" s="58"/>
    </row>
    <row r="4254" spans="2:13" ht="15.75" thickBot="1">
      <c r="B4254" s="156"/>
      <c r="C4254" s="157"/>
      <c r="D4254" s="157"/>
      <c r="E4254" s="156"/>
      <c r="F4254" s="157"/>
      <c r="G4254" s="157"/>
      <c r="H4254" s="156"/>
      <c r="I4254" s="156"/>
      <c r="J4254" s="156"/>
      <c r="K4254" s="156"/>
      <c r="L4254" s="156"/>
      <c r="M4254" s="156"/>
    </row>
    <row r="4255" spans="2:13" ht="16.5" thickTop="1" thickBot="1">
      <c r="B4255" s="833" t="s">
        <v>1982</v>
      </c>
      <c r="C4255" s="834"/>
      <c r="D4255" s="835" t="s">
        <v>1658</v>
      </c>
      <c r="E4255" s="836"/>
      <c r="F4255" s="836"/>
      <c r="G4255" s="836"/>
      <c r="H4255" s="836"/>
      <c r="I4255" s="837"/>
      <c r="J4255" s="131"/>
      <c r="K4255" s="59"/>
      <c r="L4255" s="59"/>
      <c r="M4255" s="60"/>
    </row>
    <row r="4256" spans="2:13" ht="15.75" thickTop="1">
      <c r="B4256" s="66" t="s">
        <v>1667</v>
      </c>
      <c r="C4256" s="600" t="s">
        <v>2013</v>
      </c>
      <c r="D4256" s="554" t="s">
        <v>1652</v>
      </c>
      <c r="E4256" s="555" t="s">
        <v>1653</v>
      </c>
      <c r="F4256" s="555" t="s">
        <v>1654</v>
      </c>
      <c r="G4256" s="555" t="s">
        <v>1656</v>
      </c>
      <c r="H4256" s="555" t="s">
        <v>1655</v>
      </c>
      <c r="I4256" s="556" t="s">
        <v>1657</v>
      </c>
      <c r="J4256" s="132"/>
      <c r="K4256" s="553"/>
      <c r="L4256" s="553"/>
      <c r="M4256" s="65"/>
    </row>
    <row r="4257" spans="2:13">
      <c r="B4257" s="66" t="s">
        <v>1757</v>
      </c>
      <c r="C4257" s="86" t="s">
        <v>1792</v>
      </c>
      <c r="D4257" s="87">
        <v>65</v>
      </c>
      <c r="E4257" s="88">
        <v>76</v>
      </c>
      <c r="F4257" s="88">
        <v>84</v>
      </c>
      <c r="G4257" s="88">
        <v>54</v>
      </c>
      <c r="H4257" s="88">
        <v>96</v>
      </c>
      <c r="I4257" s="89">
        <v>105</v>
      </c>
      <c r="J4257" s="132"/>
      <c r="K4257" s="553"/>
      <c r="L4257" s="553"/>
      <c r="M4257" s="65"/>
    </row>
    <row r="4258" spans="2:13">
      <c r="B4258" s="66" t="s">
        <v>1665</v>
      </c>
      <c r="C4258" s="86" t="s">
        <v>11</v>
      </c>
      <c r="D4258" s="838" t="s">
        <v>1669</v>
      </c>
      <c r="E4258" s="839"/>
      <c r="F4258" s="839"/>
      <c r="G4258" s="839"/>
      <c r="H4258" s="839"/>
      <c r="I4258" s="840"/>
      <c r="J4258" s="132"/>
      <c r="K4258" s="553"/>
      <c r="L4258" s="553"/>
      <c r="M4258" s="65"/>
    </row>
    <row r="4259" spans="2:13">
      <c r="B4259" s="66" t="s">
        <v>1666</v>
      </c>
      <c r="C4259" s="86" t="s">
        <v>1723</v>
      </c>
      <c r="D4259" s="841" t="s">
        <v>1661</v>
      </c>
      <c r="E4259" s="842"/>
      <c r="F4259" s="842"/>
      <c r="G4259" s="842" t="s">
        <v>1662</v>
      </c>
      <c r="H4259" s="842"/>
      <c r="I4259" s="843"/>
      <c r="J4259" s="132"/>
      <c r="K4259" s="553"/>
      <c r="L4259" s="553"/>
      <c r="M4259" s="65"/>
    </row>
    <row r="4260" spans="2:13">
      <c r="B4260" s="66" t="s">
        <v>1670</v>
      </c>
      <c r="C4260" s="96" t="s">
        <v>1431</v>
      </c>
      <c r="D4260" s="63" t="s">
        <v>1663</v>
      </c>
      <c r="E4260" s="553" t="s">
        <v>1144</v>
      </c>
      <c r="F4260" s="553"/>
      <c r="G4260" s="64" t="s">
        <v>1663</v>
      </c>
      <c r="H4260" s="553" t="s">
        <v>1723</v>
      </c>
      <c r="I4260" s="70"/>
      <c r="J4260" s="132"/>
      <c r="K4260" s="553"/>
      <c r="L4260" s="553"/>
      <c r="M4260" s="65"/>
    </row>
    <row r="4261" spans="2:13">
      <c r="B4261" s="66" t="s">
        <v>1659</v>
      </c>
      <c r="C4261" s="140">
        <v>208.98</v>
      </c>
      <c r="D4261" s="71" t="s">
        <v>1664</v>
      </c>
      <c r="E4261" s="90">
        <v>102</v>
      </c>
      <c r="F4261" s="68"/>
      <c r="G4261" s="72" t="s">
        <v>1664</v>
      </c>
      <c r="H4261" s="90" t="s">
        <v>1723</v>
      </c>
      <c r="I4261" s="69"/>
      <c r="J4261" s="132"/>
      <c r="K4261" s="553"/>
      <c r="L4261" s="553"/>
      <c r="M4261" s="65"/>
    </row>
    <row r="4262" spans="2:13">
      <c r="B4262" s="66" t="s">
        <v>1660</v>
      </c>
      <c r="C4262" s="140">
        <v>212.4</v>
      </c>
      <c r="D4262" s="838" t="s">
        <v>1668</v>
      </c>
      <c r="E4262" s="839"/>
      <c r="F4262" s="839"/>
      <c r="G4262" s="839"/>
      <c r="H4262" s="839"/>
      <c r="I4262" s="840"/>
      <c r="J4262" s="132"/>
      <c r="K4262" s="553"/>
      <c r="L4262" s="553"/>
      <c r="M4262" s="65"/>
    </row>
    <row r="4263" spans="2:13">
      <c r="B4263" s="66" t="s">
        <v>1728</v>
      </c>
      <c r="C4263" s="140">
        <v>548.70000000000005</v>
      </c>
      <c r="D4263" s="841" t="s">
        <v>1661</v>
      </c>
      <c r="E4263" s="842"/>
      <c r="F4263" s="842"/>
      <c r="G4263" s="842" t="s">
        <v>1662</v>
      </c>
      <c r="H4263" s="842"/>
      <c r="I4263" s="843"/>
      <c r="J4263" s="132"/>
      <c r="K4263" s="553"/>
      <c r="L4263" s="553"/>
      <c r="M4263" s="65"/>
    </row>
    <row r="4264" spans="2:13">
      <c r="B4264" s="66" t="s">
        <v>1713</v>
      </c>
      <c r="C4264" s="140">
        <v>1</v>
      </c>
      <c r="D4264" s="63" t="s">
        <v>1663</v>
      </c>
      <c r="E4264" s="553" t="s">
        <v>944</v>
      </c>
      <c r="F4264" s="553"/>
      <c r="G4264" s="64" t="s">
        <v>1663</v>
      </c>
      <c r="H4264" s="553" t="s">
        <v>1723</v>
      </c>
      <c r="I4264" s="70"/>
      <c r="J4264" s="132"/>
      <c r="K4264" s="553"/>
      <c r="L4264" s="553"/>
      <c r="M4264" s="65"/>
    </row>
    <row r="4265" spans="2:13">
      <c r="B4265" s="66" t="s">
        <v>1714</v>
      </c>
      <c r="C4265" s="140">
        <v>1.62</v>
      </c>
      <c r="D4265" s="63" t="s">
        <v>1664</v>
      </c>
      <c r="E4265" s="90">
        <v>68</v>
      </c>
      <c r="F4265" s="68"/>
      <c r="G4265" s="72" t="s">
        <v>1664</v>
      </c>
      <c r="H4265" s="91" t="s">
        <v>1723</v>
      </c>
      <c r="I4265" s="70"/>
      <c r="J4265" s="132"/>
      <c r="K4265" s="553"/>
      <c r="L4265" s="553"/>
      <c r="M4265" s="65"/>
    </row>
    <row r="4266" spans="2:13">
      <c r="B4266" s="844" t="s">
        <v>1671</v>
      </c>
      <c r="C4266" s="839"/>
      <c r="D4266" s="840"/>
      <c r="E4266" s="838" t="s">
        <v>1672</v>
      </c>
      <c r="F4266" s="839"/>
      <c r="G4266" s="840"/>
      <c r="H4266" s="838" t="s">
        <v>1673</v>
      </c>
      <c r="I4266" s="839"/>
      <c r="J4266" s="840"/>
      <c r="K4266" s="838" t="s">
        <v>1701</v>
      </c>
      <c r="L4266" s="839"/>
      <c r="M4266" s="845"/>
    </row>
    <row r="4267" spans="2:13">
      <c r="B4267" s="73" t="s">
        <v>1674</v>
      </c>
      <c r="C4267" s="555" t="s">
        <v>1675</v>
      </c>
      <c r="D4267" s="556" t="s">
        <v>1676</v>
      </c>
      <c r="E4267" s="554" t="s">
        <v>1674</v>
      </c>
      <c r="F4267" s="555" t="s">
        <v>1675</v>
      </c>
      <c r="G4267" s="556" t="s">
        <v>1676</v>
      </c>
      <c r="H4267" s="554" t="s">
        <v>1694</v>
      </c>
      <c r="I4267" s="555" t="s">
        <v>1731</v>
      </c>
      <c r="J4267" s="556" t="s">
        <v>1732</v>
      </c>
      <c r="K4267" s="554" t="s">
        <v>1702</v>
      </c>
      <c r="L4267" s="555"/>
      <c r="M4267" s="77" t="s">
        <v>1703</v>
      </c>
    </row>
    <row r="4268" spans="2:13">
      <c r="B4268" s="61" t="s">
        <v>1678</v>
      </c>
      <c r="C4268" s="86" t="s">
        <v>1723</v>
      </c>
      <c r="D4268" s="92" t="s">
        <v>1723</v>
      </c>
      <c r="E4268" s="552" t="s">
        <v>1678</v>
      </c>
      <c r="F4268" s="86" t="s">
        <v>1723</v>
      </c>
      <c r="G4268" s="92" t="s">
        <v>1723</v>
      </c>
      <c r="H4268" s="552" t="s">
        <v>1695</v>
      </c>
      <c r="I4268" s="86">
        <v>0</v>
      </c>
      <c r="J4268" s="92">
        <v>10</v>
      </c>
      <c r="K4268" s="552" t="s">
        <v>1704</v>
      </c>
      <c r="L4268" s="553"/>
      <c r="M4268" s="107">
        <v>30</v>
      </c>
    </row>
    <row r="4269" spans="2:13">
      <c r="B4269" s="61" t="s">
        <v>1679</v>
      </c>
      <c r="C4269" s="86" t="s">
        <v>847</v>
      </c>
      <c r="D4269" s="92">
        <v>75</v>
      </c>
      <c r="E4269" s="552" t="s">
        <v>1679</v>
      </c>
      <c r="F4269" s="86" t="s">
        <v>1722</v>
      </c>
      <c r="G4269" s="92">
        <v>0</v>
      </c>
      <c r="H4269" s="552" t="s">
        <v>1696</v>
      </c>
      <c r="I4269" s="86">
        <v>90</v>
      </c>
      <c r="J4269" s="92">
        <v>20</v>
      </c>
      <c r="K4269" s="552" t="s">
        <v>1735</v>
      </c>
      <c r="L4269" s="553"/>
      <c r="M4269" s="107">
        <v>0</v>
      </c>
    </row>
    <row r="4270" spans="2:13">
      <c r="B4270" s="61" t="s">
        <v>1680</v>
      </c>
      <c r="C4270" s="86" t="s">
        <v>1722</v>
      </c>
      <c r="D4270" s="92">
        <v>0</v>
      </c>
      <c r="E4270" s="552" t="s">
        <v>1680</v>
      </c>
      <c r="F4270" s="96" t="s">
        <v>1346</v>
      </c>
      <c r="G4270" s="92">
        <v>60</v>
      </c>
      <c r="H4270" s="552" t="s">
        <v>1697</v>
      </c>
      <c r="I4270" s="86">
        <v>100</v>
      </c>
      <c r="J4270" s="92">
        <v>0</v>
      </c>
      <c r="K4270" s="67" t="s">
        <v>1706</v>
      </c>
      <c r="L4270" s="68"/>
      <c r="M4270" s="101">
        <v>50</v>
      </c>
    </row>
    <row r="4271" spans="2:13">
      <c r="B4271" s="61" t="s">
        <v>1681</v>
      </c>
      <c r="C4271" s="109" t="s">
        <v>1784</v>
      </c>
      <c r="D4271" s="92">
        <v>75</v>
      </c>
      <c r="E4271" s="552" t="s">
        <v>1681</v>
      </c>
      <c r="F4271" s="96" t="s">
        <v>1307</v>
      </c>
      <c r="G4271" s="92">
        <v>95</v>
      </c>
      <c r="H4271" s="552" t="s">
        <v>1698</v>
      </c>
      <c r="I4271" s="86">
        <v>0</v>
      </c>
      <c r="J4271" s="92">
        <v>10</v>
      </c>
      <c r="K4271" s="838" t="s">
        <v>1707</v>
      </c>
      <c r="L4271" s="839"/>
      <c r="M4271" s="845"/>
    </row>
    <row r="4272" spans="2:13">
      <c r="B4272" s="61" t="s">
        <v>1682</v>
      </c>
      <c r="C4272" s="86" t="s">
        <v>1722</v>
      </c>
      <c r="D4272" s="92">
        <v>0</v>
      </c>
      <c r="E4272" s="552" t="s">
        <v>1682</v>
      </c>
      <c r="F4272" s="86" t="s">
        <v>889</v>
      </c>
      <c r="G4272" s="92">
        <v>80</v>
      </c>
      <c r="H4272" s="553" t="s">
        <v>1724</v>
      </c>
      <c r="I4272" s="86">
        <v>50</v>
      </c>
      <c r="J4272" s="92">
        <v>0</v>
      </c>
      <c r="K4272" s="846" t="s">
        <v>1708</v>
      </c>
      <c r="L4272" s="847"/>
      <c r="M4272" s="107">
        <v>0</v>
      </c>
    </row>
    <row r="4273" spans="2:13">
      <c r="B4273" s="61" t="s">
        <v>1683</v>
      </c>
      <c r="C4273" s="86" t="s">
        <v>953</v>
      </c>
      <c r="D4273" s="92">
        <v>75</v>
      </c>
      <c r="E4273" s="552" t="s">
        <v>1683</v>
      </c>
      <c r="F4273" s="86" t="s">
        <v>950</v>
      </c>
      <c r="G4273" s="92">
        <v>95</v>
      </c>
      <c r="H4273" s="552" t="s">
        <v>1699</v>
      </c>
      <c r="I4273" s="86">
        <v>100</v>
      </c>
      <c r="J4273" s="92">
        <v>30</v>
      </c>
      <c r="K4273" s="846" t="s">
        <v>1709</v>
      </c>
      <c r="L4273" s="847"/>
      <c r="M4273" s="107">
        <v>0</v>
      </c>
    </row>
    <row r="4274" spans="2:13">
      <c r="B4274" s="61" t="s">
        <v>1684</v>
      </c>
      <c r="C4274" s="96" t="s">
        <v>869</v>
      </c>
      <c r="D4274" s="92">
        <v>150</v>
      </c>
      <c r="E4274" s="552" t="s">
        <v>1684</v>
      </c>
      <c r="F4274" s="94" t="s">
        <v>866</v>
      </c>
      <c r="G4274" s="92">
        <v>84</v>
      </c>
      <c r="H4274" s="552" t="s">
        <v>1685</v>
      </c>
      <c r="I4274" s="86">
        <v>85</v>
      </c>
      <c r="J4274" s="92">
        <v>0</v>
      </c>
      <c r="K4274" s="846" t="s">
        <v>1710</v>
      </c>
      <c r="L4274" s="847"/>
      <c r="M4274" s="107">
        <v>0</v>
      </c>
    </row>
    <row r="4275" spans="2:13">
      <c r="B4275" s="61" t="s">
        <v>1685</v>
      </c>
      <c r="C4275" s="86" t="s">
        <v>1722</v>
      </c>
      <c r="D4275" s="92">
        <v>0</v>
      </c>
      <c r="E4275" s="552" t="s">
        <v>1685</v>
      </c>
      <c r="F4275" s="86" t="s">
        <v>1722</v>
      </c>
      <c r="G4275" s="92">
        <v>0</v>
      </c>
      <c r="H4275" s="552" t="s">
        <v>1700</v>
      </c>
      <c r="I4275" s="100">
        <v>0</v>
      </c>
      <c r="J4275" s="106">
        <v>0</v>
      </c>
      <c r="K4275" s="593" t="s">
        <v>2003</v>
      </c>
      <c r="L4275" s="100"/>
      <c r="M4275" s="101">
        <v>0</v>
      </c>
    </row>
    <row r="4276" spans="2:13">
      <c r="B4276" s="61" t="s">
        <v>1686</v>
      </c>
      <c r="C4276" s="86" t="s">
        <v>774</v>
      </c>
      <c r="D4276" s="92">
        <v>40</v>
      </c>
      <c r="E4276" s="552" t="s">
        <v>1686</v>
      </c>
      <c r="F4276" s="86" t="s">
        <v>1722</v>
      </c>
      <c r="G4276" s="92">
        <v>0</v>
      </c>
      <c r="H4276" s="848" t="s">
        <v>1712</v>
      </c>
      <c r="I4276" s="849"/>
      <c r="J4276" s="81" t="s">
        <v>1711</v>
      </c>
      <c r="K4276" s="97">
        <v>30</v>
      </c>
      <c r="L4276" s="82" t="s">
        <v>1705</v>
      </c>
      <c r="M4276" s="98">
        <v>140</v>
      </c>
    </row>
    <row r="4277" spans="2:13">
      <c r="B4277" s="61" t="s">
        <v>1687</v>
      </c>
      <c r="C4277" s="86" t="s">
        <v>693</v>
      </c>
      <c r="D4277" s="92">
        <v>36</v>
      </c>
      <c r="E4277" s="552" t="s">
        <v>1687</v>
      </c>
      <c r="F4277" s="86" t="s">
        <v>1722</v>
      </c>
      <c r="G4277" s="92">
        <v>0</v>
      </c>
      <c r="H4277" s="553"/>
      <c r="I4277" s="553"/>
      <c r="J4277" s="553"/>
      <c r="K4277" s="553"/>
      <c r="L4277" s="553"/>
      <c r="M4277" s="65"/>
    </row>
    <row r="4278" spans="2:13">
      <c r="B4278" s="61" t="s">
        <v>1688</v>
      </c>
      <c r="C4278" s="86" t="s">
        <v>1722</v>
      </c>
      <c r="D4278" s="92">
        <v>0</v>
      </c>
      <c r="E4278" s="552" t="s">
        <v>1688</v>
      </c>
      <c r="F4278" s="94" t="s">
        <v>1037</v>
      </c>
      <c r="G4278" s="92">
        <v>50</v>
      </c>
      <c r="H4278" s="553"/>
      <c r="I4278" s="553"/>
      <c r="J4278" s="553"/>
      <c r="K4278" s="553"/>
      <c r="L4278" s="553"/>
      <c r="M4278" s="65"/>
    </row>
    <row r="4279" spans="2:13">
      <c r="B4279" s="61" t="s">
        <v>1689</v>
      </c>
      <c r="C4279" s="94" t="s">
        <v>879</v>
      </c>
      <c r="D4279" s="92">
        <v>51</v>
      </c>
      <c r="E4279" s="552" t="s">
        <v>1689</v>
      </c>
      <c r="F4279" s="86" t="s">
        <v>1722</v>
      </c>
      <c r="G4279" s="92">
        <v>0</v>
      </c>
      <c r="H4279" s="553"/>
      <c r="I4279" s="553"/>
      <c r="J4279" s="553"/>
      <c r="K4279" s="553"/>
      <c r="L4279" s="553"/>
      <c r="M4279" s="65"/>
    </row>
    <row r="4280" spans="2:13">
      <c r="B4280" s="61" t="s">
        <v>1690</v>
      </c>
      <c r="C4280" s="86" t="s">
        <v>1722</v>
      </c>
      <c r="D4280" s="92">
        <v>0</v>
      </c>
      <c r="E4280" s="552" t="s">
        <v>1690</v>
      </c>
      <c r="F4280" s="86" t="s">
        <v>1722</v>
      </c>
      <c r="G4280" s="92">
        <v>0</v>
      </c>
      <c r="H4280" s="553"/>
      <c r="I4280" s="553"/>
      <c r="J4280" s="553"/>
      <c r="K4280" s="553"/>
      <c r="L4280" s="553"/>
      <c r="M4280" s="65"/>
    </row>
    <row r="4281" spans="2:13">
      <c r="B4281" s="61" t="s">
        <v>1691</v>
      </c>
      <c r="C4281" s="86" t="s">
        <v>1722</v>
      </c>
      <c r="D4281" s="92">
        <v>0</v>
      </c>
      <c r="E4281" s="552" t="s">
        <v>1691</v>
      </c>
      <c r="F4281" s="96" t="s">
        <v>1185</v>
      </c>
      <c r="G4281" s="92">
        <v>80</v>
      </c>
      <c r="H4281" s="86" t="s">
        <v>1716</v>
      </c>
      <c r="I4281" s="553"/>
      <c r="J4281" s="85" t="s">
        <v>1717</v>
      </c>
      <c r="K4281" s="553"/>
      <c r="L4281" s="85" t="s">
        <v>1718</v>
      </c>
      <c r="M4281" s="65"/>
    </row>
    <row r="4282" spans="2:13">
      <c r="B4282" s="61" t="s">
        <v>1692</v>
      </c>
      <c r="C4282" s="86" t="s">
        <v>1722</v>
      </c>
      <c r="D4282" s="92">
        <v>0</v>
      </c>
      <c r="E4282" s="552" t="s">
        <v>1692</v>
      </c>
      <c r="F4282" s="86" t="s">
        <v>1722</v>
      </c>
      <c r="G4282" s="92">
        <v>0</v>
      </c>
      <c r="H4282" s="553"/>
      <c r="I4282" s="553"/>
      <c r="J4282" s="553"/>
      <c r="K4282" s="553"/>
      <c r="L4282" s="553"/>
      <c r="M4282" s="65"/>
    </row>
    <row r="4283" spans="2:13">
      <c r="B4283" s="61" t="s">
        <v>1677</v>
      </c>
      <c r="C4283" s="86" t="s">
        <v>863</v>
      </c>
      <c r="D4283" s="92">
        <v>66</v>
      </c>
      <c r="E4283" s="552" t="s">
        <v>1677</v>
      </c>
      <c r="F4283" s="86" t="s">
        <v>1722</v>
      </c>
      <c r="G4283" s="92">
        <v>0</v>
      </c>
      <c r="H4283" s="553"/>
      <c r="I4283" s="553"/>
      <c r="J4283" s="553"/>
      <c r="K4283" s="553"/>
      <c r="L4283" s="553"/>
      <c r="M4283" s="65"/>
    </row>
    <row r="4284" spans="2:13">
      <c r="B4284" s="61" t="s">
        <v>1693</v>
      </c>
      <c r="C4284" s="86" t="s">
        <v>964</v>
      </c>
      <c r="D4284" s="92">
        <v>75</v>
      </c>
      <c r="E4284" s="552" t="s">
        <v>1693</v>
      </c>
      <c r="F4284" s="86" t="s">
        <v>1722</v>
      </c>
      <c r="G4284" s="92">
        <v>0</v>
      </c>
      <c r="H4284" s="553"/>
      <c r="I4284" s="553"/>
      <c r="J4284" s="553"/>
      <c r="K4284" s="553"/>
      <c r="L4284" s="553"/>
      <c r="M4284" s="65"/>
    </row>
    <row r="4285" spans="2:13" ht="15.75" thickBot="1">
      <c r="B4285" s="102" t="s">
        <v>1729</v>
      </c>
      <c r="C4285" s="93"/>
      <c r="D4285" s="108">
        <v>71</v>
      </c>
      <c r="E4285" s="103" t="s">
        <v>1730</v>
      </c>
      <c r="F4285" s="93"/>
      <c r="G4285" s="108">
        <v>78</v>
      </c>
      <c r="H4285" s="83"/>
      <c r="I4285" s="83"/>
      <c r="J4285" s="83"/>
      <c r="K4285" s="83"/>
      <c r="L4285" s="83"/>
      <c r="M4285" s="84"/>
    </row>
    <row r="4286" spans="2:13" ht="15.75" thickTop="1">
      <c r="B4286" s="156"/>
      <c r="C4286" s="157"/>
      <c r="D4286" s="157"/>
      <c r="E4286" s="156"/>
      <c r="F4286" s="157"/>
      <c r="G4286" s="157"/>
      <c r="H4286" s="156"/>
      <c r="I4286" s="156"/>
      <c r="J4286" s="156"/>
      <c r="K4286" s="156"/>
      <c r="L4286" s="156"/>
      <c r="M4286" s="156"/>
    </row>
    <row r="4287" spans="2:13">
      <c r="B4287" s="156"/>
      <c r="C4287" s="157"/>
      <c r="D4287" s="157"/>
      <c r="E4287" s="156"/>
      <c r="F4287" s="157"/>
      <c r="G4287" s="157"/>
      <c r="H4287" s="156"/>
      <c r="I4287" s="156"/>
      <c r="J4287" s="156"/>
      <c r="K4287" s="156"/>
      <c r="L4287" s="156"/>
      <c r="M4287" s="156"/>
    </row>
    <row r="4288" spans="2:13" ht="15.75" thickBot="1">
      <c r="B4288" s="156"/>
      <c r="C4288" s="157"/>
      <c r="D4288" s="157"/>
      <c r="E4288" s="156"/>
      <c r="F4288" s="157"/>
      <c r="G4288" s="157"/>
      <c r="H4288" s="156"/>
      <c r="I4288" s="156"/>
      <c r="J4288" s="156"/>
      <c r="K4288" s="156"/>
      <c r="L4288" s="156"/>
      <c r="M4288" s="156"/>
    </row>
    <row r="4289" spans="2:13" ht="16.5" thickTop="1" thickBot="1">
      <c r="B4289" s="833" t="s">
        <v>1827</v>
      </c>
      <c r="C4289" s="834"/>
      <c r="D4289" s="835" t="s">
        <v>1658</v>
      </c>
      <c r="E4289" s="836"/>
      <c r="F4289" s="836"/>
      <c r="G4289" s="836"/>
      <c r="H4289" s="836"/>
      <c r="I4289" s="837"/>
      <c r="J4289" s="250"/>
      <c r="K4289" s="59"/>
      <c r="L4289" s="59"/>
      <c r="M4289" s="60"/>
    </row>
    <row r="4290" spans="2:13" ht="15.75" thickTop="1">
      <c r="B4290" s="66" t="s">
        <v>1667</v>
      </c>
      <c r="C4290" s="600" t="s">
        <v>2070</v>
      </c>
      <c r="D4290" s="240" t="s">
        <v>1652</v>
      </c>
      <c r="E4290" s="241" t="s">
        <v>1653</v>
      </c>
      <c r="F4290" s="241" t="s">
        <v>1654</v>
      </c>
      <c r="G4290" s="241" t="s">
        <v>1656</v>
      </c>
      <c r="H4290" s="241" t="s">
        <v>1655</v>
      </c>
      <c r="I4290" s="242" t="s">
        <v>1657</v>
      </c>
      <c r="J4290" s="184"/>
      <c r="K4290" s="239"/>
      <c r="L4290" s="239"/>
      <c r="M4290" s="65"/>
    </row>
    <row r="4291" spans="2:13">
      <c r="B4291" s="66" t="s">
        <v>1757</v>
      </c>
      <c r="C4291" s="86" t="s">
        <v>1745</v>
      </c>
      <c r="D4291" s="87">
        <v>70</v>
      </c>
      <c r="E4291" s="88">
        <v>110</v>
      </c>
      <c r="F4291" s="88">
        <v>70</v>
      </c>
      <c r="G4291" s="88">
        <v>115</v>
      </c>
      <c r="H4291" s="88">
        <v>70</v>
      </c>
      <c r="I4291" s="89">
        <v>90</v>
      </c>
      <c r="J4291" s="184"/>
      <c r="K4291" s="239"/>
      <c r="L4291" s="239"/>
      <c r="M4291" s="65"/>
    </row>
    <row r="4292" spans="2:13">
      <c r="B4292" s="66" t="s">
        <v>1665</v>
      </c>
      <c r="C4292" s="86" t="s">
        <v>4</v>
      </c>
      <c r="D4292" s="838" t="s">
        <v>1669</v>
      </c>
      <c r="E4292" s="839"/>
      <c r="F4292" s="839"/>
      <c r="G4292" s="839"/>
      <c r="H4292" s="839"/>
      <c r="I4292" s="840"/>
      <c r="J4292" s="184"/>
      <c r="K4292" s="239"/>
      <c r="L4292" s="239"/>
      <c r="M4292" s="65"/>
    </row>
    <row r="4293" spans="2:13">
      <c r="B4293" s="66" t="s">
        <v>1666</v>
      </c>
      <c r="C4293" s="86" t="s">
        <v>15</v>
      </c>
      <c r="D4293" s="841" t="s">
        <v>1661</v>
      </c>
      <c r="E4293" s="842"/>
      <c r="F4293" s="842"/>
      <c r="G4293" s="842" t="s">
        <v>1662</v>
      </c>
      <c r="H4293" s="842"/>
      <c r="I4293" s="843"/>
      <c r="J4293" s="184"/>
      <c r="K4293" s="239"/>
      <c r="L4293" s="239"/>
      <c r="M4293" s="65"/>
    </row>
    <row r="4294" spans="2:13">
      <c r="B4294" s="66" t="s">
        <v>1670</v>
      </c>
      <c r="C4294" s="96" t="s">
        <v>1483</v>
      </c>
      <c r="D4294" s="63" t="s">
        <v>1663</v>
      </c>
      <c r="E4294" s="239" t="s">
        <v>869</v>
      </c>
      <c r="F4294" s="239"/>
      <c r="G4294" s="64" t="s">
        <v>1663</v>
      </c>
      <c r="H4294" s="239" t="s">
        <v>964</v>
      </c>
      <c r="I4294" s="70"/>
      <c r="J4294" s="251"/>
      <c r="K4294" s="239"/>
      <c r="L4294" s="239"/>
      <c r="M4294" s="65"/>
    </row>
    <row r="4295" spans="2:13">
      <c r="B4295" s="66" t="s">
        <v>1659</v>
      </c>
      <c r="C4295" s="110">
        <v>757.97</v>
      </c>
      <c r="D4295" s="71" t="s">
        <v>1664</v>
      </c>
      <c r="E4295" s="90">
        <v>150</v>
      </c>
      <c r="F4295" s="68"/>
      <c r="G4295" s="72" t="s">
        <v>1664</v>
      </c>
      <c r="H4295" s="90">
        <v>75</v>
      </c>
      <c r="I4295" s="69"/>
      <c r="J4295" s="239"/>
      <c r="K4295" s="239"/>
      <c r="L4295" s="239"/>
      <c r="M4295" s="65"/>
    </row>
    <row r="4296" spans="2:13">
      <c r="B4296" s="66" t="s">
        <v>1660</v>
      </c>
      <c r="C4296" s="86">
        <v>498.96</v>
      </c>
      <c r="D4296" s="838" t="s">
        <v>1668</v>
      </c>
      <c r="E4296" s="839"/>
      <c r="F4296" s="839"/>
      <c r="G4296" s="839"/>
      <c r="H4296" s="839"/>
      <c r="I4296" s="840"/>
      <c r="J4296" s="239"/>
      <c r="K4296" s="239"/>
      <c r="L4296" s="239"/>
      <c r="M4296" s="65"/>
    </row>
    <row r="4297" spans="2:13">
      <c r="B4297" s="66" t="s">
        <v>1728</v>
      </c>
      <c r="C4297" s="140">
        <v>572.52</v>
      </c>
      <c r="D4297" s="841" t="s">
        <v>1661</v>
      </c>
      <c r="E4297" s="842"/>
      <c r="F4297" s="842"/>
      <c r="G4297" s="842" t="s">
        <v>1662</v>
      </c>
      <c r="H4297" s="842"/>
      <c r="I4297" s="843"/>
      <c r="J4297" s="239"/>
      <c r="K4297" s="239"/>
      <c r="L4297" s="239"/>
      <c r="M4297" s="65"/>
    </row>
    <row r="4298" spans="2:13">
      <c r="B4298" s="66" t="s">
        <v>1713</v>
      </c>
      <c r="C4298" s="86">
        <v>1.08</v>
      </c>
      <c r="D4298" s="63" t="s">
        <v>1663</v>
      </c>
      <c r="E4298" s="239" t="s">
        <v>660</v>
      </c>
      <c r="F4298" s="239"/>
      <c r="G4298" s="64" t="s">
        <v>1663</v>
      </c>
      <c r="H4298" s="239" t="s">
        <v>860</v>
      </c>
      <c r="I4298" s="70"/>
      <c r="J4298" s="239"/>
      <c r="K4298" s="239"/>
      <c r="L4298" s="239"/>
      <c r="M4298" s="65"/>
    </row>
    <row r="4299" spans="2:13">
      <c r="B4299" s="66" t="s">
        <v>1714</v>
      </c>
      <c r="C4299" s="86">
        <v>1.38</v>
      </c>
      <c r="D4299" s="63" t="s">
        <v>1664</v>
      </c>
      <c r="E4299" s="90">
        <v>90</v>
      </c>
      <c r="F4299" s="68"/>
      <c r="G4299" s="72" t="s">
        <v>1664</v>
      </c>
      <c r="H4299" s="91">
        <v>80</v>
      </c>
      <c r="I4299" s="70"/>
      <c r="J4299" s="239"/>
      <c r="K4299" s="239"/>
      <c r="L4299" s="239"/>
      <c r="M4299" s="65"/>
    </row>
    <row r="4300" spans="2:13">
      <c r="B4300" s="844" t="s">
        <v>1671</v>
      </c>
      <c r="C4300" s="839"/>
      <c r="D4300" s="840"/>
      <c r="E4300" s="838" t="s">
        <v>1672</v>
      </c>
      <c r="F4300" s="839"/>
      <c r="G4300" s="840"/>
      <c r="H4300" s="838" t="s">
        <v>1673</v>
      </c>
      <c r="I4300" s="839"/>
      <c r="J4300" s="840"/>
      <c r="K4300" s="838" t="s">
        <v>1701</v>
      </c>
      <c r="L4300" s="839"/>
      <c r="M4300" s="845"/>
    </row>
    <row r="4301" spans="2:13">
      <c r="B4301" s="73" t="s">
        <v>1674</v>
      </c>
      <c r="C4301" s="241" t="s">
        <v>1675</v>
      </c>
      <c r="D4301" s="242" t="s">
        <v>1676</v>
      </c>
      <c r="E4301" s="240" t="s">
        <v>1674</v>
      </c>
      <c r="F4301" s="241" t="s">
        <v>1675</v>
      </c>
      <c r="G4301" s="242" t="s">
        <v>1676</v>
      </c>
      <c r="H4301" s="240" t="s">
        <v>1694</v>
      </c>
      <c r="I4301" s="241" t="s">
        <v>1731</v>
      </c>
      <c r="J4301" s="242" t="s">
        <v>1732</v>
      </c>
      <c r="K4301" s="240" t="s">
        <v>1702</v>
      </c>
      <c r="L4301" s="241"/>
      <c r="M4301" s="77" t="s">
        <v>1703</v>
      </c>
    </row>
    <row r="4302" spans="2:13">
      <c r="B4302" s="61" t="s">
        <v>1678</v>
      </c>
      <c r="C4302" s="109" t="s">
        <v>1747</v>
      </c>
      <c r="D4302" s="92">
        <v>110</v>
      </c>
      <c r="E4302" s="238" t="s">
        <v>1678</v>
      </c>
      <c r="F4302" s="94" t="s">
        <v>944</v>
      </c>
      <c r="G4302" s="92">
        <v>68</v>
      </c>
      <c r="H4302" s="238" t="s">
        <v>1695</v>
      </c>
      <c r="I4302" s="86">
        <v>0</v>
      </c>
      <c r="J4302" s="92">
        <v>10</v>
      </c>
      <c r="K4302" s="238" t="s">
        <v>1704</v>
      </c>
      <c r="L4302" s="239"/>
      <c r="M4302" s="107">
        <v>30</v>
      </c>
    </row>
    <row r="4303" spans="2:13">
      <c r="B4303" s="61" t="s">
        <v>1679</v>
      </c>
      <c r="C4303" s="86" t="s">
        <v>680</v>
      </c>
      <c r="D4303" s="92">
        <v>77</v>
      </c>
      <c r="E4303" s="238" t="s">
        <v>1679</v>
      </c>
      <c r="F4303" s="86" t="s">
        <v>1722</v>
      </c>
      <c r="G4303" s="92">
        <v>0</v>
      </c>
      <c r="H4303" s="238" t="s">
        <v>1696</v>
      </c>
      <c r="I4303" s="86">
        <v>90</v>
      </c>
      <c r="J4303" s="92">
        <v>20</v>
      </c>
      <c r="K4303" s="238" t="s">
        <v>1735</v>
      </c>
      <c r="L4303" s="239"/>
      <c r="M4303" s="107">
        <v>0</v>
      </c>
    </row>
    <row r="4304" spans="2:13">
      <c r="B4304" s="61" t="s">
        <v>1680</v>
      </c>
      <c r="C4304" s="86" t="s">
        <v>1722</v>
      </c>
      <c r="D4304" s="92">
        <v>0</v>
      </c>
      <c r="E4304" s="238" t="s">
        <v>1680</v>
      </c>
      <c r="F4304" s="96" t="s">
        <v>1346</v>
      </c>
      <c r="G4304" s="92">
        <v>60</v>
      </c>
      <c r="H4304" s="238" t="s">
        <v>1697</v>
      </c>
      <c r="I4304" s="86">
        <v>0</v>
      </c>
      <c r="J4304" s="92">
        <v>20</v>
      </c>
      <c r="K4304" s="67" t="s">
        <v>1706</v>
      </c>
      <c r="L4304" s="68"/>
      <c r="M4304" s="101">
        <v>0</v>
      </c>
    </row>
    <row r="4305" spans="2:13">
      <c r="B4305" s="61" t="s">
        <v>1681</v>
      </c>
      <c r="C4305" s="109" t="s">
        <v>1784</v>
      </c>
      <c r="D4305" s="92">
        <v>75</v>
      </c>
      <c r="E4305" s="238" t="s">
        <v>1681</v>
      </c>
      <c r="F4305" s="86" t="s">
        <v>1722</v>
      </c>
      <c r="G4305" s="92">
        <v>0</v>
      </c>
      <c r="H4305" s="238" t="s">
        <v>1698</v>
      </c>
      <c r="I4305" s="86">
        <v>0</v>
      </c>
      <c r="J4305" s="92">
        <v>10</v>
      </c>
      <c r="K4305" s="838" t="s">
        <v>1707</v>
      </c>
      <c r="L4305" s="839"/>
      <c r="M4305" s="845"/>
    </row>
    <row r="4306" spans="2:13">
      <c r="B4306" s="61" t="s">
        <v>1682</v>
      </c>
      <c r="C4306" s="86" t="s">
        <v>1722</v>
      </c>
      <c r="D4306" s="92">
        <v>0</v>
      </c>
      <c r="E4306" s="238" t="s">
        <v>1682</v>
      </c>
      <c r="F4306" s="86" t="s">
        <v>1722</v>
      </c>
      <c r="G4306" s="92">
        <v>0</v>
      </c>
      <c r="H4306" s="239" t="s">
        <v>1724</v>
      </c>
      <c r="I4306" s="86">
        <v>50</v>
      </c>
      <c r="J4306" s="92">
        <v>0</v>
      </c>
      <c r="K4306" s="846" t="s">
        <v>1708</v>
      </c>
      <c r="L4306" s="847"/>
      <c r="M4306" s="107">
        <v>0</v>
      </c>
    </row>
    <row r="4307" spans="2:13">
      <c r="B4307" s="61" t="s">
        <v>1683</v>
      </c>
      <c r="C4307" s="86" t="s">
        <v>953</v>
      </c>
      <c r="D4307" s="92">
        <v>75</v>
      </c>
      <c r="E4307" s="238" t="s">
        <v>1683</v>
      </c>
      <c r="F4307" s="86" t="s">
        <v>1722</v>
      </c>
      <c r="G4307" s="92">
        <v>0</v>
      </c>
      <c r="H4307" s="238" t="s">
        <v>1699</v>
      </c>
      <c r="I4307" s="86">
        <v>0</v>
      </c>
      <c r="J4307" s="92">
        <v>10</v>
      </c>
      <c r="K4307" s="846" t="s">
        <v>1709</v>
      </c>
      <c r="L4307" s="847"/>
      <c r="M4307" s="107">
        <v>0</v>
      </c>
    </row>
    <row r="4308" spans="2:13">
      <c r="B4308" s="61" t="s">
        <v>1684</v>
      </c>
      <c r="C4308" s="86" t="s">
        <v>1723</v>
      </c>
      <c r="D4308" s="92" t="s">
        <v>1723</v>
      </c>
      <c r="E4308" s="238" t="s">
        <v>1684</v>
      </c>
      <c r="F4308" s="86" t="s">
        <v>1723</v>
      </c>
      <c r="G4308" s="92" t="s">
        <v>1723</v>
      </c>
      <c r="H4308" s="238" t="s">
        <v>1685</v>
      </c>
      <c r="I4308" s="86">
        <v>85</v>
      </c>
      <c r="J4308" s="92">
        <v>30</v>
      </c>
      <c r="K4308" s="846" t="s">
        <v>1710</v>
      </c>
      <c r="L4308" s="847"/>
      <c r="M4308" s="107">
        <v>0</v>
      </c>
    </row>
    <row r="4309" spans="2:13">
      <c r="B4309" s="61" t="s">
        <v>1685</v>
      </c>
      <c r="C4309" s="86" t="s">
        <v>1095</v>
      </c>
      <c r="D4309" s="92">
        <v>80</v>
      </c>
      <c r="E4309" s="238" t="s">
        <v>1685</v>
      </c>
      <c r="F4309" s="86" t="s">
        <v>1722</v>
      </c>
      <c r="G4309" s="92">
        <v>0</v>
      </c>
      <c r="H4309" s="238" t="s">
        <v>1700</v>
      </c>
      <c r="I4309" s="100">
        <v>0</v>
      </c>
      <c r="J4309" s="106">
        <v>0</v>
      </c>
      <c r="K4309" s="593" t="s">
        <v>2003</v>
      </c>
      <c r="L4309" s="100"/>
      <c r="M4309" s="101">
        <v>0</v>
      </c>
    </row>
    <row r="4310" spans="2:13">
      <c r="B4310" s="61" t="s">
        <v>1686</v>
      </c>
      <c r="C4310" s="94" t="s">
        <v>811</v>
      </c>
      <c r="D4310" s="92">
        <v>100</v>
      </c>
      <c r="E4310" s="238" t="s">
        <v>1686</v>
      </c>
      <c r="F4310" s="86" t="s">
        <v>1722</v>
      </c>
      <c r="G4310" s="92">
        <v>0</v>
      </c>
      <c r="H4310" s="848" t="s">
        <v>1712</v>
      </c>
      <c r="I4310" s="849"/>
      <c r="J4310" s="81" t="s">
        <v>1711</v>
      </c>
      <c r="K4310" s="97">
        <v>40</v>
      </c>
      <c r="L4310" s="82" t="s">
        <v>1705</v>
      </c>
      <c r="M4310" s="98">
        <v>220</v>
      </c>
    </row>
    <row r="4311" spans="2:13">
      <c r="B4311" s="61" t="s">
        <v>1687</v>
      </c>
      <c r="C4311" s="86" t="s">
        <v>1722</v>
      </c>
      <c r="D4311" s="92">
        <v>0</v>
      </c>
      <c r="E4311" s="238" t="s">
        <v>1687</v>
      </c>
      <c r="F4311" s="86" t="s">
        <v>1722</v>
      </c>
      <c r="G4311" s="92">
        <v>0</v>
      </c>
      <c r="H4311" s="239"/>
      <c r="I4311" s="239"/>
      <c r="J4311" s="239"/>
      <c r="K4311" s="239"/>
      <c r="L4311" s="239"/>
      <c r="M4311" s="65"/>
    </row>
    <row r="4312" spans="2:13">
      <c r="B4312" s="61" t="s">
        <v>1688</v>
      </c>
      <c r="C4312" s="96" t="s">
        <v>1372</v>
      </c>
      <c r="D4312" s="92">
        <v>72</v>
      </c>
      <c r="E4312" s="238" t="s">
        <v>1688</v>
      </c>
      <c r="F4312" s="86" t="s">
        <v>13</v>
      </c>
      <c r="G4312" s="92">
        <v>90</v>
      </c>
      <c r="H4312" s="239"/>
      <c r="I4312" s="239"/>
      <c r="J4312" s="239"/>
      <c r="K4312" s="239"/>
      <c r="L4312" s="239"/>
      <c r="M4312" s="65"/>
    </row>
    <row r="4313" spans="2:13">
      <c r="B4313" s="61" t="s">
        <v>1689</v>
      </c>
      <c r="C4313" s="94" t="s">
        <v>879</v>
      </c>
      <c r="D4313" s="92">
        <v>51</v>
      </c>
      <c r="E4313" s="238" t="s">
        <v>1689</v>
      </c>
      <c r="F4313" s="86" t="s">
        <v>1722</v>
      </c>
      <c r="G4313" s="92">
        <v>0</v>
      </c>
      <c r="H4313" s="239"/>
      <c r="I4313" s="239"/>
      <c r="J4313" s="239"/>
      <c r="K4313" s="239"/>
      <c r="L4313" s="239"/>
      <c r="M4313" s="65"/>
    </row>
    <row r="4314" spans="2:13">
      <c r="B4314" s="61" t="s">
        <v>1690</v>
      </c>
      <c r="C4314" s="94" t="s">
        <v>1252</v>
      </c>
      <c r="D4314" s="92">
        <v>80</v>
      </c>
      <c r="E4314" s="238" t="s">
        <v>1690</v>
      </c>
      <c r="F4314" s="86" t="s">
        <v>1722</v>
      </c>
      <c r="G4314" s="92">
        <v>0</v>
      </c>
      <c r="H4314" s="239"/>
      <c r="I4314" s="239"/>
      <c r="J4314" s="239"/>
      <c r="K4314" s="239"/>
      <c r="L4314" s="239"/>
      <c r="M4314" s="65"/>
    </row>
    <row r="4315" spans="2:13">
      <c r="B4315" s="61" t="s">
        <v>1691</v>
      </c>
      <c r="C4315" s="96" t="s">
        <v>1187</v>
      </c>
      <c r="D4315" s="92">
        <v>70</v>
      </c>
      <c r="E4315" s="238" t="s">
        <v>1691</v>
      </c>
      <c r="F4315" s="96" t="s">
        <v>1185</v>
      </c>
      <c r="G4315" s="92">
        <v>80</v>
      </c>
      <c r="H4315" s="86" t="s">
        <v>1716</v>
      </c>
      <c r="I4315" s="239"/>
      <c r="J4315" s="85" t="s">
        <v>1717</v>
      </c>
      <c r="K4315" s="239"/>
      <c r="L4315" s="85" t="s">
        <v>1718</v>
      </c>
      <c r="M4315" s="65"/>
    </row>
    <row r="4316" spans="2:13">
      <c r="B4316" s="61" t="s">
        <v>1692</v>
      </c>
      <c r="C4316" s="86" t="s">
        <v>1722</v>
      </c>
      <c r="D4316" s="92">
        <v>0</v>
      </c>
      <c r="E4316" s="238" t="s">
        <v>1692</v>
      </c>
      <c r="F4316" s="96" t="s">
        <v>799</v>
      </c>
      <c r="G4316" s="92">
        <v>90</v>
      </c>
      <c r="H4316" s="239"/>
      <c r="I4316" s="239"/>
      <c r="J4316" s="239"/>
      <c r="K4316" s="239"/>
      <c r="L4316" s="239"/>
      <c r="M4316" s="65"/>
    </row>
    <row r="4317" spans="2:13">
      <c r="B4317" s="61" t="s">
        <v>1677</v>
      </c>
      <c r="C4317" s="86" t="s">
        <v>752</v>
      </c>
      <c r="D4317" s="92">
        <v>80</v>
      </c>
      <c r="E4317" s="238" t="s">
        <v>1677</v>
      </c>
      <c r="F4317" s="86" t="s">
        <v>761</v>
      </c>
      <c r="G4317" s="92">
        <v>80</v>
      </c>
      <c r="H4317" s="239"/>
      <c r="I4317" s="239"/>
      <c r="J4317" s="239"/>
      <c r="K4317" s="239"/>
      <c r="L4317" s="239"/>
      <c r="M4317" s="65"/>
    </row>
    <row r="4318" spans="2:13">
      <c r="B4318" s="61" t="s">
        <v>1693</v>
      </c>
      <c r="C4318" s="86" t="s">
        <v>1723</v>
      </c>
      <c r="D4318" s="92" t="s">
        <v>1723</v>
      </c>
      <c r="E4318" s="238" t="s">
        <v>1693</v>
      </c>
      <c r="F4318" s="86" t="s">
        <v>1723</v>
      </c>
      <c r="G4318" s="92" t="s">
        <v>1723</v>
      </c>
      <c r="H4318" s="239"/>
      <c r="I4318" s="239"/>
      <c r="J4318" s="239"/>
      <c r="K4318" s="239"/>
      <c r="L4318" s="239"/>
      <c r="M4318" s="65"/>
    </row>
    <row r="4319" spans="2:13" ht="15.75" thickBot="1">
      <c r="B4319" s="102" t="s">
        <v>1729</v>
      </c>
      <c r="C4319" s="93"/>
      <c r="D4319" s="108">
        <v>79</v>
      </c>
      <c r="E4319" s="103" t="s">
        <v>1730</v>
      </c>
      <c r="F4319" s="93"/>
      <c r="G4319" s="108">
        <v>78</v>
      </c>
      <c r="H4319" s="83"/>
      <c r="I4319" s="83"/>
      <c r="J4319" s="83"/>
      <c r="K4319" s="83"/>
      <c r="L4319" s="83"/>
      <c r="M4319" s="84"/>
    </row>
    <row r="4320" spans="2:13" ht="16.5" thickTop="1" thickBot="1">
      <c r="B4320" s="156"/>
      <c r="C4320" s="157"/>
      <c r="D4320" s="157"/>
      <c r="E4320" s="156"/>
      <c r="F4320" s="157"/>
      <c r="G4320" s="157"/>
      <c r="H4320" s="156"/>
      <c r="I4320" s="156"/>
      <c r="J4320" s="156"/>
      <c r="K4320" s="156"/>
      <c r="L4320" s="156"/>
      <c r="M4320" s="156"/>
    </row>
    <row r="4321" spans="2:13" ht="16.5" thickTop="1" thickBot="1">
      <c r="B4321" s="833" t="s">
        <v>1896</v>
      </c>
      <c r="C4321" s="834"/>
      <c r="D4321" s="835" t="s">
        <v>1658</v>
      </c>
      <c r="E4321" s="836"/>
      <c r="F4321" s="836"/>
      <c r="G4321" s="836"/>
      <c r="H4321" s="836"/>
      <c r="I4321" s="837"/>
      <c r="J4321" s="190"/>
      <c r="K4321" s="59"/>
      <c r="L4321" s="59"/>
      <c r="M4321" s="60"/>
    </row>
    <row r="4322" spans="2:13" ht="15.75" thickTop="1">
      <c r="B4322" s="66" t="s">
        <v>1667</v>
      </c>
      <c r="C4322" s="600" t="s">
        <v>2071</v>
      </c>
      <c r="D4322" s="351" t="s">
        <v>1652</v>
      </c>
      <c r="E4322" s="352" t="s">
        <v>1653</v>
      </c>
      <c r="F4322" s="352" t="s">
        <v>1654</v>
      </c>
      <c r="G4322" s="352" t="s">
        <v>1656</v>
      </c>
      <c r="H4322" s="352" t="s">
        <v>1655</v>
      </c>
      <c r="I4322" s="353" t="s">
        <v>1657</v>
      </c>
      <c r="J4322" s="191"/>
      <c r="K4322" s="355"/>
      <c r="L4322" s="355"/>
      <c r="M4322" s="65"/>
    </row>
    <row r="4323" spans="2:13">
      <c r="B4323" s="66" t="s">
        <v>1757</v>
      </c>
      <c r="C4323" s="86" t="s">
        <v>1762</v>
      </c>
      <c r="D4323" s="87">
        <v>80</v>
      </c>
      <c r="E4323" s="88">
        <v>70</v>
      </c>
      <c r="F4323" s="88">
        <v>70</v>
      </c>
      <c r="G4323" s="88">
        <v>90</v>
      </c>
      <c r="H4323" s="88">
        <v>100</v>
      </c>
      <c r="I4323" s="89">
        <v>70</v>
      </c>
      <c r="J4323" s="191"/>
      <c r="K4323" s="355"/>
      <c r="L4323" s="355"/>
      <c r="M4323" s="65"/>
    </row>
    <row r="4324" spans="2:13">
      <c r="B4324" s="66" t="s">
        <v>1665</v>
      </c>
      <c r="C4324" s="86" t="s">
        <v>16</v>
      </c>
      <c r="D4324" s="838" t="s">
        <v>1669</v>
      </c>
      <c r="E4324" s="839"/>
      <c r="F4324" s="839"/>
      <c r="G4324" s="839"/>
      <c r="H4324" s="839"/>
      <c r="I4324" s="840"/>
      <c r="J4324" s="191"/>
      <c r="K4324" s="355"/>
      <c r="L4324" s="355"/>
      <c r="M4324" s="65"/>
    </row>
    <row r="4325" spans="2:13">
      <c r="B4325" s="66" t="s">
        <v>1666</v>
      </c>
      <c r="C4325" s="86" t="s">
        <v>8</v>
      </c>
      <c r="D4325" s="841" t="s">
        <v>1661</v>
      </c>
      <c r="E4325" s="842"/>
      <c r="F4325" s="842"/>
      <c r="G4325" s="842" t="s">
        <v>1662</v>
      </c>
      <c r="H4325" s="842"/>
      <c r="I4325" s="843"/>
      <c r="J4325" s="191"/>
      <c r="K4325" s="355"/>
      <c r="L4325" s="355"/>
      <c r="M4325" s="65"/>
    </row>
    <row r="4326" spans="2:13">
      <c r="B4326" s="66" t="s">
        <v>1670</v>
      </c>
      <c r="C4326" s="96" t="s">
        <v>1612</v>
      </c>
      <c r="D4326" s="63" t="s">
        <v>1663</v>
      </c>
      <c r="E4326" s="355" t="s">
        <v>1351</v>
      </c>
      <c r="F4326" s="355"/>
      <c r="G4326" s="64" t="s">
        <v>1663</v>
      </c>
      <c r="H4326" s="355" t="s">
        <v>1180</v>
      </c>
      <c r="I4326" s="70"/>
      <c r="J4326" s="365"/>
      <c r="K4326" s="355"/>
      <c r="L4326" s="355"/>
      <c r="M4326" s="65"/>
    </row>
    <row r="4327" spans="2:13">
      <c r="B4327" s="66" t="s">
        <v>1659</v>
      </c>
      <c r="C4327" s="86">
        <v>509.11</v>
      </c>
      <c r="D4327" s="71" t="s">
        <v>1664</v>
      </c>
      <c r="E4327" s="90">
        <v>80</v>
      </c>
      <c r="F4327" s="68"/>
      <c r="G4327" s="72" t="s">
        <v>1664</v>
      </c>
      <c r="H4327" s="90">
        <v>80</v>
      </c>
      <c r="I4327" s="69"/>
      <c r="J4327" s="113"/>
      <c r="K4327" s="355"/>
      <c r="L4327" s="355"/>
      <c r="M4327" s="65"/>
    </row>
    <row r="4328" spans="2:13">
      <c r="B4328" s="66" t="s">
        <v>1660</v>
      </c>
      <c r="C4328" s="86">
        <v>234.19</v>
      </c>
      <c r="D4328" s="838" t="s">
        <v>1668</v>
      </c>
      <c r="E4328" s="839"/>
      <c r="F4328" s="839"/>
      <c r="G4328" s="839"/>
      <c r="H4328" s="839"/>
      <c r="I4328" s="840"/>
      <c r="J4328" s="113"/>
      <c r="K4328" s="355"/>
      <c r="L4328" s="355"/>
      <c r="M4328" s="65"/>
    </row>
    <row r="4329" spans="2:13">
      <c r="B4329" s="66" t="s">
        <v>1728</v>
      </c>
      <c r="C4329" s="86">
        <v>440.56</v>
      </c>
      <c r="D4329" s="841" t="s">
        <v>1661</v>
      </c>
      <c r="E4329" s="842"/>
      <c r="F4329" s="842"/>
      <c r="G4329" s="842" t="s">
        <v>1662</v>
      </c>
      <c r="H4329" s="842"/>
      <c r="I4329" s="843"/>
      <c r="J4329" s="113"/>
      <c r="K4329" s="355"/>
      <c r="L4329" s="355"/>
      <c r="M4329" s="65"/>
    </row>
    <row r="4330" spans="2:13">
      <c r="B4330" s="66" t="s">
        <v>1713</v>
      </c>
      <c r="C4330" s="86">
        <v>1.23</v>
      </c>
      <c r="D4330" s="63" t="s">
        <v>1663</v>
      </c>
      <c r="E4330" s="355" t="s">
        <v>1271</v>
      </c>
      <c r="F4330" s="355"/>
      <c r="G4330" s="64" t="s">
        <v>1663</v>
      </c>
      <c r="H4330" s="355" t="s">
        <v>889</v>
      </c>
      <c r="I4330" s="70"/>
      <c r="J4330" s="113"/>
      <c r="K4330" s="355"/>
      <c r="L4330" s="355"/>
      <c r="M4330" s="65"/>
    </row>
    <row r="4331" spans="2:13">
      <c r="B4331" s="66" t="s">
        <v>1714</v>
      </c>
      <c r="C4331" s="86">
        <v>1.08</v>
      </c>
      <c r="D4331" s="63" t="s">
        <v>1664</v>
      </c>
      <c r="E4331" s="90">
        <v>95</v>
      </c>
      <c r="F4331" s="68"/>
      <c r="G4331" s="72" t="s">
        <v>1664</v>
      </c>
      <c r="H4331" s="91">
        <v>80</v>
      </c>
      <c r="I4331" s="70"/>
      <c r="J4331" s="113"/>
      <c r="K4331" s="355"/>
      <c r="L4331" s="355"/>
      <c r="M4331" s="65"/>
    </row>
    <row r="4332" spans="2:13">
      <c r="B4332" s="844" t="s">
        <v>1671</v>
      </c>
      <c r="C4332" s="839"/>
      <c r="D4332" s="840"/>
      <c r="E4332" s="838" t="s">
        <v>1672</v>
      </c>
      <c r="F4332" s="839"/>
      <c r="G4332" s="840"/>
      <c r="H4332" s="838" t="s">
        <v>1673</v>
      </c>
      <c r="I4332" s="839"/>
      <c r="J4332" s="840"/>
      <c r="K4332" s="838" t="s">
        <v>1701</v>
      </c>
      <c r="L4332" s="839"/>
      <c r="M4332" s="845"/>
    </row>
    <row r="4333" spans="2:13">
      <c r="B4333" s="73" t="s">
        <v>1674</v>
      </c>
      <c r="C4333" s="352" t="s">
        <v>1675</v>
      </c>
      <c r="D4333" s="353" t="s">
        <v>1676</v>
      </c>
      <c r="E4333" s="351" t="s">
        <v>1674</v>
      </c>
      <c r="F4333" s="352" t="s">
        <v>1675</v>
      </c>
      <c r="G4333" s="353" t="s">
        <v>1676</v>
      </c>
      <c r="H4333" s="351" t="s">
        <v>1694</v>
      </c>
      <c r="I4333" s="352" t="s">
        <v>1731</v>
      </c>
      <c r="J4333" s="353" t="s">
        <v>1732</v>
      </c>
      <c r="K4333" s="351" t="s">
        <v>1702</v>
      </c>
      <c r="L4333" s="352"/>
      <c r="M4333" s="77" t="s">
        <v>1703</v>
      </c>
    </row>
    <row r="4334" spans="2:13">
      <c r="B4334" s="61" t="s">
        <v>1678</v>
      </c>
      <c r="C4334" s="86" t="s">
        <v>1144</v>
      </c>
      <c r="D4334" s="92">
        <v>102</v>
      </c>
      <c r="E4334" s="354" t="s">
        <v>1678</v>
      </c>
      <c r="F4334" s="94" t="s">
        <v>944</v>
      </c>
      <c r="G4334" s="92">
        <v>68</v>
      </c>
      <c r="H4334" s="354" t="s">
        <v>1695</v>
      </c>
      <c r="I4334" s="86">
        <v>0</v>
      </c>
      <c r="J4334" s="92">
        <v>10</v>
      </c>
      <c r="K4334" s="354" t="s">
        <v>1704</v>
      </c>
      <c r="L4334" s="355"/>
      <c r="M4334" s="107">
        <v>60</v>
      </c>
    </row>
    <row r="4335" spans="2:13">
      <c r="B4335" s="61" t="s">
        <v>1679</v>
      </c>
      <c r="C4335" s="86" t="s">
        <v>847</v>
      </c>
      <c r="D4335" s="92">
        <v>75</v>
      </c>
      <c r="E4335" s="354" t="s">
        <v>1679</v>
      </c>
      <c r="F4335" s="86" t="s">
        <v>1722</v>
      </c>
      <c r="G4335" s="92">
        <v>0</v>
      </c>
      <c r="H4335" s="354" t="s">
        <v>1696</v>
      </c>
      <c r="I4335" s="86">
        <v>90</v>
      </c>
      <c r="J4335" s="92">
        <v>0</v>
      </c>
      <c r="K4335" s="354" t="s">
        <v>1735</v>
      </c>
      <c r="L4335" s="355"/>
      <c r="M4335" s="107">
        <v>61</v>
      </c>
    </row>
    <row r="4336" spans="2:13">
      <c r="B4336" s="61" t="s">
        <v>1680</v>
      </c>
      <c r="C4336" s="86" t="s">
        <v>1723</v>
      </c>
      <c r="D4336" s="92" t="s">
        <v>1723</v>
      </c>
      <c r="E4336" s="354" t="s">
        <v>1680</v>
      </c>
      <c r="F4336" s="86" t="s">
        <v>1723</v>
      </c>
      <c r="G4336" s="92" t="s">
        <v>1723</v>
      </c>
      <c r="H4336" s="354" t="s">
        <v>1697</v>
      </c>
      <c r="I4336" s="86">
        <v>100</v>
      </c>
      <c r="J4336" s="92">
        <v>30</v>
      </c>
      <c r="K4336" s="67" t="s">
        <v>1706</v>
      </c>
      <c r="L4336" s="68"/>
      <c r="M4336" s="101">
        <v>0</v>
      </c>
    </row>
    <row r="4337" spans="2:13">
      <c r="B4337" s="61" t="s">
        <v>1681</v>
      </c>
      <c r="C4337" s="109" t="s">
        <v>1784</v>
      </c>
      <c r="D4337" s="92">
        <v>75</v>
      </c>
      <c r="E4337" s="354" t="s">
        <v>1681</v>
      </c>
      <c r="F4337" s="86" t="s">
        <v>1722</v>
      </c>
      <c r="G4337" s="92">
        <v>0</v>
      </c>
      <c r="H4337" s="354" t="s">
        <v>1698</v>
      </c>
      <c r="I4337" s="86">
        <v>0</v>
      </c>
      <c r="J4337" s="92">
        <v>10</v>
      </c>
      <c r="K4337" s="838" t="s">
        <v>1707</v>
      </c>
      <c r="L4337" s="839"/>
      <c r="M4337" s="845"/>
    </row>
    <row r="4338" spans="2:13">
      <c r="B4338" s="61" t="s">
        <v>1682</v>
      </c>
      <c r="C4338" s="86" t="s">
        <v>1723</v>
      </c>
      <c r="D4338" s="92" t="s">
        <v>1723</v>
      </c>
      <c r="E4338" s="354" t="s">
        <v>1682</v>
      </c>
      <c r="F4338" s="86" t="s">
        <v>1723</v>
      </c>
      <c r="G4338" s="92" t="s">
        <v>1723</v>
      </c>
      <c r="H4338" s="355" t="s">
        <v>1724</v>
      </c>
      <c r="I4338" s="86">
        <v>50</v>
      </c>
      <c r="J4338" s="92">
        <v>0</v>
      </c>
      <c r="K4338" s="846" t="s">
        <v>1708</v>
      </c>
      <c r="L4338" s="847"/>
      <c r="M4338" s="107">
        <v>0</v>
      </c>
    </row>
    <row r="4339" spans="2:13">
      <c r="B4339" s="61" t="s">
        <v>1683</v>
      </c>
      <c r="C4339" s="86" t="s">
        <v>953</v>
      </c>
      <c r="D4339" s="92">
        <v>75</v>
      </c>
      <c r="E4339" s="354" t="s">
        <v>1683</v>
      </c>
      <c r="F4339" s="86" t="s">
        <v>950</v>
      </c>
      <c r="G4339" s="92">
        <v>95</v>
      </c>
      <c r="H4339" s="354" t="s">
        <v>1699</v>
      </c>
      <c r="I4339" s="86">
        <v>0</v>
      </c>
      <c r="J4339" s="92">
        <v>10</v>
      </c>
      <c r="K4339" s="846" t="s">
        <v>1709</v>
      </c>
      <c r="L4339" s="847"/>
      <c r="M4339" s="107">
        <v>0</v>
      </c>
    </row>
    <row r="4340" spans="2:13">
      <c r="B4340" s="61" t="s">
        <v>1684</v>
      </c>
      <c r="C4340" s="96" t="s">
        <v>869</v>
      </c>
      <c r="D4340" s="92">
        <v>150</v>
      </c>
      <c r="E4340" s="354" t="s">
        <v>1684</v>
      </c>
      <c r="F4340" s="94" t="s">
        <v>866</v>
      </c>
      <c r="G4340" s="92">
        <v>84</v>
      </c>
      <c r="H4340" s="354" t="s">
        <v>1685</v>
      </c>
      <c r="I4340" s="86">
        <v>85</v>
      </c>
      <c r="J4340" s="92">
        <v>0</v>
      </c>
      <c r="K4340" s="846" t="s">
        <v>1710</v>
      </c>
      <c r="L4340" s="847"/>
      <c r="M4340" s="107">
        <v>0</v>
      </c>
    </row>
    <row r="4341" spans="2:13">
      <c r="B4341" s="61" t="s">
        <v>1685</v>
      </c>
      <c r="C4341" s="86" t="s">
        <v>1722</v>
      </c>
      <c r="D4341" s="92">
        <v>0</v>
      </c>
      <c r="E4341" s="354" t="s">
        <v>1685</v>
      </c>
      <c r="F4341" s="86" t="s">
        <v>1722</v>
      </c>
      <c r="G4341" s="92">
        <v>0</v>
      </c>
      <c r="H4341" s="354" t="s">
        <v>1700</v>
      </c>
      <c r="I4341" s="100">
        <v>0</v>
      </c>
      <c r="J4341" s="106">
        <v>0</v>
      </c>
      <c r="K4341" s="593" t="s">
        <v>2003</v>
      </c>
      <c r="L4341" s="100"/>
      <c r="M4341" s="101">
        <v>0</v>
      </c>
    </row>
    <row r="4342" spans="2:13">
      <c r="B4342" s="61" t="s">
        <v>1686</v>
      </c>
      <c r="C4342" s="86" t="s">
        <v>1722</v>
      </c>
      <c r="D4342" s="92">
        <v>0</v>
      </c>
      <c r="E4342" s="354" t="s">
        <v>1686</v>
      </c>
      <c r="F4342" s="86" t="s">
        <v>1722</v>
      </c>
      <c r="G4342" s="92">
        <v>0</v>
      </c>
      <c r="H4342" s="848" t="s">
        <v>1712</v>
      </c>
      <c r="I4342" s="849"/>
      <c r="J4342" s="81" t="s">
        <v>1711</v>
      </c>
      <c r="K4342" s="97">
        <v>10</v>
      </c>
      <c r="L4342" s="82" t="s">
        <v>1705</v>
      </c>
      <c r="M4342" s="98">
        <v>80</v>
      </c>
    </row>
    <row r="4343" spans="2:13">
      <c r="B4343" s="61" t="s">
        <v>1687</v>
      </c>
      <c r="C4343" s="86" t="s">
        <v>1722</v>
      </c>
      <c r="D4343" s="92">
        <v>0</v>
      </c>
      <c r="E4343" s="354" t="s">
        <v>1687</v>
      </c>
      <c r="F4343" s="86" t="s">
        <v>1722</v>
      </c>
      <c r="G4343" s="92">
        <v>0</v>
      </c>
      <c r="H4343" s="355"/>
      <c r="I4343" s="355"/>
      <c r="J4343" s="355"/>
      <c r="K4343" s="355"/>
      <c r="L4343" s="355"/>
      <c r="M4343" s="65"/>
    </row>
    <row r="4344" spans="2:13">
      <c r="B4344" s="61" t="s">
        <v>1688</v>
      </c>
      <c r="C4344" s="96" t="s">
        <v>1372</v>
      </c>
      <c r="D4344" s="92">
        <v>72</v>
      </c>
      <c r="E4344" s="354" t="s">
        <v>1688</v>
      </c>
      <c r="F4344" s="86" t="s">
        <v>1722</v>
      </c>
      <c r="G4344" s="92">
        <v>0</v>
      </c>
      <c r="H4344" s="355"/>
      <c r="I4344" s="355"/>
      <c r="J4344" s="355"/>
      <c r="K4344" s="355"/>
      <c r="L4344" s="355"/>
      <c r="M4344" s="65"/>
    </row>
    <row r="4345" spans="2:13">
      <c r="B4345" s="61" t="s">
        <v>1689</v>
      </c>
      <c r="C4345" s="86" t="s">
        <v>1722</v>
      </c>
      <c r="D4345" s="92">
        <v>0</v>
      </c>
      <c r="E4345" s="354" t="s">
        <v>1689</v>
      </c>
      <c r="F4345" s="86" t="s">
        <v>1722</v>
      </c>
      <c r="G4345" s="92">
        <v>0</v>
      </c>
      <c r="H4345" s="355"/>
      <c r="I4345" s="355"/>
      <c r="J4345" s="355"/>
      <c r="K4345" s="355"/>
      <c r="L4345" s="355"/>
      <c r="M4345" s="65"/>
    </row>
    <row r="4346" spans="2:13">
      <c r="B4346" s="61" t="s">
        <v>1690</v>
      </c>
      <c r="C4346" s="86" t="s">
        <v>1722</v>
      </c>
      <c r="D4346" s="92">
        <v>0</v>
      </c>
      <c r="E4346" s="354" t="s">
        <v>1690</v>
      </c>
      <c r="F4346" s="86" t="s">
        <v>1722</v>
      </c>
      <c r="G4346" s="92">
        <v>0</v>
      </c>
      <c r="H4346" s="355"/>
      <c r="I4346" s="355"/>
      <c r="J4346" s="355"/>
      <c r="K4346" s="355"/>
      <c r="L4346" s="355"/>
      <c r="M4346" s="65"/>
    </row>
    <row r="4347" spans="2:13">
      <c r="B4347" s="61" t="s">
        <v>1691</v>
      </c>
      <c r="C4347" s="86" t="s">
        <v>656</v>
      </c>
      <c r="D4347" s="92">
        <v>30</v>
      </c>
      <c r="E4347" s="354" t="s">
        <v>1691</v>
      </c>
      <c r="F4347" s="86" t="s">
        <v>1722</v>
      </c>
      <c r="G4347" s="92">
        <v>0</v>
      </c>
      <c r="H4347" s="86" t="s">
        <v>1716</v>
      </c>
      <c r="I4347" s="355"/>
      <c r="J4347" s="85" t="s">
        <v>1717</v>
      </c>
      <c r="K4347" s="355"/>
      <c r="L4347" s="85" t="s">
        <v>1718</v>
      </c>
      <c r="M4347" s="65"/>
    </row>
    <row r="4348" spans="2:13">
      <c r="B4348" s="61" t="s">
        <v>1692</v>
      </c>
      <c r="C4348" s="86" t="s">
        <v>1722</v>
      </c>
      <c r="D4348" s="92">
        <v>0</v>
      </c>
      <c r="E4348" s="354" t="s">
        <v>1692</v>
      </c>
      <c r="F4348" s="86" t="s">
        <v>1722</v>
      </c>
      <c r="G4348" s="92">
        <v>0</v>
      </c>
      <c r="H4348" s="355"/>
      <c r="I4348" s="355"/>
      <c r="J4348" s="355"/>
      <c r="K4348" s="355"/>
      <c r="L4348" s="355"/>
      <c r="M4348" s="65"/>
    </row>
    <row r="4349" spans="2:13">
      <c r="B4349" s="61" t="s">
        <v>1677</v>
      </c>
      <c r="C4349" s="86" t="s">
        <v>863</v>
      </c>
      <c r="D4349" s="92">
        <v>66</v>
      </c>
      <c r="E4349" s="354" t="s">
        <v>1677</v>
      </c>
      <c r="F4349" s="86" t="s">
        <v>1722</v>
      </c>
      <c r="G4349" s="92">
        <v>0</v>
      </c>
      <c r="H4349" s="355"/>
      <c r="I4349" s="355"/>
      <c r="J4349" s="355"/>
      <c r="K4349" s="355"/>
      <c r="L4349" s="355"/>
      <c r="M4349" s="65"/>
    </row>
    <row r="4350" spans="2:13">
      <c r="B4350" s="61" t="s">
        <v>1693</v>
      </c>
      <c r="C4350" s="86" t="s">
        <v>1722</v>
      </c>
      <c r="D4350" s="92">
        <v>0</v>
      </c>
      <c r="E4350" s="354" t="s">
        <v>1693</v>
      </c>
      <c r="F4350" s="86" t="s">
        <v>1722</v>
      </c>
      <c r="G4350" s="92">
        <v>0</v>
      </c>
      <c r="H4350" s="355"/>
      <c r="I4350" s="355"/>
      <c r="J4350" s="355"/>
      <c r="K4350" s="355"/>
      <c r="L4350" s="355"/>
      <c r="M4350" s="65"/>
    </row>
    <row r="4351" spans="2:13" ht="15.75" thickBot="1">
      <c r="B4351" s="102" t="s">
        <v>1729</v>
      </c>
      <c r="C4351" s="93"/>
      <c r="D4351" s="108">
        <v>81</v>
      </c>
      <c r="E4351" s="103" t="s">
        <v>1730</v>
      </c>
      <c r="F4351" s="93"/>
      <c r="G4351" s="108">
        <v>82</v>
      </c>
      <c r="H4351" s="83"/>
      <c r="I4351" s="83"/>
      <c r="J4351" s="83"/>
      <c r="K4351" s="83"/>
      <c r="L4351" s="83"/>
      <c r="M4351" s="84"/>
    </row>
    <row r="4352" spans="2:13" ht="15.75" thickTop="1">
      <c r="B4352" s="156"/>
      <c r="C4352" s="157"/>
      <c r="D4352" s="157"/>
      <c r="E4352" s="156"/>
      <c r="F4352" s="157"/>
      <c r="G4352" s="157"/>
      <c r="H4352" s="156"/>
      <c r="I4352" s="156"/>
      <c r="J4352" s="156"/>
      <c r="K4352" s="156"/>
      <c r="L4352" s="156"/>
      <c r="M4352" s="156"/>
    </row>
    <row r="4353" spans="2:13">
      <c r="B4353" s="156"/>
      <c r="C4353" s="157"/>
      <c r="D4353" s="157"/>
      <c r="E4353" s="156"/>
      <c r="F4353" s="157"/>
      <c r="G4353" s="157"/>
      <c r="H4353" s="156"/>
      <c r="I4353" s="156"/>
      <c r="J4353" s="156"/>
      <c r="K4353" s="156"/>
      <c r="L4353" s="156"/>
      <c r="M4353" s="156"/>
    </row>
    <row r="4354" spans="2:13" ht="15.75" thickBot="1">
      <c r="B4354" s="156"/>
      <c r="C4354" s="157"/>
      <c r="D4354" s="157"/>
      <c r="E4354" s="156"/>
      <c r="F4354" s="157"/>
      <c r="G4354" s="157"/>
      <c r="H4354" s="156"/>
      <c r="I4354" s="156"/>
      <c r="J4354" s="156"/>
      <c r="K4354" s="156"/>
      <c r="L4354" s="156"/>
      <c r="M4354" s="156"/>
    </row>
    <row r="4355" spans="2:13" ht="16.5" thickTop="1" thickBot="1">
      <c r="B4355" s="833" t="s">
        <v>2160</v>
      </c>
      <c r="C4355" s="834"/>
      <c r="D4355" s="835" t="s">
        <v>1658</v>
      </c>
      <c r="E4355" s="836"/>
      <c r="F4355" s="836"/>
      <c r="G4355" s="836"/>
      <c r="H4355" s="836"/>
      <c r="I4355" s="837"/>
      <c r="J4355" s="190"/>
      <c r="K4355" s="59"/>
      <c r="L4355" s="59"/>
      <c r="M4355" s="60"/>
    </row>
    <row r="4356" spans="2:13" ht="15.75" thickTop="1">
      <c r="B4356" s="66" t="s">
        <v>1667</v>
      </c>
      <c r="C4356" s="693" t="s">
        <v>2008</v>
      </c>
      <c r="D4356" s="692" t="s">
        <v>1652</v>
      </c>
      <c r="E4356" s="693" t="s">
        <v>1653</v>
      </c>
      <c r="F4356" s="693" t="s">
        <v>1654</v>
      </c>
      <c r="G4356" s="693" t="s">
        <v>1656</v>
      </c>
      <c r="H4356" s="693" t="s">
        <v>1655</v>
      </c>
      <c r="I4356" s="694" t="s">
        <v>1657</v>
      </c>
      <c r="J4356" s="191"/>
      <c r="K4356" s="691"/>
      <c r="L4356" s="691"/>
      <c r="M4356" s="65"/>
    </row>
    <row r="4357" spans="2:13">
      <c r="B4357" s="66" t="s">
        <v>1757</v>
      </c>
      <c r="C4357" s="86" t="s">
        <v>1792</v>
      </c>
      <c r="D4357" s="87">
        <v>69</v>
      </c>
      <c r="E4357" s="88">
        <v>69</v>
      </c>
      <c r="F4357" s="88">
        <v>76</v>
      </c>
      <c r="G4357" s="88">
        <v>69</v>
      </c>
      <c r="H4357" s="88">
        <v>86</v>
      </c>
      <c r="I4357" s="89">
        <v>91</v>
      </c>
      <c r="J4357" s="191"/>
      <c r="K4357" s="691"/>
      <c r="L4357" s="691"/>
      <c r="M4357" s="65"/>
    </row>
    <row r="4358" spans="2:13">
      <c r="B4358" s="66" t="s">
        <v>1665</v>
      </c>
      <c r="C4358" s="86" t="s">
        <v>16</v>
      </c>
      <c r="D4358" s="838" t="s">
        <v>1669</v>
      </c>
      <c r="E4358" s="839"/>
      <c r="F4358" s="839"/>
      <c r="G4358" s="839"/>
      <c r="H4358" s="839"/>
      <c r="I4358" s="840"/>
      <c r="J4358" s="191"/>
      <c r="K4358" s="691"/>
      <c r="L4358" s="691"/>
      <c r="M4358" s="65"/>
    </row>
    <row r="4359" spans="2:13">
      <c r="B4359" s="66" t="s">
        <v>1666</v>
      </c>
      <c r="C4359" s="86" t="s">
        <v>1723</v>
      </c>
      <c r="D4359" s="841" t="s">
        <v>1661</v>
      </c>
      <c r="E4359" s="842"/>
      <c r="F4359" s="842"/>
      <c r="G4359" s="842" t="s">
        <v>1662</v>
      </c>
      <c r="H4359" s="842"/>
      <c r="I4359" s="843"/>
      <c r="J4359" s="191"/>
      <c r="K4359" s="691"/>
      <c r="L4359" s="691"/>
      <c r="M4359" s="65"/>
    </row>
    <row r="4360" spans="2:13">
      <c r="B4360" s="66" t="s">
        <v>1670</v>
      </c>
      <c r="C4360" s="96" t="s">
        <v>1612</v>
      </c>
      <c r="D4360" s="63" t="s">
        <v>1663</v>
      </c>
      <c r="E4360" s="691" t="s">
        <v>644</v>
      </c>
      <c r="F4360" s="691"/>
      <c r="G4360" s="64" t="s">
        <v>1663</v>
      </c>
      <c r="H4360" s="691" t="s">
        <v>1723</v>
      </c>
      <c r="I4360" s="70"/>
      <c r="J4360" s="191"/>
      <c r="K4360" s="691"/>
      <c r="L4360" s="691"/>
      <c r="M4360" s="65"/>
    </row>
    <row r="4361" spans="2:13">
      <c r="B4361" s="66" t="s">
        <v>1659</v>
      </c>
      <c r="C4361" s="140">
        <v>404.43</v>
      </c>
      <c r="D4361" s="71" t="s">
        <v>1664</v>
      </c>
      <c r="E4361" s="90">
        <v>81</v>
      </c>
      <c r="F4361" s="68"/>
      <c r="G4361" s="72" t="s">
        <v>1664</v>
      </c>
      <c r="H4361" s="90" t="s">
        <v>1723</v>
      </c>
      <c r="I4361" s="69"/>
      <c r="J4361" s="191"/>
      <c r="K4361" s="691"/>
      <c r="L4361" s="691"/>
      <c r="M4361" s="65"/>
    </row>
    <row r="4362" spans="2:13">
      <c r="B4362" s="66" t="s">
        <v>1660</v>
      </c>
      <c r="C4362" s="140">
        <v>218.08</v>
      </c>
      <c r="D4362" s="838" t="s">
        <v>1668</v>
      </c>
      <c r="E4362" s="839"/>
      <c r="F4362" s="839"/>
      <c r="G4362" s="839"/>
      <c r="H4362" s="839"/>
      <c r="I4362" s="840"/>
      <c r="J4362" s="191"/>
      <c r="K4362" s="691"/>
      <c r="L4362" s="691"/>
      <c r="M4362" s="65"/>
    </row>
    <row r="4363" spans="2:13">
      <c r="B4363" s="66" t="s">
        <v>1728</v>
      </c>
      <c r="C4363" s="140">
        <v>404.15</v>
      </c>
      <c r="D4363" s="841" t="s">
        <v>1661</v>
      </c>
      <c r="E4363" s="842"/>
      <c r="F4363" s="842"/>
      <c r="G4363" s="842" t="s">
        <v>1662</v>
      </c>
      <c r="H4363" s="842"/>
      <c r="I4363" s="843"/>
      <c r="J4363" s="191"/>
      <c r="K4363" s="691"/>
      <c r="L4363" s="691"/>
      <c r="M4363" s="65"/>
    </row>
    <row r="4364" spans="2:13">
      <c r="B4364" s="66" t="s">
        <v>1713</v>
      </c>
      <c r="C4364" s="140">
        <v>1.06</v>
      </c>
      <c r="D4364" s="63" t="s">
        <v>1663</v>
      </c>
      <c r="E4364" s="691" t="s">
        <v>1271</v>
      </c>
      <c r="F4364" s="691"/>
      <c r="G4364" s="64" t="s">
        <v>1663</v>
      </c>
      <c r="H4364" s="691" t="s">
        <v>1723</v>
      </c>
      <c r="I4364" s="70"/>
      <c r="J4364" s="191"/>
      <c r="K4364" s="691"/>
      <c r="L4364" s="691"/>
      <c r="M4364" s="65"/>
    </row>
    <row r="4365" spans="2:13">
      <c r="B4365" s="66" t="s">
        <v>1714</v>
      </c>
      <c r="C4365" s="140">
        <v>1.4</v>
      </c>
      <c r="D4365" s="63" t="s">
        <v>1664</v>
      </c>
      <c r="E4365" s="90">
        <v>95</v>
      </c>
      <c r="F4365" s="68"/>
      <c r="G4365" s="72" t="s">
        <v>1664</v>
      </c>
      <c r="H4365" s="91" t="s">
        <v>1723</v>
      </c>
      <c r="I4365" s="70"/>
      <c r="J4365" s="191"/>
      <c r="K4365" s="691"/>
      <c r="L4365" s="691"/>
      <c r="M4365" s="65"/>
    </row>
    <row r="4366" spans="2:13">
      <c r="B4366" s="844" t="s">
        <v>1671</v>
      </c>
      <c r="C4366" s="839"/>
      <c r="D4366" s="840"/>
      <c r="E4366" s="838" t="s">
        <v>1672</v>
      </c>
      <c r="F4366" s="839"/>
      <c r="G4366" s="840"/>
      <c r="H4366" s="838" t="s">
        <v>1673</v>
      </c>
      <c r="I4366" s="839"/>
      <c r="J4366" s="840"/>
      <c r="K4366" s="838" t="s">
        <v>1701</v>
      </c>
      <c r="L4366" s="839"/>
      <c r="M4366" s="845"/>
    </row>
    <row r="4367" spans="2:13">
      <c r="B4367" s="73" t="s">
        <v>1674</v>
      </c>
      <c r="C4367" s="693" t="s">
        <v>1675</v>
      </c>
      <c r="D4367" s="694" t="s">
        <v>1676</v>
      </c>
      <c r="E4367" s="692" t="s">
        <v>1674</v>
      </c>
      <c r="F4367" s="693" t="s">
        <v>1675</v>
      </c>
      <c r="G4367" s="694" t="s">
        <v>1676</v>
      </c>
      <c r="H4367" s="692" t="s">
        <v>1694</v>
      </c>
      <c r="I4367" s="693" t="s">
        <v>1731</v>
      </c>
      <c r="J4367" s="694" t="s">
        <v>1732</v>
      </c>
      <c r="K4367" s="692" t="s">
        <v>1702</v>
      </c>
      <c r="L4367" s="693"/>
      <c r="M4367" s="77" t="s">
        <v>1703</v>
      </c>
    </row>
    <row r="4368" spans="2:13">
      <c r="B4368" s="61" t="s">
        <v>1678</v>
      </c>
      <c r="C4368" s="86" t="s">
        <v>1144</v>
      </c>
      <c r="D4368" s="92">
        <v>102</v>
      </c>
      <c r="E4368" s="690" t="s">
        <v>1678</v>
      </c>
      <c r="F4368" s="94" t="s">
        <v>944</v>
      </c>
      <c r="G4368" s="92">
        <v>68</v>
      </c>
      <c r="H4368" s="690" t="s">
        <v>1695</v>
      </c>
      <c r="I4368" s="86">
        <v>0</v>
      </c>
      <c r="J4368" s="92">
        <v>0</v>
      </c>
      <c r="K4368" s="690" t="s">
        <v>1704</v>
      </c>
      <c r="L4368" s="691"/>
      <c r="M4368" s="107">
        <v>0</v>
      </c>
    </row>
    <row r="4369" spans="2:13">
      <c r="B4369" s="61" t="s">
        <v>1679</v>
      </c>
      <c r="C4369" s="86" t="s">
        <v>1722</v>
      </c>
      <c r="D4369" s="92">
        <v>0</v>
      </c>
      <c r="E4369" s="690" t="s">
        <v>1679</v>
      </c>
      <c r="F4369" s="86" t="s">
        <v>1722</v>
      </c>
      <c r="G4369" s="92">
        <v>0</v>
      </c>
      <c r="H4369" s="690" t="s">
        <v>1696</v>
      </c>
      <c r="I4369" s="86">
        <v>90</v>
      </c>
      <c r="J4369" s="92">
        <v>10</v>
      </c>
      <c r="K4369" s="690" t="s">
        <v>1735</v>
      </c>
      <c r="L4369" s="691"/>
      <c r="M4369" s="107">
        <v>6</v>
      </c>
    </row>
    <row r="4370" spans="2:13">
      <c r="B4370" s="61" t="s">
        <v>1680</v>
      </c>
      <c r="C4370" s="86" t="s">
        <v>1723</v>
      </c>
      <c r="D4370" s="92" t="s">
        <v>1723</v>
      </c>
      <c r="E4370" s="690" t="s">
        <v>1680</v>
      </c>
      <c r="F4370" s="86" t="s">
        <v>1723</v>
      </c>
      <c r="G4370" s="92" t="s">
        <v>1723</v>
      </c>
      <c r="H4370" s="690" t="s">
        <v>1697</v>
      </c>
      <c r="I4370" s="86">
        <v>0</v>
      </c>
      <c r="J4370" s="92">
        <v>20</v>
      </c>
      <c r="K4370" s="67" t="s">
        <v>1706</v>
      </c>
      <c r="L4370" s="68"/>
      <c r="M4370" s="101">
        <v>0</v>
      </c>
    </row>
    <row r="4371" spans="2:13">
      <c r="B4371" s="61" t="s">
        <v>1681</v>
      </c>
      <c r="C4371" s="86" t="s">
        <v>1722</v>
      </c>
      <c r="D4371" s="92">
        <v>0</v>
      </c>
      <c r="E4371" s="690" t="s">
        <v>1681</v>
      </c>
      <c r="F4371" s="86" t="s">
        <v>1722</v>
      </c>
      <c r="G4371" s="92">
        <v>0</v>
      </c>
      <c r="H4371" s="690" t="s">
        <v>1698</v>
      </c>
      <c r="I4371" s="86">
        <v>0</v>
      </c>
      <c r="J4371" s="92">
        <v>10</v>
      </c>
      <c r="K4371" s="838" t="s">
        <v>1707</v>
      </c>
      <c r="L4371" s="839"/>
      <c r="M4371" s="845"/>
    </row>
    <row r="4372" spans="2:13">
      <c r="B4372" s="61" t="s">
        <v>1682</v>
      </c>
      <c r="C4372" s="86" t="s">
        <v>1722</v>
      </c>
      <c r="D4372" s="92">
        <v>0</v>
      </c>
      <c r="E4372" s="690" t="s">
        <v>1682</v>
      </c>
      <c r="F4372" s="86" t="s">
        <v>1722</v>
      </c>
      <c r="G4372" s="92">
        <v>0</v>
      </c>
      <c r="H4372" s="691" t="s">
        <v>1724</v>
      </c>
      <c r="I4372" s="86">
        <v>50</v>
      </c>
      <c r="J4372" s="92">
        <v>0</v>
      </c>
      <c r="K4372" s="846" t="s">
        <v>1708</v>
      </c>
      <c r="L4372" s="847"/>
      <c r="M4372" s="107">
        <v>0</v>
      </c>
    </row>
    <row r="4373" spans="2:13">
      <c r="B4373" s="61" t="s">
        <v>1683</v>
      </c>
      <c r="C4373" s="86" t="s">
        <v>1722</v>
      </c>
      <c r="D4373" s="92">
        <v>0</v>
      </c>
      <c r="E4373" s="690" t="s">
        <v>1683</v>
      </c>
      <c r="F4373" s="86" t="s">
        <v>950</v>
      </c>
      <c r="G4373" s="92">
        <v>95</v>
      </c>
      <c r="H4373" s="690" t="s">
        <v>1699</v>
      </c>
      <c r="I4373" s="86">
        <v>0</v>
      </c>
      <c r="J4373" s="92">
        <v>30</v>
      </c>
      <c r="K4373" s="846" t="s">
        <v>1709</v>
      </c>
      <c r="L4373" s="847"/>
      <c r="M4373" s="107">
        <v>0</v>
      </c>
    </row>
    <row r="4374" spans="2:13">
      <c r="B4374" s="61" t="s">
        <v>1684</v>
      </c>
      <c r="C4374" s="86" t="s">
        <v>1722</v>
      </c>
      <c r="D4374" s="92">
        <v>0</v>
      </c>
      <c r="E4374" s="690" t="s">
        <v>1684</v>
      </c>
      <c r="F4374" s="86" t="s">
        <v>1722</v>
      </c>
      <c r="G4374" s="92">
        <v>0</v>
      </c>
      <c r="H4374" s="690" t="s">
        <v>1685</v>
      </c>
      <c r="I4374" s="86">
        <v>85</v>
      </c>
      <c r="J4374" s="92">
        <v>0</v>
      </c>
      <c r="K4374" s="846" t="s">
        <v>1710</v>
      </c>
      <c r="L4374" s="847"/>
      <c r="M4374" s="107">
        <v>0</v>
      </c>
    </row>
    <row r="4375" spans="2:13">
      <c r="B4375" s="61" t="s">
        <v>1685</v>
      </c>
      <c r="C4375" s="86" t="s">
        <v>1722</v>
      </c>
      <c r="D4375" s="92">
        <v>0</v>
      </c>
      <c r="E4375" s="690" t="s">
        <v>1685</v>
      </c>
      <c r="F4375" s="86" t="s">
        <v>1722</v>
      </c>
      <c r="G4375" s="92">
        <v>0</v>
      </c>
      <c r="H4375" s="690" t="s">
        <v>1700</v>
      </c>
      <c r="I4375" s="100">
        <v>0</v>
      </c>
      <c r="J4375" s="106">
        <v>0</v>
      </c>
      <c r="K4375" s="593" t="s">
        <v>2003</v>
      </c>
      <c r="L4375" s="100"/>
      <c r="M4375" s="101">
        <v>0</v>
      </c>
    </row>
    <row r="4376" spans="2:13">
      <c r="B4376" s="61" t="s">
        <v>1686</v>
      </c>
      <c r="C4376" s="86" t="s">
        <v>1722</v>
      </c>
      <c r="D4376" s="92">
        <v>0</v>
      </c>
      <c r="E4376" s="690" t="s">
        <v>1686</v>
      </c>
      <c r="F4376" s="86" t="s">
        <v>1722</v>
      </c>
      <c r="G4376" s="92">
        <v>0</v>
      </c>
      <c r="H4376" s="848" t="s">
        <v>1712</v>
      </c>
      <c r="I4376" s="849"/>
      <c r="J4376" s="81" t="s">
        <v>1711</v>
      </c>
      <c r="K4376" s="97">
        <v>70</v>
      </c>
      <c r="L4376" s="82" t="s">
        <v>1705</v>
      </c>
      <c r="M4376" s="98">
        <v>120</v>
      </c>
    </row>
    <row r="4377" spans="2:13">
      <c r="B4377" s="61" t="s">
        <v>1687</v>
      </c>
      <c r="C4377" s="86" t="s">
        <v>693</v>
      </c>
      <c r="D4377" s="92">
        <v>36</v>
      </c>
      <c r="E4377" s="690" t="s">
        <v>1687</v>
      </c>
      <c r="F4377" s="86" t="s">
        <v>633</v>
      </c>
      <c r="G4377" s="92">
        <v>52</v>
      </c>
      <c r="H4377" s="691"/>
      <c r="I4377" s="691"/>
      <c r="J4377" s="691"/>
      <c r="K4377" s="691"/>
      <c r="L4377" s="691"/>
      <c r="M4377" s="65"/>
    </row>
    <row r="4378" spans="2:13">
      <c r="B4378" s="61" t="s">
        <v>1688</v>
      </c>
      <c r="C4378" s="86" t="s">
        <v>1722</v>
      </c>
      <c r="D4378" s="92">
        <v>0</v>
      </c>
      <c r="E4378" s="690" t="s">
        <v>1688</v>
      </c>
      <c r="F4378" s="86" t="s">
        <v>1111</v>
      </c>
      <c r="G4378" s="92">
        <v>65</v>
      </c>
      <c r="H4378" s="691"/>
      <c r="I4378" s="691"/>
      <c r="J4378" s="691"/>
      <c r="K4378" s="691"/>
      <c r="L4378" s="691"/>
      <c r="M4378" s="65"/>
    </row>
    <row r="4379" spans="2:13">
      <c r="B4379" s="61" t="s">
        <v>1689</v>
      </c>
      <c r="C4379" s="86" t="s">
        <v>1333</v>
      </c>
      <c r="D4379" s="92">
        <v>70</v>
      </c>
      <c r="E4379" s="690" t="s">
        <v>1689</v>
      </c>
      <c r="F4379" s="94" t="s">
        <v>1196</v>
      </c>
      <c r="G4379" s="92">
        <v>60</v>
      </c>
      <c r="H4379" s="691"/>
      <c r="I4379" s="691"/>
      <c r="J4379" s="691"/>
      <c r="K4379" s="691"/>
      <c r="L4379" s="691"/>
      <c r="M4379" s="65"/>
    </row>
    <row r="4380" spans="2:13">
      <c r="B4380" s="61" t="s">
        <v>1690</v>
      </c>
      <c r="C4380" s="86" t="s">
        <v>1722</v>
      </c>
      <c r="D4380" s="92">
        <v>0</v>
      </c>
      <c r="E4380" s="690" t="s">
        <v>1690</v>
      </c>
      <c r="F4380" s="86" t="s">
        <v>1722</v>
      </c>
      <c r="G4380" s="92">
        <v>0</v>
      </c>
      <c r="H4380" s="691"/>
      <c r="I4380" s="691"/>
      <c r="J4380" s="691"/>
      <c r="K4380" s="691"/>
      <c r="L4380" s="691"/>
      <c r="M4380" s="65"/>
    </row>
    <row r="4381" spans="2:13">
      <c r="B4381" s="61" t="s">
        <v>1691</v>
      </c>
      <c r="C4381" s="86" t="s">
        <v>1722</v>
      </c>
      <c r="D4381" s="92">
        <v>0</v>
      </c>
      <c r="E4381" s="690" t="s">
        <v>1691</v>
      </c>
      <c r="F4381" s="109" t="s">
        <v>1073</v>
      </c>
      <c r="G4381" s="92">
        <v>60</v>
      </c>
      <c r="H4381" s="86" t="s">
        <v>1716</v>
      </c>
      <c r="I4381" s="691"/>
      <c r="J4381" s="85" t="s">
        <v>1717</v>
      </c>
      <c r="K4381" s="691"/>
      <c r="L4381" s="85" t="s">
        <v>1718</v>
      </c>
      <c r="M4381" s="65"/>
    </row>
    <row r="4382" spans="2:13">
      <c r="B4382" s="61" t="s">
        <v>1692</v>
      </c>
      <c r="C4382" s="86" t="s">
        <v>1722</v>
      </c>
      <c r="D4382" s="92">
        <v>0</v>
      </c>
      <c r="E4382" s="690" t="s">
        <v>1692</v>
      </c>
      <c r="F4382" s="86" t="s">
        <v>1332</v>
      </c>
      <c r="G4382" s="92">
        <v>40</v>
      </c>
      <c r="H4382" s="691"/>
      <c r="I4382" s="691"/>
      <c r="J4382" s="691"/>
      <c r="K4382" s="691"/>
      <c r="L4382" s="691"/>
      <c r="M4382" s="65"/>
    </row>
    <row r="4383" spans="2:13">
      <c r="B4383" s="61" t="s">
        <v>1677</v>
      </c>
      <c r="C4383" s="86" t="s">
        <v>1081</v>
      </c>
      <c r="D4383" s="92">
        <v>75</v>
      </c>
      <c r="E4383" s="690" t="s">
        <v>1677</v>
      </c>
      <c r="F4383" s="86" t="s">
        <v>1722</v>
      </c>
      <c r="G4383" s="92">
        <v>0</v>
      </c>
      <c r="H4383" s="691"/>
      <c r="I4383" s="691"/>
      <c r="J4383" s="691"/>
      <c r="K4383" s="691"/>
      <c r="L4383" s="691"/>
      <c r="M4383" s="65"/>
    </row>
    <row r="4384" spans="2:13">
      <c r="B4384" s="61" t="s">
        <v>1693</v>
      </c>
      <c r="C4384" s="86" t="s">
        <v>1722</v>
      </c>
      <c r="D4384" s="92">
        <v>0</v>
      </c>
      <c r="E4384" s="690" t="s">
        <v>1693</v>
      </c>
      <c r="F4384" s="86" t="s">
        <v>1722</v>
      </c>
      <c r="G4384" s="92">
        <v>0</v>
      </c>
      <c r="H4384" s="691"/>
      <c r="I4384" s="691"/>
      <c r="J4384" s="691"/>
      <c r="K4384" s="691"/>
      <c r="L4384" s="691"/>
      <c r="M4384" s="65"/>
    </row>
    <row r="4385" spans="2:13" ht="15.75" thickBot="1">
      <c r="B4385" s="102" t="s">
        <v>1729</v>
      </c>
      <c r="C4385" s="93"/>
      <c r="D4385" s="108">
        <v>71</v>
      </c>
      <c r="E4385" s="103" t="s">
        <v>1730</v>
      </c>
      <c r="F4385" s="93"/>
      <c r="G4385" s="108">
        <v>63</v>
      </c>
      <c r="H4385" s="83"/>
      <c r="I4385" s="83"/>
      <c r="J4385" s="83"/>
      <c r="K4385" s="83"/>
      <c r="L4385" s="83"/>
      <c r="M4385" s="84"/>
    </row>
    <row r="4386" spans="2:13" ht="16.5" thickTop="1" thickBot="1">
      <c r="B4386" s="156"/>
      <c r="C4386" s="157"/>
      <c r="D4386" s="157"/>
      <c r="E4386" s="156"/>
      <c r="F4386" s="157"/>
      <c r="G4386" s="157"/>
      <c r="H4386" s="156"/>
      <c r="I4386" s="156"/>
      <c r="J4386" s="156"/>
      <c r="K4386" s="156"/>
      <c r="L4386" s="156"/>
      <c r="M4386" s="156"/>
    </row>
    <row r="4387" spans="2:13" ht="16.5" thickTop="1" thickBot="1">
      <c r="B4387" s="833" t="s">
        <v>2161</v>
      </c>
      <c r="C4387" s="834"/>
      <c r="D4387" s="835" t="s">
        <v>1658</v>
      </c>
      <c r="E4387" s="836"/>
      <c r="F4387" s="836"/>
      <c r="G4387" s="836"/>
      <c r="H4387" s="836"/>
      <c r="I4387" s="837"/>
      <c r="J4387" s="130"/>
      <c r="K4387" s="59"/>
      <c r="L4387" s="59"/>
      <c r="M4387" s="60"/>
    </row>
    <row r="4388" spans="2:13" ht="15.75" thickTop="1">
      <c r="B4388" s="66" t="s">
        <v>1667</v>
      </c>
      <c r="C4388" s="693" t="s">
        <v>2060</v>
      </c>
      <c r="D4388" s="692" t="s">
        <v>1652</v>
      </c>
      <c r="E4388" s="693" t="s">
        <v>1653</v>
      </c>
      <c r="F4388" s="693" t="s">
        <v>1654</v>
      </c>
      <c r="G4388" s="693" t="s">
        <v>1656</v>
      </c>
      <c r="H4388" s="693" t="s">
        <v>1655</v>
      </c>
      <c r="I4388" s="694" t="s">
        <v>1657</v>
      </c>
      <c r="J4388" s="128"/>
      <c r="K4388" s="691"/>
      <c r="L4388" s="691"/>
      <c r="M4388" s="65"/>
    </row>
    <row r="4389" spans="2:13">
      <c r="B4389" s="66" t="s">
        <v>1757</v>
      </c>
      <c r="C4389" s="86" t="s">
        <v>1792</v>
      </c>
      <c r="D4389" s="87">
        <v>70</v>
      </c>
      <c r="E4389" s="88">
        <v>55</v>
      </c>
      <c r="F4389" s="88">
        <v>65</v>
      </c>
      <c r="G4389" s="88">
        <v>95</v>
      </c>
      <c r="H4389" s="88">
        <v>85</v>
      </c>
      <c r="I4389" s="89">
        <v>70</v>
      </c>
      <c r="J4389" s="128"/>
      <c r="K4389" s="691"/>
      <c r="L4389" s="691"/>
      <c r="M4389" s="65"/>
    </row>
    <row r="4390" spans="2:13">
      <c r="B4390" s="66" t="s">
        <v>1665</v>
      </c>
      <c r="C4390" s="86" t="s">
        <v>14</v>
      </c>
      <c r="D4390" s="838" t="s">
        <v>1669</v>
      </c>
      <c r="E4390" s="839"/>
      <c r="F4390" s="839"/>
      <c r="G4390" s="839"/>
      <c r="H4390" s="839"/>
      <c r="I4390" s="840"/>
      <c r="J4390" s="128"/>
      <c r="K4390" s="691"/>
      <c r="L4390" s="691"/>
      <c r="M4390" s="65"/>
    </row>
    <row r="4391" spans="2:13">
      <c r="B4391" s="66" t="s">
        <v>1666</v>
      </c>
      <c r="C4391" s="86" t="s">
        <v>13</v>
      </c>
      <c r="D4391" s="841" t="s">
        <v>1661</v>
      </c>
      <c r="E4391" s="842"/>
      <c r="F4391" s="842"/>
      <c r="G4391" s="842" t="s">
        <v>1662</v>
      </c>
      <c r="H4391" s="842"/>
      <c r="I4391" s="843"/>
      <c r="J4391" s="128"/>
      <c r="K4391" s="691"/>
      <c r="L4391" s="691"/>
      <c r="M4391" s="65"/>
    </row>
    <row r="4392" spans="2:13">
      <c r="B4392" s="66" t="s">
        <v>1670</v>
      </c>
      <c r="C4392" s="86" t="s">
        <v>1497</v>
      </c>
      <c r="D4392" s="63" t="s">
        <v>1663</v>
      </c>
      <c r="E4392" s="691" t="s">
        <v>1252</v>
      </c>
      <c r="F4392" s="691"/>
      <c r="G4392" s="64" t="s">
        <v>1663</v>
      </c>
      <c r="H4392" s="691" t="s">
        <v>1372</v>
      </c>
      <c r="I4392" s="70"/>
      <c r="J4392" s="700"/>
      <c r="K4392" s="691"/>
      <c r="L4392" s="691"/>
      <c r="M4392" s="65"/>
    </row>
    <row r="4393" spans="2:13">
      <c r="B4393" s="66" t="s">
        <v>1659</v>
      </c>
      <c r="C4393" s="140">
        <v>580.44000000000005</v>
      </c>
      <c r="D4393" s="71" t="s">
        <v>1664</v>
      </c>
      <c r="E4393" s="90">
        <v>80</v>
      </c>
      <c r="F4393" s="68"/>
      <c r="G4393" s="72" t="s">
        <v>1664</v>
      </c>
      <c r="H4393" s="90">
        <v>72</v>
      </c>
      <c r="I4393" s="69"/>
      <c r="J4393" s="120"/>
      <c r="K4393" s="691"/>
      <c r="L4393" s="691"/>
      <c r="M4393" s="65"/>
    </row>
    <row r="4394" spans="2:13">
      <c r="B4394" s="66" t="s">
        <v>1660</v>
      </c>
      <c r="C4394" s="140">
        <v>191.16</v>
      </c>
      <c r="D4394" s="838" t="s">
        <v>1668</v>
      </c>
      <c r="E4394" s="839"/>
      <c r="F4394" s="839"/>
      <c r="G4394" s="839"/>
      <c r="H4394" s="839"/>
      <c r="I4394" s="840"/>
      <c r="J4394" s="120"/>
      <c r="K4394" s="691"/>
      <c r="L4394" s="691"/>
      <c r="M4394" s="65"/>
    </row>
    <row r="4395" spans="2:13">
      <c r="B4395" s="66" t="s">
        <v>1728</v>
      </c>
      <c r="C4395" s="140">
        <v>473.57</v>
      </c>
      <c r="D4395" s="841" t="s">
        <v>1661</v>
      </c>
      <c r="E4395" s="842"/>
      <c r="F4395" s="842"/>
      <c r="G4395" s="842" t="s">
        <v>1662</v>
      </c>
      <c r="H4395" s="842"/>
      <c r="I4395" s="843"/>
      <c r="J4395" s="120"/>
      <c r="K4395" s="691"/>
      <c r="L4395" s="691"/>
      <c r="M4395" s="65"/>
    </row>
    <row r="4396" spans="2:13">
      <c r="B4396" s="66" t="s">
        <v>1713</v>
      </c>
      <c r="C4396" s="140">
        <v>1.08</v>
      </c>
      <c r="D4396" s="63" t="s">
        <v>1663</v>
      </c>
      <c r="E4396" s="691" t="s">
        <v>1851</v>
      </c>
      <c r="F4396" s="691"/>
      <c r="G4396" s="64" t="s">
        <v>1663</v>
      </c>
      <c r="H4396" s="691" t="s">
        <v>13</v>
      </c>
      <c r="I4396" s="70"/>
      <c r="J4396" s="120"/>
      <c r="K4396" s="691"/>
      <c r="L4396" s="691"/>
      <c r="M4396" s="65"/>
    </row>
    <row r="4397" spans="2:13">
      <c r="B4397" s="66" t="s">
        <v>1714</v>
      </c>
      <c r="C4397" s="140">
        <v>1.08</v>
      </c>
      <c r="D4397" s="63" t="s">
        <v>1664</v>
      </c>
      <c r="E4397" s="90">
        <v>60</v>
      </c>
      <c r="F4397" s="68"/>
      <c r="G4397" s="72" t="s">
        <v>1664</v>
      </c>
      <c r="H4397" s="91">
        <v>90</v>
      </c>
      <c r="I4397" s="70"/>
      <c r="J4397" s="120"/>
      <c r="K4397" s="691"/>
      <c r="L4397" s="691"/>
      <c r="M4397" s="65"/>
    </row>
    <row r="4398" spans="2:13">
      <c r="B4398" s="844" t="s">
        <v>1671</v>
      </c>
      <c r="C4398" s="839"/>
      <c r="D4398" s="840"/>
      <c r="E4398" s="838" t="s">
        <v>1672</v>
      </c>
      <c r="F4398" s="839"/>
      <c r="G4398" s="840"/>
      <c r="H4398" s="838" t="s">
        <v>1673</v>
      </c>
      <c r="I4398" s="839"/>
      <c r="J4398" s="840"/>
      <c r="K4398" s="838" t="s">
        <v>1701</v>
      </c>
      <c r="L4398" s="839"/>
      <c r="M4398" s="845"/>
    </row>
    <row r="4399" spans="2:13">
      <c r="B4399" s="73" t="s">
        <v>1674</v>
      </c>
      <c r="C4399" s="693" t="s">
        <v>1675</v>
      </c>
      <c r="D4399" s="694" t="s">
        <v>1676</v>
      </c>
      <c r="E4399" s="692" t="s">
        <v>1674</v>
      </c>
      <c r="F4399" s="693" t="s">
        <v>1675</v>
      </c>
      <c r="G4399" s="694" t="s">
        <v>1676</v>
      </c>
      <c r="H4399" s="692" t="s">
        <v>1694</v>
      </c>
      <c r="I4399" s="693" t="s">
        <v>1731</v>
      </c>
      <c r="J4399" s="694" t="s">
        <v>1732</v>
      </c>
      <c r="K4399" s="692" t="s">
        <v>1702</v>
      </c>
      <c r="L4399" s="693"/>
      <c r="M4399" s="77" t="s">
        <v>1703</v>
      </c>
    </row>
    <row r="4400" spans="2:13">
      <c r="B4400" s="61" t="s">
        <v>1678</v>
      </c>
      <c r="C4400" s="86" t="s">
        <v>1144</v>
      </c>
      <c r="D4400" s="92">
        <v>102</v>
      </c>
      <c r="E4400" s="690" t="s">
        <v>1678</v>
      </c>
      <c r="F4400" s="94" t="s">
        <v>944</v>
      </c>
      <c r="G4400" s="92">
        <v>68</v>
      </c>
      <c r="H4400" s="690" t="s">
        <v>1695</v>
      </c>
      <c r="I4400" s="86">
        <v>0</v>
      </c>
      <c r="J4400" s="92">
        <v>0</v>
      </c>
      <c r="K4400" s="690" t="s">
        <v>1704</v>
      </c>
      <c r="L4400" s="691"/>
      <c r="M4400" s="107">
        <v>25</v>
      </c>
    </row>
    <row r="4401" spans="2:13">
      <c r="B4401" s="61" t="s">
        <v>1679</v>
      </c>
      <c r="C4401" s="86" t="s">
        <v>1722</v>
      </c>
      <c r="D4401" s="92">
        <v>0</v>
      </c>
      <c r="E4401" s="690" t="s">
        <v>1679</v>
      </c>
      <c r="F4401" s="86" t="s">
        <v>1722</v>
      </c>
      <c r="G4401" s="92">
        <v>0</v>
      </c>
      <c r="H4401" s="690" t="s">
        <v>1696</v>
      </c>
      <c r="I4401" s="86">
        <v>90</v>
      </c>
      <c r="J4401" s="92">
        <v>10</v>
      </c>
      <c r="K4401" s="690" t="s">
        <v>1735</v>
      </c>
      <c r="L4401" s="691"/>
      <c r="M4401" s="107">
        <v>0</v>
      </c>
    </row>
    <row r="4402" spans="2:13">
      <c r="B4402" s="61" t="s">
        <v>1680</v>
      </c>
      <c r="C4402" s="86" t="s">
        <v>1722</v>
      </c>
      <c r="D4402" s="92">
        <v>0</v>
      </c>
      <c r="E4402" s="690" t="s">
        <v>1680</v>
      </c>
      <c r="F4402" s="86" t="s">
        <v>1722</v>
      </c>
      <c r="G4402" s="92">
        <v>0</v>
      </c>
      <c r="H4402" s="690" t="s">
        <v>1697</v>
      </c>
      <c r="I4402" s="86">
        <v>0</v>
      </c>
      <c r="J4402" s="92">
        <v>30</v>
      </c>
      <c r="K4402" s="67" t="s">
        <v>1706</v>
      </c>
      <c r="L4402" s="68"/>
      <c r="M4402" s="101">
        <v>0</v>
      </c>
    </row>
    <row r="4403" spans="2:13">
      <c r="B4403" s="61" t="s">
        <v>1681</v>
      </c>
      <c r="C4403" s="86" t="s">
        <v>1722</v>
      </c>
      <c r="D4403" s="92">
        <v>0</v>
      </c>
      <c r="E4403" s="690" t="s">
        <v>1681</v>
      </c>
      <c r="F4403" s="96" t="s">
        <v>719</v>
      </c>
      <c r="G4403" s="92">
        <v>45</v>
      </c>
      <c r="H4403" s="690" t="s">
        <v>1698</v>
      </c>
      <c r="I4403" s="86">
        <v>0</v>
      </c>
      <c r="J4403" s="92">
        <v>10</v>
      </c>
      <c r="K4403" s="838" t="s">
        <v>1707</v>
      </c>
      <c r="L4403" s="839"/>
      <c r="M4403" s="845"/>
    </row>
    <row r="4404" spans="2:13">
      <c r="B4404" s="61" t="s">
        <v>1682</v>
      </c>
      <c r="C4404" s="86" t="s">
        <v>1722</v>
      </c>
      <c r="D4404" s="92">
        <v>0</v>
      </c>
      <c r="E4404" s="690" t="s">
        <v>1682</v>
      </c>
      <c r="F4404" s="86" t="s">
        <v>889</v>
      </c>
      <c r="G4404" s="92">
        <v>60</v>
      </c>
      <c r="H4404" s="691" t="s">
        <v>1724</v>
      </c>
      <c r="I4404" s="86">
        <v>0</v>
      </c>
      <c r="J4404" s="92">
        <v>0</v>
      </c>
      <c r="K4404" s="846" t="s">
        <v>1708</v>
      </c>
      <c r="L4404" s="847"/>
      <c r="M4404" s="107">
        <v>0</v>
      </c>
    </row>
    <row r="4405" spans="2:13">
      <c r="B4405" s="61" t="s">
        <v>1683</v>
      </c>
      <c r="C4405" s="86" t="s">
        <v>1722</v>
      </c>
      <c r="D4405" s="92">
        <v>0</v>
      </c>
      <c r="E4405" s="690" t="s">
        <v>1683</v>
      </c>
      <c r="F4405" s="86" t="s">
        <v>950</v>
      </c>
      <c r="G4405" s="92">
        <v>95</v>
      </c>
      <c r="H4405" s="690" t="s">
        <v>1699</v>
      </c>
      <c r="I4405" s="86">
        <v>0</v>
      </c>
      <c r="J4405" s="92">
        <v>0</v>
      </c>
      <c r="K4405" s="846" t="s">
        <v>1709</v>
      </c>
      <c r="L4405" s="847"/>
      <c r="M4405" s="107">
        <v>0</v>
      </c>
    </row>
    <row r="4406" spans="2:13">
      <c r="B4406" s="61" t="s">
        <v>1684</v>
      </c>
      <c r="C4406" s="86" t="s">
        <v>1722</v>
      </c>
      <c r="D4406" s="92">
        <v>0</v>
      </c>
      <c r="E4406" s="690" t="s">
        <v>1684</v>
      </c>
      <c r="F4406" s="86" t="s">
        <v>1722</v>
      </c>
      <c r="G4406" s="92">
        <v>0</v>
      </c>
      <c r="H4406" s="690" t="s">
        <v>1685</v>
      </c>
      <c r="I4406" s="86">
        <v>85</v>
      </c>
      <c r="J4406" s="92">
        <v>0</v>
      </c>
      <c r="K4406" s="846" t="s">
        <v>1710</v>
      </c>
      <c r="L4406" s="847"/>
      <c r="M4406" s="107">
        <v>100</v>
      </c>
    </row>
    <row r="4407" spans="2:13">
      <c r="B4407" s="61" t="s">
        <v>1685</v>
      </c>
      <c r="C4407" s="86" t="s">
        <v>1722</v>
      </c>
      <c r="D4407" s="92">
        <v>0</v>
      </c>
      <c r="E4407" s="690" t="s">
        <v>1685</v>
      </c>
      <c r="F4407" s="86" t="s">
        <v>1722</v>
      </c>
      <c r="G4407" s="92">
        <v>0</v>
      </c>
      <c r="H4407" s="690" t="s">
        <v>1700</v>
      </c>
      <c r="I4407" s="100">
        <v>60</v>
      </c>
      <c r="J4407" s="106">
        <v>0</v>
      </c>
      <c r="K4407" s="593" t="s">
        <v>2003</v>
      </c>
      <c r="L4407" s="100"/>
      <c r="M4407" s="101">
        <v>0</v>
      </c>
    </row>
    <row r="4408" spans="2:13">
      <c r="B4408" s="61" t="s">
        <v>1686</v>
      </c>
      <c r="C4408" s="94" t="s">
        <v>811</v>
      </c>
      <c r="D4408" s="92">
        <v>100</v>
      </c>
      <c r="E4408" s="690" t="s">
        <v>1686</v>
      </c>
      <c r="F4408" s="96" t="s">
        <v>810</v>
      </c>
      <c r="G4408" s="92">
        <v>90</v>
      </c>
      <c r="H4408" s="848" t="s">
        <v>1712</v>
      </c>
      <c r="I4408" s="849"/>
      <c r="J4408" s="81" t="s">
        <v>1711</v>
      </c>
      <c r="K4408" s="97">
        <v>50</v>
      </c>
      <c r="L4408" s="82" t="s">
        <v>1705</v>
      </c>
      <c r="M4408" s="98">
        <v>300</v>
      </c>
    </row>
    <row r="4409" spans="2:13">
      <c r="B4409" s="61" t="s">
        <v>1687</v>
      </c>
      <c r="C4409" s="86" t="s">
        <v>1722</v>
      </c>
      <c r="D4409" s="92">
        <v>0</v>
      </c>
      <c r="E4409" s="690" t="s">
        <v>1687</v>
      </c>
      <c r="F4409" s="86" t="s">
        <v>1722</v>
      </c>
      <c r="G4409" s="92">
        <v>0</v>
      </c>
      <c r="H4409" s="691"/>
      <c r="I4409" s="691"/>
      <c r="J4409" s="691"/>
      <c r="K4409" s="691"/>
      <c r="L4409" s="691"/>
      <c r="M4409" s="65"/>
    </row>
    <row r="4410" spans="2:13">
      <c r="B4410" s="61" t="s">
        <v>1688</v>
      </c>
      <c r="C4410" s="86" t="s">
        <v>1723</v>
      </c>
      <c r="D4410" s="92" t="s">
        <v>1723</v>
      </c>
      <c r="E4410" s="690" t="s">
        <v>1688</v>
      </c>
      <c r="F4410" s="86" t="s">
        <v>1723</v>
      </c>
      <c r="G4410" s="92" t="s">
        <v>1723</v>
      </c>
      <c r="H4410" s="691"/>
      <c r="I4410" s="691"/>
      <c r="J4410" s="691"/>
      <c r="K4410" s="691"/>
      <c r="L4410" s="691"/>
      <c r="M4410" s="65"/>
    </row>
    <row r="4411" spans="2:13">
      <c r="B4411" s="61" t="s">
        <v>1689</v>
      </c>
      <c r="C4411" s="86" t="s">
        <v>1722</v>
      </c>
      <c r="D4411" s="92">
        <v>0</v>
      </c>
      <c r="E4411" s="690" t="s">
        <v>1689</v>
      </c>
      <c r="F4411" s="96" t="s">
        <v>1195</v>
      </c>
      <c r="G4411" s="92">
        <v>75</v>
      </c>
      <c r="H4411" s="691"/>
      <c r="I4411" s="691"/>
      <c r="J4411" s="691"/>
      <c r="K4411" s="691"/>
      <c r="L4411" s="691"/>
      <c r="M4411" s="65"/>
    </row>
    <row r="4412" spans="2:13">
      <c r="B4412" s="61" t="s">
        <v>1690</v>
      </c>
      <c r="C4412" s="86" t="s">
        <v>1723</v>
      </c>
      <c r="D4412" s="92" t="s">
        <v>1723</v>
      </c>
      <c r="E4412" s="690" t="s">
        <v>1690</v>
      </c>
      <c r="F4412" s="86" t="s">
        <v>1723</v>
      </c>
      <c r="G4412" s="92" t="s">
        <v>1723</v>
      </c>
      <c r="H4412" s="691"/>
      <c r="I4412" s="691"/>
      <c r="J4412" s="691"/>
      <c r="K4412" s="691"/>
      <c r="L4412" s="691"/>
      <c r="M4412" s="65"/>
    </row>
    <row r="4413" spans="2:13">
      <c r="B4413" s="61" t="s">
        <v>1691</v>
      </c>
      <c r="C4413" s="86" t="s">
        <v>1722</v>
      </c>
      <c r="D4413" s="92">
        <v>0</v>
      </c>
      <c r="E4413" s="690" t="s">
        <v>1691</v>
      </c>
      <c r="F4413" s="96" t="s">
        <v>1185</v>
      </c>
      <c r="G4413" s="92">
        <v>80</v>
      </c>
      <c r="H4413" s="86"/>
      <c r="I4413" s="691" t="s">
        <v>1800</v>
      </c>
      <c r="J4413" s="85"/>
      <c r="K4413" s="691"/>
      <c r="L4413" s="85" t="s">
        <v>1718</v>
      </c>
      <c r="M4413" s="65"/>
    </row>
    <row r="4414" spans="2:13">
      <c r="B4414" s="61" t="s">
        <v>1692</v>
      </c>
      <c r="C4414" s="86" t="s">
        <v>1722</v>
      </c>
      <c r="D4414" s="92">
        <v>0</v>
      </c>
      <c r="E4414" s="690" t="s">
        <v>1692</v>
      </c>
      <c r="F4414" s="86" t="s">
        <v>1722</v>
      </c>
      <c r="G4414" s="92">
        <v>0</v>
      </c>
      <c r="H4414" s="691"/>
      <c r="I4414" s="691"/>
      <c r="J4414" s="691"/>
      <c r="K4414" s="691"/>
      <c r="L4414" s="691"/>
      <c r="M4414" s="65"/>
    </row>
    <row r="4415" spans="2:13">
      <c r="B4415" s="61" t="s">
        <v>1677</v>
      </c>
      <c r="C4415" s="86" t="s">
        <v>1722</v>
      </c>
      <c r="D4415" s="92">
        <v>0</v>
      </c>
      <c r="E4415" s="690" t="s">
        <v>1677</v>
      </c>
      <c r="F4415" s="86" t="s">
        <v>1722</v>
      </c>
      <c r="G4415" s="92">
        <v>0</v>
      </c>
      <c r="H4415" s="691"/>
      <c r="I4415" s="691"/>
      <c r="J4415" s="691"/>
      <c r="K4415" s="691"/>
      <c r="L4415" s="691"/>
      <c r="M4415" s="65"/>
    </row>
    <row r="4416" spans="2:13">
      <c r="B4416" s="61" t="s">
        <v>1693</v>
      </c>
      <c r="C4416" s="86" t="s">
        <v>963</v>
      </c>
      <c r="D4416" s="92">
        <v>80</v>
      </c>
      <c r="E4416" s="690" t="s">
        <v>1693</v>
      </c>
      <c r="F4416" s="86" t="s">
        <v>1722</v>
      </c>
      <c r="G4416" s="92">
        <v>0</v>
      </c>
      <c r="H4416" s="691"/>
      <c r="I4416" s="691"/>
      <c r="J4416" s="691"/>
      <c r="K4416" s="691"/>
      <c r="L4416" s="691"/>
      <c r="M4416" s="65"/>
    </row>
    <row r="4417" spans="2:13" ht="15.75" thickBot="1">
      <c r="B4417" s="102" t="s">
        <v>1729</v>
      </c>
      <c r="C4417" s="93"/>
      <c r="D4417" s="108">
        <v>94</v>
      </c>
      <c r="E4417" s="103" t="s">
        <v>1730</v>
      </c>
      <c r="F4417" s="93"/>
      <c r="G4417" s="108">
        <v>73</v>
      </c>
      <c r="H4417" s="83"/>
      <c r="I4417" s="83"/>
      <c r="J4417" s="83"/>
      <c r="K4417" s="83"/>
      <c r="L4417" s="83"/>
      <c r="M4417" s="84"/>
    </row>
    <row r="4418" spans="2:13" ht="16.5" thickTop="1" thickBot="1">
      <c r="B4418" s="156"/>
      <c r="C4418" s="157"/>
      <c r="D4418" s="157"/>
      <c r="E4418" s="156"/>
      <c r="F4418" s="157"/>
      <c r="G4418" s="157"/>
      <c r="H4418" s="156"/>
      <c r="I4418" s="156"/>
      <c r="J4418" s="156"/>
      <c r="K4418" s="156"/>
      <c r="L4418" s="156"/>
      <c r="M4418" s="156"/>
    </row>
    <row r="4419" spans="2:13" ht="16.5" thickTop="1" thickBot="1">
      <c r="B4419" s="833" t="s">
        <v>2162</v>
      </c>
      <c r="C4419" s="834"/>
      <c r="D4419" s="835" t="s">
        <v>1658</v>
      </c>
      <c r="E4419" s="836"/>
      <c r="F4419" s="836"/>
      <c r="G4419" s="836"/>
      <c r="H4419" s="836"/>
      <c r="I4419" s="837"/>
      <c r="J4419" s="190"/>
      <c r="K4419" s="59"/>
      <c r="L4419" s="59"/>
      <c r="M4419" s="60"/>
    </row>
    <row r="4420" spans="2:13" ht="15.75" thickTop="1">
      <c r="B4420" s="66" t="s">
        <v>1667</v>
      </c>
      <c r="C4420" s="698" t="s">
        <v>2163</v>
      </c>
      <c r="D4420" s="697" t="s">
        <v>1652</v>
      </c>
      <c r="E4420" s="698" t="s">
        <v>1653</v>
      </c>
      <c r="F4420" s="698" t="s">
        <v>1654</v>
      </c>
      <c r="G4420" s="698" t="s">
        <v>1656</v>
      </c>
      <c r="H4420" s="698" t="s">
        <v>1655</v>
      </c>
      <c r="I4420" s="699" t="s">
        <v>1657</v>
      </c>
      <c r="J4420" s="191"/>
      <c r="K4420" s="696"/>
      <c r="L4420" s="696"/>
      <c r="M4420" s="65"/>
    </row>
    <row r="4421" spans="2:13">
      <c r="B4421" s="66" t="s">
        <v>1757</v>
      </c>
      <c r="C4421" s="86" t="s">
        <v>1792</v>
      </c>
      <c r="D4421" s="87">
        <v>43</v>
      </c>
      <c r="E4421" s="88">
        <v>30</v>
      </c>
      <c r="F4421" s="88">
        <v>55</v>
      </c>
      <c r="G4421" s="88">
        <v>40</v>
      </c>
      <c r="H4421" s="88">
        <v>65</v>
      </c>
      <c r="I4421" s="89">
        <v>97</v>
      </c>
      <c r="J4421" s="191"/>
      <c r="K4421" s="696"/>
      <c r="L4421" s="696"/>
      <c r="M4421" s="65"/>
    </row>
    <row r="4422" spans="2:13">
      <c r="B4422" s="66" t="s">
        <v>1665</v>
      </c>
      <c r="C4422" s="86" t="s">
        <v>16</v>
      </c>
      <c r="D4422" s="838" t="s">
        <v>1669</v>
      </c>
      <c r="E4422" s="839"/>
      <c r="F4422" s="839"/>
      <c r="G4422" s="839"/>
      <c r="H4422" s="839"/>
      <c r="I4422" s="840"/>
      <c r="J4422" s="191"/>
      <c r="K4422" s="696"/>
      <c r="L4422" s="696"/>
      <c r="M4422" s="65"/>
    </row>
    <row r="4423" spans="2:13">
      <c r="B4423" s="66" t="s">
        <v>1666</v>
      </c>
      <c r="C4423" s="86" t="s">
        <v>1723</v>
      </c>
      <c r="D4423" s="841" t="s">
        <v>1661</v>
      </c>
      <c r="E4423" s="842"/>
      <c r="F4423" s="842"/>
      <c r="G4423" s="842" t="s">
        <v>1662</v>
      </c>
      <c r="H4423" s="842"/>
      <c r="I4423" s="843"/>
      <c r="J4423" s="191"/>
      <c r="K4423" s="696"/>
      <c r="L4423" s="696"/>
      <c r="M4423" s="65"/>
    </row>
    <row r="4424" spans="2:13">
      <c r="B4424" s="66" t="s">
        <v>1670</v>
      </c>
      <c r="C4424" s="96" t="s">
        <v>1612</v>
      </c>
      <c r="D4424" s="63" t="s">
        <v>1663</v>
      </c>
      <c r="E4424" s="696" t="s">
        <v>1351</v>
      </c>
      <c r="F4424" s="696"/>
      <c r="G4424" s="64" t="s">
        <v>1663</v>
      </c>
      <c r="H4424" s="696" t="s">
        <v>1723</v>
      </c>
      <c r="I4424" s="70"/>
      <c r="J4424" s="191"/>
      <c r="K4424" s="696"/>
      <c r="L4424" s="696"/>
      <c r="M4424" s="65"/>
    </row>
    <row r="4425" spans="2:13">
      <c r="B4425" s="66" t="s">
        <v>1659</v>
      </c>
      <c r="C4425" s="140">
        <v>335.85</v>
      </c>
      <c r="D4425" s="71" t="s">
        <v>1664</v>
      </c>
      <c r="E4425" s="90">
        <v>80</v>
      </c>
      <c r="F4425" s="68"/>
      <c r="G4425" s="72" t="s">
        <v>1664</v>
      </c>
      <c r="H4425" s="90" t="s">
        <v>1723</v>
      </c>
      <c r="I4425" s="69"/>
      <c r="J4425" s="191"/>
      <c r="K4425" s="696"/>
      <c r="L4425" s="696"/>
      <c r="M4425" s="65"/>
    </row>
    <row r="4426" spans="2:13">
      <c r="B4426" s="66" t="s">
        <v>1660</v>
      </c>
      <c r="C4426" s="140">
        <v>100.58</v>
      </c>
      <c r="D4426" s="838" t="s">
        <v>1668</v>
      </c>
      <c r="E4426" s="839"/>
      <c r="F4426" s="839"/>
      <c r="G4426" s="839"/>
      <c r="H4426" s="839"/>
      <c r="I4426" s="840"/>
      <c r="J4426" s="191"/>
      <c r="K4426" s="696"/>
      <c r="L4426" s="696"/>
      <c r="M4426" s="65"/>
    </row>
    <row r="4427" spans="2:13">
      <c r="B4427" s="66" t="s">
        <v>1728</v>
      </c>
      <c r="C4427" s="140">
        <v>204.32</v>
      </c>
      <c r="D4427" s="841" t="s">
        <v>1661</v>
      </c>
      <c r="E4427" s="842"/>
      <c r="F4427" s="842"/>
      <c r="G4427" s="842" t="s">
        <v>1662</v>
      </c>
      <c r="H4427" s="842"/>
      <c r="I4427" s="843"/>
      <c r="J4427" s="191"/>
      <c r="K4427" s="696"/>
      <c r="L4427" s="696"/>
      <c r="M4427" s="65"/>
    </row>
    <row r="4428" spans="2:13">
      <c r="B4428" s="66" t="s">
        <v>1713</v>
      </c>
      <c r="C4428" s="140">
        <v>0.66</v>
      </c>
      <c r="D4428" s="63" t="s">
        <v>1663</v>
      </c>
      <c r="E4428" s="696" t="s">
        <v>1271</v>
      </c>
      <c r="F4428" s="696"/>
      <c r="G4428" s="64" t="s">
        <v>1663</v>
      </c>
      <c r="H4428" s="696" t="s">
        <v>1723</v>
      </c>
      <c r="I4428" s="70"/>
      <c r="J4428" s="191"/>
      <c r="K4428" s="696"/>
      <c r="L4428" s="696"/>
      <c r="M4428" s="65"/>
    </row>
    <row r="4429" spans="2:13">
      <c r="B4429" s="66" t="s">
        <v>1714</v>
      </c>
      <c r="C4429" s="140">
        <v>1.49</v>
      </c>
      <c r="D4429" s="63" t="s">
        <v>1664</v>
      </c>
      <c r="E4429" s="90">
        <v>95</v>
      </c>
      <c r="F4429" s="68"/>
      <c r="G4429" s="72" t="s">
        <v>1664</v>
      </c>
      <c r="H4429" s="91" t="s">
        <v>1723</v>
      </c>
      <c r="I4429" s="70"/>
      <c r="J4429" s="191"/>
      <c r="K4429" s="696"/>
      <c r="L4429" s="696"/>
      <c r="M4429" s="65"/>
    </row>
    <row r="4430" spans="2:13">
      <c r="B4430" s="844" t="s">
        <v>1671</v>
      </c>
      <c r="C4430" s="839"/>
      <c r="D4430" s="840"/>
      <c r="E4430" s="838" t="s">
        <v>1672</v>
      </c>
      <c r="F4430" s="839"/>
      <c r="G4430" s="840"/>
      <c r="H4430" s="838" t="s">
        <v>1673</v>
      </c>
      <c r="I4430" s="839"/>
      <c r="J4430" s="840"/>
      <c r="K4430" s="838" t="s">
        <v>1701</v>
      </c>
      <c r="L4430" s="839"/>
      <c r="M4430" s="845"/>
    </row>
    <row r="4431" spans="2:13">
      <c r="B4431" s="73" t="s">
        <v>1674</v>
      </c>
      <c r="C4431" s="698" t="s">
        <v>1675</v>
      </c>
      <c r="D4431" s="699" t="s">
        <v>1676</v>
      </c>
      <c r="E4431" s="697" t="s">
        <v>1674</v>
      </c>
      <c r="F4431" s="698" t="s">
        <v>1675</v>
      </c>
      <c r="G4431" s="699" t="s">
        <v>1676</v>
      </c>
      <c r="H4431" s="697" t="s">
        <v>1694</v>
      </c>
      <c r="I4431" s="698" t="s">
        <v>1731</v>
      </c>
      <c r="J4431" s="699" t="s">
        <v>1732</v>
      </c>
      <c r="K4431" s="697" t="s">
        <v>1702</v>
      </c>
      <c r="L4431" s="698"/>
      <c r="M4431" s="77" t="s">
        <v>1703</v>
      </c>
    </row>
    <row r="4432" spans="2:13">
      <c r="B4432" s="61" t="s">
        <v>1678</v>
      </c>
      <c r="C4432" s="86" t="s">
        <v>1144</v>
      </c>
      <c r="D4432" s="92">
        <v>102</v>
      </c>
      <c r="E4432" s="695" t="s">
        <v>1678</v>
      </c>
      <c r="F4432" s="86" t="s">
        <v>1280</v>
      </c>
      <c r="G4432" s="92">
        <v>60</v>
      </c>
      <c r="H4432" s="695" t="s">
        <v>1695</v>
      </c>
      <c r="I4432" s="86">
        <v>0</v>
      </c>
      <c r="J4432" s="92">
        <v>0</v>
      </c>
      <c r="K4432" s="695" t="s">
        <v>1704</v>
      </c>
      <c r="L4432" s="696"/>
      <c r="M4432" s="107">
        <v>0</v>
      </c>
    </row>
    <row r="4433" spans="2:13">
      <c r="B4433" s="61" t="s">
        <v>1679</v>
      </c>
      <c r="C4433" s="86" t="s">
        <v>1722</v>
      </c>
      <c r="D4433" s="92">
        <v>0</v>
      </c>
      <c r="E4433" s="695" t="s">
        <v>1679</v>
      </c>
      <c r="F4433" s="86" t="s">
        <v>1722</v>
      </c>
      <c r="G4433" s="92">
        <v>0</v>
      </c>
      <c r="H4433" s="695" t="s">
        <v>1696</v>
      </c>
      <c r="I4433" s="86">
        <v>90</v>
      </c>
      <c r="J4433" s="92">
        <v>0</v>
      </c>
      <c r="K4433" s="695" t="s">
        <v>1735</v>
      </c>
      <c r="L4433" s="696"/>
      <c r="M4433" s="107">
        <v>6</v>
      </c>
    </row>
    <row r="4434" spans="2:13">
      <c r="B4434" s="61" t="s">
        <v>1680</v>
      </c>
      <c r="C4434" s="86" t="s">
        <v>1723</v>
      </c>
      <c r="D4434" s="92" t="s">
        <v>1723</v>
      </c>
      <c r="E4434" s="695" t="s">
        <v>1680</v>
      </c>
      <c r="F4434" s="86" t="s">
        <v>1723</v>
      </c>
      <c r="G4434" s="92" t="s">
        <v>1723</v>
      </c>
      <c r="H4434" s="695" t="s">
        <v>1697</v>
      </c>
      <c r="I4434" s="86">
        <v>0</v>
      </c>
      <c r="J4434" s="92">
        <v>20</v>
      </c>
      <c r="K4434" s="67" t="s">
        <v>1706</v>
      </c>
      <c r="L4434" s="68"/>
      <c r="M4434" s="101">
        <v>0</v>
      </c>
    </row>
    <row r="4435" spans="2:13">
      <c r="B4435" s="61" t="s">
        <v>1681</v>
      </c>
      <c r="C4435" s="86" t="s">
        <v>1722</v>
      </c>
      <c r="D4435" s="92">
        <v>0</v>
      </c>
      <c r="E4435" s="695" t="s">
        <v>1681</v>
      </c>
      <c r="F4435" s="86" t="s">
        <v>1722</v>
      </c>
      <c r="G4435" s="92">
        <v>0</v>
      </c>
      <c r="H4435" s="695" t="s">
        <v>1698</v>
      </c>
      <c r="I4435" s="86">
        <v>0</v>
      </c>
      <c r="J4435" s="92">
        <v>10</v>
      </c>
      <c r="K4435" s="838" t="s">
        <v>1707</v>
      </c>
      <c r="L4435" s="839"/>
      <c r="M4435" s="845"/>
    </row>
    <row r="4436" spans="2:13">
      <c r="B4436" s="61" t="s">
        <v>1682</v>
      </c>
      <c r="C4436" s="86" t="s">
        <v>1722</v>
      </c>
      <c r="D4436" s="92">
        <v>0</v>
      </c>
      <c r="E4436" s="695" t="s">
        <v>1682</v>
      </c>
      <c r="F4436" s="86" t="s">
        <v>1722</v>
      </c>
      <c r="G4436" s="92">
        <v>0</v>
      </c>
      <c r="H4436" s="696" t="s">
        <v>1724</v>
      </c>
      <c r="I4436" s="86">
        <v>50</v>
      </c>
      <c r="J4436" s="92">
        <v>0</v>
      </c>
      <c r="K4436" s="846" t="s">
        <v>1708</v>
      </c>
      <c r="L4436" s="847"/>
      <c r="M4436" s="107">
        <v>0</v>
      </c>
    </row>
    <row r="4437" spans="2:13">
      <c r="B4437" s="61" t="s">
        <v>1683</v>
      </c>
      <c r="C4437" s="86" t="s">
        <v>1722</v>
      </c>
      <c r="D4437" s="92">
        <v>0</v>
      </c>
      <c r="E4437" s="695" t="s">
        <v>1683</v>
      </c>
      <c r="F4437" s="86" t="s">
        <v>950</v>
      </c>
      <c r="G4437" s="92">
        <v>95</v>
      </c>
      <c r="H4437" s="695" t="s">
        <v>1699</v>
      </c>
      <c r="I4437" s="86">
        <v>0</v>
      </c>
      <c r="J4437" s="92">
        <v>30</v>
      </c>
      <c r="K4437" s="846" t="s">
        <v>1709</v>
      </c>
      <c r="L4437" s="847"/>
      <c r="M4437" s="107">
        <v>0</v>
      </c>
    </row>
    <row r="4438" spans="2:13">
      <c r="B4438" s="61" t="s">
        <v>1684</v>
      </c>
      <c r="C4438" s="86" t="s">
        <v>1722</v>
      </c>
      <c r="D4438" s="92">
        <v>0</v>
      </c>
      <c r="E4438" s="695" t="s">
        <v>1684</v>
      </c>
      <c r="F4438" s="86" t="s">
        <v>1722</v>
      </c>
      <c r="G4438" s="92">
        <v>0</v>
      </c>
      <c r="H4438" s="695" t="s">
        <v>1685</v>
      </c>
      <c r="I4438" s="86">
        <v>85</v>
      </c>
      <c r="J4438" s="92">
        <v>0</v>
      </c>
      <c r="K4438" s="846" t="s">
        <v>1710</v>
      </c>
      <c r="L4438" s="847"/>
      <c r="M4438" s="107">
        <v>0</v>
      </c>
    </row>
    <row r="4439" spans="2:13">
      <c r="B4439" s="61" t="s">
        <v>1685</v>
      </c>
      <c r="C4439" s="86" t="s">
        <v>1722</v>
      </c>
      <c r="D4439" s="92">
        <v>0</v>
      </c>
      <c r="E4439" s="695" t="s">
        <v>1685</v>
      </c>
      <c r="F4439" s="86" t="s">
        <v>1722</v>
      </c>
      <c r="G4439" s="92">
        <v>0</v>
      </c>
      <c r="H4439" s="695" t="s">
        <v>1700</v>
      </c>
      <c r="I4439" s="100">
        <v>0</v>
      </c>
      <c r="J4439" s="106">
        <v>0</v>
      </c>
      <c r="K4439" s="593" t="s">
        <v>2003</v>
      </c>
      <c r="L4439" s="100"/>
      <c r="M4439" s="101">
        <v>0</v>
      </c>
    </row>
    <row r="4440" spans="2:13">
      <c r="B4440" s="61" t="s">
        <v>1686</v>
      </c>
      <c r="C4440" s="86" t="s">
        <v>1722</v>
      </c>
      <c r="D4440" s="92">
        <v>0</v>
      </c>
      <c r="E4440" s="695" t="s">
        <v>1686</v>
      </c>
      <c r="F4440" s="86" t="s">
        <v>1722</v>
      </c>
      <c r="G4440" s="92">
        <v>0</v>
      </c>
      <c r="H4440" s="848" t="s">
        <v>1712</v>
      </c>
      <c r="I4440" s="849"/>
      <c r="J4440" s="81" t="s">
        <v>1711</v>
      </c>
      <c r="K4440" s="97">
        <v>0</v>
      </c>
      <c r="L4440" s="82" t="s">
        <v>1705</v>
      </c>
      <c r="M4440" s="98">
        <v>80</v>
      </c>
    </row>
    <row r="4441" spans="2:13">
      <c r="B4441" s="61" t="s">
        <v>1687</v>
      </c>
      <c r="C4441" s="86" t="s">
        <v>693</v>
      </c>
      <c r="D4441" s="92">
        <v>36</v>
      </c>
      <c r="E4441" s="695" t="s">
        <v>1687</v>
      </c>
      <c r="F4441" s="86" t="s">
        <v>1722</v>
      </c>
      <c r="G4441" s="92">
        <v>0</v>
      </c>
      <c r="H4441" s="696"/>
      <c r="I4441" s="696"/>
      <c r="J4441" s="696"/>
      <c r="K4441" s="696"/>
      <c r="L4441" s="696"/>
      <c r="M4441" s="65"/>
    </row>
    <row r="4442" spans="2:13">
      <c r="B4442" s="61" t="s">
        <v>1688</v>
      </c>
      <c r="C4442" s="86" t="s">
        <v>1722</v>
      </c>
      <c r="D4442" s="92">
        <v>0</v>
      </c>
      <c r="E4442" s="695" t="s">
        <v>1688</v>
      </c>
      <c r="F4442" s="86" t="s">
        <v>1722</v>
      </c>
      <c r="G4442" s="92">
        <v>0</v>
      </c>
      <c r="H4442" s="696"/>
      <c r="I4442" s="696"/>
      <c r="J4442" s="696"/>
      <c r="K4442" s="696"/>
      <c r="L4442" s="696"/>
      <c r="M4442" s="65"/>
    </row>
    <row r="4443" spans="2:13">
      <c r="B4443" s="61" t="s">
        <v>1689</v>
      </c>
      <c r="C4443" s="86" t="s">
        <v>1722</v>
      </c>
      <c r="D4443" s="92">
        <v>0</v>
      </c>
      <c r="E4443" s="695" t="s">
        <v>1689</v>
      </c>
      <c r="F4443" s="86" t="s">
        <v>1722</v>
      </c>
      <c r="G4443" s="92">
        <v>0</v>
      </c>
      <c r="H4443" s="696"/>
      <c r="I4443" s="696"/>
      <c r="J4443" s="696"/>
      <c r="K4443" s="696"/>
      <c r="L4443" s="696"/>
      <c r="M4443" s="65"/>
    </row>
    <row r="4444" spans="2:13">
      <c r="B4444" s="61" t="s">
        <v>1690</v>
      </c>
      <c r="C4444" s="86" t="s">
        <v>1722</v>
      </c>
      <c r="D4444" s="92">
        <v>0</v>
      </c>
      <c r="E4444" s="695" t="s">
        <v>1690</v>
      </c>
      <c r="F4444" s="86" t="s">
        <v>1722</v>
      </c>
      <c r="G4444" s="92">
        <v>0</v>
      </c>
      <c r="H4444" s="696"/>
      <c r="I4444" s="696"/>
      <c r="J4444" s="696"/>
      <c r="K4444" s="696"/>
      <c r="L4444" s="696"/>
      <c r="M4444" s="65"/>
    </row>
    <row r="4445" spans="2:13">
      <c r="B4445" s="61" t="s">
        <v>1691</v>
      </c>
      <c r="C4445" s="86" t="s">
        <v>1722</v>
      </c>
      <c r="D4445" s="92">
        <v>0</v>
      </c>
      <c r="E4445" s="695" t="s">
        <v>1691</v>
      </c>
      <c r="F4445" s="86" t="s">
        <v>1722</v>
      </c>
      <c r="G4445" s="92">
        <v>0</v>
      </c>
      <c r="H4445" s="86" t="s">
        <v>1716</v>
      </c>
      <c r="I4445" s="696"/>
      <c r="J4445" s="85" t="s">
        <v>1717</v>
      </c>
      <c r="K4445" s="696"/>
      <c r="L4445" s="85" t="s">
        <v>1718</v>
      </c>
      <c r="M4445" s="65"/>
    </row>
    <row r="4446" spans="2:13">
      <c r="B4446" s="61" t="s">
        <v>1692</v>
      </c>
      <c r="C4446" s="86" t="s">
        <v>1722</v>
      </c>
      <c r="D4446" s="92">
        <v>0</v>
      </c>
      <c r="E4446" s="695" t="s">
        <v>1692</v>
      </c>
      <c r="F4446" s="86" t="s">
        <v>1722</v>
      </c>
      <c r="G4446" s="92">
        <v>0</v>
      </c>
      <c r="H4446" s="696"/>
      <c r="I4446" s="696"/>
      <c r="J4446" s="696"/>
      <c r="K4446" s="696"/>
      <c r="L4446" s="696"/>
      <c r="M4446" s="65"/>
    </row>
    <row r="4447" spans="2:13">
      <c r="B4447" s="61" t="s">
        <v>1677</v>
      </c>
      <c r="C4447" s="86" t="s">
        <v>1722</v>
      </c>
      <c r="D4447" s="92">
        <v>0</v>
      </c>
      <c r="E4447" s="695" t="s">
        <v>1677</v>
      </c>
      <c r="F4447" s="86" t="s">
        <v>1722</v>
      </c>
      <c r="G4447" s="92">
        <v>0</v>
      </c>
      <c r="H4447" s="696"/>
      <c r="I4447" s="696"/>
      <c r="J4447" s="696"/>
      <c r="K4447" s="696"/>
      <c r="L4447" s="696"/>
      <c r="M4447" s="65"/>
    </row>
    <row r="4448" spans="2:13">
      <c r="B4448" s="61" t="s">
        <v>1693</v>
      </c>
      <c r="C4448" s="86" t="s">
        <v>1722</v>
      </c>
      <c r="D4448" s="92">
        <v>0</v>
      </c>
      <c r="E4448" s="695" t="s">
        <v>1693</v>
      </c>
      <c r="F4448" s="86" t="s">
        <v>1722</v>
      </c>
      <c r="G4448" s="92">
        <v>0</v>
      </c>
      <c r="H4448" s="696"/>
      <c r="I4448" s="696"/>
      <c r="J4448" s="696"/>
      <c r="K4448" s="696"/>
      <c r="L4448" s="696"/>
      <c r="M4448" s="65"/>
    </row>
    <row r="4449" spans="2:13" ht="15.75" thickBot="1">
      <c r="B4449" s="102" t="s">
        <v>1729</v>
      </c>
      <c r="C4449" s="93"/>
      <c r="D4449" s="108">
        <v>69</v>
      </c>
      <c r="E4449" s="103" t="s">
        <v>1730</v>
      </c>
      <c r="F4449" s="93"/>
      <c r="G4449" s="108">
        <v>78</v>
      </c>
      <c r="H4449" s="83"/>
      <c r="I4449" s="83"/>
      <c r="J4449" s="83"/>
      <c r="K4449" s="83"/>
      <c r="L4449" s="83"/>
      <c r="M4449" s="84"/>
    </row>
    <row r="4450" spans="2:13" ht="15.75" thickTop="1">
      <c r="B4450" s="156"/>
      <c r="C4450" s="157"/>
      <c r="D4450" s="157"/>
      <c r="E4450" s="156"/>
      <c r="F4450" s="157"/>
      <c r="G4450" s="157"/>
      <c r="H4450" s="156"/>
      <c r="I4450" s="156"/>
      <c r="J4450" s="156"/>
      <c r="K4450" s="156"/>
      <c r="L4450" s="156"/>
      <c r="M4450" s="156"/>
    </row>
    <row r="4451" spans="2:13">
      <c r="B4451" s="156"/>
      <c r="C4451" s="157"/>
      <c r="D4451" s="157"/>
      <c r="E4451" s="156"/>
      <c r="F4451" s="157"/>
      <c r="G4451" s="157"/>
      <c r="H4451" s="156"/>
      <c r="I4451" s="156"/>
      <c r="J4451" s="156"/>
      <c r="K4451" s="156"/>
      <c r="L4451" s="156"/>
      <c r="M4451" s="156"/>
    </row>
    <row r="4452" spans="2:13" ht="15.75" thickBot="1">
      <c r="B4452" s="156"/>
      <c r="C4452" s="157"/>
      <c r="D4452" s="157"/>
      <c r="E4452" s="156"/>
      <c r="F4452" s="157"/>
      <c r="G4452" s="157"/>
      <c r="H4452" s="156"/>
      <c r="I4452" s="156"/>
      <c r="J4452" s="156"/>
      <c r="K4452" s="156"/>
      <c r="L4452" s="156"/>
      <c r="M4452" s="156"/>
    </row>
    <row r="4453" spans="2:13" ht="16.5" thickTop="1" thickBot="1">
      <c r="B4453" s="833" t="s">
        <v>1983</v>
      </c>
      <c r="C4453" s="834"/>
      <c r="D4453" s="835" t="s">
        <v>1658</v>
      </c>
      <c r="E4453" s="836"/>
      <c r="F4453" s="836"/>
      <c r="G4453" s="836"/>
      <c r="H4453" s="836"/>
      <c r="I4453" s="837"/>
      <c r="J4453" s="207"/>
      <c r="K4453" s="59"/>
      <c r="L4453" s="59"/>
      <c r="M4453" s="60"/>
    </row>
    <row r="4454" spans="2:13" ht="15.75" thickTop="1">
      <c r="B4454" s="66" t="s">
        <v>1667</v>
      </c>
      <c r="C4454" s="600" t="s">
        <v>2072</v>
      </c>
      <c r="D4454" s="557" t="s">
        <v>1652</v>
      </c>
      <c r="E4454" s="558" t="s">
        <v>1653</v>
      </c>
      <c r="F4454" s="558" t="s">
        <v>1654</v>
      </c>
      <c r="G4454" s="558" t="s">
        <v>1656</v>
      </c>
      <c r="H4454" s="558" t="s">
        <v>1655</v>
      </c>
      <c r="I4454" s="559" t="s">
        <v>1657</v>
      </c>
      <c r="J4454" s="208"/>
      <c r="K4454" s="561"/>
      <c r="L4454" s="561"/>
      <c r="M4454" s="65"/>
    </row>
    <row r="4455" spans="2:13">
      <c r="B4455" s="66" t="s">
        <v>1757</v>
      </c>
      <c r="C4455" s="86" t="s">
        <v>1792</v>
      </c>
      <c r="D4455" s="87">
        <v>80</v>
      </c>
      <c r="E4455" s="88">
        <v>120</v>
      </c>
      <c r="F4455" s="88">
        <v>79</v>
      </c>
      <c r="G4455" s="88">
        <v>95</v>
      </c>
      <c r="H4455" s="88">
        <v>79</v>
      </c>
      <c r="I4455" s="89">
        <v>70</v>
      </c>
      <c r="J4455" s="208"/>
      <c r="K4455" s="561"/>
      <c r="L4455" s="561"/>
      <c r="M4455" s="65"/>
    </row>
    <row r="4456" spans="2:13">
      <c r="B4456" s="66" t="s">
        <v>1665</v>
      </c>
      <c r="C4456" s="86" t="s">
        <v>3</v>
      </c>
      <c r="D4456" s="838" t="s">
        <v>1669</v>
      </c>
      <c r="E4456" s="839"/>
      <c r="F4456" s="839"/>
      <c r="G4456" s="839"/>
      <c r="H4456" s="839"/>
      <c r="I4456" s="840"/>
      <c r="J4456" s="208"/>
      <c r="K4456" s="561"/>
      <c r="L4456" s="561"/>
      <c r="M4456" s="65"/>
    </row>
    <row r="4457" spans="2:13">
      <c r="B4457" s="66" t="s">
        <v>1666</v>
      </c>
      <c r="C4457" s="86" t="s">
        <v>1723</v>
      </c>
      <c r="D4457" s="841" t="s">
        <v>1661</v>
      </c>
      <c r="E4457" s="842"/>
      <c r="F4457" s="842"/>
      <c r="G4457" s="842" t="s">
        <v>1662</v>
      </c>
      <c r="H4457" s="842"/>
      <c r="I4457" s="843"/>
      <c r="J4457" s="208"/>
      <c r="K4457" s="561"/>
      <c r="L4457" s="561"/>
      <c r="M4457" s="65"/>
    </row>
    <row r="4458" spans="2:13">
      <c r="B4458" s="66" t="s">
        <v>1670</v>
      </c>
      <c r="C4458" s="96" t="s">
        <v>1487</v>
      </c>
      <c r="D4458" s="63" t="s">
        <v>1663</v>
      </c>
      <c r="E4458" s="561" t="s">
        <v>1232</v>
      </c>
      <c r="F4458" s="561"/>
      <c r="G4458" s="64" t="s">
        <v>1663</v>
      </c>
      <c r="H4458" s="561" t="s">
        <v>1723</v>
      </c>
      <c r="I4458" s="70"/>
      <c r="J4458" s="208"/>
      <c r="K4458" s="561"/>
      <c r="L4458" s="561"/>
      <c r="M4458" s="65"/>
    </row>
    <row r="4459" spans="2:13">
      <c r="B4459" s="66" t="s">
        <v>1659</v>
      </c>
      <c r="C4459" s="140">
        <v>267.3</v>
      </c>
      <c r="D4459" s="71" t="s">
        <v>1664</v>
      </c>
      <c r="E4459" s="90">
        <v>65</v>
      </c>
      <c r="F4459" s="68"/>
      <c r="G4459" s="72" t="s">
        <v>1664</v>
      </c>
      <c r="H4459" s="90" t="s">
        <v>1723</v>
      </c>
      <c r="I4459" s="69"/>
      <c r="J4459" s="208"/>
      <c r="K4459" s="561"/>
      <c r="L4459" s="561"/>
      <c r="M4459" s="65"/>
    </row>
    <row r="4460" spans="2:13">
      <c r="B4460" s="66" t="s">
        <v>1660</v>
      </c>
      <c r="C4460" s="140">
        <v>296.17</v>
      </c>
      <c r="D4460" s="838" t="s">
        <v>1668</v>
      </c>
      <c r="E4460" s="839"/>
      <c r="F4460" s="839"/>
      <c r="G4460" s="839"/>
      <c r="H4460" s="839"/>
      <c r="I4460" s="840"/>
      <c r="J4460" s="208"/>
      <c r="K4460" s="561"/>
      <c r="L4460" s="561"/>
      <c r="M4460" s="65"/>
    </row>
    <row r="4461" spans="2:13">
      <c r="B4461" s="66" t="s">
        <v>1728</v>
      </c>
      <c r="C4461" s="140">
        <v>264.36</v>
      </c>
      <c r="D4461" s="841" t="s">
        <v>1661</v>
      </c>
      <c r="E4461" s="842"/>
      <c r="F4461" s="842"/>
      <c r="G4461" s="842" t="s">
        <v>1662</v>
      </c>
      <c r="H4461" s="842"/>
      <c r="I4461" s="843"/>
      <c r="J4461" s="208"/>
      <c r="K4461" s="561"/>
      <c r="L4461" s="561"/>
      <c r="M4461" s="65"/>
    </row>
    <row r="4462" spans="2:13">
      <c r="B4462" s="66" t="s">
        <v>1713</v>
      </c>
      <c r="C4462" s="140">
        <v>1.23</v>
      </c>
      <c r="D4462" s="63" t="s">
        <v>1663</v>
      </c>
      <c r="E4462" s="561" t="s">
        <v>1307</v>
      </c>
      <c r="F4462" s="561"/>
      <c r="G4462" s="64" t="s">
        <v>1663</v>
      </c>
      <c r="H4462" s="561" t="s">
        <v>1723</v>
      </c>
      <c r="I4462" s="70"/>
      <c r="J4462" s="208"/>
      <c r="K4462" s="561"/>
      <c r="L4462" s="561"/>
      <c r="M4462" s="65"/>
    </row>
    <row r="4463" spans="2:13">
      <c r="B4463" s="66" t="s">
        <v>1714</v>
      </c>
      <c r="C4463" s="140">
        <v>1.08</v>
      </c>
      <c r="D4463" s="63" t="s">
        <v>1664</v>
      </c>
      <c r="E4463" s="90">
        <v>95</v>
      </c>
      <c r="F4463" s="68"/>
      <c r="G4463" s="72" t="s">
        <v>1664</v>
      </c>
      <c r="H4463" s="91" t="s">
        <v>1723</v>
      </c>
      <c r="I4463" s="70"/>
      <c r="J4463" s="208"/>
      <c r="K4463" s="561"/>
      <c r="L4463" s="561"/>
      <c r="M4463" s="65"/>
    </row>
    <row r="4464" spans="2:13">
      <c r="B4464" s="844" t="s">
        <v>1671</v>
      </c>
      <c r="C4464" s="839"/>
      <c r="D4464" s="840"/>
      <c r="E4464" s="838" t="s">
        <v>1672</v>
      </c>
      <c r="F4464" s="839"/>
      <c r="G4464" s="840"/>
      <c r="H4464" s="838" t="s">
        <v>1673</v>
      </c>
      <c r="I4464" s="839"/>
      <c r="J4464" s="840"/>
      <c r="K4464" s="838" t="s">
        <v>1701</v>
      </c>
      <c r="L4464" s="839"/>
      <c r="M4464" s="845"/>
    </row>
    <row r="4465" spans="2:13">
      <c r="B4465" s="73" t="s">
        <v>1674</v>
      </c>
      <c r="C4465" s="558" t="s">
        <v>1675</v>
      </c>
      <c r="D4465" s="559" t="s">
        <v>1676</v>
      </c>
      <c r="E4465" s="557" t="s">
        <v>1674</v>
      </c>
      <c r="F4465" s="558" t="s">
        <v>1675</v>
      </c>
      <c r="G4465" s="559" t="s">
        <v>1676</v>
      </c>
      <c r="H4465" s="557" t="s">
        <v>1694</v>
      </c>
      <c r="I4465" s="558" t="s">
        <v>1731</v>
      </c>
      <c r="J4465" s="559" t="s">
        <v>1732</v>
      </c>
      <c r="K4465" s="557" t="s">
        <v>1702</v>
      </c>
      <c r="L4465" s="558"/>
      <c r="M4465" s="77" t="s">
        <v>1703</v>
      </c>
    </row>
    <row r="4466" spans="2:13">
      <c r="B4466" s="61" t="s">
        <v>1678</v>
      </c>
      <c r="C4466" s="86" t="s">
        <v>1144</v>
      </c>
      <c r="D4466" s="92">
        <v>102</v>
      </c>
      <c r="E4466" s="560" t="s">
        <v>1678</v>
      </c>
      <c r="F4466" s="94" t="s">
        <v>944</v>
      </c>
      <c r="G4466" s="92">
        <v>68</v>
      </c>
      <c r="H4466" s="560" t="s">
        <v>1695</v>
      </c>
      <c r="I4466" s="86">
        <v>0</v>
      </c>
      <c r="J4466" s="92">
        <v>10</v>
      </c>
      <c r="K4466" s="560" t="s">
        <v>1704</v>
      </c>
      <c r="L4466" s="561"/>
      <c r="M4466" s="107">
        <v>0</v>
      </c>
    </row>
    <row r="4467" spans="2:13">
      <c r="B4467" s="61" t="s">
        <v>1679</v>
      </c>
      <c r="C4467" s="86" t="s">
        <v>845</v>
      </c>
      <c r="D4467" s="92">
        <v>62</v>
      </c>
      <c r="E4467" s="560" t="s">
        <v>1679</v>
      </c>
      <c r="F4467" s="86" t="s">
        <v>1722</v>
      </c>
      <c r="G4467" s="92">
        <v>0</v>
      </c>
      <c r="H4467" s="560" t="s">
        <v>1696</v>
      </c>
      <c r="I4467" s="86">
        <v>90</v>
      </c>
      <c r="J4467" s="92">
        <v>10</v>
      </c>
      <c r="K4467" s="560" t="s">
        <v>1735</v>
      </c>
      <c r="L4467" s="561"/>
      <c r="M4467" s="107">
        <v>0</v>
      </c>
    </row>
    <row r="4468" spans="2:13">
      <c r="B4468" s="61" t="s">
        <v>1680</v>
      </c>
      <c r="C4468" s="86" t="s">
        <v>1722</v>
      </c>
      <c r="D4468" s="92">
        <v>0</v>
      </c>
      <c r="E4468" s="560" t="s">
        <v>1680</v>
      </c>
      <c r="F4468" s="86" t="s">
        <v>1722</v>
      </c>
      <c r="G4468" s="92">
        <v>0</v>
      </c>
      <c r="H4468" s="560" t="s">
        <v>1697</v>
      </c>
      <c r="I4468" s="86">
        <v>0</v>
      </c>
      <c r="J4468" s="92">
        <v>10</v>
      </c>
      <c r="K4468" s="67" t="s">
        <v>1706</v>
      </c>
      <c r="L4468" s="68"/>
      <c r="M4468" s="101">
        <v>0</v>
      </c>
    </row>
    <row r="4469" spans="2:13">
      <c r="B4469" s="61" t="s">
        <v>1681</v>
      </c>
      <c r="C4469" s="86" t="s">
        <v>1723</v>
      </c>
      <c r="D4469" s="92" t="s">
        <v>1723</v>
      </c>
      <c r="E4469" s="560" t="s">
        <v>1681</v>
      </c>
      <c r="F4469" s="86" t="s">
        <v>1723</v>
      </c>
      <c r="G4469" s="92" t="s">
        <v>1723</v>
      </c>
      <c r="H4469" s="560" t="s">
        <v>1698</v>
      </c>
      <c r="I4469" s="86">
        <v>0</v>
      </c>
      <c r="J4469" s="92">
        <v>10</v>
      </c>
      <c r="K4469" s="838" t="s">
        <v>1707</v>
      </c>
      <c r="L4469" s="839"/>
      <c r="M4469" s="845"/>
    </row>
    <row r="4470" spans="2:13">
      <c r="B4470" s="61" t="s">
        <v>1682</v>
      </c>
      <c r="C4470" s="86" t="s">
        <v>1722</v>
      </c>
      <c r="D4470" s="92">
        <v>0</v>
      </c>
      <c r="E4470" s="560" t="s">
        <v>1682</v>
      </c>
      <c r="F4470" s="86" t="s">
        <v>1722</v>
      </c>
      <c r="G4470" s="92">
        <v>0</v>
      </c>
      <c r="H4470" s="561" t="s">
        <v>1724</v>
      </c>
      <c r="I4470" s="86">
        <v>50</v>
      </c>
      <c r="J4470" s="92">
        <v>0</v>
      </c>
      <c r="K4470" s="846" t="s">
        <v>1708</v>
      </c>
      <c r="L4470" s="847"/>
      <c r="M4470" s="107">
        <v>0</v>
      </c>
    </row>
    <row r="4471" spans="2:13">
      <c r="B4471" s="61" t="s">
        <v>1683</v>
      </c>
      <c r="C4471" s="86" t="s">
        <v>951</v>
      </c>
      <c r="D4471" s="92">
        <v>62</v>
      </c>
      <c r="E4471" s="560" t="s">
        <v>1683</v>
      </c>
      <c r="F4471" s="86" t="s">
        <v>1722</v>
      </c>
      <c r="G4471" s="92">
        <v>0</v>
      </c>
      <c r="H4471" s="560" t="s">
        <v>1699</v>
      </c>
      <c r="I4471" s="86">
        <v>100</v>
      </c>
      <c r="J4471" s="92">
        <v>30</v>
      </c>
      <c r="K4471" s="846" t="s">
        <v>1709</v>
      </c>
      <c r="L4471" s="847"/>
      <c r="M4471" s="107">
        <v>0</v>
      </c>
    </row>
    <row r="4472" spans="2:13">
      <c r="B4472" s="61" t="s">
        <v>1684</v>
      </c>
      <c r="C4472" s="94" t="s">
        <v>1268</v>
      </c>
      <c r="D4472" s="92">
        <v>120</v>
      </c>
      <c r="E4472" s="560" t="s">
        <v>1684</v>
      </c>
      <c r="F4472" s="86" t="s">
        <v>1722</v>
      </c>
      <c r="G4472" s="92">
        <v>0</v>
      </c>
      <c r="H4472" s="560" t="s">
        <v>1685</v>
      </c>
      <c r="I4472" s="86">
        <v>85</v>
      </c>
      <c r="J4472" s="92">
        <v>0</v>
      </c>
      <c r="K4472" s="846" t="s">
        <v>1710</v>
      </c>
      <c r="L4472" s="847"/>
      <c r="M4472" s="107">
        <v>0</v>
      </c>
    </row>
    <row r="4473" spans="2:13">
      <c r="B4473" s="61" t="s">
        <v>1685</v>
      </c>
      <c r="C4473" s="86" t="s">
        <v>1722</v>
      </c>
      <c r="D4473" s="92">
        <v>0</v>
      </c>
      <c r="E4473" s="560" t="s">
        <v>1685</v>
      </c>
      <c r="F4473" s="86" t="s">
        <v>1722</v>
      </c>
      <c r="G4473" s="92">
        <v>0</v>
      </c>
      <c r="H4473" s="560" t="s">
        <v>1700</v>
      </c>
      <c r="I4473" s="100">
        <v>0</v>
      </c>
      <c r="J4473" s="106">
        <v>0</v>
      </c>
      <c r="K4473" s="593" t="s">
        <v>2003</v>
      </c>
      <c r="L4473" s="100"/>
      <c r="M4473" s="101">
        <v>0</v>
      </c>
    </row>
    <row r="4474" spans="2:13">
      <c r="B4474" s="61" t="s">
        <v>1686</v>
      </c>
      <c r="C4474" s="86" t="s">
        <v>1722</v>
      </c>
      <c r="D4474" s="92">
        <v>0</v>
      </c>
      <c r="E4474" s="560" t="s">
        <v>1686</v>
      </c>
      <c r="F4474" s="86" t="s">
        <v>1722</v>
      </c>
      <c r="G4474" s="92">
        <v>0</v>
      </c>
      <c r="H4474" s="848" t="s">
        <v>1712</v>
      </c>
      <c r="I4474" s="849"/>
      <c r="J4474" s="81" t="s">
        <v>1711</v>
      </c>
      <c r="K4474" s="97">
        <v>0</v>
      </c>
      <c r="L4474" s="82" t="s">
        <v>1705</v>
      </c>
      <c r="M4474" s="98">
        <v>125</v>
      </c>
    </row>
    <row r="4475" spans="2:13">
      <c r="B4475" s="61" t="s">
        <v>1687</v>
      </c>
      <c r="C4475" s="86" t="s">
        <v>1722</v>
      </c>
      <c r="D4475" s="92">
        <v>0</v>
      </c>
      <c r="E4475" s="560" t="s">
        <v>1687</v>
      </c>
      <c r="F4475" s="86" t="s">
        <v>1722</v>
      </c>
      <c r="G4475" s="92">
        <v>0</v>
      </c>
      <c r="H4475" s="561"/>
      <c r="I4475" s="561"/>
      <c r="J4475" s="561"/>
      <c r="K4475" s="561"/>
      <c r="L4475" s="561"/>
      <c r="M4475" s="65"/>
    </row>
    <row r="4476" spans="2:13">
      <c r="B4476" s="61" t="s">
        <v>1688</v>
      </c>
      <c r="C4476" s="86" t="s">
        <v>1722</v>
      </c>
      <c r="D4476" s="92">
        <v>0</v>
      </c>
      <c r="E4476" s="560" t="s">
        <v>1688</v>
      </c>
      <c r="F4476" s="86" t="s">
        <v>1722</v>
      </c>
      <c r="G4476" s="92">
        <v>0</v>
      </c>
      <c r="H4476" s="561"/>
      <c r="I4476" s="561"/>
      <c r="J4476" s="561"/>
      <c r="K4476" s="561"/>
      <c r="L4476" s="561"/>
      <c r="M4476" s="65"/>
    </row>
    <row r="4477" spans="2:13">
      <c r="B4477" s="61" t="s">
        <v>1689</v>
      </c>
      <c r="C4477" s="94" t="s">
        <v>879</v>
      </c>
      <c r="D4477" s="92">
        <v>51</v>
      </c>
      <c r="E4477" s="560" t="s">
        <v>1689</v>
      </c>
      <c r="F4477" s="96" t="s">
        <v>1195</v>
      </c>
      <c r="G4477" s="92">
        <v>75</v>
      </c>
      <c r="H4477" s="561"/>
      <c r="I4477" s="561"/>
      <c r="J4477" s="561"/>
      <c r="K4477" s="561"/>
      <c r="L4477" s="561"/>
      <c r="M4477" s="65"/>
    </row>
    <row r="4478" spans="2:13">
      <c r="B4478" s="61" t="s">
        <v>1690</v>
      </c>
      <c r="C4478" s="86" t="s">
        <v>1722</v>
      </c>
      <c r="D4478" s="92">
        <v>0</v>
      </c>
      <c r="E4478" s="560" t="s">
        <v>1690</v>
      </c>
      <c r="F4478" s="86" t="s">
        <v>1722</v>
      </c>
      <c r="G4478" s="92">
        <v>0</v>
      </c>
      <c r="H4478" s="561"/>
      <c r="I4478" s="561"/>
      <c r="J4478" s="561"/>
      <c r="K4478" s="561"/>
      <c r="L4478" s="561"/>
      <c r="M4478" s="65"/>
    </row>
    <row r="4479" spans="2:13">
      <c r="B4479" s="61" t="s">
        <v>1691</v>
      </c>
      <c r="C4479" s="86" t="s">
        <v>1722</v>
      </c>
      <c r="D4479" s="92">
        <v>0</v>
      </c>
      <c r="E4479" s="560" t="s">
        <v>1691</v>
      </c>
      <c r="F4479" s="86" t="s">
        <v>1722</v>
      </c>
      <c r="G4479" s="92">
        <v>0</v>
      </c>
      <c r="H4479" s="86" t="s">
        <v>1716</v>
      </c>
      <c r="I4479" s="561"/>
      <c r="J4479" s="85" t="s">
        <v>1717</v>
      </c>
      <c r="K4479" s="561"/>
      <c r="L4479" s="85" t="s">
        <v>1718</v>
      </c>
      <c r="M4479" s="65"/>
    </row>
    <row r="4480" spans="2:13">
      <c r="B4480" s="61" t="s">
        <v>1692</v>
      </c>
      <c r="C4480" s="86" t="s">
        <v>1722</v>
      </c>
      <c r="D4480" s="92">
        <v>0</v>
      </c>
      <c r="E4480" s="560" t="s">
        <v>1692</v>
      </c>
      <c r="F4480" s="86" t="s">
        <v>1722</v>
      </c>
      <c r="G4480" s="92">
        <v>0</v>
      </c>
      <c r="H4480" s="561"/>
      <c r="I4480" s="561"/>
      <c r="J4480" s="561"/>
      <c r="K4480" s="561"/>
      <c r="L4480" s="561"/>
      <c r="M4480" s="65"/>
    </row>
    <row r="4481" spans="2:13">
      <c r="B4481" s="61" t="s">
        <v>1677</v>
      </c>
      <c r="C4481" s="86" t="s">
        <v>752</v>
      </c>
      <c r="D4481" s="92">
        <v>80</v>
      </c>
      <c r="E4481" s="560" t="s">
        <v>1677</v>
      </c>
      <c r="F4481" s="86" t="s">
        <v>1722</v>
      </c>
      <c r="G4481" s="92">
        <v>0</v>
      </c>
      <c r="H4481" s="561"/>
      <c r="I4481" s="561"/>
      <c r="J4481" s="561"/>
      <c r="K4481" s="561"/>
      <c r="L4481" s="561"/>
      <c r="M4481" s="65"/>
    </row>
    <row r="4482" spans="2:13">
      <c r="B4482" s="61" t="s">
        <v>1693</v>
      </c>
      <c r="C4482" s="86" t="s">
        <v>964</v>
      </c>
      <c r="D4482" s="92">
        <v>75</v>
      </c>
      <c r="E4482" s="560" t="s">
        <v>1693</v>
      </c>
      <c r="F4482" s="86" t="s">
        <v>1722</v>
      </c>
      <c r="G4482" s="92">
        <v>0</v>
      </c>
      <c r="H4482" s="561"/>
      <c r="I4482" s="561"/>
      <c r="J4482" s="561"/>
      <c r="K4482" s="561"/>
      <c r="L4482" s="561"/>
      <c r="M4482" s="65"/>
    </row>
    <row r="4483" spans="2:13" ht="15.75" thickBot="1">
      <c r="B4483" s="102" t="s">
        <v>1729</v>
      </c>
      <c r="C4483" s="93"/>
      <c r="D4483" s="108">
        <v>79</v>
      </c>
      <c r="E4483" s="103" t="s">
        <v>1730</v>
      </c>
      <c r="F4483" s="93"/>
      <c r="G4483" s="108">
        <v>72</v>
      </c>
      <c r="H4483" s="83"/>
      <c r="I4483" s="83"/>
      <c r="J4483" s="83"/>
      <c r="K4483" s="83"/>
      <c r="L4483" s="83"/>
      <c r="M4483" s="84"/>
    </row>
    <row r="4484" spans="2:13" ht="16.5" thickTop="1" thickBot="1">
      <c r="B4484" s="156"/>
      <c r="C4484" s="157"/>
      <c r="D4484" s="157"/>
      <c r="E4484" s="156"/>
      <c r="F4484" s="157"/>
      <c r="G4484" s="157"/>
      <c r="H4484" s="156"/>
      <c r="I4484" s="156"/>
      <c r="J4484" s="156"/>
      <c r="K4484" s="156"/>
      <c r="L4484" s="156"/>
      <c r="M4484" s="156"/>
    </row>
    <row r="4485" spans="2:13" ht="16.5" thickTop="1" thickBot="1">
      <c r="B4485" s="833" t="s">
        <v>1828</v>
      </c>
      <c r="C4485" s="834"/>
      <c r="D4485" s="835" t="s">
        <v>1658</v>
      </c>
      <c r="E4485" s="836"/>
      <c r="F4485" s="836"/>
      <c r="G4485" s="836"/>
      <c r="H4485" s="836"/>
      <c r="I4485" s="837"/>
      <c r="J4485" s="250"/>
      <c r="K4485" s="59"/>
      <c r="L4485" s="59"/>
      <c r="M4485" s="60"/>
    </row>
    <row r="4486" spans="2:13" ht="15.75" thickTop="1">
      <c r="B4486" s="66" t="s">
        <v>1667</v>
      </c>
      <c r="C4486" s="599" t="s">
        <v>2015</v>
      </c>
      <c r="D4486" s="240" t="s">
        <v>1652</v>
      </c>
      <c r="E4486" s="241" t="s">
        <v>1653</v>
      </c>
      <c r="F4486" s="241" t="s">
        <v>1654</v>
      </c>
      <c r="G4486" s="241" t="s">
        <v>1656</v>
      </c>
      <c r="H4486" s="241" t="s">
        <v>1655</v>
      </c>
      <c r="I4486" s="242" t="s">
        <v>1657</v>
      </c>
      <c r="J4486" s="184"/>
      <c r="K4486" s="239"/>
      <c r="L4486" s="239"/>
      <c r="M4486" s="65"/>
    </row>
    <row r="4487" spans="2:13">
      <c r="B4487" s="66" t="s">
        <v>1757</v>
      </c>
      <c r="C4487" s="86" t="s">
        <v>1745</v>
      </c>
      <c r="D4487" s="87">
        <v>90</v>
      </c>
      <c r="E4487" s="88">
        <v>130</v>
      </c>
      <c r="F4487" s="88">
        <v>80</v>
      </c>
      <c r="G4487" s="88">
        <v>65</v>
      </c>
      <c r="H4487" s="88">
        <v>85</v>
      </c>
      <c r="I4487" s="89">
        <v>55</v>
      </c>
      <c r="J4487" s="184"/>
      <c r="K4487" s="239"/>
      <c r="L4487" s="239"/>
      <c r="M4487" s="65"/>
    </row>
    <row r="4488" spans="2:13">
      <c r="B4488" s="66" t="s">
        <v>1665</v>
      </c>
      <c r="C4488" s="86" t="s">
        <v>4</v>
      </c>
      <c r="D4488" s="838" t="s">
        <v>1669</v>
      </c>
      <c r="E4488" s="839"/>
      <c r="F4488" s="839"/>
      <c r="G4488" s="839"/>
      <c r="H4488" s="839"/>
      <c r="I4488" s="840"/>
      <c r="J4488" s="184"/>
      <c r="K4488" s="239"/>
      <c r="L4488" s="239"/>
      <c r="M4488" s="65"/>
    </row>
    <row r="4489" spans="2:13">
      <c r="B4489" s="66" t="s">
        <v>1666</v>
      </c>
      <c r="C4489" s="86" t="s">
        <v>1723</v>
      </c>
      <c r="D4489" s="841" t="s">
        <v>1661</v>
      </c>
      <c r="E4489" s="842"/>
      <c r="F4489" s="842"/>
      <c r="G4489" s="842" t="s">
        <v>1662</v>
      </c>
      <c r="H4489" s="842"/>
      <c r="I4489" s="843"/>
      <c r="J4489" s="184"/>
      <c r="K4489" s="239"/>
      <c r="L4489" s="239"/>
      <c r="M4489" s="65"/>
    </row>
    <row r="4490" spans="2:13">
      <c r="B4490" s="66" t="s">
        <v>1670</v>
      </c>
      <c r="C4490" s="86" t="s">
        <v>1523</v>
      </c>
      <c r="D4490" s="63" t="s">
        <v>1663</v>
      </c>
      <c r="E4490" s="239" t="s">
        <v>869</v>
      </c>
      <c r="F4490" s="239"/>
      <c r="G4490" s="64" t="s">
        <v>1663</v>
      </c>
      <c r="H4490" s="239" t="s">
        <v>1723</v>
      </c>
      <c r="I4490" s="70"/>
      <c r="J4490" s="184"/>
      <c r="K4490" s="239"/>
      <c r="L4490" s="239"/>
      <c r="M4490" s="65"/>
    </row>
    <row r="4491" spans="2:13">
      <c r="B4491" s="66" t="s">
        <v>1659</v>
      </c>
      <c r="C4491" s="86">
        <v>256.91000000000003</v>
      </c>
      <c r="D4491" s="71" t="s">
        <v>1664</v>
      </c>
      <c r="E4491" s="90">
        <v>150</v>
      </c>
      <c r="F4491" s="68"/>
      <c r="G4491" s="72" t="s">
        <v>1664</v>
      </c>
      <c r="H4491" s="90" t="s">
        <v>1723</v>
      </c>
      <c r="I4491" s="69"/>
      <c r="J4491" s="184"/>
      <c r="K4491" s="239"/>
      <c r="L4491" s="239"/>
      <c r="M4491" s="65"/>
    </row>
    <row r="4492" spans="2:13">
      <c r="B4492" s="66" t="s">
        <v>1660</v>
      </c>
      <c r="C4492" s="140">
        <v>257.3</v>
      </c>
      <c r="D4492" s="838" t="s">
        <v>1668</v>
      </c>
      <c r="E4492" s="839"/>
      <c r="F4492" s="839"/>
      <c r="G4492" s="839"/>
      <c r="H4492" s="839"/>
      <c r="I4492" s="840"/>
      <c r="J4492" s="184"/>
      <c r="K4492" s="239"/>
      <c r="L4492" s="239"/>
      <c r="M4492" s="65"/>
    </row>
    <row r="4493" spans="2:13">
      <c r="B4493" s="66" t="s">
        <v>1728</v>
      </c>
      <c r="C4493" s="86">
        <v>355.75</v>
      </c>
      <c r="D4493" s="841" t="s">
        <v>1661</v>
      </c>
      <c r="E4493" s="842"/>
      <c r="F4493" s="842"/>
      <c r="G4493" s="842" t="s">
        <v>1662</v>
      </c>
      <c r="H4493" s="842"/>
      <c r="I4493" s="843"/>
      <c r="J4493" s="184"/>
      <c r="K4493" s="239"/>
      <c r="L4493" s="239"/>
      <c r="M4493" s="65"/>
    </row>
    <row r="4494" spans="2:13">
      <c r="B4494" s="66" t="s">
        <v>1713</v>
      </c>
      <c r="C4494" s="86">
        <v>1.38</v>
      </c>
      <c r="D4494" s="63" t="s">
        <v>1663</v>
      </c>
      <c r="E4494" s="239" t="s">
        <v>866</v>
      </c>
      <c r="F4494" s="239"/>
      <c r="G4494" s="64" t="s">
        <v>1663</v>
      </c>
      <c r="H4494" s="239" t="s">
        <v>1723</v>
      </c>
      <c r="I4494" s="70"/>
      <c r="J4494" s="184"/>
      <c r="K4494" s="239"/>
      <c r="L4494" s="239"/>
      <c r="M4494" s="65"/>
    </row>
    <row r="4495" spans="2:13">
      <c r="B4495" s="66" t="s">
        <v>1714</v>
      </c>
      <c r="C4495" s="86">
        <v>0.85</v>
      </c>
      <c r="D4495" s="63" t="s">
        <v>1664</v>
      </c>
      <c r="E4495" s="90">
        <v>120</v>
      </c>
      <c r="F4495" s="68"/>
      <c r="G4495" s="72" t="s">
        <v>1664</v>
      </c>
      <c r="H4495" s="91" t="s">
        <v>1723</v>
      </c>
      <c r="I4495" s="70"/>
      <c r="J4495" s="184"/>
      <c r="K4495" s="239"/>
      <c r="L4495" s="239"/>
      <c r="M4495" s="65"/>
    </row>
    <row r="4496" spans="2:13">
      <c r="B4496" s="844" t="s">
        <v>1671</v>
      </c>
      <c r="C4496" s="839"/>
      <c r="D4496" s="840"/>
      <c r="E4496" s="838" t="s">
        <v>1672</v>
      </c>
      <c r="F4496" s="839"/>
      <c r="G4496" s="840"/>
      <c r="H4496" s="838" t="s">
        <v>1673</v>
      </c>
      <c r="I4496" s="839"/>
      <c r="J4496" s="840"/>
      <c r="K4496" s="838" t="s">
        <v>1701</v>
      </c>
      <c r="L4496" s="839"/>
      <c r="M4496" s="845"/>
    </row>
    <row r="4497" spans="2:13">
      <c r="B4497" s="73" t="s">
        <v>1674</v>
      </c>
      <c r="C4497" s="241" t="s">
        <v>1675</v>
      </c>
      <c r="D4497" s="242" t="s">
        <v>1676</v>
      </c>
      <c r="E4497" s="240" t="s">
        <v>1674</v>
      </c>
      <c r="F4497" s="241" t="s">
        <v>1675</v>
      </c>
      <c r="G4497" s="242" t="s">
        <v>1676</v>
      </c>
      <c r="H4497" s="240" t="s">
        <v>1694</v>
      </c>
      <c r="I4497" s="241" t="s">
        <v>1731</v>
      </c>
      <c r="J4497" s="242" t="s">
        <v>1732</v>
      </c>
      <c r="K4497" s="240" t="s">
        <v>1702</v>
      </c>
      <c r="L4497" s="241"/>
      <c r="M4497" s="77" t="s">
        <v>1703</v>
      </c>
    </row>
    <row r="4498" spans="2:13">
      <c r="B4498" s="61" t="s">
        <v>1678</v>
      </c>
      <c r="C4498" s="86" t="s">
        <v>1144</v>
      </c>
      <c r="D4498" s="92">
        <v>102</v>
      </c>
      <c r="E4498" s="238" t="s">
        <v>1678</v>
      </c>
      <c r="F4498" s="94" t="s">
        <v>944</v>
      </c>
      <c r="G4498" s="92">
        <v>75</v>
      </c>
      <c r="H4498" s="238" t="s">
        <v>1695</v>
      </c>
      <c r="I4498" s="86">
        <v>0</v>
      </c>
      <c r="J4498" s="92">
        <v>10</v>
      </c>
      <c r="K4498" s="238" t="s">
        <v>1704</v>
      </c>
      <c r="L4498" s="239"/>
      <c r="M4498" s="107">
        <v>0</v>
      </c>
    </row>
    <row r="4499" spans="2:13">
      <c r="B4499" s="61" t="s">
        <v>1679</v>
      </c>
      <c r="C4499" s="86" t="s">
        <v>847</v>
      </c>
      <c r="D4499" s="92">
        <v>75</v>
      </c>
      <c r="E4499" s="238" t="s">
        <v>1679</v>
      </c>
      <c r="F4499" s="86" t="s">
        <v>844</v>
      </c>
      <c r="G4499" s="92">
        <v>120</v>
      </c>
      <c r="H4499" s="238" t="s">
        <v>1696</v>
      </c>
      <c r="I4499" s="86">
        <v>90</v>
      </c>
      <c r="J4499" s="92">
        <v>100</v>
      </c>
      <c r="K4499" s="238" t="s">
        <v>1735</v>
      </c>
      <c r="L4499" s="239"/>
      <c r="M4499" s="107">
        <v>0</v>
      </c>
    </row>
    <row r="4500" spans="2:13">
      <c r="B4500" s="61" t="s">
        <v>1680</v>
      </c>
      <c r="C4500" s="86" t="s">
        <v>1722</v>
      </c>
      <c r="D4500" s="92">
        <v>0</v>
      </c>
      <c r="E4500" s="238" t="s">
        <v>1680</v>
      </c>
      <c r="F4500" s="86" t="s">
        <v>1722</v>
      </c>
      <c r="G4500" s="92">
        <v>0</v>
      </c>
      <c r="H4500" s="238" t="s">
        <v>1697</v>
      </c>
      <c r="I4500" s="86">
        <v>0</v>
      </c>
      <c r="J4500" s="92">
        <v>0</v>
      </c>
      <c r="K4500" s="67" t="s">
        <v>1706</v>
      </c>
      <c r="L4500" s="68"/>
      <c r="M4500" s="101">
        <v>0</v>
      </c>
    </row>
    <row r="4501" spans="2:13">
      <c r="B4501" s="61" t="s">
        <v>1681</v>
      </c>
      <c r="C4501" s="109" t="s">
        <v>1784</v>
      </c>
      <c r="D4501" s="92">
        <v>75</v>
      </c>
      <c r="E4501" s="238" t="s">
        <v>1681</v>
      </c>
      <c r="F4501" s="86" t="s">
        <v>1722</v>
      </c>
      <c r="G4501" s="92">
        <v>0</v>
      </c>
      <c r="H4501" s="238" t="s">
        <v>1698</v>
      </c>
      <c r="I4501" s="86">
        <v>0</v>
      </c>
      <c r="J4501" s="92">
        <v>10</v>
      </c>
      <c r="K4501" s="838" t="s">
        <v>1707</v>
      </c>
      <c r="L4501" s="839"/>
      <c r="M4501" s="845"/>
    </row>
    <row r="4502" spans="2:13">
      <c r="B4502" s="61" t="s">
        <v>1682</v>
      </c>
      <c r="C4502" s="86" t="s">
        <v>1722</v>
      </c>
      <c r="D4502" s="92">
        <v>0</v>
      </c>
      <c r="E4502" s="238" t="s">
        <v>1682</v>
      </c>
      <c r="F4502" s="86" t="s">
        <v>1722</v>
      </c>
      <c r="G4502" s="92">
        <v>0</v>
      </c>
      <c r="H4502" s="239" t="s">
        <v>1724</v>
      </c>
      <c r="I4502" s="86">
        <v>50</v>
      </c>
      <c r="J4502" s="92">
        <v>0</v>
      </c>
      <c r="K4502" s="846" t="s">
        <v>1708</v>
      </c>
      <c r="L4502" s="847"/>
      <c r="M4502" s="107">
        <v>0</v>
      </c>
    </row>
    <row r="4503" spans="2:13">
      <c r="B4503" s="61" t="s">
        <v>1683</v>
      </c>
      <c r="C4503" s="86" t="s">
        <v>953</v>
      </c>
      <c r="D4503" s="92">
        <v>75</v>
      </c>
      <c r="E4503" s="238" t="s">
        <v>1683</v>
      </c>
      <c r="F4503" s="86" t="s">
        <v>1722</v>
      </c>
      <c r="G4503" s="92">
        <v>0</v>
      </c>
      <c r="H4503" s="238" t="s">
        <v>1699</v>
      </c>
      <c r="I4503" s="86">
        <v>0</v>
      </c>
      <c r="J4503" s="92">
        <v>10</v>
      </c>
      <c r="K4503" s="846" t="s">
        <v>1709</v>
      </c>
      <c r="L4503" s="847"/>
      <c r="M4503" s="107">
        <v>0</v>
      </c>
    </row>
    <row r="4504" spans="2:13">
      <c r="B4504" s="61" t="s">
        <v>1684</v>
      </c>
      <c r="C4504" s="86" t="s">
        <v>1723</v>
      </c>
      <c r="D4504" s="92" t="s">
        <v>1723</v>
      </c>
      <c r="E4504" s="238" t="s">
        <v>1684</v>
      </c>
      <c r="F4504" s="86" t="s">
        <v>1723</v>
      </c>
      <c r="G4504" s="92" t="s">
        <v>1723</v>
      </c>
      <c r="H4504" s="238" t="s">
        <v>1685</v>
      </c>
      <c r="I4504" s="86">
        <v>85</v>
      </c>
      <c r="J4504" s="92">
        <v>30</v>
      </c>
      <c r="K4504" s="846" t="s">
        <v>1710</v>
      </c>
      <c r="L4504" s="847"/>
      <c r="M4504" s="107">
        <v>0</v>
      </c>
    </row>
    <row r="4505" spans="2:13">
      <c r="B4505" s="61" t="s">
        <v>1685</v>
      </c>
      <c r="C4505" s="86" t="s">
        <v>1095</v>
      </c>
      <c r="D4505" s="92">
        <v>80</v>
      </c>
      <c r="E4505" s="238" t="s">
        <v>1685</v>
      </c>
      <c r="F4505" s="86" t="s">
        <v>1722</v>
      </c>
      <c r="G4505" s="92">
        <v>0</v>
      </c>
      <c r="H4505" s="238" t="s">
        <v>1700</v>
      </c>
      <c r="I4505" s="100">
        <v>0</v>
      </c>
      <c r="J4505" s="106">
        <v>0</v>
      </c>
      <c r="K4505" s="593" t="s">
        <v>2003</v>
      </c>
      <c r="L4505" s="100"/>
      <c r="M4505" s="101">
        <v>0</v>
      </c>
    </row>
    <row r="4506" spans="2:13">
      <c r="B4506" s="61" t="s">
        <v>1686</v>
      </c>
      <c r="C4506" s="94" t="s">
        <v>811</v>
      </c>
      <c r="D4506" s="92">
        <v>100</v>
      </c>
      <c r="E4506" s="238" t="s">
        <v>1686</v>
      </c>
      <c r="F4506" s="86" t="s">
        <v>1722</v>
      </c>
      <c r="G4506" s="92">
        <v>0</v>
      </c>
      <c r="H4506" s="848" t="s">
        <v>1712</v>
      </c>
      <c r="I4506" s="849"/>
      <c r="J4506" s="81" t="s">
        <v>1711</v>
      </c>
      <c r="K4506" s="97">
        <v>10</v>
      </c>
      <c r="L4506" s="82" t="s">
        <v>1705</v>
      </c>
      <c r="M4506" s="98">
        <v>125</v>
      </c>
    </row>
    <row r="4507" spans="2:13">
      <c r="B4507" s="61" t="s">
        <v>1687</v>
      </c>
      <c r="C4507" s="86" t="s">
        <v>1722</v>
      </c>
      <c r="D4507" s="92">
        <v>0</v>
      </c>
      <c r="E4507" s="238" t="s">
        <v>1687</v>
      </c>
      <c r="F4507" s="86" t="s">
        <v>1722</v>
      </c>
      <c r="G4507" s="92">
        <v>0</v>
      </c>
      <c r="H4507" s="239"/>
      <c r="I4507" s="239"/>
      <c r="J4507" s="239"/>
      <c r="K4507" s="239"/>
      <c r="L4507" s="239"/>
      <c r="M4507" s="65"/>
    </row>
    <row r="4508" spans="2:13">
      <c r="B4508" s="61" t="s">
        <v>1688</v>
      </c>
      <c r="C4508" s="86" t="s">
        <v>1722</v>
      </c>
      <c r="D4508" s="92">
        <v>0</v>
      </c>
      <c r="E4508" s="238" t="s">
        <v>1688</v>
      </c>
      <c r="F4508" s="86" t="s">
        <v>1722</v>
      </c>
      <c r="G4508" s="92">
        <v>0</v>
      </c>
      <c r="H4508" s="239"/>
      <c r="I4508" s="239"/>
      <c r="J4508" s="239"/>
      <c r="K4508" s="239"/>
      <c r="L4508" s="239"/>
      <c r="M4508" s="65"/>
    </row>
    <row r="4509" spans="2:13">
      <c r="B4509" s="61" t="s">
        <v>1689</v>
      </c>
      <c r="C4509" s="86" t="s">
        <v>1722</v>
      </c>
      <c r="D4509" s="92">
        <v>0</v>
      </c>
      <c r="E4509" s="238" t="s">
        <v>1689</v>
      </c>
      <c r="F4509" s="86" t="s">
        <v>1722</v>
      </c>
      <c r="G4509" s="92">
        <v>0</v>
      </c>
      <c r="H4509" s="239"/>
      <c r="I4509" s="239"/>
      <c r="J4509" s="239"/>
      <c r="K4509" s="239"/>
      <c r="L4509" s="239"/>
      <c r="M4509" s="65"/>
    </row>
    <row r="4510" spans="2:13">
      <c r="B4510" s="61" t="s">
        <v>1690</v>
      </c>
      <c r="C4510" s="94" t="s">
        <v>1252</v>
      </c>
      <c r="D4510" s="92">
        <v>100</v>
      </c>
      <c r="E4510" s="238" t="s">
        <v>1690</v>
      </c>
      <c r="F4510" s="86" t="s">
        <v>1722</v>
      </c>
      <c r="G4510" s="92">
        <v>0</v>
      </c>
      <c r="H4510" s="239"/>
      <c r="I4510" s="239"/>
      <c r="J4510" s="239"/>
      <c r="K4510" s="239"/>
      <c r="L4510" s="239"/>
      <c r="M4510" s="65"/>
    </row>
    <row r="4511" spans="2:13">
      <c r="B4511" s="61" t="s">
        <v>1691</v>
      </c>
      <c r="C4511" s="86" t="s">
        <v>1722</v>
      </c>
      <c r="D4511" s="92">
        <v>0</v>
      </c>
      <c r="E4511" s="238" t="s">
        <v>1691</v>
      </c>
      <c r="F4511" s="86" t="s">
        <v>1722</v>
      </c>
      <c r="G4511" s="92">
        <v>0</v>
      </c>
      <c r="H4511" s="86" t="s">
        <v>1716</v>
      </c>
      <c r="I4511" s="239"/>
      <c r="J4511" s="85" t="s">
        <v>1717</v>
      </c>
      <c r="K4511" s="239"/>
      <c r="L4511" s="85" t="s">
        <v>1718</v>
      </c>
      <c r="M4511" s="65"/>
    </row>
    <row r="4512" spans="2:13">
      <c r="B4512" s="61" t="s">
        <v>1692</v>
      </c>
      <c r="C4512" s="86" t="s">
        <v>1722</v>
      </c>
      <c r="D4512" s="92">
        <v>0</v>
      </c>
      <c r="E4512" s="238" t="s">
        <v>1692</v>
      </c>
      <c r="F4512" s="86" t="s">
        <v>1722</v>
      </c>
      <c r="G4512" s="92">
        <v>0</v>
      </c>
      <c r="H4512" s="239"/>
      <c r="I4512" s="239"/>
      <c r="J4512" s="239"/>
      <c r="K4512" s="239"/>
      <c r="L4512" s="239"/>
      <c r="M4512" s="65"/>
    </row>
    <row r="4513" spans="2:13">
      <c r="B4513" s="61" t="s">
        <v>1677</v>
      </c>
      <c r="C4513" s="86" t="s">
        <v>1081</v>
      </c>
      <c r="D4513" s="92">
        <v>75</v>
      </c>
      <c r="E4513" s="238" t="s">
        <v>1677</v>
      </c>
      <c r="F4513" s="86" t="s">
        <v>1722</v>
      </c>
      <c r="G4513" s="92">
        <v>0</v>
      </c>
      <c r="H4513" s="239"/>
      <c r="I4513" s="239"/>
      <c r="J4513" s="239"/>
      <c r="K4513" s="239"/>
      <c r="L4513" s="239"/>
      <c r="M4513" s="65"/>
    </row>
    <row r="4514" spans="2:13">
      <c r="B4514" s="61" t="s">
        <v>1693</v>
      </c>
      <c r="C4514" s="96" t="s">
        <v>709</v>
      </c>
      <c r="D4514" s="92">
        <v>70</v>
      </c>
      <c r="E4514" s="238" t="s">
        <v>1693</v>
      </c>
      <c r="F4514" s="86" t="s">
        <v>1722</v>
      </c>
      <c r="G4514" s="92">
        <v>0</v>
      </c>
      <c r="H4514" s="239"/>
      <c r="I4514" s="239"/>
      <c r="J4514" s="239"/>
      <c r="K4514" s="239"/>
      <c r="L4514" s="239"/>
      <c r="M4514" s="65"/>
    </row>
    <row r="4515" spans="2:13" ht="15.75" thickBot="1">
      <c r="B4515" s="102" t="s">
        <v>1729</v>
      </c>
      <c r="C4515" s="93"/>
      <c r="D4515" s="108">
        <v>84</v>
      </c>
      <c r="E4515" s="103" t="s">
        <v>1730</v>
      </c>
      <c r="F4515" s="93"/>
      <c r="G4515" s="108">
        <v>98</v>
      </c>
      <c r="H4515" s="83"/>
      <c r="I4515" s="83"/>
      <c r="J4515" s="83"/>
      <c r="K4515" s="83"/>
      <c r="L4515" s="83"/>
      <c r="M4515" s="84"/>
    </row>
    <row r="4516" spans="2:13" ht="15.75" thickTop="1">
      <c r="B4516" s="156"/>
      <c r="C4516" s="157"/>
      <c r="D4516" s="157"/>
      <c r="E4516" s="156"/>
      <c r="F4516" s="157"/>
      <c r="G4516" s="157"/>
      <c r="H4516" s="156"/>
      <c r="I4516" s="156"/>
      <c r="J4516" s="156"/>
      <c r="K4516" s="156"/>
      <c r="L4516" s="156"/>
      <c r="M4516" s="156"/>
    </row>
    <row r="4517" spans="2:13">
      <c r="B4517" s="156"/>
      <c r="C4517" s="157"/>
      <c r="D4517" s="157"/>
      <c r="E4517" s="156"/>
      <c r="F4517" s="157"/>
      <c r="G4517" s="157"/>
      <c r="H4517" s="156"/>
      <c r="I4517" s="156"/>
      <c r="J4517" s="156"/>
      <c r="K4517" s="156"/>
      <c r="L4517" s="156"/>
      <c r="M4517" s="156"/>
    </row>
    <row r="4518" spans="2:13" ht="15.75" thickBot="1">
      <c r="B4518" s="156"/>
      <c r="C4518" s="157"/>
      <c r="D4518" s="157"/>
      <c r="E4518" s="156"/>
      <c r="F4518" s="157"/>
      <c r="G4518" s="157"/>
      <c r="H4518" s="156"/>
      <c r="I4518" s="156"/>
      <c r="J4518" s="156"/>
      <c r="K4518" s="156"/>
      <c r="L4518" s="156"/>
      <c r="M4518" s="156"/>
    </row>
    <row r="4519" spans="2:13" ht="16.5" thickTop="1" thickBot="1">
      <c r="B4519" s="833" t="s">
        <v>2164</v>
      </c>
      <c r="C4519" s="834"/>
      <c r="D4519" s="835" t="s">
        <v>1658</v>
      </c>
      <c r="E4519" s="836"/>
      <c r="F4519" s="836"/>
      <c r="G4519" s="836"/>
      <c r="H4519" s="836"/>
      <c r="I4519" s="837"/>
      <c r="J4519" s="228"/>
      <c r="K4519" s="59"/>
      <c r="L4519" s="59"/>
      <c r="M4519" s="60"/>
    </row>
    <row r="4520" spans="2:13" ht="15.75" thickTop="1">
      <c r="B4520" s="66" t="s">
        <v>1667</v>
      </c>
      <c r="C4520" s="698" t="s">
        <v>2037</v>
      </c>
      <c r="D4520" s="697" t="s">
        <v>1652</v>
      </c>
      <c r="E4520" s="698" t="s">
        <v>1653</v>
      </c>
      <c r="F4520" s="698" t="s">
        <v>1654</v>
      </c>
      <c r="G4520" s="698" t="s">
        <v>1656</v>
      </c>
      <c r="H4520" s="698" t="s">
        <v>1655</v>
      </c>
      <c r="I4520" s="699" t="s">
        <v>1657</v>
      </c>
      <c r="J4520" s="229"/>
      <c r="K4520" s="696"/>
      <c r="L4520" s="696"/>
      <c r="M4520" s="65"/>
    </row>
    <row r="4521" spans="2:13">
      <c r="B4521" s="66" t="s">
        <v>1757</v>
      </c>
      <c r="C4521" s="86" t="s">
        <v>1792</v>
      </c>
      <c r="D4521" s="87">
        <v>50</v>
      </c>
      <c r="E4521" s="88">
        <v>50</v>
      </c>
      <c r="F4521" s="88">
        <v>120</v>
      </c>
      <c r="G4521" s="88">
        <v>80</v>
      </c>
      <c r="H4521" s="88">
        <v>80</v>
      </c>
      <c r="I4521" s="89">
        <v>30</v>
      </c>
      <c r="J4521" s="229"/>
      <c r="K4521" s="696"/>
      <c r="L4521" s="696"/>
      <c r="M4521" s="65"/>
    </row>
    <row r="4522" spans="2:13">
      <c r="B4522" s="66" t="s">
        <v>1665</v>
      </c>
      <c r="C4522" s="86" t="s">
        <v>5</v>
      </c>
      <c r="D4522" s="838" t="s">
        <v>1669</v>
      </c>
      <c r="E4522" s="839"/>
      <c r="F4522" s="839"/>
      <c r="G4522" s="839"/>
      <c r="H4522" s="839"/>
      <c r="I4522" s="840"/>
      <c r="J4522" s="229"/>
      <c r="K4522" s="696"/>
      <c r="L4522" s="696"/>
      <c r="M4522" s="65"/>
    </row>
    <row r="4523" spans="2:13">
      <c r="B4523" s="66" t="s">
        <v>1666</v>
      </c>
      <c r="C4523" s="86" t="s">
        <v>14</v>
      </c>
      <c r="D4523" s="841" t="s">
        <v>1661</v>
      </c>
      <c r="E4523" s="842"/>
      <c r="F4523" s="842"/>
      <c r="G4523" s="842" t="s">
        <v>1662</v>
      </c>
      <c r="H4523" s="842"/>
      <c r="I4523" s="843"/>
      <c r="J4523" s="229"/>
      <c r="K4523" s="696"/>
      <c r="L4523" s="696"/>
      <c r="M4523" s="65"/>
    </row>
    <row r="4524" spans="2:13">
      <c r="B4524" s="66" t="s">
        <v>1670</v>
      </c>
      <c r="C4524" s="96" t="s">
        <v>1449</v>
      </c>
      <c r="D4524" s="63" t="s">
        <v>1663</v>
      </c>
      <c r="E4524" s="696" t="s">
        <v>1722</v>
      </c>
      <c r="F4524" s="696"/>
      <c r="G4524" s="64" t="s">
        <v>1663</v>
      </c>
      <c r="H4524" s="696" t="s">
        <v>1252</v>
      </c>
      <c r="I4524" s="70"/>
      <c r="J4524" s="706"/>
      <c r="K4524" s="696"/>
      <c r="L4524" s="696"/>
      <c r="M4524" s="65"/>
    </row>
    <row r="4525" spans="2:13">
      <c r="B4525" s="66" t="s">
        <v>1659</v>
      </c>
      <c r="C4525" s="140">
        <v>239.4</v>
      </c>
      <c r="D4525" s="71" t="s">
        <v>1664</v>
      </c>
      <c r="E4525" s="90">
        <v>0</v>
      </c>
      <c r="F4525" s="68"/>
      <c r="G4525" s="72" t="s">
        <v>1664</v>
      </c>
      <c r="H4525" s="90">
        <v>80</v>
      </c>
      <c r="I4525" s="69"/>
      <c r="J4525" s="128"/>
      <c r="K4525" s="696"/>
      <c r="L4525" s="696"/>
      <c r="M4525" s="65"/>
    </row>
    <row r="4526" spans="2:13">
      <c r="B4526" s="66" t="s">
        <v>1660</v>
      </c>
      <c r="C4526" s="140">
        <v>170.94</v>
      </c>
      <c r="D4526" s="838" t="s">
        <v>1668</v>
      </c>
      <c r="E4526" s="839"/>
      <c r="F4526" s="839"/>
      <c r="G4526" s="839"/>
      <c r="H4526" s="839"/>
      <c r="I4526" s="840"/>
      <c r="J4526" s="128"/>
      <c r="K4526" s="696"/>
      <c r="L4526" s="696"/>
      <c r="M4526" s="65"/>
    </row>
    <row r="4527" spans="2:13">
      <c r="B4527" s="66" t="s">
        <v>1728</v>
      </c>
      <c r="C4527" s="140">
        <v>260.58</v>
      </c>
      <c r="D4527" s="841" t="s">
        <v>1661</v>
      </c>
      <c r="E4527" s="842"/>
      <c r="F4527" s="842"/>
      <c r="G4527" s="842" t="s">
        <v>1662</v>
      </c>
      <c r="H4527" s="842"/>
      <c r="I4527" s="843"/>
      <c r="J4527" s="128"/>
      <c r="K4527" s="696"/>
      <c r="L4527" s="696"/>
      <c r="M4527" s="65"/>
    </row>
    <row r="4528" spans="2:13">
      <c r="B4528" s="66" t="s">
        <v>1713</v>
      </c>
      <c r="C4528" s="140">
        <v>0.77</v>
      </c>
      <c r="D4528" s="63" t="s">
        <v>1663</v>
      </c>
      <c r="E4528" s="696" t="s">
        <v>844</v>
      </c>
      <c r="F4528" s="696"/>
      <c r="G4528" s="64" t="s">
        <v>1663</v>
      </c>
      <c r="H4528" s="696" t="s">
        <v>1851</v>
      </c>
      <c r="I4528" s="70"/>
      <c r="J4528" s="128"/>
      <c r="K4528" s="696"/>
      <c r="L4528" s="696"/>
      <c r="M4528" s="65"/>
    </row>
    <row r="4529" spans="2:13">
      <c r="B4529" s="66" t="s">
        <v>1714</v>
      </c>
      <c r="C4529" s="140">
        <v>0.46</v>
      </c>
      <c r="D4529" s="63" t="s">
        <v>1664</v>
      </c>
      <c r="E4529" s="90">
        <v>102</v>
      </c>
      <c r="F4529" s="68"/>
      <c r="G4529" s="72" t="s">
        <v>1664</v>
      </c>
      <c r="H4529" s="91">
        <v>60</v>
      </c>
      <c r="I4529" s="70"/>
      <c r="J4529" s="128"/>
      <c r="K4529" s="696"/>
      <c r="L4529" s="696"/>
      <c r="M4529" s="65"/>
    </row>
    <row r="4530" spans="2:13">
      <c r="B4530" s="844" t="s">
        <v>1671</v>
      </c>
      <c r="C4530" s="839"/>
      <c r="D4530" s="840"/>
      <c r="E4530" s="838" t="s">
        <v>1672</v>
      </c>
      <c r="F4530" s="839"/>
      <c r="G4530" s="840"/>
      <c r="H4530" s="838" t="s">
        <v>1673</v>
      </c>
      <c r="I4530" s="839"/>
      <c r="J4530" s="840"/>
      <c r="K4530" s="838" t="s">
        <v>1701</v>
      </c>
      <c r="L4530" s="839"/>
      <c r="M4530" s="845"/>
    </row>
    <row r="4531" spans="2:13">
      <c r="B4531" s="73" t="s">
        <v>1674</v>
      </c>
      <c r="C4531" s="698" t="s">
        <v>1675</v>
      </c>
      <c r="D4531" s="699" t="s">
        <v>1676</v>
      </c>
      <c r="E4531" s="697" t="s">
        <v>1674</v>
      </c>
      <c r="F4531" s="698" t="s">
        <v>1675</v>
      </c>
      <c r="G4531" s="699" t="s">
        <v>1676</v>
      </c>
      <c r="H4531" s="697" t="s">
        <v>1694</v>
      </c>
      <c r="I4531" s="698" t="s">
        <v>1731</v>
      </c>
      <c r="J4531" s="699" t="s">
        <v>1732</v>
      </c>
      <c r="K4531" s="697" t="s">
        <v>1702</v>
      </c>
      <c r="L4531" s="698"/>
      <c r="M4531" s="77" t="s">
        <v>1703</v>
      </c>
    </row>
    <row r="4532" spans="2:13">
      <c r="B4532" s="61" t="s">
        <v>1678</v>
      </c>
      <c r="C4532" s="86" t="s">
        <v>1144</v>
      </c>
      <c r="D4532" s="92">
        <v>102</v>
      </c>
      <c r="E4532" s="695" t="s">
        <v>1678</v>
      </c>
      <c r="F4532" s="94" t="s">
        <v>944</v>
      </c>
      <c r="G4532" s="92">
        <v>68</v>
      </c>
      <c r="H4532" s="695" t="s">
        <v>1695</v>
      </c>
      <c r="I4532" s="86">
        <v>75</v>
      </c>
      <c r="J4532" s="92">
        <v>10</v>
      </c>
      <c r="K4532" s="695" t="s">
        <v>1704</v>
      </c>
      <c r="L4532" s="696"/>
      <c r="M4532" s="107">
        <v>0</v>
      </c>
    </row>
    <row r="4533" spans="2:13">
      <c r="B4533" s="61" t="s">
        <v>1679</v>
      </c>
      <c r="C4533" s="86" t="s">
        <v>1723</v>
      </c>
      <c r="D4533" s="92" t="s">
        <v>1723</v>
      </c>
      <c r="E4533" s="695" t="s">
        <v>1679</v>
      </c>
      <c r="F4533" s="86" t="s">
        <v>1723</v>
      </c>
      <c r="G4533" s="92" t="s">
        <v>1723</v>
      </c>
      <c r="H4533" s="695" t="s">
        <v>1696</v>
      </c>
      <c r="I4533" s="86">
        <v>90</v>
      </c>
      <c r="J4533" s="92">
        <v>0</v>
      </c>
      <c r="K4533" s="695" t="s">
        <v>1735</v>
      </c>
      <c r="L4533" s="696"/>
      <c r="M4533" s="107">
        <v>50</v>
      </c>
    </row>
    <row r="4534" spans="2:13">
      <c r="B4534" s="61" t="s">
        <v>1680</v>
      </c>
      <c r="C4534" s="86" t="s">
        <v>1722</v>
      </c>
      <c r="D4534" s="92">
        <v>0</v>
      </c>
      <c r="E4534" s="695" t="s">
        <v>1680</v>
      </c>
      <c r="F4534" s="86" t="s">
        <v>1722</v>
      </c>
      <c r="G4534" s="92">
        <v>0</v>
      </c>
      <c r="H4534" s="695" t="s">
        <v>1697</v>
      </c>
      <c r="I4534" s="86">
        <v>0</v>
      </c>
      <c r="J4534" s="92">
        <v>0</v>
      </c>
      <c r="K4534" s="67" t="s">
        <v>1706</v>
      </c>
      <c r="L4534" s="68"/>
      <c r="M4534" s="101">
        <v>0</v>
      </c>
    </row>
    <row r="4535" spans="2:13">
      <c r="B4535" s="61" t="s">
        <v>1681</v>
      </c>
      <c r="C4535" s="86" t="s">
        <v>1722</v>
      </c>
      <c r="D4535" s="92">
        <v>0</v>
      </c>
      <c r="E4535" s="695" t="s">
        <v>1681</v>
      </c>
      <c r="F4535" s="86" t="s">
        <v>1722</v>
      </c>
      <c r="G4535" s="92">
        <v>0</v>
      </c>
      <c r="H4535" s="695" t="s">
        <v>1698</v>
      </c>
      <c r="I4535" s="86">
        <v>0</v>
      </c>
      <c r="J4535" s="92">
        <v>0</v>
      </c>
      <c r="K4535" s="838" t="s">
        <v>1707</v>
      </c>
      <c r="L4535" s="839"/>
      <c r="M4535" s="845"/>
    </row>
    <row r="4536" spans="2:13">
      <c r="B4536" s="61" t="s">
        <v>1682</v>
      </c>
      <c r="C4536" s="86" t="s">
        <v>1722</v>
      </c>
      <c r="D4536" s="92">
        <v>0</v>
      </c>
      <c r="E4536" s="695" t="s">
        <v>1682</v>
      </c>
      <c r="F4536" s="94" t="s">
        <v>1908</v>
      </c>
      <c r="G4536" s="92">
        <v>60</v>
      </c>
      <c r="H4536" s="696" t="s">
        <v>1724</v>
      </c>
      <c r="I4536" s="86">
        <v>50</v>
      </c>
      <c r="J4536" s="92">
        <v>0</v>
      </c>
      <c r="K4536" s="846" t="s">
        <v>1708</v>
      </c>
      <c r="L4536" s="847"/>
      <c r="M4536" s="107">
        <v>0</v>
      </c>
    </row>
    <row r="4537" spans="2:13">
      <c r="B4537" s="61" t="s">
        <v>1683</v>
      </c>
      <c r="C4537" s="86" t="s">
        <v>1722</v>
      </c>
      <c r="D4537" s="92">
        <v>0</v>
      </c>
      <c r="E4537" s="695" t="s">
        <v>1683</v>
      </c>
      <c r="F4537" s="86" t="s">
        <v>1722</v>
      </c>
      <c r="G4537" s="92">
        <v>0</v>
      </c>
      <c r="H4537" s="695" t="s">
        <v>1699</v>
      </c>
      <c r="I4537" s="86">
        <v>0</v>
      </c>
      <c r="J4537" s="92">
        <v>0</v>
      </c>
      <c r="K4537" s="846" t="s">
        <v>1709</v>
      </c>
      <c r="L4537" s="847"/>
      <c r="M4537" s="107">
        <v>0</v>
      </c>
    </row>
    <row r="4538" spans="2:13">
      <c r="B4538" s="61" t="s">
        <v>1684</v>
      </c>
      <c r="C4538" s="94" t="s">
        <v>1155</v>
      </c>
      <c r="D4538" s="92">
        <v>40</v>
      </c>
      <c r="E4538" s="695" t="s">
        <v>1684</v>
      </c>
      <c r="F4538" s="86" t="s">
        <v>1722</v>
      </c>
      <c r="G4538" s="92">
        <v>0</v>
      </c>
      <c r="H4538" s="695" t="s">
        <v>1685</v>
      </c>
      <c r="I4538" s="86">
        <v>85</v>
      </c>
      <c r="J4538" s="92">
        <v>40</v>
      </c>
      <c r="K4538" s="846" t="s">
        <v>1710</v>
      </c>
      <c r="L4538" s="847"/>
      <c r="M4538" s="107">
        <v>100</v>
      </c>
    </row>
    <row r="4539" spans="2:13">
      <c r="B4539" s="61" t="s">
        <v>1685</v>
      </c>
      <c r="C4539" s="86" t="s">
        <v>1722</v>
      </c>
      <c r="D4539" s="92">
        <v>0</v>
      </c>
      <c r="E4539" s="695" t="s">
        <v>1685</v>
      </c>
      <c r="F4539" s="86" t="s">
        <v>1219</v>
      </c>
      <c r="G4539" s="92">
        <v>14</v>
      </c>
      <c r="H4539" s="695" t="s">
        <v>1700</v>
      </c>
      <c r="I4539" s="100">
        <v>50</v>
      </c>
      <c r="J4539" s="106">
        <v>0</v>
      </c>
      <c r="K4539" s="593" t="s">
        <v>2003</v>
      </c>
      <c r="L4539" s="100"/>
      <c r="M4539" s="101" t="s">
        <v>2004</v>
      </c>
    </row>
    <row r="4540" spans="2:13">
      <c r="B4540" s="61" t="s">
        <v>1686</v>
      </c>
      <c r="C4540" s="94" t="s">
        <v>811</v>
      </c>
      <c r="D4540" s="92">
        <v>100</v>
      </c>
      <c r="E4540" s="695" t="s">
        <v>1686</v>
      </c>
      <c r="F4540" s="96" t="s">
        <v>810</v>
      </c>
      <c r="G4540" s="92">
        <v>90</v>
      </c>
      <c r="H4540" s="848" t="s">
        <v>1712</v>
      </c>
      <c r="I4540" s="849"/>
      <c r="J4540" s="81" t="s">
        <v>1711</v>
      </c>
      <c r="K4540" s="97">
        <v>30</v>
      </c>
      <c r="L4540" s="82" t="s">
        <v>1705</v>
      </c>
      <c r="M4540" s="98">
        <v>275</v>
      </c>
    </row>
    <row r="4541" spans="2:13">
      <c r="B4541" s="61" t="s">
        <v>1687</v>
      </c>
      <c r="C4541" s="86" t="s">
        <v>1722</v>
      </c>
      <c r="D4541" s="92">
        <v>0</v>
      </c>
      <c r="E4541" s="695" t="s">
        <v>1687</v>
      </c>
      <c r="F4541" s="86" t="s">
        <v>1722</v>
      </c>
      <c r="G4541" s="92">
        <v>0</v>
      </c>
      <c r="H4541" s="696"/>
      <c r="I4541" s="696"/>
      <c r="J4541" s="696"/>
      <c r="K4541" s="696"/>
      <c r="L4541" s="696"/>
      <c r="M4541" s="65"/>
    </row>
    <row r="4542" spans="2:13">
      <c r="B4542" s="61" t="s">
        <v>1688</v>
      </c>
      <c r="C4542" s="86" t="s">
        <v>1722</v>
      </c>
      <c r="D4542" s="92">
        <v>0</v>
      </c>
      <c r="E4542" s="695" t="s">
        <v>1688</v>
      </c>
      <c r="F4542" s="86" t="s">
        <v>1722</v>
      </c>
      <c r="G4542" s="92">
        <v>0</v>
      </c>
      <c r="H4542" s="696"/>
      <c r="I4542" s="696"/>
      <c r="J4542" s="696"/>
      <c r="K4542" s="696"/>
      <c r="L4542" s="696"/>
      <c r="M4542" s="65"/>
    </row>
    <row r="4543" spans="2:13">
      <c r="B4543" s="61" t="s">
        <v>1689</v>
      </c>
      <c r="C4543" s="86" t="s">
        <v>1722</v>
      </c>
      <c r="D4543" s="92">
        <v>0</v>
      </c>
      <c r="E4543" s="695" t="s">
        <v>1689</v>
      </c>
      <c r="F4543" s="86" t="s">
        <v>1722</v>
      </c>
      <c r="G4543" s="92">
        <v>0</v>
      </c>
      <c r="H4543" s="696"/>
      <c r="I4543" s="696"/>
      <c r="J4543" s="696"/>
      <c r="K4543" s="696"/>
      <c r="L4543" s="696"/>
      <c r="M4543" s="65"/>
    </row>
    <row r="4544" spans="2:13">
      <c r="B4544" s="61" t="s">
        <v>1690</v>
      </c>
      <c r="C4544" s="86" t="s">
        <v>1723</v>
      </c>
      <c r="D4544" s="92" t="s">
        <v>1723</v>
      </c>
      <c r="E4544" s="695" t="s">
        <v>1690</v>
      </c>
      <c r="F4544" s="86" t="s">
        <v>1723</v>
      </c>
      <c r="G4544" s="92" t="s">
        <v>1723</v>
      </c>
      <c r="H4544" s="696"/>
      <c r="I4544" s="696"/>
      <c r="J4544" s="696"/>
      <c r="K4544" s="696"/>
      <c r="L4544" s="696"/>
      <c r="M4544" s="65"/>
    </row>
    <row r="4545" spans="2:13">
      <c r="B4545" s="61" t="s">
        <v>1691</v>
      </c>
      <c r="C4545" s="86" t="s">
        <v>1722</v>
      </c>
      <c r="D4545" s="92">
        <v>0</v>
      </c>
      <c r="E4545" s="695" t="s">
        <v>1691</v>
      </c>
      <c r="F4545" s="86" t="s">
        <v>1722</v>
      </c>
      <c r="G4545" s="92">
        <v>0</v>
      </c>
      <c r="H4545" s="86" t="s">
        <v>1716</v>
      </c>
      <c r="I4545" s="696"/>
      <c r="J4545" s="85" t="s">
        <v>1717</v>
      </c>
      <c r="K4545" s="696"/>
      <c r="L4545" s="85" t="s">
        <v>1718</v>
      </c>
      <c r="M4545" s="65"/>
    </row>
    <row r="4546" spans="2:13">
      <c r="B4546" s="61" t="s">
        <v>1692</v>
      </c>
      <c r="C4546" s="86" t="s">
        <v>1722</v>
      </c>
      <c r="D4546" s="92">
        <v>0</v>
      </c>
      <c r="E4546" s="695" t="s">
        <v>1692</v>
      </c>
      <c r="F4546" s="86" t="s">
        <v>1722</v>
      </c>
      <c r="G4546" s="92">
        <v>0</v>
      </c>
      <c r="H4546" s="696"/>
      <c r="I4546" s="696"/>
      <c r="J4546" s="696"/>
      <c r="K4546" s="696"/>
      <c r="L4546" s="696"/>
      <c r="M4546" s="65"/>
    </row>
    <row r="4547" spans="2:13">
      <c r="B4547" s="61" t="s">
        <v>1677</v>
      </c>
      <c r="C4547" s="86" t="s">
        <v>1722</v>
      </c>
      <c r="D4547" s="92">
        <v>0</v>
      </c>
      <c r="E4547" s="695" t="s">
        <v>1677</v>
      </c>
      <c r="F4547" s="86" t="s">
        <v>1722</v>
      </c>
      <c r="G4547" s="92">
        <v>0</v>
      </c>
      <c r="H4547" s="696"/>
      <c r="I4547" s="696"/>
      <c r="J4547" s="696"/>
      <c r="K4547" s="696"/>
      <c r="L4547" s="696"/>
      <c r="M4547" s="65"/>
    </row>
    <row r="4548" spans="2:13">
      <c r="B4548" s="61" t="s">
        <v>1693</v>
      </c>
      <c r="C4548" s="86" t="s">
        <v>909</v>
      </c>
      <c r="D4548" s="92">
        <v>75</v>
      </c>
      <c r="E4548" s="695" t="s">
        <v>1693</v>
      </c>
      <c r="F4548" s="86" t="s">
        <v>1722</v>
      </c>
      <c r="G4548" s="92">
        <v>0</v>
      </c>
      <c r="H4548" s="696"/>
      <c r="I4548" s="696"/>
      <c r="J4548" s="696"/>
      <c r="K4548" s="696"/>
      <c r="L4548" s="696"/>
      <c r="M4548" s="65"/>
    </row>
    <row r="4549" spans="2:13" ht="15.75" thickBot="1">
      <c r="B4549" s="102" t="s">
        <v>1729</v>
      </c>
      <c r="C4549" s="93"/>
      <c r="D4549" s="108">
        <v>79</v>
      </c>
      <c r="E4549" s="103" t="s">
        <v>1730</v>
      </c>
      <c r="F4549" s="93"/>
      <c r="G4549" s="108">
        <v>58</v>
      </c>
      <c r="H4549" s="83"/>
      <c r="I4549" s="83"/>
      <c r="J4549" s="83"/>
      <c r="K4549" s="83"/>
      <c r="L4549" s="83"/>
      <c r="M4549" s="84"/>
    </row>
    <row r="4550" spans="2:13" ht="15.75" thickTop="1">
      <c r="B4550" s="156"/>
      <c r="C4550" s="157"/>
      <c r="D4550" s="157"/>
      <c r="E4550" s="156"/>
      <c r="F4550" s="157"/>
      <c r="G4550" s="157"/>
      <c r="H4550" s="156"/>
      <c r="I4550" s="156"/>
      <c r="J4550" s="156"/>
      <c r="K4550" s="156"/>
      <c r="L4550" s="156"/>
      <c r="M4550" s="156"/>
    </row>
    <row r="4551" spans="2:13">
      <c r="B4551" s="156"/>
      <c r="C4551" s="157"/>
      <c r="D4551" s="157"/>
      <c r="E4551" s="156"/>
      <c r="F4551" s="157"/>
      <c r="G4551" s="157"/>
      <c r="H4551" s="156"/>
      <c r="I4551" s="156"/>
      <c r="J4551" s="156"/>
      <c r="K4551" s="156"/>
      <c r="L4551" s="156"/>
      <c r="M4551" s="156"/>
    </row>
    <row r="4552" spans="2:13" ht="15.75" thickBot="1">
      <c r="B4552" s="156"/>
      <c r="C4552" s="157"/>
      <c r="D4552" s="157"/>
      <c r="E4552" s="156"/>
      <c r="F4552" s="157"/>
      <c r="G4552" s="157"/>
      <c r="H4552" s="156"/>
      <c r="I4552" s="156"/>
      <c r="J4552" s="156"/>
      <c r="K4552" s="156"/>
      <c r="L4552" s="156"/>
      <c r="M4552" s="156"/>
    </row>
    <row r="4553" spans="2:13" ht="16.5" thickTop="1" thickBot="1">
      <c r="B4553" s="833" t="s">
        <v>2165</v>
      </c>
      <c r="C4553" s="834"/>
      <c r="D4553" s="835" t="s">
        <v>1658</v>
      </c>
      <c r="E4553" s="836"/>
      <c r="F4553" s="836"/>
      <c r="G4553" s="836"/>
      <c r="H4553" s="836"/>
      <c r="I4553" s="837"/>
      <c r="J4553" s="228"/>
      <c r="K4553" s="59"/>
      <c r="L4553" s="59"/>
      <c r="M4553" s="60"/>
    </row>
    <row r="4554" spans="2:13" ht="15.75" thickTop="1">
      <c r="B4554" s="66" t="s">
        <v>1667</v>
      </c>
      <c r="C4554" s="698" t="s">
        <v>2081</v>
      </c>
      <c r="D4554" s="697" t="s">
        <v>1652</v>
      </c>
      <c r="E4554" s="698" t="s">
        <v>1653</v>
      </c>
      <c r="F4554" s="698" t="s">
        <v>1654</v>
      </c>
      <c r="G4554" s="698" t="s">
        <v>1656</v>
      </c>
      <c r="H4554" s="698" t="s">
        <v>1655</v>
      </c>
      <c r="I4554" s="699" t="s">
        <v>1657</v>
      </c>
      <c r="J4554" s="229"/>
      <c r="K4554" s="696"/>
      <c r="L4554" s="696"/>
      <c r="M4554" s="65"/>
    </row>
    <row r="4555" spans="2:13">
      <c r="B4555" s="66" t="s">
        <v>1757</v>
      </c>
      <c r="C4555" s="86" t="s">
        <v>1792</v>
      </c>
      <c r="D4555" s="87">
        <v>75</v>
      </c>
      <c r="E4555" s="88">
        <v>95</v>
      </c>
      <c r="F4555" s="88">
        <v>67</v>
      </c>
      <c r="G4555" s="88">
        <v>125</v>
      </c>
      <c r="H4555" s="88">
        <v>95</v>
      </c>
      <c r="I4555" s="89">
        <v>83</v>
      </c>
      <c r="J4555" s="229"/>
      <c r="K4555" s="696"/>
      <c r="L4555" s="696"/>
      <c r="M4555" s="65"/>
    </row>
    <row r="4556" spans="2:13">
      <c r="B4556" s="66" t="s">
        <v>1665</v>
      </c>
      <c r="C4556" s="86" t="s">
        <v>5</v>
      </c>
      <c r="D4556" s="838" t="s">
        <v>1669</v>
      </c>
      <c r="E4556" s="839"/>
      <c r="F4556" s="839"/>
      <c r="G4556" s="839"/>
      <c r="H4556" s="839"/>
      <c r="I4556" s="840"/>
      <c r="J4556" s="229"/>
      <c r="K4556" s="696"/>
      <c r="L4556" s="696"/>
      <c r="M4556" s="65"/>
    </row>
    <row r="4557" spans="2:13">
      <c r="B4557" s="66" t="s">
        <v>1666</v>
      </c>
      <c r="C4557" s="86" t="s">
        <v>1723</v>
      </c>
      <c r="D4557" s="841" t="s">
        <v>1661</v>
      </c>
      <c r="E4557" s="842"/>
      <c r="F4557" s="842"/>
      <c r="G4557" s="842" t="s">
        <v>1662</v>
      </c>
      <c r="H4557" s="842"/>
      <c r="I4557" s="843"/>
      <c r="J4557" s="229"/>
      <c r="K4557" s="696"/>
      <c r="L4557" s="696"/>
      <c r="M4557" s="65"/>
    </row>
    <row r="4558" spans="2:13">
      <c r="B4558" s="66" t="s">
        <v>1670</v>
      </c>
      <c r="C4558" s="96" t="s">
        <v>1449</v>
      </c>
      <c r="D4558" s="63" t="s">
        <v>1663</v>
      </c>
      <c r="E4558" s="696" t="s">
        <v>856</v>
      </c>
      <c r="F4558" s="696"/>
      <c r="G4558" s="64" t="s">
        <v>1663</v>
      </c>
      <c r="H4558" s="696" t="s">
        <v>1723</v>
      </c>
      <c r="I4558" s="70"/>
      <c r="J4558" s="229"/>
      <c r="K4558" s="696"/>
      <c r="L4558" s="696"/>
      <c r="M4558" s="65"/>
    </row>
    <row r="4559" spans="2:13">
      <c r="B4559" s="66" t="s">
        <v>1659</v>
      </c>
      <c r="C4559" s="140">
        <v>608.41</v>
      </c>
      <c r="D4559" s="71" t="s">
        <v>1664</v>
      </c>
      <c r="E4559" s="90">
        <v>120</v>
      </c>
      <c r="F4559" s="68"/>
      <c r="G4559" s="72" t="s">
        <v>1664</v>
      </c>
      <c r="H4559" s="90" t="s">
        <v>1723</v>
      </c>
      <c r="I4559" s="69"/>
      <c r="J4559" s="229"/>
      <c r="K4559" s="696"/>
      <c r="L4559" s="696"/>
      <c r="M4559" s="65"/>
    </row>
    <row r="4560" spans="2:13">
      <c r="B4560" s="66" t="s">
        <v>1660</v>
      </c>
      <c r="C4560" s="140">
        <v>236.6</v>
      </c>
      <c r="D4560" s="838" t="s">
        <v>1668</v>
      </c>
      <c r="E4560" s="839"/>
      <c r="F4560" s="839"/>
      <c r="G4560" s="839"/>
      <c r="H4560" s="839"/>
      <c r="I4560" s="840"/>
      <c r="J4560" s="229"/>
      <c r="K4560" s="696"/>
      <c r="L4560" s="696"/>
      <c r="M4560" s="65"/>
    </row>
    <row r="4561" spans="2:13">
      <c r="B4561" s="66" t="s">
        <v>1728</v>
      </c>
      <c r="C4561" s="140">
        <v>346.7</v>
      </c>
      <c r="D4561" s="841" t="s">
        <v>1661</v>
      </c>
      <c r="E4561" s="842"/>
      <c r="F4561" s="842"/>
      <c r="G4561" s="842" t="s">
        <v>1662</v>
      </c>
      <c r="H4561" s="842"/>
      <c r="I4561" s="843"/>
      <c r="J4561" s="229"/>
      <c r="K4561" s="696"/>
      <c r="L4561" s="696"/>
      <c r="M4561" s="65"/>
    </row>
    <row r="4562" spans="2:13">
      <c r="B4562" s="66" t="s">
        <v>1713</v>
      </c>
      <c r="C4562" s="140">
        <v>1.1499999999999999</v>
      </c>
      <c r="D4562" s="63" t="s">
        <v>1663</v>
      </c>
      <c r="E4562" s="696" t="s">
        <v>1077</v>
      </c>
      <c r="F4562" s="696"/>
      <c r="G4562" s="64" t="s">
        <v>1663</v>
      </c>
      <c r="H4562" s="696" t="s">
        <v>1723</v>
      </c>
      <c r="I4562" s="70"/>
      <c r="J4562" s="229"/>
      <c r="K4562" s="696"/>
      <c r="L4562" s="696"/>
      <c r="M4562" s="65"/>
    </row>
    <row r="4563" spans="2:13">
      <c r="B4563" s="66" t="s">
        <v>1714</v>
      </c>
      <c r="C4563" s="140">
        <v>1.28</v>
      </c>
      <c r="D4563" s="63" t="s">
        <v>1664</v>
      </c>
      <c r="E4563" s="90">
        <v>126</v>
      </c>
      <c r="F4563" s="68"/>
      <c r="G4563" s="72" t="s">
        <v>1664</v>
      </c>
      <c r="H4563" s="91" t="s">
        <v>1723</v>
      </c>
      <c r="I4563" s="70"/>
      <c r="J4563" s="229"/>
      <c r="K4563" s="696"/>
      <c r="L4563" s="696"/>
      <c r="M4563" s="65"/>
    </row>
    <row r="4564" spans="2:13">
      <c r="B4564" s="844" t="s">
        <v>1671</v>
      </c>
      <c r="C4564" s="839"/>
      <c r="D4564" s="840"/>
      <c r="E4564" s="838" t="s">
        <v>1672</v>
      </c>
      <c r="F4564" s="839"/>
      <c r="G4564" s="840"/>
      <c r="H4564" s="838" t="s">
        <v>1673</v>
      </c>
      <c r="I4564" s="839"/>
      <c r="J4564" s="840"/>
      <c r="K4564" s="838" t="s">
        <v>1701</v>
      </c>
      <c r="L4564" s="839"/>
      <c r="M4564" s="845"/>
    </row>
    <row r="4565" spans="2:13">
      <c r="B4565" s="73" t="s">
        <v>1674</v>
      </c>
      <c r="C4565" s="698" t="s">
        <v>1675</v>
      </c>
      <c r="D4565" s="699" t="s">
        <v>1676</v>
      </c>
      <c r="E4565" s="697" t="s">
        <v>1674</v>
      </c>
      <c r="F4565" s="698" t="s">
        <v>1675</v>
      </c>
      <c r="G4565" s="699" t="s">
        <v>1676</v>
      </c>
      <c r="H4565" s="697" t="s">
        <v>1694</v>
      </c>
      <c r="I4565" s="698" t="s">
        <v>1731</v>
      </c>
      <c r="J4565" s="699" t="s">
        <v>1732</v>
      </c>
      <c r="K4565" s="697" t="s">
        <v>1702</v>
      </c>
      <c r="L4565" s="698"/>
      <c r="M4565" s="77" t="s">
        <v>1703</v>
      </c>
    </row>
    <row r="4566" spans="2:13">
      <c r="B4566" s="61" t="s">
        <v>1678</v>
      </c>
      <c r="C4566" s="86" t="s">
        <v>1144</v>
      </c>
      <c r="D4566" s="92">
        <v>102</v>
      </c>
      <c r="E4566" s="695" t="s">
        <v>1678</v>
      </c>
      <c r="F4566" s="94" t="s">
        <v>944</v>
      </c>
      <c r="G4566" s="92">
        <v>68</v>
      </c>
      <c r="H4566" s="695" t="s">
        <v>1695</v>
      </c>
      <c r="I4566" s="86">
        <v>75</v>
      </c>
      <c r="J4566" s="92">
        <v>10</v>
      </c>
      <c r="K4566" s="695" t="s">
        <v>1704</v>
      </c>
      <c r="L4566" s="696"/>
      <c r="M4566" s="107">
        <v>0</v>
      </c>
    </row>
    <row r="4567" spans="2:13">
      <c r="B4567" s="61" t="s">
        <v>1679</v>
      </c>
      <c r="C4567" s="86" t="s">
        <v>1723</v>
      </c>
      <c r="D4567" s="92" t="s">
        <v>1723</v>
      </c>
      <c r="E4567" s="695" t="s">
        <v>1679</v>
      </c>
      <c r="F4567" s="86" t="s">
        <v>1723</v>
      </c>
      <c r="G4567" s="92" t="s">
        <v>1723</v>
      </c>
      <c r="H4567" s="695" t="s">
        <v>1696</v>
      </c>
      <c r="I4567" s="86">
        <v>100</v>
      </c>
      <c r="J4567" s="92">
        <v>0</v>
      </c>
      <c r="K4567" s="695" t="s">
        <v>1735</v>
      </c>
      <c r="L4567" s="696"/>
      <c r="M4567" s="107">
        <v>0</v>
      </c>
    </row>
    <row r="4568" spans="2:13">
      <c r="B4568" s="61" t="s">
        <v>1680</v>
      </c>
      <c r="C4568" s="86" t="s">
        <v>1722</v>
      </c>
      <c r="D4568" s="92">
        <v>0</v>
      </c>
      <c r="E4568" s="695" t="s">
        <v>1680</v>
      </c>
      <c r="F4568" s="86" t="s">
        <v>1722</v>
      </c>
      <c r="G4568" s="92">
        <v>0</v>
      </c>
      <c r="H4568" s="695" t="s">
        <v>1697</v>
      </c>
      <c r="I4568" s="86">
        <v>0</v>
      </c>
      <c r="J4568" s="92">
        <v>30</v>
      </c>
      <c r="K4568" s="67" t="s">
        <v>1706</v>
      </c>
      <c r="L4568" s="68"/>
      <c r="M4568" s="101">
        <v>0</v>
      </c>
    </row>
    <row r="4569" spans="2:13">
      <c r="B4569" s="61" t="s">
        <v>1681</v>
      </c>
      <c r="C4569" s="109" t="s">
        <v>1784</v>
      </c>
      <c r="D4569" s="92">
        <v>75</v>
      </c>
      <c r="E4569" s="695" t="s">
        <v>1681</v>
      </c>
      <c r="F4569" s="96" t="s">
        <v>1307</v>
      </c>
      <c r="G4569" s="92">
        <v>95</v>
      </c>
      <c r="H4569" s="695" t="s">
        <v>1698</v>
      </c>
      <c r="I4569" s="86">
        <v>0</v>
      </c>
      <c r="J4569" s="92">
        <v>0</v>
      </c>
      <c r="K4569" s="838" t="s">
        <v>1707</v>
      </c>
      <c r="L4569" s="839"/>
      <c r="M4569" s="845"/>
    </row>
    <row r="4570" spans="2:13">
      <c r="B4570" s="61" t="s">
        <v>1682</v>
      </c>
      <c r="C4570" s="86" t="s">
        <v>1722</v>
      </c>
      <c r="D4570" s="92">
        <v>0</v>
      </c>
      <c r="E4570" s="695" t="s">
        <v>1682</v>
      </c>
      <c r="F4570" s="94" t="s">
        <v>1908</v>
      </c>
      <c r="G4570" s="92">
        <v>60</v>
      </c>
      <c r="H4570" s="696" t="s">
        <v>1724</v>
      </c>
      <c r="I4570" s="86">
        <v>50</v>
      </c>
      <c r="J4570" s="92">
        <v>0</v>
      </c>
      <c r="K4570" s="846" t="s">
        <v>1708</v>
      </c>
      <c r="L4570" s="847"/>
      <c r="M4570" s="107">
        <v>0</v>
      </c>
    </row>
    <row r="4571" spans="2:13">
      <c r="B4571" s="61" t="s">
        <v>1683</v>
      </c>
      <c r="C4571" s="86" t="s">
        <v>1722</v>
      </c>
      <c r="D4571" s="92">
        <v>0</v>
      </c>
      <c r="E4571" s="695" t="s">
        <v>1683</v>
      </c>
      <c r="F4571" s="86" t="s">
        <v>1722</v>
      </c>
      <c r="G4571" s="92">
        <v>0</v>
      </c>
      <c r="H4571" s="695" t="s">
        <v>1699</v>
      </c>
      <c r="I4571" s="86">
        <v>0</v>
      </c>
      <c r="J4571" s="92">
        <v>10</v>
      </c>
      <c r="K4571" s="846" t="s">
        <v>1709</v>
      </c>
      <c r="L4571" s="847"/>
      <c r="M4571" s="107">
        <v>0</v>
      </c>
    </row>
    <row r="4572" spans="2:13">
      <c r="B4572" s="61" t="s">
        <v>1684</v>
      </c>
      <c r="C4572" s="96" t="s">
        <v>869</v>
      </c>
      <c r="D4572" s="92">
        <v>150</v>
      </c>
      <c r="E4572" s="695" t="s">
        <v>1684</v>
      </c>
      <c r="F4572" s="94" t="s">
        <v>866</v>
      </c>
      <c r="G4572" s="92">
        <v>84</v>
      </c>
      <c r="H4572" s="695" t="s">
        <v>1685</v>
      </c>
      <c r="I4572" s="86">
        <v>85</v>
      </c>
      <c r="J4572" s="92">
        <v>40</v>
      </c>
      <c r="K4572" s="846" t="s">
        <v>1710</v>
      </c>
      <c r="L4572" s="847"/>
      <c r="M4572" s="107">
        <v>0</v>
      </c>
    </row>
    <row r="4573" spans="2:13">
      <c r="B4573" s="61" t="s">
        <v>1685</v>
      </c>
      <c r="C4573" s="86" t="s">
        <v>1722</v>
      </c>
      <c r="D4573" s="92">
        <v>0</v>
      </c>
      <c r="E4573" s="695" t="s">
        <v>1685</v>
      </c>
      <c r="F4573" s="86" t="s">
        <v>1219</v>
      </c>
      <c r="G4573" s="92">
        <v>14</v>
      </c>
      <c r="H4573" s="695" t="s">
        <v>1700</v>
      </c>
      <c r="I4573" s="100">
        <v>0</v>
      </c>
      <c r="J4573" s="106">
        <v>0</v>
      </c>
      <c r="K4573" s="593" t="s">
        <v>2003</v>
      </c>
      <c r="L4573" s="100"/>
      <c r="M4573" s="101" t="s">
        <v>2004</v>
      </c>
    </row>
    <row r="4574" spans="2:13">
      <c r="B4574" s="61" t="s">
        <v>1686</v>
      </c>
      <c r="C4574" s="94" t="s">
        <v>811</v>
      </c>
      <c r="D4574" s="92">
        <v>100</v>
      </c>
      <c r="E4574" s="695" t="s">
        <v>1686</v>
      </c>
      <c r="F4574" s="86" t="s">
        <v>1722</v>
      </c>
      <c r="G4574" s="92">
        <v>0</v>
      </c>
      <c r="H4574" s="848" t="s">
        <v>1712</v>
      </c>
      <c r="I4574" s="849"/>
      <c r="J4574" s="81" t="s">
        <v>1711</v>
      </c>
      <c r="K4574" s="97">
        <v>-30</v>
      </c>
      <c r="L4574" s="82" t="s">
        <v>1705</v>
      </c>
      <c r="M4574" s="98">
        <v>145</v>
      </c>
    </row>
    <row r="4575" spans="2:13">
      <c r="B4575" s="61" t="s">
        <v>1687</v>
      </c>
      <c r="C4575" s="86" t="s">
        <v>1722</v>
      </c>
      <c r="D4575" s="92">
        <v>0</v>
      </c>
      <c r="E4575" s="695" t="s">
        <v>1687</v>
      </c>
      <c r="F4575" s="86" t="s">
        <v>1722</v>
      </c>
      <c r="G4575" s="92">
        <v>0</v>
      </c>
      <c r="H4575" s="696"/>
      <c r="I4575" s="696"/>
      <c r="J4575" s="696"/>
      <c r="K4575" s="696"/>
      <c r="L4575" s="696"/>
      <c r="M4575" s="65"/>
    </row>
    <row r="4576" spans="2:13">
      <c r="B4576" s="61" t="s">
        <v>1688</v>
      </c>
      <c r="C4576" s="86" t="s">
        <v>1722</v>
      </c>
      <c r="D4576" s="92">
        <v>0</v>
      </c>
      <c r="E4576" s="695" t="s">
        <v>1688</v>
      </c>
      <c r="F4576" s="86" t="s">
        <v>13</v>
      </c>
      <c r="G4576" s="92">
        <v>90</v>
      </c>
      <c r="H4576" s="696"/>
      <c r="I4576" s="696"/>
      <c r="J4576" s="696"/>
      <c r="K4576" s="696"/>
      <c r="L4576" s="696"/>
      <c r="M4576" s="65"/>
    </row>
    <row r="4577" spans="2:13">
      <c r="B4577" s="61" t="s">
        <v>1689</v>
      </c>
      <c r="C4577" s="86" t="s">
        <v>1722</v>
      </c>
      <c r="D4577" s="92">
        <v>0</v>
      </c>
      <c r="E4577" s="695" t="s">
        <v>1689</v>
      </c>
      <c r="F4577" s="86" t="s">
        <v>1722</v>
      </c>
      <c r="G4577" s="92">
        <v>0</v>
      </c>
      <c r="H4577" s="696"/>
      <c r="I4577" s="696"/>
      <c r="J4577" s="696"/>
      <c r="K4577" s="696"/>
      <c r="L4577" s="696"/>
      <c r="M4577" s="65"/>
    </row>
    <row r="4578" spans="2:13">
      <c r="B4578" s="61" t="s">
        <v>1690</v>
      </c>
      <c r="C4578" s="86" t="s">
        <v>1154</v>
      </c>
      <c r="D4578" s="92">
        <v>68</v>
      </c>
      <c r="E4578" s="695" t="s">
        <v>1690</v>
      </c>
      <c r="F4578" s="86" t="s">
        <v>1722</v>
      </c>
      <c r="G4578" s="92">
        <v>0</v>
      </c>
      <c r="H4578" s="696"/>
      <c r="I4578" s="696"/>
      <c r="J4578" s="696"/>
      <c r="K4578" s="696"/>
      <c r="L4578" s="696"/>
      <c r="M4578" s="65"/>
    </row>
    <row r="4579" spans="2:13">
      <c r="B4579" s="61" t="s">
        <v>1691</v>
      </c>
      <c r="C4579" s="86" t="s">
        <v>1722</v>
      </c>
      <c r="D4579" s="92">
        <v>0</v>
      </c>
      <c r="E4579" s="695" t="s">
        <v>1691</v>
      </c>
      <c r="F4579" s="86" t="s">
        <v>1722</v>
      </c>
      <c r="G4579" s="92">
        <v>0</v>
      </c>
      <c r="H4579" s="86" t="s">
        <v>1716</v>
      </c>
      <c r="I4579" s="696"/>
      <c r="J4579" s="85" t="s">
        <v>1717</v>
      </c>
      <c r="K4579" s="696"/>
      <c r="L4579" s="85" t="s">
        <v>1718</v>
      </c>
      <c r="M4579" s="65"/>
    </row>
    <row r="4580" spans="2:13">
      <c r="B4580" s="61" t="s">
        <v>1692</v>
      </c>
      <c r="C4580" s="86" t="s">
        <v>1722</v>
      </c>
      <c r="D4580" s="92">
        <v>0</v>
      </c>
      <c r="E4580" s="695" t="s">
        <v>1692</v>
      </c>
      <c r="F4580" s="86" t="s">
        <v>1722</v>
      </c>
      <c r="G4580" s="92">
        <v>0</v>
      </c>
      <c r="H4580" s="696"/>
      <c r="I4580" s="696"/>
      <c r="J4580" s="696"/>
      <c r="K4580" s="696"/>
      <c r="L4580" s="696"/>
      <c r="M4580" s="65"/>
    </row>
    <row r="4581" spans="2:13">
      <c r="B4581" s="61" t="s">
        <v>1677</v>
      </c>
      <c r="C4581" s="86" t="s">
        <v>863</v>
      </c>
      <c r="D4581" s="92">
        <v>66</v>
      </c>
      <c r="E4581" s="695" t="s">
        <v>1677</v>
      </c>
      <c r="F4581" s="86" t="s">
        <v>1722</v>
      </c>
      <c r="G4581" s="92">
        <v>0</v>
      </c>
      <c r="H4581" s="696"/>
      <c r="I4581" s="696"/>
      <c r="J4581" s="696"/>
      <c r="K4581" s="696"/>
      <c r="L4581" s="696"/>
      <c r="M4581" s="65"/>
    </row>
    <row r="4582" spans="2:13">
      <c r="B4582" s="61" t="s">
        <v>1693</v>
      </c>
      <c r="C4582" s="86" t="s">
        <v>964</v>
      </c>
      <c r="D4582" s="92">
        <v>75</v>
      </c>
      <c r="E4582" s="695" t="s">
        <v>1693</v>
      </c>
      <c r="F4582" s="86" t="s">
        <v>1722</v>
      </c>
      <c r="G4582" s="92">
        <v>0</v>
      </c>
      <c r="H4582" s="696"/>
      <c r="I4582" s="696"/>
      <c r="J4582" s="696"/>
      <c r="K4582" s="696"/>
      <c r="L4582" s="696"/>
      <c r="M4582" s="65"/>
    </row>
    <row r="4583" spans="2:13" ht="15.75" thickBot="1">
      <c r="B4583" s="102" t="s">
        <v>1729</v>
      </c>
      <c r="C4583" s="93"/>
      <c r="D4583" s="108">
        <v>91</v>
      </c>
      <c r="E4583" s="103" t="s">
        <v>1730</v>
      </c>
      <c r="F4583" s="93"/>
      <c r="G4583" s="108">
        <v>69</v>
      </c>
      <c r="H4583" s="83"/>
      <c r="I4583" s="83"/>
      <c r="J4583" s="83"/>
      <c r="K4583" s="83"/>
      <c r="L4583" s="83"/>
      <c r="M4583" s="84"/>
    </row>
    <row r="4584" spans="2:13" ht="15.75" thickTop="1">
      <c r="B4584" s="156"/>
      <c r="C4584" s="157"/>
      <c r="D4584" s="157"/>
      <c r="E4584" s="156"/>
      <c r="F4584" s="157"/>
      <c r="G4584" s="157"/>
      <c r="H4584" s="156"/>
      <c r="I4584" s="156"/>
      <c r="J4584" s="156"/>
      <c r="K4584" s="156"/>
      <c r="L4584" s="156"/>
      <c r="M4584" s="156"/>
    </row>
    <row r="4585" spans="2:13">
      <c r="B4585" s="156"/>
      <c r="C4585" s="157"/>
      <c r="D4585" s="157"/>
      <c r="E4585" s="156"/>
      <c r="F4585" s="157"/>
      <c r="G4585" s="157"/>
      <c r="H4585" s="156"/>
      <c r="I4585" s="156"/>
      <c r="J4585" s="156"/>
      <c r="K4585" s="156"/>
      <c r="L4585" s="156"/>
      <c r="M4585" s="156"/>
    </row>
    <row r="4586" spans="2:13" ht="15.75" thickBot="1">
      <c r="B4586" s="156"/>
      <c r="C4586" s="157"/>
      <c r="D4586" s="157"/>
      <c r="E4586" s="156"/>
      <c r="F4586" s="157"/>
      <c r="G4586" s="157"/>
      <c r="H4586" s="156"/>
      <c r="I4586" s="156"/>
      <c r="J4586" s="156"/>
      <c r="K4586" s="156"/>
      <c r="L4586" s="156"/>
      <c r="M4586" s="156"/>
    </row>
    <row r="4587" spans="2:13" ht="16.5" thickTop="1" thickBot="1">
      <c r="B4587" s="833" t="s">
        <v>2166</v>
      </c>
      <c r="C4587" s="834"/>
      <c r="D4587" s="835" t="s">
        <v>1658</v>
      </c>
      <c r="E4587" s="836"/>
      <c r="F4587" s="836"/>
      <c r="G4587" s="836"/>
      <c r="H4587" s="836"/>
      <c r="I4587" s="837"/>
      <c r="J4587" s="207"/>
      <c r="K4587" s="59"/>
      <c r="L4587" s="59"/>
      <c r="M4587" s="60"/>
    </row>
    <row r="4588" spans="2:13" ht="15.75" thickTop="1">
      <c r="B4588" s="66" t="s">
        <v>1667</v>
      </c>
      <c r="C4588" s="702" t="s">
        <v>2094</v>
      </c>
      <c r="D4588" s="701" t="s">
        <v>1652</v>
      </c>
      <c r="E4588" s="702" t="s">
        <v>1653</v>
      </c>
      <c r="F4588" s="702" t="s">
        <v>1654</v>
      </c>
      <c r="G4588" s="702" t="s">
        <v>1656</v>
      </c>
      <c r="H4588" s="702" t="s">
        <v>1655</v>
      </c>
      <c r="I4588" s="703" t="s">
        <v>1657</v>
      </c>
      <c r="J4588" s="208"/>
      <c r="K4588" s="705"/>
      <c r="L4588" s="705"/>
      <c r="M4588" s="65"/>
    </row>
    <row r="4589" spans="2:13">
      <c r="B4589" s="66" t="s">
        <v>1757</v>
      </c>
      <c r="C4589" s="86" t="s">
        <v>1792</v>
      </c>
      <c r="D4589" s="87">
        <v>50</v>
      </c>
      <c r="E4589" s="88">
        <v>60</v>
      </c>
      <c r="F4589" s="88">
        <v>95</v>
      </c>
      <c r="G4589" s="88">
        <v>120</v>
      </c>
      <c r="H4589" s="88">
        <v>70</v>
      </c>
      <c r="I4589" s="89">
        <v>70</v>
      </c>
      <c r="J4589" s="208"/>
      <c r="K4589" s="705"/>
      <c r="L4589" s="705"/>
      <c r="M4589" s="65"/>
    </row>
    <row r="4590" spans="2:13">
      <c r="B4590" s="66" t="s">
        <v>1665</v>
      </c>
      <c r="C4590" s="86" t="s">
        <v>3</v>
      </c>
      <c r="D4590" s="838" t="s">
        <v>1669</v>
      </c>
      <c r="E4590" s="839"/>
      <c r="F4590" s="839"/>
      <c r="G4590" s="839"/>
      <c r="H4590" s="839"/>
      <c r="I4590" s="840"/>
      <c r="J4590" s="208"/>
      <c r="K4590" s="705"/>
      <c r="L4590" s="705"/>
      <c r="M4590" s="65"/>
    </row>
    <row r="4591" spans="2:13">
      <c r="B4591" s="66" t="s">
        <v>1666</v>
      </c>
      <c r="C4591" s="86" t="s">
        <v>15</v>
      </c>
      <c r="D4591" s="841" t="s">
        <v>1661</v>
      </c>
      <c r="E4591" s="842"/>
      <c r="F4591" s="842"/>
      <c r="G4591" s="842" t="s">
        <v>1662</v>
      </c>
      <c r="H4591" s="842"/>
      <c r="I4591" s="843"/>
      <c r="J4591" s="208"/>
      <c r="K4591" s="705"/>
      <c r="L4591" s="705"/>
      <c r="M4591" s="65"/>
    </row>
    <row r="4592" spans="2:13">
      <c r="B4592" s="66" t="s">
        <v>1670</v>
      </c>
      <c r="C4592" s="96" t="s">
        <v>1509</v>
      </c>
      <c r="D4592" s="63" t="s">
        <v>1663</v>
      </c>
      <c r="E4592" s="705" t="s">
        <v>1232</v>
      </c>
      <c r="F4592" s="705"/>
      <c r="G4592" s="64" t="s">
        <v>1663</v>
      </c>
      <c r="H4592" s="705" t="s">
        <v>909</v>
      </c>
      <c r="I4592" s="70"/>
      <c r="J4592" s="257"/>
      <c r="K4592" s="705"/>
      <c r="L4592" s="705"/>
      <c r="M4592" s="65"/>
    </row>
    <row r="4593" spans="2:13">
      <c r="B4593" s="66" t="s">
        <v>1659</v>
      </c>
      <c r="C4593" s="140">
        <v>477.52</v>
      </c>
      <c r="D4593" s="71" t="s">
        <v>1664</v>
      </c>
      <c r="E4593" s="90">
        <v>65</v>
      </c>
      <c r="F4593" s="68"/>
      <c r="G4593" s="72" t="s">
        <v>1664</v>
      </c>
      <c r="H4593" s="90">
        <v>75</v>
      </c>
      <c r="I4593" s="69"/>
      <c r="J4593" s="705"/>
      <c r="K4593" s="705"/>
      <c r="L4593" s="705"/>
      <c r="M4593" s="65"/>
    </row>
    <row r="4594" spans="2:13">
      <c r="B4594" s="66" t="s">
        <v>1660</v>
      </c>
      <c r="C4594" s="140">
        <v>480.25</v>
      </c>
      <c r="D4594" s="838" t="s">
        <v>1668</v>
      </c>
      <c r="E4594" s="839"/>
      <c r="F4594" s="839"/>
      <c r="G4594" s="839"/>
      <c r="H4594" s="839"/>
      <c r="I4594" s="840"/>
      <c r="J4594" s="705"/>
      <c r="K4594" s="705"/>
      <c r="L4594" s="705"/>
      <c r="M4594" s="65"/>
    </row>
    <row r="4595" spans="2:13">
      <c r="B4595" s="66" t="s">
        <v>1728</v>
      </c>
      <c r="C4595" s="140">
        <v>210.73</v>
      </c>
      <c r="D4595" s="841" t="s">
        <v>1661</v>
      </c>
      <c r="E4595" s="842"/>
      <c r="F4595" s="842"/>
      <c r="G4595" s="842" t="s">
        <v>1662</v>
      </c>
      <c r="H4595" s="842"/>
      <c r="I4595" s="843"/>
      <c r="J4595" s="705"/>
      <c r="K4595" s="705"/>
      <c r="L4595" s="705"/>
      <c r="M4595" s="65"/>
    </row>
    <row r="4596" spans="2:13">
      <c r="B4596" s="66" t="s">
        <v>1713</v>
      </c>
      <c r="C4596" s="140">
        <v>0.77</v>
      </c>
      <c r="D4596" s="63" t="s">
        <v>1663</v>
      </c>
      <c r="E4596" s="705" t="s">
        <v>1307</v>
      </c>
      <c r="F4596" s="705"/>
      <c r="G4596" s="64" t="s">
        <v>1663</v>
      </c>
      <c r="H4596" s="705" t="s">
        <v>860</v>
      </c>
      <c r="I4596" s="70"/>
      <c r="J4596" s="705"/>
      <c r="K4596" s="705"/>
      <c r="L4596" s="705"/>
      <c r="M4596" s="65"/>
    </row>
    <row r="4597" spans="2:13">
      <c r="B4597" s="66" t="s">
        <v>1714</v>
      </c>
      <c r="C4597" s="140">
        <v>1.08</v>
      </c>
      <c r="D4597" s="63" t="s">
        <v>1664</v>
      </c>
      <c r="E4597" s="90">
        <v>95</v>
      </c>
      <c r="F4597" s="68"/>
      <c r="G4597" s="72" t="s">
        <v>1664</v>
      </c>
      <c r="H4597" s="91">
        <v>80</v>
      </c>
      <c r="I4597" s="70"/>
      <c r="J4597" s="705"/>
      <c r="K4597" s="705"/>
      <c r="L4597" s="705"/>
      <c r="M4597" s="65"/>
    </row>
    <row r="4598" spans="2:13">
      <c r="B4598" s="844" t="s">
        <v>1671</v>
      </c>
      <c r="C4598" s="839"/>
      <c r="D4598" s="840"/>
      <c r="E4598" s="838" t="s">
        <v>1672</v>
      </c>
      <c r="F4598" s="839"/>
      <c r="G4598" s="840"/>
      <c r="H4598" s="838" t="s">
        <v>1673</v>
      </c>
      <c r="I4598" s="839"/>
      <c r="J4598" s="840"/>
      <c r="K4598" s="838" t="s">
        <v>1701</v>
      </c>
      <c r="L4598" s="839"/>
      <c r="M4598" s="845"/>
    </row>
    <row r="4599" spans="2:13">
      <c r="B4599" s="73" t="s">
        <v>1674</v>
      </c>
      <c r="C4599" s="702" t="s">
        <v>1675</v>
      </c>
      <c r="D4599" s="703" t="s">
        <v>1676</v>
      </c>
      <c r="E4599" s="701" t="s">
        <v>1674</v>
      </c>
      <c r="F4599" s="702" t="s">
        <v>1675</v>
      </c>
      <c r="G4599" s="703" t="s">
        <v>1676</v>
      </c>
      <c r="H4599" s="701" t="s">
        <v>1694</v>
      </c>
      <c r="I4599" s="702" t="s">
        <v>1731</v>
      </c>
      <c r="J4599" s="703" t="s">
        <v>1732</v>
      </c>
      <c r="K4599" s="701" t="s">
        <v>1702</v>
      </c>
      <c r="L4599" s="702"/>
      <c r="M4599" s="77" t="s">
        <v>1703</v>
      </c>
    </row>
    <row r="4600" spans="2:13">
      <c r="B4600" s="61" t="s">
        <v>1678</v>
      </c>
      <c r="C4600" s="86" t="s">
        <v>1144</v>
      </c>
      <c r="D4600" s="92">
        <v>102</v>
      </c>
      <c r="E4600" s="704" t="s">
        <v>1678</v>
      </c>
      <c r="F4600" s="86" t="s">
        <v>1321</v>
      </c>
      <c r="G4600" s="92">
        <v>80</v>
      </c>
      <c r="H4600" s="704" t="s">
        <v>1695</v>
      </c>
      <c r="I4600" s="86">
        <v>0</v>
      </c>
      <c r="J4600" s="92">
        <v>7</v>
      </c>
      <c r="K4600" s="704" t="s">
        <v>1704</v>
      </c>
      <c r="L4600" s="705"/>
      <c r="M4600" s="107">
        <v>0</v>
      </c>
    </row>
    <row r="4601" spans="2:13">
      <c r="B4601" s="61" t="s">
        <v>1679</v>
      </c>
      <c r="C4601" s="86" t="s">
        <v>1722</v>
      </c>
      <c r="D4601" s="92">
        <v>0</v>
      </c>
      <c r="E4601" s="704" t="s">
        <v>1679</v>
      </c>
      <c r="F4601" s="86" t="s">
        <v>1722</v>
      </c>
      <c r="G4601" s="92">
        <v>0</v>
      </c>
      <c r="H4601" s="704" t="s">
        <v>1696</v>
      </c>
      <c r="I4601" s="86">
        <v>90</v>
      </c>
      <c r="J4601" s="92">
        <v>10</v>
      </c>
      <c r="K4601" s="704" t="s">
        <v>1735</v>
      </c>
      <c r="L4601" s="705"/>
      <c r="M4601" s="107">
        <v>0</v>
      </c>
    </row>
    <row r="4602" spans="2:13">
      <c r="B4602" s="61" t="s">
        <v>1680</v>
      </c>
      <c r="C4602" s="86" t="s">
        <v>1722</v>
      </c>
      <c r="D4602" s="92">
        <v>0</v>
      </c>
      <c r="E4602" s="704" t="s">
        <v>1680</v>
      </c>
      <c r="F4602" s="86" t="s">
        <v>1722</v>
      </c>
      <c r="G4602" s="92">
        <v>0</v>
      </c>
      <c r="H4602" s="704" t="s">
        <v>1697</v>
      </c>
      <c r="I4602" s="86">
        <v>0</v>
      </c>
      <c r="J4602" s="92">
        <v>0</v>
      </c>
      <c r="K4602" s="67" t="s">
        <v>1706</v>
      </c>
      <c r="L4602" s="68"/>
      <c r="M4602" s="101">
        <v>0</v>
      </c>
    </row>
    <row r="4603" spans="2:13">
      <c r="B4603" s="61" t="s">
        <v>1681</v>
      </c>
      <c r="C4603" s="86" t="s">
        <v>1723</v>
      </c>
      <c r="D4603" s="92" t="s">
        <v>1723</v>
      </c>
      <c r="E4603" s="704" t="s">
        <v>1681</v>
      </c>
      <c r="F4603" s="86" t="s">
        <v>1723</v>
      </c>
      <c r="G4603" s="92" t="s">
        <v>1723</v>
      </c>
      <c r="H4603" s="704" t="s">
        <v>1698</v>
      </c>
      <c r="I4603" s="86">
        <v>0</v>
      </c>
      <c r="J4603" s="92">
        <v>7</v>
      </c>
      <c r="K4603" s="838" t="s">
        <v>1707</v>
      </c>
      <c r="L4603" s="839"/>
      <c r="M4603" s="845"/>
    </row>
    <row r="4604" spans="2:13">
      <c r="B4604" s="61" t="s">
        <v>1682</v>
      </c>
      <c r="C4604" s="86" t="s">
        <v>1722</v>
      </c>
      <c r="D4604" s="92">
        <v>0</v>
      </c>
      <c r="E4604" s="704" t="s">
        <v>1682</v>
      </c>
      <c r="F4604" s="86" t="s">
        <v>1722</v>
      </c>
      <c r="G4604" s="92">
        <v>0</v>
      </c>
      <c r="H4604" s="705" t="s">
        <v>1724</v>
      </c>
      <c r="I4604" s="86">
        <v>0</v>
      </c>
      <c r="J4604" s="92">
        <v>0</v>
      </c>
      <c r="K4604" s="846" t="s">
        <v>1708</v>
      </c>
      <c r="L4604" s="847"/>
      <c r="M4604" s="107">
        <v>0</v>
      </c>
    </row>
    <row r="4605" spans="2:13">
      <c r="B4605" s="61" t="s">
        <v>1683</v>
      </c>
      <c r="C4605" s="86" t="s">
        <v>1722</v>
      </c>
      <c r="D4605" s="92">
        <v>0</v>
      </c>
      <c r="E4605" s="704" t="s">
        <v>1683</v>
      </c>
      <c r="F4605" s="86" t="s">
        <v>1722</v>
      </c>
      <c r="G4605" s="92">
        <v>0</v>
      </c>
      <c r="H4605" s="704" t="s">
        <v>1699</v>
      </c>
      <c r="I4605" s="86">
        <v>100</v>
      </c>
      <c r="J4605" s="92">
        <v>30</v>
      </c>
      <c r="K4605" s="846" t="s">
        <v>1709</v>
      </c>
      <c r="L4605" s="847"/>
      <c r="M4605" s="107">
        <v>0</v>
      </c>
    </row>
    <row r="4606" spans="2:13">
      <c r="B4606" s="61" t="s">
        <v>1684</v>
      </c>
      <c r="C4606" s="86" t="s">
        <v>1722</v>
      </c>
      <c r="D4606" s="92">
        <v>0</v>
      </c>
      <c r="E4606" s="704" t="s">
        <v>1684</v>
      </c>
      <c r="F4606" s="86" t="s">
        <v>1722</v>
      </c>
      <c r="G4606" s="92">
        <v>0</v>
      </c>
      <c r="H4606" s="704" t="s">
        <v>1685</v>
      </c>
      <c r="I4606" s="86">
        <v>85</v>
      </c>
      <c r="J4606" s="92">
        <v>0</v>
      </c>
      <c r="K4606" s="846" t="s">
        <v>1710</v>
      </c>
      <c r="L4606" s="847"/>
      <c r="M4606" s="107">
        <v>0</v>
      </c>
    </row>
    <row r="4607" spans="2:13">
      <c r="B4607" s="61" t="s">
        <v>1685</v>
      </c>
      <c r="C4607" s="86" t="s">
        <v>1722</v>
      </c>
      <c r="D4607" s="92">
        <v>0</v>
      </c>
      <c r="E4607" s="704" t="s">
        <v>1685</v>
      </c>
      <c r="F4607" s="86" t="s">
        <v>1722</v>
      </c>
      <c r="G4607" s="92">
        <v>0</v>
      </c>
      <c r="H4607" s="704" t="s">
        <v>1700</v>
      </c>
      <c r="I4607" s="100">
        <v>0</v>
      </c>
      <c r="J4607" s="106">
        <v>0</v>
      </c>
      <c r="K4607" s="593" t="s">
        <v>2003</v>
      </c>
      <c r="L4607" s="100"/>
      <c r="M4607" s="101">
        <v>0</v>
      </c>
    </row>
    <row r="4608" spans="2:13">
      <c r="B4608" s="61" t="s">
        <v>1686</v>
      </c>
      <c r="C4608" s="86" t="s">
        <v>1722</v>
      </c>
      <c r="D4608" s="92">
        <v>0</v>
      </c>
      <c r="E4608" s="704" t="s">
        <v>1686</v>
      </c>
      <c r="F4608" s="86" t="s">
        <v>1722</v>
      </c>
      <c r="G4608" s="92">
        <v>0</v>
      </c>
      <c r="H4608" s="848" t="s">
        <v>1712</v>
      </c>
      <c r="I4608" s="849"/>
      <c r="J4608" s="81" t="s">
        <v>1711</v>
      </c>
      <c r="K4608" s="97">
        <v>10</v>
      </c>
      <c r="L4608" s="82" t="s">
        <v>1705</v>
      </c>
      <c r="M4608" s="98">
        <v>205</v>
      </c>
    </row>
    <row r="4609" spans="2:13">
      <c r="B4609" s="61" t="s">
        <v>1687</v>
      </c>
      <c r="C4609" s="86" t="s">
        <v>1722</v>
      </c>
      <c r="D4609" s="92">
        <v>0</v>
      </c>
      <c r="E4609" s="704" t="s">
        <v>1687</v>
      </c>
      <c r="F4609" s="86" t="s">
        <v>1722</v>
      </c>
      <c r="G4609" s="92">
        <v>0</v>
      </c>
      <c r="H4609" s="705"/>
      <c r="I4609" s="705"/>
      <c r="J4609" s="705"/>
      <c r="K4609" s="705"/>
      <c r="L4609" s="705"/>
      <c r="M4609" s="65"/>
    </row>
    <row r="4610" spans="2:13">
      <c r="B4610" s="61" t="s">
        <v>1688</v>
      </c>
      <c r="C4610" s="86" t="s">
        <v>1722</v>
      </c>
      <c r="D4610" s="92">
        <v>0</v>
      </c>
      <c r="E4610" s="704" t="s">
        <v>1688</v>
      </c>
      <c r="F4610" s="86" t="s">
        <v>1722</v>
      </c>
      <c r="G4610" s="92">
        <v>0</v>
      </c>
      <c r="H4610" s="705"/>
      <c r="I4610" s="705"/>
      <c r="J4610" s="705"/>
      <c r="K4610" s="705"/>
      <c r="L4610" s="705"/>
      <c r="M4610" s="65"/>
    </row>
    <row r="4611" spans="2:13">
      <c r="B4611" s="61" t="s">
        <v>1689</v>
      </c>
      <c r="C4611" s="86" t="s">
        <v>1722</v>
      </c>
      <c r="D4611" s="92">
        <v>0</v>
      </c>
      <c r="E4611" s="704" t="s">
        <v>1689</v>
      </c>
      <c r="F4611" s="96" t="s">
        <v>1195</v>
      </c>
      <c r="G4611" s="92">
        <v>75</v>
      </c>
      <c r="H4611" s="705"/>
      <c r="I4611" s="705"/>
      <c r="J4611" s="705"/>
      <c r="K4611" s="705"/>
      <c r="L4611" s="705"/>
      <c r="M4611" s="65"/>
    </row>
    <row r="4612" spans="2:13">
      <c r="B4612" s="61" t="s">
        <v>1690</v>
      </c>
      <c r="C4612" s="86" t="s">
        <v>1162</v>
      </c>
      <c r="D4612" s="92">
        <v>49</v>
      </c>
      <c r="E4612" s="704" t="s">
        <v>1690</v>
      </c>
      <c r="F4612" s="86" t="s">
        <v>1722</v>
      </c>
      <c r="G4612" s="92">
        <v>0</v>
      </c>
      <c r="H4612" s="705"/>
      <c r="I4612" s="705"/>
      <c r="J4612" s="705"/>
      <c r="K4612" s="705"/>
      <c r="L4612" s="705"/>
      <c r="M4612" s="65"/>
    </row>
    <row r="4613" spans="2:13">
      <c r="B4613" s="61" t="s">
        <v>1691</v>
      </c>
      <c r="C4613" s="86" t="s">
        <v>1722</v>
      </c>
      <c r="D4613" s="92">
        <v>0</v>
      </c>
      <c r="E4613" s="704" t="s">
        <v>1691</v>
      </c>
      <c r="F4613" s="86" t="s">
        <v>1722</v>
      </c>
      <c r="G4613" s="92">
        <v>0</v>
      </c>
      <c r="H4613" s="86"/>
      <c r="I4613" s="705" t="s">
        <v>1800</v>
      </c>
      <c r="J4613" s="85"/>
      <c r="K4613" s="705"/>
      <c r="L4613" s="85" t="s">
        <v>1718</v>
      </c>
      <c r="M4613" s="65"/>
    </row>
    <row r="4614" spans="2:13">
      <c r="B4614" s="61" t="s">
        <v>1692</v>
      </c>
      <c r="C4614" s="86" t="s">
        <v>1722</v>
      </c>
      <c r="D4614" s="92">
        <v>0</v>
      </c>
      <c r="E4614" s="704" t="s">
        <v>1692</v>
      </c>
      <c r="F4614" s="86" t="s">
        <v>1722</v>
      </c>
      <c r="G4614" s="92">
        <v>0</v>
      </c>
      <c r="H4614" s="705"/>
      <c r="I4614" s="705"/>
      <c r="J4614" s="705"/>
      <c r="K4614" s="705"/>
      <c r="L4614" s="705"/>
      <c r="M4614" s="65"/>
    </row>
    <row r="4615" spans="2:13">
      <c r="B4615" s="61" t="s">
        <v>1677</v>
      </c>
      <c r="C4615" s="86" t="s">
        <v>1722</v>
      </c>
      <c r="D4615" s="92">
        <v>0</v>
      </c>
      <c r="E4615" s="704" t="s">
        <v>1677</v>
      </c>
      <c r="F4615" s="86" t="s">
        <v>1722</v>
      </c>
      <c r="G4615" s="92">
        <v>0</v>
      </c>
      <c r="H4615" s="705"/>
      <c r="I4615" s="705"/>
      <c r="J4615" s="705"/>
      <c r="K4615" s="705"/>
      <c r="L4615" s="705"/>
      <c r="M4615" s="65"/>
    </row>
    <row r="4616" spans="2:13">
      <c r="B4616" s="61" t="s">
        <v>1693</v>
      </c>
      <c r="C4616" s="86" t="s">
        <v>1723</v>
      </c>
      <c r="D4616" s="92" t="s">
        <v>1723</v>
      </c>
      <c r="E4616" s="704" t="s">
        <v>1693</v>
      </c>
      <c r="F4616" s="86" t="s">
        <v>1723</v>
      </c>
      <c r="G4616" s="92" t="s">
        <v>1723</v>
      </c>
      <c r="H4616" s="705"/>
      <c r="I4616" s="705"/>
      <c r="J4616" s="705"/>
      <c r="K4616" s="705"/>
      <c r="L4616" s="705"/>
      <c r="M4616" s="65"/>
    </row>
    <row r="4617" spans="2:13" ht="15.75" thickBot="1">
      <c r="B4617" s="102" t="s">
        <v>1729</v>
      </c>
      <c r="C4617" s="93"/>
      <c r="D4617" s="108">
        <v>76</v>
      </c>
      <c r="E4617" s="103" t="s">
        <v>1730</v>
      </c>
      <c r="F4617" s="93"/>
      <c r="G4617" s="108">
        <v>78</v>
      </c>
      <c r="H4617" s="83"/>
      <c r="I4617" s="83"/>
      <c r="J4617" s="83"/>
      <c r="K4617" s="83"/>
      <c r="L4617" s="83"/>
      <c r="M4617" s="84"/>
    </row>
    <row r="4618" spans="2:13" ht="16.5" thickTop="1" thickBot="1">
      <c r="B4618" s="156"/>
      <c r="C4618" s="157"/>
      <c r="D4618" s="157"/>
      <c r="E4618" s="156"/>
      <c r="F4618" s="157"/>
      <c r="G4618" s="157"/>
      <c r="H4618" s="156"/>
      <c r="I4618" s="156"/>
      <c r="J4618" s="156"/>
      <c r="K4618" s="156"/>
      <c r="L4618" s="156"/>
      <c r="M4618" s="156"/>
    </row>
    <row r="4619" spans="2:13" ht="16.5" thickTop="1" thickBot="1">
      <c r="B4619" s="833" t="s">
        <v>1829</v>
      </c>
      <c r="C4619" s="834"/>
      <c r="D4619" s="835" t="s">
        <v>1658</v>
      </c>
      <c r="E4619" s="836"/>
      <c r="F4619" s="836"/>
      <c r="G4619" s="836"/>
      <c r="H4619" s="836"/>
      <c r="I4619" s="837"/>
      <c r="J4619" s="207"/>
      <c r="K4619" s="59"/>
      <c r="L4619" s="59"/>
      <c r="M4619" s="60"/>
    </row>
    <row r="4620" spans="2:13" ht="15.75" thickTop="1">
      <c r="B4620" s="66" t="s">
        <v>1667</v>
      </c>
      <c r="C4620" s="600" t="s">
        <v>2073</v>
      </c>
      <c r="D4620" s="245" t="s">
        <v>1652</v>
      </c>
      <c r="E4620" s="246" t="s">
        <v>1653</v>
      </c>
      <c r="F4620" s="246" t="s">
        <v>1654</v>
      </c>
      <c r="G4620" s="246" t="s">
        <v>1656</v>
      </c>
      <c r="H4620" s="246" t="s">
        <v>1655</v>
      </c>
      <c r="I4620" s="247" t="s">
        <v>1657</v>
      </c>
      <c r="J4620" s="208"/>
      <c r="K4620" s="244"/>
      <c r="L4620" s="244"/>
      <c r="M4620" s="65"/>
    </row>
    <row r="4621" spans="2:13">
      <c r="B4621" s="66" t="s">
        <v>1757</v>
      </c>
      <c r="C4621" s="86" t="s">
        <v>1745</v>
      </c>
      <c r="D4621" s="87">
        <v>70</v>
      </c>
      <c r="E4621" s="88">
        <v>70</v>
      </c>
      <c r="F4621" s="88">
        <v>115</v>
      </c>
      <c r="G4621" s="88">
        <v>130</v>
      </c>
      <c r="H4621" s="88">
        <v>90</v>
      </c>
      <c r="I4621" s="89">
        <v>60</v>
      </c>
      <c r="J4621" s="208"/>
      <c r="K4621" s="244"/>
      <c r="L4621" s="244"/>
      <c r="M4621" s="65"/>
    </row>
    <row r="4622" spans="2:13">
      <c r="B4622" s="66" t="s">
        <v>1665</v>
      </c>
      <c r="C4622" s="86" t="s">
        <v>3</v>
      </c>
      <c r="D4622" s="838" t="s">
        <v>1669</v>
      </c>
      <c r="E4622" s="839"/>
      <c r="F4622" s="839"/>
      <c r="G4622" s="839"/>
      <c r="H4622" s="839"/>
      <c r="I4622" s="840"/>
      <c r="J4622" s="208"/>
      <c r="K4622" s="244"/>
      <c r="L4622" s="244"/>
      <c r="M4622" s="65"/>
    </row>
    <row r="4623" spans="2:13">
      <c r="B4623" s="66" t="s">
        <v>1666</v>
      </c>
      <c r="C4623" s="86" t="s">
        <v>15</v>
      </c>
      <c r="D4623" s="841" t="s">
        <v>1661</v>
      </c>
      <c r="E4623" s="842"/>
      <c r="F4623" s="842"/>
      <c r="G4623" s="842" t="s">
        <v>1662</v>
      </c>
      <c r="H4623" s="842"/>
      <c r="I4623" s="843"/>
      <c r="J4623" s="208"/>
      <c r="K4623" s="244"/>
      <c r="L4623" s="244"/>
      <c r="M4623" s="65"/>
    </row>
    <row r="4624" spans="2:13">
      <c r="B4624" s="66" t="s">
        <v>1670</v>
      </c>
      <c r="C4624" s="96" t="s">
        <v>1509</v>
      </c>
      <c r="D4624" s="63" t="s">
        <v>1663</v>
      </c>
      <c r="E4624" s="355" t="s">
        <v>1232</v>
      </c>
      <c r="F4624" s="244"/>
      <c r="G4624" s="64" t="s">
        <v>1663</v>
      </c>
      <c r="H4624" s="244" t="s">
        <v>963</v>
      </c>
      <c r="I4624" s="70"/>
      <c r="J4624" s="257"/>
      <c r="K4624" s="244"/>
      <c r="L4624" s="244"/>
      <c r="M4624" s="65"/>
    </row>
    <row r="4625" spans="2:13">
      <c r="B4625" s="66" t="s">
        <v>1659</v>
      </c>
      <c r="C4625" s="140">
        <v>433.87</v>
      </c>
      <c r="D4625" s="71" t="s">
        <v>1664</v>
      </c>
      <c r="E4625" s="90">
        <v>65</v>
      </c>
      <c r="F4625" s="68"/>
      <c r="G4625" s="72" t="s">
        <v>1664</v>
      </c>
      <c r="H4625" s="90">
        <v>80</v>
      </c>
      <c r="I4625" s="69"/>
      <c r="J4625" s="244"/>
      <c r="K4625" s="244"/>
      <c r="L4625" s="244"/>
      <c r="M4625" s="65"/>
    </row>
    <row r="4626" spans="2:13">
      <c r="B4626" s="66" t="s">
        <v>1660</v>
      </c>
      <c r="C4626" s="86">
        <v>836.89</v>
      </c>
      <c r="D4626" s="838" t="s">
        <v>1668</v>
      </c>
      <c r="E4626" s="839"/>
      <c r="F4626" s="839"/>
      <c r="G4626" s="839"/>
      <c r="H4626" s="839"/>
      <c r="I4626" s="840"/>
      <c r="J4626" s="244"/>
      <c r="K4626" s="244"/>
      <c r="L4626" s="244"/>
      <c r="M4626" s="65"/>
    </row>
    <row r="4627" spans="2:13">
      <c r="B4627" s="66" t="s">
        <v>1728</v>
      </c>
      <c r="C4627" s="86">
        <v>237.96</v>
      </c>
      <c r="D4627" s="841" t="s">
        <v>1661</v>
      </c>
      <c r="E4627" s="842"/>
      <c r="F4627" s="842"/>
      <c r="G4627" s="842" t="s">
        <v>1662</v>
      </c>
      <c r="H4627" s="842"/>
      <c r="I4627" s="843"/>
      <c r="J4627" s="244"/>
      <c r="K4627" s="244"/>
      <c r="L4627" s="244"/>
      <c r="M4627" s="65"/>
    </row>
    <row r="4628" spans="2:13">
      <c r="B4628" s="66" t="s">
        <v>1713</v>
      </c>
      <c r="C4628" s="86">
        <v>1.08</v>
      </c>
      <c r="D4628" s="63" t="s">
        <v>1663</v>
      </c>
      <c r="E4628" s="244" t="s">
        <v>1307</v>
      </c>
      <c r="F4628" s="244"/>
      <c r="G4628" s="64" t="s">
        <v>1663</v>
      </c>
      <c r="H4628" s="244" t="s">
        <v>860</v>
      </c>
      <c r="I4628" s="70"/>
      <c r="J4628" s="244"/>
      <c r="K4628" s="244"/>
      <c r="L4628" s="244"/>
      <c r="M4628" s="65"/>
    </row>
    <row r="4629" spans="2:13">
      <c r="B4629" s="66" t="s">
        <v>1714</v>
      </c>
      <c r="C4629" s="86">
        <v>0.92</v>
      </c>
      <c r="D4629" s="63" t="s">
        <v>1664</v>
      </c>
      <c r="E4629" s="90">
        <v>95</v>
      </c>
      <c r="F4629" s="68"/>
      <c r="G4629" s="72" t="s">
        <v>1664</v>
      </c>
      <c r="H4629" s="91">
        <v>80</v>
      </c>
      <c r="I4629" s="70"/>
      <c r="J4629" s="244"/>
      <c r="K4629" s="244"/>
      <c r="L4629" s="244"/>
      <c r="M4629" s="65"/>
    </row>
    <row r="4630" spans="2:13">
      <c r="B4630" s="844" t="s">
        <v>1671</v>
      </c>
      <c r="C4630" s="839"/>
      <c r="D4630" s="840"/>
      <c r="E4630" s="838" t="s">
        <v>1672</v>
      </c>
      <c r="F4630" s="839"/>
      <c r="G4630" s="840"/>
      <c r="H4630" s="838" t="s">
        <v>1673</v>
      </c>
      <c r="I4630" s="839"/>
      <c r="J4630" s="840"/>
      <c r="K4630" s="838" t="s">
        <v>1701</v>
      </c>
      <c r="L4630" s="839"/>
      <c r="M4630" s="845"/>
    </row>
    <row r="4631" spans="2:13">
      <c r="B4631" s="73" t="s">
        <v>1674</v>
      </c>
      <c r="C4631" s="246" t="s">
        <v>1675</v>
      </c>
      <c r="D4631" s="247" t="s">
        <v>1676</v>
      </c>
      <c r="E4631" s="245" t="s">
        <v>1674</v>
      </c>
      <c r="F4631" s="246" t="s">
        <v>1675</v>
      </c>
      <c r="G4631" s="247" t="s">
        <v>1676</v>
      </c>
      <c r="H4631" s="245" t="s">
        <v>1694</v>
      </c>
      <c r="I4631" s="246" t="s">
        <v>1731</v>
      </c>
      <c r="J4631" s="247" t="s">
        <v>1732</v>
      </c>
      <c r="K4631" s="245" t="s">
        <v>1702</v>
      </c>
      <c r="L4631" s="246"/>
      <c r="M4631" s="77" t="s">
        <v>1703</v>
      </c>
    </row>
    <row r="4632" spans="2:13">
      <c r="B4632" s="61" t="s">
        <v>1678</v>
      </c>
      <c r="C4632" s="86" t="s">
        <v>1144</v>
      </c>
      <c r="D4632" s="92">
        <v>102</v>
      </c>
      <c r="E4632" s="243" t="s">
        <v>1678</v>
      </c>
      <c r="F4632" s="99" t="s">
        <v>1321</v>
      </c>
      <c r="G4632" s="92">
        <v>80</v>
      </c>
      <c r="H4632" s="243" t="s">
        <v>1695</v>
      </c>
      <c r="I4632" s="86">
        <v>0</v>
      </c>
      <c r="J4632" s="92">
        <v>7</v>
      </c>
      <c r="K4632" s="243" t="s">
        <v>1704</v>
      </c>
      <c r="L4632" s="244"/>
      <c r="M4632" s="107">
        <v>0</v>
      </c>
    </row>
    <row r="4633" spans="2:13">
      <c r="B4633" s="61" t="s">
        <v>1679</v>
      </c>
      <c r="C4633" s="86" t="s">
        <v>1722</v>
      </c>
      <c r="D4633" s="92">
        <v>0</v>
      </c>
      <c r="E4633" s="243" t="s">
        <v>1679</v>
      </c>
      <c r="F4633" s="86" t="s">
        <v>1722</v>
      </c>
      <c r="G4633" s="92">
        <v>0</v>
      </c>
      <c r="H4633" s="243" t="s">
        <v>1696</v>
      </c>
      <c r="I4633" s="86">
        <v>90</v>
      </c>
      <c r="J4633" s="92">
        <v>10</v>
      </c>
      <c r="K4633" s="243" t="s">
        <v>1735</v>
      </c>
      <c r="L4633" s="244"/>
      <c r="M4633" s="107">
        <v>0</v>
      </c>
    </row>
    <row r="4634" spans="2:13">
      <c r="B4634" s="61" t="s">
        <v>1680</v>
      </c>
      <c r="C4634" s="86" t="s">
        <v>1722</v>
      </c>
      <c r="D4634" s="92">
        <v>0</v>
      </c>
      <c r="E4634" s="243" t="s">
        <v>1680</v>
      </c>
      <c r="F4634" s="86" t="s">
        <v>1722</v>
      </c>
      <c r="G4634" s="92">
        <v>0</v>
      </c>
      <c r="H4634" s="243" t="s">
        <v>1697</v>
      </c>
      <c r="I4634" s="86">
        <v>0</v>
      </c>
      <c r="J4634" s="92">
        <v>30</v>
      </c>
      <c r="K4634" s="67" t="s">
        <v>1706</v>
      </c>
      <c r="L4634" s="68"/>
      <c r="M4634" s="101">
        <v>0</v>
      </c>
    </row>
    <row r="4635" spans="2:13">
      <c r="B4635" s="61" t="s">
        <v>1681</v>
      </c>
      <c r="C4635" s="86" t="s">
        <v>1723</v>
      </c>
      <c r="D4635" s="92" t="s">
        <v>1723</v>
      </c>
      <c r="E4635" s="243" t="s">
        <v>1681</v>
      </c>
      <c r="F4635" s="86" t="s">
        <v>1723</v>
      </c>
      <c r="G4635" s="92" t="s">
        <v>1723</v>
      </c>
      <c r="H4635" s="243" t="s">
        <v>1698</v>
      </c>
      <c r="I4635" s="86">
        <v>0</v>
      </c>
      <c r="J4635" s="92">
        <v>7</v>
      </c>
      <c r="K4635" s="838" t="s">
        <v>1707</v>
      </c>
      <c r="L4635" s="839"/>
      <c r="M4635" s="845"/>
    </row>
    <row r="4636" spans="2:13">
      <c r="B4636" s="61" t="s">
        <v>1682</v>
      </c>
      <c r="C4636" s="86" t="s">
        <v>1722</v>
      </c>
      <c r="D4636" s="92">
        <v>0</v>
      </c>
      <c r="E4636" s="243" t="s">
        <v>1682</v>
      </c>
      <c r="F4636" s="86" t="s">
        <v>1722</v>
      </c>
      <c r="G4636" s="92">
        <v>0</v>
      </c>
      <c r="H4636" s="244" t="s">
        <v>1724</v>
      </c>
      <c r="I4636" s="86">
        <v>0</v>
      </c>
      <c r="J4636" s="92">
        <v>0</v>
      </c>
      <c r="K4636" s="846" t="s">
        <v>1708</v>
      </c>
      <c r="L4636" s="847"/>
      <c r="M4636" s="107">
        <v>0</v>
      </c>
    </row>
    <row r="4637" spans="2:13">
      <c r="B4637" s="61" t="s">
        <v>1683</v>
      </c>
      <c r="C4637" s="86" t="s">
        <v>1722</v>
      </c>
      <c r="D4637" s="92">
        <v>0</v>
      </c>
      <c r="E4637" s="243" t="s">
        <v>1683</v>
      </c>
      <c r="F4637" s="86" t="s">
        <v>1722</v>
      </c>
      <c r="G4637" s="92">
        <v>0</v>
      </c>
      <c r="H4637" s="243" t="s">
        <v>1699</v>
      </c>
      <c r="I4637" s="86">
        <v>100</v>
      </c>
      <c r="J4637" s="92">
        <v>10</v>
      </c>
      <c r="K4637" s="846" t="s">
        <v>1709</v>
      </c>
      <c r="L4637" s="847"/>
      <c r="M4637" s="107">
        <v>0</v>
      </c>
    </row>
    <row r="4638" spans="2:13">
      <c r="B4638" s="61" t="s">
        <v>1684</v>
      </c>
      <c r="C4638" s="86" t="s">
        <v>1722</v>
      </c>
      <c r="D4638" s="92">
        <v>0</v>
      </c>
      <c r="E4638" s="243" t="s">
        <v>1684</v>
      </c>
      <c r="F4638" s="86" t="s">
        <v>1722</v>
      </c>
      <c r="G4638" s="92">
        <v>0</v>
      </c>
      <c r="H4638" s="243" t="s">
        <v>1685</v>
      </c>
      <c r="I4638" s="86">
        <v>85</v>
      </c>
      <c r="J4638" s="92">
        <v>0</v>
      </c>
      <c r="K4638" s="846" t="s">
        <v>1710</v>
      </c>
      <c r="L4638" s="847"/>
      <c r="M4638" s="107">
        <v>0</v>
      </c>
    </row>
    <row r="4639" spans="2:13">
      <c r="B4639" s="61" t="s">
        <v>1685</v>
      </c>
      <c r="C4639" s="86" t="s">
        <v>1722</v>
      </c>
      <c r="D4639" s="92">
        <v>0</v>
      </c>
      <c r="E4639" s="243" t="s">
        <v>1685</v>
      </c>
      <c r="F4639" s="86" t="s">
        <v>1722</v>
      </c>
      <c r="G4639" s="92">
        <v>0</v>
      </c>
      <c r="H4639" s="243" t="s">
        <v>1700</v>
      </c>
      <c r="I4639" s="100">
        <v>0</v>
      </c>
      <c r="J4639" s="106">
        <v>0</v>
      </c>
      <c r="K4639" s="593" t="s">
        <v>2003</v>
      </c>
      <c r="L4639" s="100"/>
      <c r="M4639" s="101">
        <v>0</v>
      </c>
    </row>
    <row r="4640" spans="2:13">
      <c r="B4640" s="61" t="s">
        <v>1686</v>
      </c>
      <c r="C4640" s="86" t="s">
        <v>1722</v>
      </c>
      <c r="D4640" s="92">
        <v>0</v>
      </c>
      <c r="E4640" s="243" t="s">
        <v>1686</v>
      </c>
      <c r="F4640" s="86" t="s">
        <v>1722</v>
      </c>
      <c r="G4640" s="92">
        <v>0</v>
      </c>
      <c r="H4640" s="848" t="s">
        <v>1712</v>
      </c>
      <c r="I4640" s="849"/>
      <c r="J4640" s="81" t="s">
        <v>1711</v>
      </c>
      <c r="K4640" s="97">
        <v>10</v>
      </c>
      <c r="L4640" s="82" t="s">
        <v>1705</v>
      </c>
      <c r="M4640" s="98">
        <v>205</v>
      </c>
    </row>
    <row r="4641" spans="2:13">
      <c r="B4641" s="61" t="s">
        <v>1687</v>
      </c>
      <c r="C4641" s="86" t="s">
        <v>1722</v>
      </c>
      <c r="D4641" s="92">
        <v>0</v>
      </c>
      <c r="E4641" s="243" t="s">
        <v>1687</v>
      </c>
      <c r="F4641" s="86" t="s">
        <v>1722</v>
      </c>
      <c r="G4641" s="92">
        <v>0</v>
      </c>
      <c r="H4641" s="244"/>
      <c r="I4641" s="244"/>
      <c r="J4641" s="244"/>
      <c r="K4641" s="244"/>
      <c r="L4641" s="244"/>
      <c r="M4641" s="65"/>
    </row>
    <row r="4642" spans="2:13">
      <c r="B4642" s="61" t="s">
        <v>1688</v>
      </c>
      <c r="C4642" s="99" t="s">
        <v>1722</v>
      </c>
      <c r="D4642" s="92">
        <v>0</v>
      </c>
      <c r="E4642" s="243" t="s">
        <v>1688</v>
      </c>
      <c r="F4642" s="94" t="s">
        <v>1037</v>
      </c>
      <c r="G4642" s="92">
        <v>50</v>
      </c>
      <c r="H4642" s="244"/>
      <c r="I4642" s="244"/>
      <c r="J4642" s="244"/>
      <c r="K4642" s="244"/>
      <c r="L4642" s="244"/>
      <c r="M4642" s="65"/>
    </row>
    <row r="4643" spans="2:13">
      <c r="B4643" s="61" t="s">
        <v>1689</v>
      </c>
      <c r="C4643" s="86" t="s">
        <v>1722</v>
      </c>
      <c r="D4643" s="92">
        <v>0</v>
      </c>
      <c r="E4643" s="243" t="s">
        <v>1689</v>
      </c>
      <c r="F4643" s="96" t="s">
        <v>1195</v>
      </c>
      <c r="G4643" s="92">
        <v>75</v>
      </c>
      <c r="H4643" s="244"/>
      <c r="I4643" s="244"/>
      <c r="J4643" s="244"/>
      <c r="K4643" s="244"/>
      <c r="L4643" s="244"/>
      <c r="M4643" s="65"/>
    </row>
    <row r="4644" spans="2:13">
      <c r="B4644" s="61" t="s">
        <v>1690</v>
      </c>
      <c r="C4644" s="86" t="s">
        <v>1162</v>
      </c>
      <c r="D4644" s="92">
        <v>49</v>
      </c>
      <c r="E4644" s="243" t="s">
        <v>1690</v>
      </c>
      <c r="F4644" s="86" t="s">
        <v>1722</v>
      </c>
      <c r="G4644" s="92">
        <v>0</v>
      </c>
      <c r="H4644" s="244"/>
      <c r="I4644" s="244"/>
      <c r="J4644" s="244"/>
      <c r="K4644" s="244"/>
      <c r="L4644" s="244"/>
      <c r="M4644" s="65"/>
    </row>
    <row r="4645" spans="2:13">
      <c r="B4645" s="61" t="s">
        <v>1691</v>
      </c>
      <c r="C4645" s="86" t="s">
        <v>1722</v>
      </c>
      <c r="D4645" s="92">
        <v>0</v>
      </c>
      <c r="E4645" s="243" t="s">
        <v>1691</v>
      </c>
      <c r="F4645" s="86" t="s">
        <v>1722</v>
      </c>
      <c r="G4645" s="92">
        <v>0</v>
      </c>
      <c r="H4645" s="86"/>
      <c r="I4645" s="244" t="s">
        <v>1800</v>
      </c>
      <c r="J4645" s="85"/>
      <c r="K4645" s="244"/>
      <c r="L4645" s="85" t="s">
        <v>1718</v>
      </c>
      <c r="M4645" s="65"/>
    </row>
    <row r="4646" spans="2:13">
      <c r="B4646" s="61" t="s">
        <v>1692</v>
      </c>
      <c r="C4646" s="86" t="s">
        <v>1722</v>
      </c>
      <c r="D4646" s="92">
        <v>0</v>
      </c>
      <c r="E4646" s="243" t="s">
        <v>1692</v>
      </c>
      <c r="F4646" s="86" t="s">
        <v>1722</v>
      </c>
      <c r="G4646" s="92">
        <v>0</v>
      </c>
      <c r="H4646" s="244"/>
      <c r="I4646" s="244"/>
      <c r="J4646" s="244"/>
      <c r="K4646" s="244"/>
      <c r="L4646" s="244"/>
      <c r="M4646" s="65"/>
    </row>
    <row r="4647" spans="2:13">
      <c r="B4647" s="61" t="s">
        <v>1677</v>
      </c>
      <c r="C4647" s="86" t="s">
        <v>1722</v>
      </c>
      <c r="D4647" s="92">
        <v>0</v>
      </c>
      <c r="E4647" s="243" t="s">
        <v>1677</v>
      </c>
      <c r="F4647" s="86" t="s">
        <v>1722</v>
      </c>
      <c r="G4647" s="92">
        <v>0</v>
      </c>
      <c r="H4647" s="244"/>
      <c r="I4647" s="244"/>
      <c r="J4647" s="244"/>
      <c r="K4647" s="244"/>
      <c r="L4647" s="244"/>
      <c r="M4647" s="65"/>
    </row>
    <row r="4648" spans="2:13">
      <c r="B4648" s="61" t="s">
        <v>1693</v>
      </c>
      <c r="C4648" s="86" t="s">
        <v>1723</v>
      </c>
      <c r="D4648" s="92" t="s">
        <v>1723</v>
      </c>
      <c r="E4648" s="243" t="s">
        <v>1693</v>
      </c>
      <c r="F4648" s="86" t="s">
        <v>1723</v>
      </c>
      <c r="G4648" s="92" t="s">
        <v>1723</v>
      </c>
      <c r="H4648" s="244"/>
      <c r="I4648" s="244"/>
      <c r="J4648" s="244"/>
      <c r="K4648" s="244"/>
      <c r="L4648" s="244"/>
      <c r="M4648" s="65"/>
    </row>
    <row r="4649" spans="2:13" ht="15.75" thickBot="1">
      <c r="B4649" s="102" t="s">
        <v>1729</v>
      </c>
      <c r="C4649" s="93"/>
      <c r="D4649" s="108">
        <v>76</v>
      </c>
      <c r="E4649" s="103" t="s">
        <v>1730</v>
      </c>
      <c r="F4649" s="93"/>
      <c r="G4649" s="108">
        <v>68</v>
      </c>
      <c r="H4649" s="83"/>
      <c r="I4649" s="83"/>
      <c r="J4649" s="83"/>
      <c r="K4649" s="83"/>
      <c r="L4649" s="83"/>
      <c r="M4649" s="84"/>
    </row>
    <row r="4650" spans="2:13" ht="15.75" thickTop="1">
      <c r="B4650" s="156"/>
      <c r="C4650" s="157"/>
      <c r="D4650" s="157"/>
      <c r="E4650" s="156"/>
      <c r="F4650" s="157"/>
      <c r="G4650" s="157"/>
      <c r="H4650" s="156"/>
      <c r="I4650" s="156"/>
      <c r="J4650" s="156"/>
      <c r="K4650" s="156"/>
      <c r="L4650" s="156"/>
      <c r="M4650" s="156"/>
    </row>
    <row r="4651" spans="2:13">
      <c r="B4651" s="156"/>
      <c r="C4651" s="157"/>
      <c r="D4651" s="157"/>
      <c r="E4651" s="156"/>
      <c r="F4651" s="157"/>
      <c r="G4651" s="157"/>
      <c r="H4651" s="156"/>
      <c r="I4651" s="156"/>
      <c r="J4651" s="156"/>
      <c r="K4651" s="156"/>
      <c r="L4651" s="156"/>
      <c r="M4651" s="156"/>
    </row>
    <row r="4652" spans="2:13" ht="15.75" thickBot="1">
      <c r="B4652" s="156"/>
      <c r="C4652" s="157"/>
      <c r="D4652" s="157"/>
      <c r="E4652" s="156"/>
      <c r="F4652" s="157"/>
      <c r="G4652" s="157"/>
      <c r="H4652" s="156"/>
      <c r="I4652" s="156"/>
      <c r="J4652" s="156"/>
      <c r="K4652" s="156"/>
      <c r="L4652" s="156"/>
      <c r="M4652" s="156"/>
    </row>
    <row r="4653" spans="2:13" ht="16.5" thickTop="1" thickBot="1">
      <c r="B4653" s="833" t="s">
        <v>1832</v>
      </c>
      <c r="C4653" s="834"/>
      <c r="D4653" s="835" t="s">
        <v>1658</v>
      </c>
      <c r="E4653" s="836"/>
      <c r="F4653" s="836"/>
      <c r="G4653" s="836"/>
      <c r="H4653" s="836"/>
      <c r="I4653" s="837"/>
      <c r="J4653" s="263"/>
      <c r="K4653" s="59"/>
      <c r="L4653" s="59"/>
      <c r="M4653" s="60"/>
    </row>
    <row r="4654" spans="2:13" ht="15.75" thickTop="1">
      <c r="B4654" s="66" t="s">
        <v>1667</v>
      </c>
      <c r="C4654" s="600" t="s">
        <v>2045</v>
      </c>
      <c r="D4654" s="254" t="s">
        <v>1652</v>
      </c>
      <c r="E4654" s="255" t="s">
        <v>1653</v>
      </c>
      <c r="F4654" s="255" t="s">
        <v>1654</v>
      </c>
      <c r="G4654" s="255" t="s">
        <v>1656</v>
      </c>
      <c r="H4654" s="255" t="s">
        <v>1655</v>
      </c>
      <c r="I4654" s="256" t="s">
        <v>1657</v>
      </c>
      <c r="J4654" s="153"/>
      <c r="K4654" s="253"/>
      <c r="L4654" s="253"/>
      <c r="M4654" s="65"/>
    </row>
    <row r="4655" spans="2:13">
      <c r="B4655" s="66" t="s">
        <v>1757</v>
      </c>
      <c r="C4655" s="86" t="s">
        <v>1745</v>
      </c>
      <c r="D4655" s="87">
        <v>110</v>
      </c>
      <c r="E4655" s="88">
        <v>130</v>
      </c>
      <c r="F4655" s="88">
        <v>80</v>
      </c>
      <c r="G4655" s="88">
        <v>70</v>
      </c>
      <c r="H4655" s="88">
        <v>60</v>
      </c>
      <c r="I4655" s="89">
        <v>80</v>
      </c>
      <c r="J4655" s="153"/>
      <c r="K4655" s="253"/>
      <c r="L4655" s="253"/>
      <c r="M4655" s="65"/>
    </row>
    <row r="4656" spans="2:13">
      <c r="B4656" s="66" t="s">
        <v>1665</v>
      </c>
      <c r="C4656" s="86" t="s">
        <v>10</v>
      </c>
      <c r="D4656" s="838" t="s">
        <v>1669</v>
      </c>
      <c r="E4656" s="839"/>
      <c r="F4656" s="839"/>
      <c r="G4656" s="839"/>
      <c r="H4656" s="839"/>
      <c r="I4656" s="840"/>
      <c r="J4656" s="153"/>
      <c r="K4656" s="253"/>
      <c r="L4656" s="253"/>
      <c r="M4656" s="65"/>
    </row>
    <row r="4657" spans="2:13">
      <c r="B4657" s="66" t="s">
        <v>1666</v>
      </c>
      <c r="C4657" s="86" t="s">
        <v>9</v>
      </c>
      <c r="D4657" s="841" t="s">
        <v>1661</v>
      </c>
      <c r="E4657" s="842"/>
      <c r="F4657" s="842"/>
      <c r="G4657" s="842" t="s">
        <v>1662</v>
      </c>
      <c r="H4657" s="842"/>
      <c r="I4657" s="843"/>
      <c r="J4657" s="153"/>
      <c r="K4657" s="253"/>
      <c r="L4657" s="253"/>
      <c r="M4657" s="65"/>
    </row>
    <row r="4658" spans="2:13">
      <c r="B4658" s="66" t="s">
        <v>1670</v>
      </c>
      <c r="C4658" s="96" t="s">
        <v>1581</v>
      </c>
      <c r="D4658" s="63" t="s">
        <v>1663</v>
      </c>
      <c r="E4658" s="253" t="s">
        <v>663</v>
      </c>
      <c r="F4658" s="253"/>
      <c r="G4658" s="64" t="s">
        <v>1663</v>
      </c>
      <c r="H4658" s="253" t="s">
        <v>811</v>
      </c>
      <c r="I4658" s="70"/>
      <c r="J4658" s="264"/>
      <c r="K4658" s="253"/>
      <c r="L4658" s="253"/>
      <c r="M4658" s="65"/>
    </row>
    <row r="4659" spans="2:13">
      <c r="B4659" s="66" t="s">
        <v>1659</v>
      </c>
      <c r="C4659" s="110">
        <v>856.63</v>
      </c>
      <c r="D4659" s="71" t="s">
        <v>1664</v>
      </c>
      <c r="E4659" s="90">
        <v>90</v>
      </c>
      <c r="F4659" s="68"/>
      <c r="G4659" s="72" t="s">
        <v>1664</v>
      </c>
      <c r="H4659" s="90">
        <v>100</v>
      </c>
      <c r="I4659" s="69"/>
      <c r="J4659" s="145"/>
      <c r="K4659" s="253"/>
      <c r="L4659" s="253"/>
      <c r="M4659" s="65"/>
    </row>
    <row r="4660" spans="2:13">
      <c r="B4660" s="66" t="s">
        <v>1660</v>
      </c>
      <c r="C4660" s="86">
        <v>201.11</v>
      </c>
      <c r="D4660" s="838" t="s">
        <v>1668</v>
      </c>
      <c r="E4660" s="839"/>
      <c r="F4660" s="839"/>
      <c r="G4660" s="839"/>
      <c r="H4660" s="839"/>
      <c r="I4660" s="840"/>
      <c r="J4660" s="145"/>
      <c r="K4660" s="253"/>
      <c r="L4660" s="253"/>
      <c r="M4660" s="65"/>
    </row>
    <row r="4661" spans="2:13">
      <c r="B4661" s="66" t="s">
        <v>1728</v>
      </c>
      <c r="C4661" s="86">
        <v>441.49</v>
      </c>
      <c r="D4661" s="841" t="s">
        <v>1661</v>
      </c>
      <c r="E4661" s="842"/>
      <c r="F4661" s="842"/>
      <c r="G4661" s="842" t="s">
        <v>1662</v>
      </c>
      <c r="H4661" s="842"/>
      <c r="I4661" s="843"/>
      <c r="J4661" s="145"/>
      <c r="K4661" s="253"/>
      <c r="L4661" s="253"/>
      <c r="M4661" s="65"/>
    </row>
    <row r="4662" spans="2:13">
      <c r="B4662" s="66" t="s">
        <v>1713</v>
      </c>
      <c r="C4662" s="86">
        <v>1.69</v>
      </c>
      <c r="D4662" s="63" t="s">
        <v>1663</v>
      </c>
      <c r="E4662" s="253" t="s">
        <v>950</v>
      </c>
      <c r="F4662" s="253"/>
      <c r="G4662" s="64" t="s">
        <v>1663</v>
      </c>
      <c r="H4662" s="253" t="s">
        <v>810</v>
      </c>
      <c r="I4662" s="70"/>
      <c r="J4662" s="145"/>
      <c r="K4662" s="253"/>
      <c r="L4662" s="253"/>
      <c r="M4662" s="65"/>
    </row>
    <row r="4663" spans="2:13">
      <c r="B4663" s="66" t="s">
        <v>1714</v>
      </c>
      <c r="C4663" s="86">
        <v>1.23</v>
      </c>
      <c r="D4663" s="63" t="s">
        <v>1664</v>
      </c>
      <c r="E4663" s="90">
        <v>95</v>
      </c>
      <c r="F4663" s="68"/>
      <c r="G4663" s="72" t="s">
        <v>1664</v>
      </c>
      <c r="H4663" s="91">
        <v>90</v>
      </c>
      <c r="I4663" s="70"/>
      <c r="J4663" s="145"/>
      <c r="K4663" s="253"/>
      <c r="L4663" s="253"/>
      <c r="M4663" s="65"/>
    </row>
    <row r="4664" spans="2:13">
      <c r="B4664" s="844" t="s">
        <v>1671</v>
      </c>
      <c r="C4664" s="839"/>
      <c r="D4664" s="840"/>
      <c r="E4664" s="838" t="s">
        <v>1672</v>
      </c>
      <c r="F4664" s="839"/>
      <c r="G4664" s="840"/>
      <c r="H4664" s="838" t="s">
        <v>1673</v>
      </c>
      <c r="I4664" s="839"/>
      <c r="J4664" s="840"/>
      <c r="K4664" s="838" t="s">
        <v>1701</v>
      </c>
      <c r="L4664" s="839"/>
      <c r="M4664" s="845"/>
    </row>
    <row r="4665" spans="2:13">
      <c r="B4665" s="73" t="s">
        <v>1674</v>
      </c>
      <c r="C4665" s="255" t="s">
        <v>1675</v>
      </c>
      <c r="D4665" s="256" t="s">
        <v>1676</v>
      </c>
      <c r="E4665" s="254" t="s">
        <v>1674</v>
      </c>
      <c r="F4665" s="255" t="s">
        <v>1675</v>
      </c>
      <c r="G4665" s="256" t="s">
        <v>1676</v>
      </c>
      <c r="H4665" s="254" t="s">
        <v>1694</v>
      </c>
      <c r="I4665" s="255" t="s">
        <v>1731</v>
      </c>
      <c r="J4665" s="256" t="s">
        <v>1732</v>
      </c>
      <c r="K4665" s="254" t="s">
        <v>1702</v>
      </c>
      <c r="L4665" s="255"/>
      <c r="M4665" s="77" t="s">
        <v>1703</v>
      </c>
    </row>
    <row r="4666" spans="2:13">
      <c r="B4666" s="61" t="s">
        <v>1678</v>
      </c>
      <c r="C4666" s="86" t="s">
        <v>1144</v>
      </c>
      <c r="D4666" s="92">
        <v>102</v>
      </c>
      <c r="E4666" s="252" t="s">
        <v>1678</v>
      </c>
      <c r="F4666" s="94" t="s">
        <v>944</v>
      </c>
      <c r="G4666" s="92">
        <v>68</v>
      </c>
      <c r="H4666" s="252" t="s">
        <v>1695</v>
      </c>
      <c r="I4666" s="86">
        <v>0</v>
      </c>
      <c r="J4666" s="92">
        <v>0</v>
      </c>
      <c r="K4666" s="252" t="s">
        <v>1704</v>
      </c>
      <c r="L4666" s="253"/>
      <c r="M4666" s="107">
        <v>0</v>
      </c>
    </row>
    <row r="4667" spans="2:13">
      <c r="B4667" s="61" t="s">
        <v>1679</v>
      </c>
      <c r="C4667" s="86" t="s">
        <v>1722</v>
      </c>
      <c r="D4667" s="92">
        <v>0</v>
      </c>
      <c r="E4667" s="252" t="s">
        <v>1679</v>
      </c>
      <c r="F4667" s="86" t="s">
        <v>1722</v>
      </c>
      <c r="G4667" s="92">
        <v>0</v>
      </c>
      <c r="H4667" s="252" t="s">
        <v>1696</v>
      </c>
      <c r="I4667" s="86">
        <v>90</v>
      </c>
      <c r="J4667" s="92">
        <v>0</v>
      </c>
      <c r="K4667" s="252" t="s">
        <v>1735</v>
      </c>
      <c r="L4667" s="253"/>
      <c r="M4667" s="107">
        <v>0</v>
      </c>
    </row>
    <row r="4668" spans="2:13">
      <c r="B4668" s="61" t="s">
        <v>1680</v>
      </c>
      <c r="C4668" s="86" t="s">
        <v>1722</v>
      </c>
      <c r="D4668" s="92">
        <v>0</v>
      </c>
      <c r="E4668" s="252" t="s">
        <v>1680</v>
      </c>
      <c r="F4668" s="86" t="s">
        <v>1722</v>
      </c>
      <c r="G4668" s="92">
        <v>0</v>
      </c>
      <c r="H4668" s="252" t="s">
        <v>1697</v>
      </c>
      <c r="I4668" s="86">
        <v>0</v>
      </c>
      <c r="J4668" s="92">
        <v>30</v>
      </c>
      <c r="K4668" s="67" t="s">
        <v>1706</v>
      </c>
      <c r="L4668" s="68"/>
      <c r="M4668" s="101">
        <v>0</v>
      </c>
    </row>
    <row r="4669" spans="2:13">
      <c r="B4669" s="61" t="s">
        <v>1681</v>
      </c>
      <c r="C4669" s="86" t="s">
        <v>1722</v>
      </c>
      <c r="D4669" s="92">
        <v>0</v>
      </c>
      <c r="E4669" s="252" t="s">
        <v>1681</v>
      </c>
      <c r="F4669" s="86" t="s">
        <v>1722</v>
      </c>
      <c r="G4669" s="92">
        <v>0</v>
      </c>
      <c r="H4669" s="252" t="s">
        <v>1698</v>
      </c>
      <c r="I4669" s="86">
        <v>0</v>
      </c>
      <c r="J4669" s="92">
        <v>10</v>
      </c>
      <c r="K4669" s="838" t="s">
        <v>1707</v>
      </c>
      <c r="L4669" s="839"/>
      <c r="M4669" s="845"/>
    </row>
    <row r="4670" spans="2:13">
      <c r="B4670" s="61" t="s">
        <v>1682</v>
      </c>
      <c r="C4670" s="86" t="s">
        <v>1722</v>
      </c>
      <c r="D4670" s="92">
        <v>0</v>
      </c>
      <c r="E4670" s="252" t="s">
        <v>1682</v>
      </c>
      <c r="F4670" s="86" t="s">
        <v>1722</v>
      </c>
      <c r="G4670" s="92">
        <v>0</v>
      </c>
      <c r="H4670" s="253" t="s">
        <v>1724</v>
      </c>
      <c r="I4670" s="86">
        <v>50</v>
      </c>
      <c r="J4670" s="92">
        <v>0</v>
      </c>
      <c r="K4670" s="846" t="s">
        <v>1708</v>
      </c>
      <c r="L4670" s="847"/>
      <c r="M4670" s="107">
        <v>0</v>
      </c>
    </row>
    <row r="4671" spans="2:13">
      <c r="B4671" s="61" t="s">
        <v>1683</v>
      </c>
      <c r="C4671" s="86" t="s">
        <v>1723</v>
      </c>
      <c r="D4671" s="92" t="s">
        <v>1723</v>
      </c>
      <c r="E4671" s="252" t="s">
        <v>1683</v>
      </c>
      <c r="F4671" s="86" t="s">
        <v>1723</v>
      </c>
      <c r="G4671" s="92" t="s">
        <v>1723</v>
      </c>
      <c r="H4671" s="252" t="s">
        <v>1699</v>
      </c>
      <c r="I4671" s="86">
        <v>0</v>
      </c>
      <c r="J4671" s="92">
        <v>0</v>
      </c>
      <c r="K4671" s="846" t="s">
        <v>1709</v>
      </c>
      <c r="L4671" s="847"/>
      <c r="M4671" s="107">
        <v>0</v>
      </c>
    </row>
    <row r="4672" spans="2:13">
      <c r="B4672" s="61" t="s">
        <v>1684</v>
      </c>
      <c r="C4672" s="94" t="s">
        <v>1268</v>
      </c>
      <c r="D4672" s="92">
        <v>120</v>
      </c>
      <c r="E4672" s="252" t="s">
        <v>1684</v>
      </c>
      <c r="F4672" s="86" t="s">
        <v>1722</v>
      </c>
      <c r="G4672" s="92">
        <v>0</v>
      </c>
      <c r="H4672" s="252" t="s">
        <v>1685</v>
      </c>
      <c r="I4672" s="86">
        <v>85</v>
      </c>
      <c r="J4672" s="92">
        <v>0</v>
      </c>
      <c r="K4672" s="846" t="s">
        <v>1710</v>
      </c>
      <c r="L4672" s="847"/>
      <c r="M4672" s="107">
        <v>100</v>
      </c>
    </row>
    <row r="4673" spans="2:13">
      <c r="B4673" s="61" t="s">
        <v>1685</v>
      </c>
      <c r="C4673" s="86" t="s">
        <v>1722</v>
      </c>
      <c r="D4673" s="92">
        <v>0</v>
      </c>
      <c r="E4673" s="252" t="s">
        <v>1685</v>
      </c>
      <c r="F4673" s="86" t="s">
        <v>1722</v>
      </c>
      <c r="G4673" s="92">
        <v>0</v>
      </c>
      <c r="H4673" s="252" t="s">
        <v>1700</v>
      </c>
      <c r="I4673" s="100">
        <v>0</v>
      </c>
      <c r="J4673" s="106">
        <v>0</v>
      </c>
      <c r="K4673" s="593" t="s">
        <v>2003</v>
      </c>
      <c r="L4673" s="100"/>
      <c r="M4673" s="101">
        <v>0</v>
      </c>
    </row>
    <row r="4674" spans="2:13">
      <c r="B4674" s="61" t="s">
        <v>1686</v>
      </c>
      <c r="C4674" s="86" t="s">
        <v>1723</v>
      </c>
      <c r="D4674" s="92" t="s">
        <v>1723</v>
      </c>
      <c r="E4674" s="252" t="s">
        <v>1686</v>
      </c>
      <c r="F4674" s="86" t="s">
        <v>1723</v>
      </c>
      <c r="G4674" s="92" t="s">
        <v>1723</v>
      </c>
      <c r="H4674" s="848" t="s">
        <v>1712</v>
      </c>
      <c r="I4674" s="849"/>
      <c r="J4674" s="81" t="s">
        <v>1711</v>
      </c>
      <c r="K4674" s="97">
        <v>0</v>
      </c>
      <c r="L4674" s="82" t="s">
        <v>1705</v>
      </c>
      <c r="M4674" s="98">
        <v>230</v>
      </c>
    </row>
    <row r="4675" spans="2:13">
      <c r="B4675" s="61" t="s">
        <v>1687</v>
      </c>
      <c r="C4675" s="86" t="s">
        <v>1083</v>
      </c>
      <c r="D4675" s="92">
        <v>35</v>
      </c>
      <c r="E4675" s="252" t="s">
        <v>1687</v>
      </c>
      <c r="F4675" s="86" t="s">
        <v>1722</v>
      </c>
      <c r="G4675" s="92">
        <v>0</v>
      </c>
      <c r="H4675" s="253"/>
      <c r="I4675" s="253"/>
      <c r="J4675" s="253"/>
      <c r="K4675" s="253"/>
      <c r="L4675" s="253"/>
      <c r="M4675" s="65"/>
    </row>
    <row r="4676" spans="2:13">
      <c r="B4676" s="61" t="s">
        <v>1688</v>
      </c>
      <c r="C4676" s="86" t="s">
        <v>1722</v>
      </c>
      <c r="D4676" s="92">
        <v>0</v>
      </c>
      <c r="E4676" s="252" t="s">
        <v>1688</v>
      </c>
      <c r="F4676" s="86" t="s">
        <v>1722</v>
      </c>
      <c r="G4676" s="92">
        <v>0</v>
      </c>
      <c r="H4676" s="253"/>
      <c r="I4676" s="253"/>
      <c r="J4676" s="253"/>
      <c r="K4676" s="253"/>
      <c r="L4676" s="253"/>
      <c r="M4676" s="65"/>
    </row>
    <row r="4677" spans="2:13">
      <c r="B4677" s="61" t="s">
        <v>1689</v>
      </c>
      <c r="C4677" s="86" t="s">
        <v>1722</v>
      </c>
      <c r="D4677" s="92">
        <v>0</v>
      </c>
      <c r="E4677" s="252" t="s">
        <v>1689</v>
      </c>
      <c r="F4677" s="86" t="s">
        <v>1722</v>
      </c>
      <c r="G4677" s="92">
        <v>0</v>
      </c>
      <c r="H4677" s="253"/>
      <c r="I4677" s="253"/>
      <c r="J4677" s="253"/>
      <c r="K4677" s="253"/>
      <c r="L4677" s="253"/>
      <c r="M4677" s="65"/>
    </row>
    <row r="4678" spans="2:13">
      <c r="B4678" s="61" t="s">
        <v>1690</v>
      </c>
      <c r="C4678" s="94" t="s">
        <v>1252</v>
      </c>
      <c r="D4678" s="92">
        <v>80</v>
      </c>
      <c r="E4678" s="252" t="s">
        <v>1690</v>
      </c>
      <c r="F4678" s="109" t="s">
        <v>1743</v>
      </c>
      <c r="G4678" s="92">
        <v>60</v>
      </c>
      <c r="H4678" s="253"/>
      <c r="I4678" s="253"/>
      <c r="J4678" s="253"/>
      <c r="K4678" s="253"/>
      <c r="L4678" s="253"/>
      <c r="M4678" s="65"/>
    </row>
    <row r="4679" spans="2:13">
      <c r="B4679" s="61" t="s">
        <v>1691</v>
      </c>
      <c r="C4679" s="86" t="s">
        <v>1722</v>
      </c>
      <c r="D4679" s="92">
        <v>0</v>
      </c>
      <c r="E4679" s="252" t="s">
        <v>1691</v>
      </c>
      <c r="F4679" s="86" t="s">
        <v>1722</v>
      </c>
      <c r="G4679" s="92">
        <v>0</v>
      </c>
      <c r="H4679" s="86" t="s">
        <v>1716</v>
      </c>
      <c r="I4679" s="253"/>
      <c r="J4679" s="85" t="s">
        <v>1717</v>
      </c>
      <c r="K4679" s="253"/>
      <c r="L4679" s="85" t="s">
        <v>1718</v>
      </c>
      <c r="M4679" s="65"/>
    </row>
    <row r="4680" spans="2:13">
      <c r="B4680" s="61" t="s">
        <v>1692</v>
      </c>
      <c r="C4680" s="86" t="s">
        <v>1722</v>
      </c>
      <c r="D4680" s="92">
        <v>0</v>
      </c>
      <c r="E4680" s="252" t="s">
        <v>1692</v>
      </c>
      <c r="F4680" s="86" t="s">
        <v>1722</v>
      </c>
      <c r="G4680" s="92">
        <v>0</v>
      </c>
      <c r="H4680" s="253"/>
      <c r="I4680" s="253"/>
      <c r="J4680" s="253"/>
      <c r="K4680" s="253"/>
      <c r="L4680" s="253"/>
      <c r="M4680" s="65"/>
    </row>
    <row r="4681" spans="2:13">
      <c r="B4681" s="61" t="s">
        <v>1677</v>
      </c>
      <c r="C4681" s="86" t="s">
        <v>677</v>
      </c>
      <c r="D4681" s="92">
        <v>60</v>
      </c>
      <c r="E4681" s="252" t="s">
        <v>1677</v>
      </c>
      <c r="F4681" s="86" t="s">
        <v>1722</v>
      </c>
      <c r="G4681" s="92">
        <v>0</v>
      </c>
      <c r="H4681" s="253"/>
      <c r="I4681" s="253"/>
      <c r="J4681" s="253"/>
      <c r="K4681" s="253"/>
      <c r="L4681" s="253"/>
      <c r="M4681" s="65"/>
    </row>
    <row r="4682" spans="2:13">
      <c r="B4682" s="61" t="s">
        <v>1693</v>
      </c>
      <c r="C4682" s="86" t="s">
        <v>1722</v>
      </c>
      <c r="D4682" s="92">
        <v>0</v>
      </c>
      <c r="E4682" s="252" t="s">
        <v>1693</v>
      </c>
      <c r="F4682" s="86" t="s">
        <v>1722</v>
      </c>
      <c r="G4682" s="92">
        <v>0</v>
      </c>
      <c r="H4682" s="253"/>
      <c r="I4682" s="253"/>
      <c r="J4682" s="253"/>
      <c r="K4682" s="253"/>
      <c r="L4682" s="253"/>
      <c r="M4682" s="65"/>
    </row>
    <row r="4683" spans="2:13" ht="15.75" thickBot="1">
      <c r="B4683" s="102" t="s">
        <v>1729</v>
      </c>
      <c r="C4683" s="93"/>
      <c r="D4683" s="108">
        <v>79</v>
      </c>
      <c r="E4683" s="103" t="s">
        <v>1730</v>
      </c>
      <c r="F4683" s="93"/>
      <c r="G4683" s="108">
        <v>64</v>
      </c>
      <c r="H4683" s="83"/>
      <c r="I4683" s="83"/>
      <c r="J4683" s="83"/>
      <c r="K4683" s="83"/>
      <c r="L4683" s="83"/>
      <c r="M4683" s="84"/>
    </row>
    <row r="4684" spans="2:13" ht="15.75" thickTop="1">
      <c r="B4684" s="156"/>
      <c r="C4684" s="157"/>
      <c r="D4684" s="157"/>
      <c r="E4684" s="156"/>
      <c r="F4684" s="157"/>
      <c r="G4684" s="157"/>
      <c r="H4684" s="156"/>
      <c r="I4684" s="156"/>
      <c r="J4684" s="156"/>
      <c r="K4684" s="156"/>
      <c r="L4684" s="156"/>
      <c r="M4684" s="156"/>
    </row>
    <row r="4685" spans="2:13">
      <c r="B4685" s="156"/>
      <c r="C4685" s="157"/>
      <c r="D4685" s="157"/>
      <c r="E4685" s="156"/>
      <c r="F4685" s="157"/>
      <c r="G4685" s="157"/>
      <c r="H4685" s="156"/>
      <c r="I4685" s="156"/>
      <c r="J4685" s="156"/>
      <c r="K4685" s="156"/>
      <c r="L4685" s="156"/>
      <c r="M4685" s="156"/>
    </row>
    <row r="4686" spans="2:13" ht="15.75" thickBot="1">
      <c r="B4686" s="156"/>
      <c r="C4686" s="157"/>
      <c r="D4686" s="157"/>
      <c r="E4686" s="156"/>
      <c r="F4686" s="157"/>
      <c r="G4686" s="157"/>
      <c r="H4686" s="156"/>
      <c r="I4686" s="156"/>
      <c r="J4686" s="156"/>
      <c r="K4686" s="156"/>
      <c r="L4686" s="156"/>
      <c r="M4686" s="156"/>
    </row>
    <row r="4687" spans="2:13" ht="16.5" thickTop="1" thickBot="1">
      <c r="B4687" s="833" t="s">
        <v>2167</v>
      </c>
      <c r="C4687" s="834"/>
      <c r="D4687" s="835" t="s">
        <v>1658</v>
      </c>
      <c r="E4687" s="836"/>
      <c r="F4687" s="836"/>
      <c r="G4687" s="836"/>
      <c r="H4687" s="836"/>
      <c r="I4687" s="837"/>
      <c r="J4687" s="207"/>
      <c r="K4687" s="59"/>
      <c r="L4687" s="59"/>
      <c r="M4687" s="60"/>
    </row>
    <row r="4688" spans="2:13" ht="15.75" thickTop="1">
      <c r="B4688" s="66" t="s">
        <v>1667</v>
      </c>
      <c r="C4688" s="702" t="s">
        <v>2168</v>
      </c>
      <c r="D4688" s="701" t="s">
        <v>1652</v>
      </c>
      <c r="E4688" s="702" t="s">
        <v>1653</v>
      </c>
      <c r="F4688" s="702" t="s">
        <v>1654</v>
      </c>
      <c r="G4688" s="702" t="s">
        <v>1656</v>
      </c>
      <c r="H4688" s="702" t="s">
        <v>1655</v>
      </c>
      <c r="I4688" s="703" t="s">
        <v>1657</v>
      </c>
      <c r="J4688" s="208"/>
      <c r="K4688" s="705"/>
      <c r="L4688" s="705"/>
      <c r="M4688" s="65"/>
    </row>
    <row r="4689" spans="2:13">
      <c r="B4689" s="66" t="s">
        <v>1757</v>
      </c>
      <c r="C4689" s="86" t="s">
        <v>1792</v>
      </c>
      <c r="D4689" s="87">
        <v>70</v>
      </c>
      <c r="E4689" s="88">
        <v>75</v>
      </c>
      <c r="F4689" s="88">
        <v>60</v>
      </c>
      <c r="G4689" s="88">
        <v>105</v>
      </c>
      <c r="H4689" s="88">
        <v>60</v>
      </c>
      <c r="I4689" s="89">
        <v>105</v>
      </c>
      <c r="J4689" s="208"/>
      <c r="K4689" s="705"/>
      <c r="L4689" s="705"/>
      <c r="M4689" s="65"/>
    </row>
    <row r="4690" spans="2:13">
      <c r="B4690" s="66" t="s">
        <v>1665</v>
      </c>
      <c r="C4690" s="86" t="s">
        <v>3</v>
      </c>
      <c r="D4690" s="838" t="s">
        <v>1669</v>
      </c>
      <c r="E4690" s="839"/>
      <c r="F4690" s="839"/>
      <c r="G4690" s="839"/>
      <c r="H4690" s="839"/>
      <c r="I4690" s="840"/>
      <c r="J4690" s="208"/>
      <c r="K4690" s="705"/>
      <c r="L4690" s="705"/>
      <c r="M4690" s="65"/>
    </row>
    <row r="4691" spans="2:13">
      <c r="B4691" s="66" t="s">
        <v>1666</v>
      </c>
      <c r="C4691" s="86" t="s">
        <v>1723</v>
      </c>
      <c r="D4691" s="841" t="s">
        <v>1661</v>
      </c>
      <c r="E4691" s="842"/>
      <c r="F4691" s="842"/>
      <c r="G4691" s="842" t="s">
        <v>1662</v>
      </c>
      <c r="H4691" s="842"/>
      <c r="I4691" s="843"/>
      <c r="J4691" s="208"/>
      <c r="K4691" s="705"/>
      <c r="L4691" s="705"/>
      <c r="M4691" s="65"/>
    </row>
    <row r="4692" spans="2:13">
      <c r="B4692" s="66" t="s">
        <v>1670</v>
      </c>
      <c r="C4692" s="86" t="s">
        <v>1594</v>
      </c>
      <c r="D4692" s="63" t="s">
        <v>1663</v>
      </c>
      <c r="E4692" s="705" t="s">
        <v>1232</v>
      </c>
      <c r="F4692" s="705"/>
      <c r="G4692" s="64" t="s">
        <v>1663</v>
      </c>
      <c r="H4692" s="705" t="s">
        <v>1723</v>
      </c>
      <c r="I4692" s="70"/>
      <c r="J4692" s="208"/>
      <c r="K4692" s="705"/>
      <c r="L4692" s="705"/>
      <c r="M4692" s="65"/>
    </row>
    <row r="4693" spans="2:13">
      <c r="B4693" s="66" t="s">
        <v>1659</v>
      </c>
      <c r="C4693" s="140">
        <v>363.53</v>
      </c>
      <c r="D4693" s="71" t="s">
        <v>1664</v>
      </c>
      <c r="E4693" s="90">
        <v>65</v>
      </c>
      <c r="F4693" s="68"/>
      <c r="G4693" s="72" t="s">
        <v>1664</v>
      </c>
      <c r="H4693" s="90" t="s">
        <v>1723</v>
      </c>
      <c r="I4693" s="69"/>
      <c r="J4693" s="208"/>
      <c r="K4693" s="705"/>
      <c r="L4693" s="705"/>
      <c r="M4693" s="65"/>
    </row>
    <row r="4694" spans="2:13">
      <c r="B4694" s="66" t="s">
        <v>1660</v>
      </c>
      <c r="C4694" s="140">
        <v>164.59</v>
      </c>
      <c r="D4694" s="838" t="s">
        <v>1668</v>
      </c>
      <c r="E4694" s="839"/>
      <c r="F4694" s="839"/>
      <c r="G4694" s="839"/>
      <c r="H4694" s="839"/>
      <c r="I4694" s="840"/>
      <c r="J4694" s="208"/>
      <c r="K4694" s="705"/>
      <c r="L4694" s="705"/>
      <c r="M4694" s="65"/>
    </row>
    <row r="4695" spans="2:13">
      <c r="B4695" s="66" t="s">
        <v>1728</v>
      </c>
      <c r="C4695" s="140">
        <v>312.01</v>
      </c>
      <c r="D4695" s="841" t="s">
        <v>1661</v>
      </c>
      <c r="E4695" s="842"/>
      <c r="F4695" s="842"/>
      <c r="G4695" s="842" t="s">
        <v>1662</v>
      </c>
      <c r="H4695" s="842"/>
      <c r="I4695" s="843"/>
      <c r="J4695" s="208"/>
      <c r="K4695" s="705"/>
      <c r="L4695" s="705"/>
      <c r="M4695" s="65"/>
    </row>
    <row r="4696" spans="2:13">
      <c r="B4696" s="66" t="s">
        <v>1713</v>
      </c>
      <c r="C4696" s="140">
        <v>1.08</v>
      </c>
      <c r="D4696" s="63" t="s">
        <v>1663</v>
      </c>
      <c r="E4696" s="705" t="s">
        <v>1307</v>
      </c>
      <c r="F4696" s="705"/>
      <c r="G4696" s="64" t="s">
        <v>1663</v>
      </c>
      <c r="H4696" s="705" t="s">
        <v>1723</v>
      </c>
      <c r="I4696" s="70"/>
      <c r="J4696" s="208"/>
      <c r="K4696" s="705"/>
      <c r="L4696" s="705"/>
      <c r="M4696" s="65"/>
    </row>
    <row r="4697" spans="2:13">
      <c r="B4697" s="66" t="s">
        <v>1714</v>
      </c>
      <c r="C4697" s="140">
        <v>1.62</v>
      </c>
      <c r="D4697" s="63" t="s">
        <v>1664</v>
      </c>
      <c r="E4697" s="90">
        <v>95</v>
      </c>
      <c r="F4697" s="68"/>
      <c r="G4697" s="72" t="s">
        <v>1664</v>
      </c>
      <c r="H4697" s="91" t="s">
        <v>1723</v>
      </c>
      <c r="I4697" s="70"/>
      <c r="J4697" s="208"/>
      <c r="K4697" s="705"/>
      <c r="L4697" s="705"/>
      <c r="M4697" s="65"/>
    </row>
    <row r="4698" spans="2:13">
      <c r="B4698" s="844" t="s">
        <v>1671</v>
      </c>
      <c r="C4698" s="839"/>
      <c r="D4698" s="840"/>
      <c r="E4698" s="838" t="s">
        <v>1672</v>
      </c>
      <c r="F4698" s="839"/>
      <c r="G4698" s="840"/>
      <c r="H4698" s="838" t="s">
        <v>1673</v>
      </c>
      <c r="I4698" s="839"/>
      <c r="J4698" s="840"/>
      <c r="K4698" s="838" t="s">
        <v>1701</v>
      </c>
      <c r="L4698" s="839"/>
      <c r="M4698" s="845"/>
    </row>
    <row r="4699" spans="2:13">
      <c r="B4699" s="73" t="s">
        <v>1674</v>
      </c>
      <c r="C4699" s="702" t="s">
        <v>1675</v>
      </c>
      <c r="D4699" s="703" t="s">
        <v>1676</v>
      </c>
      <c r="E4699" s="701" t="s">
        <v>1674</v>
      </c>
      <c r="F4699" s="702" t="s">
        <v>1675</v>
      </c>
      <c r="G4699" s="703" t="s">
        <v>1676</v>
      </c>
      <c r="H4699" s="701" t="s">
        <v>1694</v>
      </c>
      <c r="I4699" s="702" t="s">
        <v>1731</v>
      </c>
      <c r="J4699" s="703" t="s">
        <v>1732</v>
      </c>
      <c r="K4699" s="701" t="s">
        <v>1702</v>
      </c>
      <c r="L4699" s="702"/>
      <c r="M4699" s="77" t="s">
        <v>1703</v>
      </c>
    </row>
    <row r="4700" spans="2:13">
      <c r="B4700" s="61" t="s">
        <v>1678</v>
      </c>
      <c r="C4700" s="86" t="s">
        <v>1144</v>
      </c>
      <c r="D4700" s="92">
        <v>102</v>
      </c>
      <c r="E4700" s="704" t="s">
        <v>1678</v>
      </c>
      <c r="F4700" s="94" t="s">
        <v>944</v>
      </c>
      <c r="G4700" s="92">
        <v>68</v>
      </c>
      <c r="H4700" s="704" t="s">
        <v>1695</v>
      </c>
      <c r="I4700" s="86">
        <v>0</v>
      </c>
      <c r="J4700" s="92">
        <v>0</v>
      </c>
      <c r="K4700" s="704" t="s">
        <v>1704</v>
      </c>
      <c r="L4700" s="705"/>
      <c r="M4700" s="107">
        <v>0</v>
      </c>
    </row>
    <row r="4701" spans="2:13">
      <c r="B4701" s="61" t="s">
        <v>1679</v>
      </c>
      <c r="C4701" s="86" t="s">
        <v>845</v>
      </c>
      <c r="D4701" s="92">
        <v>62</v>
      </c>
      <c r="E4701" s="704" t="s">
        <v>1679</v>
      </c>
      <c r="F4701" s="86" t="s">
        <v>1077</v>
      </c>
      <c r="G4701" s="92">
        <v>126</v>
      </c>
      <c r="H4701" s="704" t="s">
        <v>1696</v>
      </c>
      <c r="I4701" s="86">
        <v>90</v>
      </c>
      <c r="J4701" s="92">
        <v>10</v>
      </c>
      <c r="K4701" s="704" t="s">
        <v>1735</v>
      </c>
      <c r="L4701" s="705"/>
      <c r="M4701" s="107">
        <v>0</v>
      </c>
    </row>
    <row r="4702" spans="2:13">
      <c r="B4702" s="61" t="s">
        <v>1680</v>
      </c>
      <c r="C4702" s="86" t="s">
        <v>1722</v>
      </c>
      <c r="D4702" s="92">
        <v>0</v>
      </c>
      <c r="E4702" s="704" t="s">
        <v>1680</v>
      </c>
      <c r="F4702" s="86" t="s">
        <v>1722</v>
      </c>
      <c r="G4702" s="92">
        <v>0</v>
      </c>
      <c r="H4702" s="704" t="s">
        <v>1697</v>
      </c>
      <c r="I4702" s="86">
        <v>0</v>
      </c>
      <c r="J4702" s="92">
        <v>10</v>
      </c>
      <c r="K4702" s="67" t="s">
        <v>1706</v>
      </c>
      <c r="L4702" s="68"/>
      <c r="M4702" s="101">
        <v>0</v>
      </c>
    </row>
    <row r="4703" spans="2:13">
      <c r="B4703" s="61" t="s">
        <v>1681</v>
      </c>
      <c r="C4703" s="86" t="s">
        <v>1723</v>
      </c>
      <c r="D4703" s="92" t="s">
        <v>1723</v>
      </c>
      <c r="E4703" s="704" t="s">
        <v>1681</v>
      </c>
      <c r="F4703" s="86" t="s">
        <v>1723</v>
      </c>
      <c r="G4703" s="92" t="s">
        <v>1723</v>
      </c>
      <c r="H4703" s="704" t="s">
        <v>1698</v>
      </c>
      <c r="I4703" s="86">
        <v>0</v>
      </c>
      <c r="J4703" s="92">
        <v>10</v>
      </c>
      <c r="K4703" s="838" t="s">
        <v>1707</v>
      </c>
      <c r="L4703" s="839"/>
      <c r="M4703" s="845"/>
    </row>
    <row r="4704" spans="2:13">
      <c r="B4704" s="61" t="s">
        <v>1682</v>
      </c>
      <c r="C4704" s="86" t="s">
        <v>1722</v>
      </c>
      <c r="D4704" s="92">
        <v>0</v>
      </c>
      <c r="E4704" s="704" t="s">
        <v>1682</v>
      </c>
      <c r="F4704" s="86" t="s">
        <v>1722</v>
      </c>
      <c r="G4704" s="92">
        <v>0</v>
      </c>
      <c r="H4704" s="705" t="s">
        <v>1724</v>
      </c>
      <c r="I4704" s="86">
        <v>50</v>
      </c>
      <c r="J4704" s="92">
        <v>0</v>
      </c>
      <c r="K4704" s="846" t="s">
        <v>1708</v>
      </c>
      <c r="L4704" s="847"/>
      <c r="M4704" s="107">
        <v>0</v>
      </c>
    </row>
    <row r="4705" spans="2:13">
      <c r="B4705" s="61" t="s">
        <v>1683</v>
      </c>
      <c r="C4705" s="86" t="s">
        <v>951</v>
      </c>
      <c r="D4705" s="92">
        <v>62</v>
      </c>
      <c r="E4705" s="704" t="s">
        <v>1683</v>
      </c>
      <c r="F4705" s="86" t="s">
        <v>1722</v>
      </c>
      <c r="G4705" s="92">
        <v>0</v>
      </c>
      <c r="H4705" s="704" t="s">
        <v>1699</v>
      </c>
      <c r="I4705" s="86">
        <v>100</v>
      </c>
      <c r="J4705" s="92">
        <v>30</v>
      </c>
      <c r="K4705" s="846" t="s">
        <v>1709</v>
      </c>
      <c r="L4705" s="847"/>
      <c r="M4705" s="107">
        <v>0</v>
      </c>
    </row>
    <row r="4706" spans="2:13">
      <c r="B4706" s="61" t="s">
        <v>1684</v>
      </c>
      <c r="C4706" s="86" t="s">
        <v>1722</v>
      </c>
      <c r="D4706" s="92">
        <v>0</v>
      </c>
      <c r="E4706" s="704" t="s">
        <v>1684</v>
      </c>
      <c r="F4706" s="86" t="s">
        <v>1722</v>
      </c>
      <c r="G4706" s="92">
        <v>0</v>
      </c>
      <c r="H4706" s="704" t="s">
        <v>1685</v>
      </c>
      <c r="I4706" s="86">
        <v>85</v>
      </c>
      <c r="J4706" s="92">
        <v>0</v>
      </c>
      <c r="K4706" s="846" t="s">
        <v>1710</v>
      </c>
      <c r="L4706" s="847"/>
      <c r="M4706" s="107">
        <v>0</v>
      </c>
    </row>
    <row r="4707" spans="2:13">
      <c r="B4707" s="61" t="s">
        <v>1685</v>
      </c>
      <c r="C4707" s="86" t="s">
        <v>1722</v>
      </c>
      <c r="D4707" s="92">
        <v>0</v>
      </c>
      <c r="E4707" s="704" t="s">
        <v>1685</v>
      </c>
      <c r="F4707" s="86" t="s">
        <v>1722</v>
      </c>
      <c r="G4707" s="92">
        <v>0</v>
      </c>
      <c r="H4707" s="704" t="s">
        <v>1700</v>
      </c>
      <c r="I4707" s="100">
        <v>0</v>
      </c>
      <c r="J4707" s="106">
        <v>0</v>
      </c>
      <c r="K4707" s="593" t="s">
        <v>2003</v>
      </c>
      <c r="L4707" s="100"/>
      <c r="M4707" s="101">
        <v>0</v>
      </c>
    </row>
    <row r="4708" spans="2:13">
      <c r="B4708" s="61" t="s">
        <v>1686</v>
      </c>
      <c r="C4708" s="86" t="s">
        <v>1722</v>
      </c>
      <c r="D4708" s="92">
        <v>0</v>
      </c>
      <c r="E4708" s="704" t="s">
        <v>1686</v>
      </c>
      <c r="F4708" s="86" t="s">
        <v>1722</v>
      </c>
      <c r="G4708" s="92">
        <v>0</v>
      </c>
      <c r="H4708" s="848" t="s">
        <v>1712</v>
      </c>
      <c r="I4708" s="849"/>
      <c r="J4708" s="81" t="s">
        <v>1711</v>
      </c>
      <c r="K4708" s="97">
        <v>0</v>
      </c>
      <c r="L4708" s="82" t="s">
        <v>1705</v>
      </c>
      <c r="M4708" s="98">
        <v>135</v>
      </c>
    </row>
    <row r="4709" spans="2:13">
      <c r="B4709" s="61" t="s">
        <v>1687</v>
      </c>
      <c r="C4709" s="86" t="s">
        <v>1722</v>
      </c>
      <c r="D4709" s="92">
        <v>0</v>
      </c>
      <c r="E4709" s="704" t="s">
        <v>1687</v>
      </c>
      <c r="F4709" s="86" t="s">
        <v>1722</v>
      </c>
      <c r="G4709" s="92">
        <v>0</v>
      </c>
      <c r="H4709" s="705"/>
      <c r="I4709" s="705"/>
      <c r="J4709" s="705"/>
      <c r="K4709" s="705"/>
      <c r="L4709" s="705"/>
      <c r="M4709" s="65"/>
    </row>
    <row r="4710" spans="2:13">
      <c r="B4710" s="61" t="s">
        <v>1688</v>
      </c>
      <c r="C4710" s="86" t="s">
        <v>1722</v>
      </c>
      <c r="D4710" s="92">
        <v>0</v>
      </c>
      <c r="E4710" s="704" t="s">
        <v>1688</v>
      </c>
      <c r="F4710" s="86" t="s">
        <v>1722</v>
      </c>
      <c r="G4710" s="92">
        <v>0</v>
      </c>
      <c r="H4710" s="705"/>
      <c r="I4710" s="705"/>
      <c r="J4710" s="705"/>
      <c r="K4710" s="705"/>
      <c r="L4710" s="705"/>
      <c r="M4710" s="65"/>
    </row>
    <row r="4711" spans="2:13">
      <c r="B4711" s="61" t="s">
        <v>1689</v>
      </c>
      <c r="C4711" s="86" t="s">
        <v>1722</v>
      </c>
      <c r="D4711" s="92">
        <v>0</v>
      </c>
      <c r="E4711" s="704" t="s">
        <v>1689</v>
      </c>
      <c r="F4711" s="96" t="s">
        <v>1195</v>
      </c>
      <c r="G4711" s="92">
        <v>75</v>
      </c>
      <c r="H4711" s="705"/>
      <c r="I4711" s="705"/>
      <c r="J4711" s="705"/>
      <c r="K4711" s="705"/>
      <c r="L4711" s="705"/>
      <c r="M4711" s="65"/>
    </row>
    <row r="4712" spans="2:13">
      <c r="B4712" s="61" t="s">
        <v>1690</v>
      </c>
      <c r="C4712" s="86" t="s">
        <v>1722</v>
      </c>
      <c r="D4712" s="92">
        <v>0</v>
      </c>
      <c r="E4712" s="704" t="s">
        <v>1690</v>
      </c>
      <c r="F4712" s="86" t="s">
        <v>1722</v>
      </c>
      <c r="G4712" s="92">
        <v>0</v>
      </c>
      <c r="H4712" s="705"/>
      <c r="I4712" s="705"/>
      <c r="J4712" s="705"/>
      <c r="K4712" s="705"/>
      <c r="L4712" s="705"/>
      <c r="M4712" s="65"/>
    </row>
    <row r="4713" spans="2:13">
      <c r="B4713" s="61" t="s">
        <v>1691</v>
      </c>
      <c r="C4713" s="86" t="s">
        <v>1722</v>
      </c>
      <c r="D4713" s="92">
        <v>0</v>
      </c>
      <c r="E4713" s="704" t="s">
        <v>1691</v>
      </c>
      <c r="F4713" s="86" t="s">
        <v>1722</v>
      </c>
      <c r="G4713" s="92">
        <v>0</v>
      </c>
      <c r="H4713" s="86" t="s">
        <v>1716</v>
      </c>
      <c r="I4713" s="705"/>
      <c r="J4713" s="85" t="s">
        <v>1717</v>
      </c>
      <c r="K4713" s="705"/>
      <c r="L4713" s="85" t="s">
        <v>1718</v>
      </c>
      <c r="M4713" s="65"/>
    </row>
    <row r="4714" spans="2:13">
      <c r="B4714" s="61" t="s">
        <v>1692</v>
      </c>
      <c r="C4714" s="86" t="s">
        <v>1722</v>
      </c>
      <c r="D4714" s="92">
        <v>0</v>
      </c>
      <c r="E4714" s="704" t="s">
        <v>1692</v>
      </c>
      <c r="F4714" s="86" t="s">
        <v>1722</v>
      </c>
      <c r="G4714" s="92">
        <v>0</v>
      </c>
      <c r="H4714" s="705"/>
      <c r="I4714" s="705"/>
      <c r="J4714" s="705"/>
      <c r="K4714" s="705"/>
      <c r="L4714" s="705"/>
      <c r="M4714" s="65"/>
    </row>
    <row r="4715" spans="2:13">
      <c r="B4715" s="61" t="s">
        <v>1677</v>
      </c>
      <c r="C4715" s="86" t="s">
        <v>752</v>
      </c>
      <c r="D4715" s="92">
        <v>80</v>
      </c>
      <c r="E4715" s="704" t="s">
        <v>1677</v>
      </c>
      <c r="F4715" s="86" t="s">
        <v>1722</v>
      </c>
      <c r="G4715" s="92">
        <v>0</v>
      </c>
      <c r="H4715" s="705"/>
      <c r="I4715" s="705"/>
      <c r="J4715" s="705"/>
      <c r="K4715" s="705"/>
      <c r="L4715" s="705"/>
      <c r="M4715" s="65"/>
    </row>
    <row r="4716" spans="2:13">
      <c r="B4716" s="61" t="s">
        <v>1693</v>
      </c>
      <c r="C4716" s="86" t="s">
        <v>964</v>
      </c>
      <c r="D4716" s="92">
        <v>75</v>
      </c>
      <c r="E4716" s="704" t="s">
        <v>1693</v>
      </c>
      <c r="F4716" s="86" t="s">
        <v>1722</v>
      </c>
      <c r="G4716" s="92">
        <v>0</v>
      </c>
      <c r="H4716" s="705"/>
      <c r="I4716" s="705"/>
      <c r="J4716" s="705"/>
      <c r="K4716" s="705"/>
      <c r="L4716" s="705"/>
      <c r="M4716" s="65"/>
    </row>
    <row r="4717" spans="2:13" ht="15.75" thickBot="1">
      <c r="B4717" s="102" t="s">
        <v>1729</v>
      </c>
      <c r="C4717" s="93"/>
      <c r="D4717" s="108">
        <v>76</v>
      </c>
      <c r="E4717" s="103" t="s">
        <v>1730</v>
      </c>
      <c r="F4717" s="93"/>
      <c r="G4717" s="108">
        <v>90</v>
      </c>
      <c r="H4717" s="83"/>
      <c r="I4717" s="83"/>
      <c r="J4717" s="83"/>
      <c r="K4717" s="83"/>
      <c r="L4717" s="83"/>
      <c r="M4717" s="84"/>
    </row>
    <row r="4718" spans="2:13" ht="15.75" thickTop="1">
      <c r="B4718" s="156"/>
      <c r="C4718" s="157"/>
      <c r="D4718" s="157"/>
      <c r="E4718" s="156"/>
      <c r="F4718" s="157"/>
      <c r="G4718" s="157"/>
      <c r="H4718" s="156"/>
      <c r="I4718" s="156"/>
      <c r="J4718" s="156"/>
      <c r="K4718" s="156"/>
      <c r="L4718" s="156"/>
      <c r="M4718" s="156"/>
    </row>
    <row r="4719" spans="2:13">
      <c r="B4719" s="156"/>
      <c r="C4719" s="157"/>
      <c r="D4719" s="157"/>
      <c r="E4719" s="156"/>
      <c r="F4719" s="157"/>
      <c r="G4719" s="157"/>
      <c r="H4719" s="156"/>
      <c r="I4719" s="156"/>
      <c r="J4719" s="156"/>
      <c r="K4719" s="156"/>
      <c r="L4719" s="156"/>
      <c r="M4719" s="156"/>
    </row>
    <row r="4720" spans="2:13" ht="15.75" thickBot="1">
      <c r="B4720" s="156"/>
      <c r="C4720" s="157"/>
      <c r="D4720" s="157"/>
      <c r="E4720" s="156"/>
      <c r="F4720" s="157"/>
      <c r="G4720" s="157"/>
      <c r="H4720" s="156"/>
      <c r="I4720" s="156"/>
      <c r="J4720" s="156"/>
      <c r="K4720" s="156"/>
      <c r="L4720" s="156"/>
      <c r="M4720" s="156"/>
    </row>
    <row r="4721" spans="2:13" ht="16.5" thickTop="1" thickBot="1">
      <c r="B4721" s="833" t="s">
        <v>2169</v>
      </c>
      <c r="C4721" s="834"/>
      <c r="D4721" s="835" t="s">
        <v>1658</v>
      </c>
      <c r="E4721" s="836"/>
      <c r="F4721" s="836"/>
      <c r="G4721" s="836"/>
      <c r="H4721" s="836"/>
      <c r="I4721" s="837"/>
      <c r="J4721" s="190"/>
      <c r="K4721" s="59"/>
      <c r="L4721" s="59"/>
      <c r="M4721" s="60"/>
    </row>
    <row r="4722" spans="2:13" ht="15.75" thickTop="1">
      <c r="B4722" s="66" t="s">
        <v>1667</v>
      </c>
      <c r="C4722" s="722" t="s">
        <v>2081</v>
      </c>
      <c r="D4722" s="721" t="s">
        <v>1652</v>
      </c>
      <c r="E4722" s="722" t="s">
        <v>1653</v>
      </c>
      <c r="F4722" s="722" t="s">
        <v>1654</v>
      </c>
      <c r="G4722" s="722" t="s">
        <v>1656</v>
      </c>
      <c r="H4722" s="722" t="s">
        <v>1655</v>
      </c>
      <c r="I4722" s="723" t="s">
        <v>1657</v>
      </c>
      <c r="J4722" s="191"/>
      <c r="K4722" s="725"/>
      <c r="L4722" s="725"/>
      <c r="M4722" s="65"/>
    </row>
    <row r="4723" spans="2:13">
      <c r="B4723" s="66" t="s">
        <v>1757</v>
      </c>
      <c r="C4723" s="86" t="s">
        <v>1792</v>
      </c>
      <c r="D4723" s="87">
        <v>65</v>
      </c>
      <c r="E4723" s="88">
        <v>40</v>
      </c>
      <c r="F4723" s="88">
        <v>70</v>
      </c>
      <c r="G4723" s="88">
        <v>80</v>
      </c>
      <c r="H4723" s="88">
        <v>140</v>
      </c>
      <c r="I4723" s="89">
        <v>70</v>
      </c>
      <c r="J4723" s="191"/>
      <c r="K4723" s="725"/>
      <c r="L4723" s="725"/>
      <c r="M4723" s="65"/>
    </row>
    <row r="4724" spans="2:13">
      <c r="B4724" s="66" t="s">
        <v>1665</v>
      </c>
      <c r="C4724" s="86" t="s">
        <v>16</v>
      </c>
      <c r="D4724" s="838" t="s">
        <v>1669</v>
      </c>
      <c r="E4724" s="839"/>
      <c r="F4724" s="839"/>
      <c r="G4724" s="839"/>
      <c r="H4724" s="839"/>
      <c r="I4724" s="840"/>
      <c r="J4724" s="191"/>
      <c r="K4724" s="725"/>
      <c r="L4724" s="725"/>
      <c r="M4724" s="65"/>
    </row>
    <row r="4725" spans="2:13">
      <c r="B4725" s="66" t="s">
        <v>1666</v>
      </c>
      <c r="C4725" s="86" t="s">
        <v>6</v>
      </c>
      <c r="D4725" s="841" t="s">
        <v>1661</v>
      </c>
      <c r="E4725" s="842"/>
      <c r="F4725" s="842"/>
      <c r="G4725" s="842" t="s">
        <v>1662</v>
      </c>
      <c r="H4725" s="842"/>
      <c r="I4725" s="843"/>
      <c r="J4725" s="191"/>
      <c r="K4725" s="725"/>
      <c r="L4725" s="725"/>
      <c r="M4725" s="65"/>
    </row>
    <row r="4726" spans="2:13">
      <c r="B4726" s="66" t="s">
        <v>1670</v>
      </c>
      <c r="C4726" s="109" t="s">
        <v>1638</v>
      </c>
      <c r="D4726" s="63" t="s">
        <v>1663</v>
      </c>
      <c r="E4726" s="725" t="s">
        <v>644</v>
      </c>
      <c r="F4726" s="725"/>
      <c r="G4726" s="64" t="s">
        <v>1663</v>
      </c>
      <c r="H4726" s="725" t="s">
        <v>627</v>
      </c>
      <c r="I4726" s="70"/>
      <c r="J4726" s="220"/>
      <c r="K4726" s="725"/>
      <c r="L4726" s="725"/>
      <c r="M4726" s="65"/>
    </row>
    <row r="4727" spans="2:13">
      <c r="B4727" s="66" t="s">
        <v>1659</v>
      </c>
      <c r="C4727" s="140">
        <v>562.20000000000005</v>
      </c>
      <c r="D4727" s="71" t="s">
        <v>1664</v>
      </c>
      <c r="E4727" s="90">
        <v>81</v>
      </c>
      <c r="F4727" s="68"/>
      <c r="G4727" s="72" t="s">
        <v>1664</v>
      </c>
      <c r="H4727" s="90">
        <v>60</v>
      </c>
      <c r="I4727" s="69"/>
      <c r="J4727" s="152"/>
      <c r="K4727" s="725"/>
      <c r="L4727" s="725"/>
      <c r="M4727" s="65"/>
    </row>
    <row r="4728" spans="2:13">
      <c r="B4728" s="66" t="s">
        <v>1660</v>
      </c>
      <c r="C4728" s="140">
        <v>378</v>
      </c>
      <c r="D4728" s="838" t="s">
        <v>1668</v>
      </c>
      <c r="E4728" s="839"/>
      <c r="F4728" s="839"/>
      <c r="G4728" s="839"/>
      <c r="H4728" s="839"/>
      <c r="I4728" s="840"/>
      <c r="J4728" s="152"/>
      <c r="K4728" s="725"/>
      <c r="L4728" s="725"/>
      <c r="M4728" s="65"/>
    </row>
    <row r="4729" spans="2:13">
      <c r="B4729" s="66" t="s">
        <v>1728</v>
      </c>
      <c r="C4729" s="140">
        <v>251.13</v>
      </c>
      <c r="D4729" s="841" t="s">
        <v>1661</v>
      </c>
      <c r="E4729" s="842"/>
      <c r="F4729" s="842"/>
      <c r="G4729" s="842" t="s">
        <v>1662</v>
      </c>
      <c r="H4729" s="842"/>
      <c r="I4729" s="843"/>
      <c r="J4729" s="152"/>
      <c r="K4729" s="725"/>
      <c r="L4729" s="725"/>
      <c r="M4729" s="65"/>
    </row>
    <row r="4730" spans="2:13">
      <c r="B4730" s="66" t="s">
        <v>1713</v>
      </c>
      <c r="C4730" s="140">
        <v>1</v>
      </c>
      <c r="D4730" s="63" t="s">
        <v>1663</v>
      </c>
      <c r="E4730" s="725" t="s">
        <v>1271</v>
      </c>
      <c r="F4730" s="725"/>
      <c r="G4730" s="64" t="s">
        <v>1663</v>
      </c>
      <c r="H4730" s="725" t="s">
        <v>633</v>
      </c>
      <c r="I4730" s="70"/>
      <c r="J4730" s="152"/>
      <c r="K4730" s="725"/>
      <c r="L4730" s="725"/>
      <c r="M4730" s="65"/>
    </row>
    <row r="4731" spans="2:13">
      <c r="B4731" s="66" t="s">
        <v>1714</v>
      </c>
      <c r="C4731" s="140">
        <v>1.08</v>
      </c>
      <c r="D4731" s="63" t="s">
        <v>1664</v>
      </c>
      <c r="E4731" s="90">
        <v>95</v>
      </c>
      <c r="F4731" s="68"/>
      <c r="G4731" s="72" t="s">
        <v>1664</v>
      </c>
      <c r="H4731" s="91">
        <v>52</v>
      </c>
      <c r="I4731" s="70"/>
      <c r="J4731" s="152"/>
      <c r="K4731" s="725"/>
      <c r="L4731" s="725"/>
      <c r="M4731" s="65"/>
    </row>
    <row r="4732" spans="2:13">
      <c r="B4732" s="844" t="s">
        <v>1671</v>
      </c>
      <c r="C4732" s="839"/>
      <c r="D4732" s="840"/>
      <c r="E4732" s="838" t="s">
        <v>1672</v>
      </c>
      <c r="F4732" s="839"/>
      <c r="G4732" s="840"/>
      <c r="H4732" s="838" t="s">
        <v>1673</v>
      </c>
      <c r="I4732" s="839"/>
      <c r="J4732" s="840"/>
      <c r="K4732" s="838" t="s">
        <v>1701</v>
      </c>
      <c r="L4732" s="839"/>
      <c r="M4732" s="845"/>
    </row>
    <row r="4733" spans="2:13">
      <c r="B4733" s="73" t="s">
        <v>1674</v>
      </c>
      <c r="C4733" s="722" t="s">
        <v>1675</v>
      </c>
      <c r="D4733" s="723" t="s">
        <v>1676</v>
      </c>
      <c r="E4733" s="721" t="s">
        <v>1674</v>
      </c>
      <c r="F4733" s="722" t="s">
        <v>1675</v>
      </c>
      <c r="G4733" s="723" t="s">
        <v>1676</v>
      </c>
      <c r="H4733" s="721" t="s">
        <v>1694</v>
      </c>
      <c r="I4733" s="722" t="s">
        <v>1731</v>
      </c>
      <c r="J4733" s="723" t="s">
        <v>1732</v>
      </c>
      <c r="K4733" s="721" t="s">
        <v>1702</v>
      </c>
      <c r="L4733" s="722"/>
      <c r="M4733" s="77" t="s">
        <v>1703</v>
      </c>
    </row>
    <row r="4734" spans="2:13">
      <c r="B4734" s="61" t="s">
        <v>1678</v>
      </c>
      <c r="C4734" s="86" t="s">
        <v>1144</v>
      </c>
      <c r="D4734" s="92">
        <v>102</v>
      </c>
      <c r="E4734" s="724" t="s">
        <v>1678</v>
      </c>
      <c r="F4734" s="94" t="s">
        <v>944</v>
      </c>
      <c r="G4734" s="92">
        <v>68</v>
      </c>
      <c r="H4734" s="724" t="s">
        <v>1695</v>
      </c>
      <c r="I4734" s="86">
        <v>0</v>
      </c>
      <c r="J4734" s="92">
        <v>0</v>
      </c>
      <c r="K4734" s="724" t="s">
        <v>1704</v>
      </c>
      <c r="L4734" s="725"/>
      <c r="M4734" s="107">
        <v>0</v>
      </c>
    </row>
    <row r="4735" spans="2:13">
      <c r="B4735" s="61" t="s">
        <v>1679</v>
      </c>
      <c r="C4735" s="86" t="s">
        <v>1722</v>
      </c>
      <c r="D4735" s="92">
        <v>0</v>
      </c>
      <c r="E4735" s="724" t="s">
        <v>1679</v>
      </c>
      <c r="F4735" s="86" t="s">
        <v>1722</v>
      </c>
      <c r="G4735" s="92">
        <v>0</v>
      </c>
      <c r="H4735" s="724" t="s">
        <v>1696</v>
      </c>
      <c r="I4735" s="86">
        <v>100</v>
      </c>
      <c r="J4735" s="92">
        <v>10</v>
      </c>
      <c r="K4735" s="724" t="s">
        <v>1735</v>
      </c>
      <c r="L4735" s="725"/>
      <c r="M4735" s="107">
        <v>6</v>
      </c>
    </row>
    <row r="4736" spans="2:13">
      <c r="B4736" s="61" t="s">
        <v>1680</v>
      </c>
      <c r="C4736" s="86" t="s">
        <v>1723</v>
      </c>
      <c r="D4736" s="92" t="s">
        <v>1723</v>
      </c>
      <c r="E4736" s="724" t="s">
        <v>1680</v>
      </c>
      <c r="F4736" s="86" t="s">
        <v>1723</v>
      </c>
      <c r="G4736" s="92" t="s">
        <v>1723</v>
      </c>
      <c r="H4736" s="724" t="s">
        <v>1697</v>
      </c>
      <c r="I4736" s="86">
        <v>0</v>
      </c>
      <c r="J4736" s="92">
        <v>30</v>
      </c>
      <c r="K4736" s="67" t="s">
        <v>1706</v>
      </c>
      <c r="L4736" s="68"/>
      <c r="M4736" s="101">
        <v>0</v>
      </c>
    </row>
    <row r="4737" spans="2:13">
      <c r="B4737" s="61" t="s">
        <v>1681</v>
      </c>
      <c r="C4737" s="86" t="s">
        <v>1722</v>
      </c>
      <c r="D4737" s="92">
        <v>0</v>
      </c>
      <c r="E4737" s="724" t="s">
        <v>1681</v>
      </c>
      <c r="F4737" s="86" t="s">
        <v>1722</v>
      </c>
      <c r="G4737" s="92">
        <v>0</v>
      </c>
      <c r="H4737" s="724" t="s">
        <v>1698</v>
      </c>
      <c r="I4737" s="86">
        <v>0</v>
      </c>
      <c r="J4737" s="92">
        <v>10</v>
      </c>
      <c r="K4737" s="838" t="s">
        <v>1707</v>
      </c>
      <c r="L4737" s="839"/>
      <c r="M4737" s="845"/>
    </row>
    <row r="4738" spans="2:13">
      <c r="B4738" s="61" t="s">
        <v>1682</v>
      </c>
      <c r="C4738" s="94" t="s">
        <v>1180</v>
      </c>
      <c r="D4738" s="92">
        <v>80</v>
      </c>
      <c r="E4738" s="724" t="s">
        <v>1682</v>
      </c>
      <c r="F4738" s="86" t="s">
        <v>1722</v>
      </c>
      <c r="G4738" s="92">
        <v>0</v>
      </c>
      <c r="H4738" s="725" t="s">
        <v>1724</v>
      </c>
      <c r="I4738" s="86">
        <v>50</v>
      </c>
      <c r="J4738" s="92">
        <v>0</v>
      </c>
      <c r="K4738" s="846" t="s">
        <v>1708</v>
      </c>
      <c r="L4738" s="847"/>
      <c r="M4738" s="107">
        <v>0</v>
      </c>
    </row>
    <row r="4739" spans="2:13">
      <c r="B4739" s="61" t="s">
        <v>1683</v>
      </c>
      <c r="C4739" s="86" t="s">
        <v>1722</v>
      </c>
      <c r="D4739" s="92">
        <v>0</v>
      </c>
      <c r="E4739" s="724" t="s">
        <v>1683</v>
      </c>
      <c r="F4739" s="86" t="s">
        <v>950</v>
      </c>
      <c r="G4739" s="92">
        <v>95</v>
      </c>
      <c r="H4739" s="724" t="s">
        <v>1699</v>
      </c>
      <c r="I4739" s="86">
        <v>0</v>
      </c>
      <c r="J4739" s="92">
        <v>0</v>
      </c>
      <c r="K4739" s="846" t="s">
        <v>1709</v>
      </c>
      <c r="L4739" s="847"/>
      <c r="M4739" s="107">
        <v>0</v>
      </c>
    </row>
    <row r="4740" spans="2:13">
      <c r="B4740" s="61" t="s">
        <v>1684</v>
      </c>
      <c r="C4740" s="86" t="s">
        <v>1722</v>
      </c>
      <c r="D4740" s="92">
        <v>0</v>
      </c>
      <c r="E4740" s="724" t="s">
        <v>1684</v>
      </c>
      <c r="F4740" s="86" t="s">
        <v>1722</v>
      </c>
      <c r="G4740" s="92">
        <v>0</v>
      </c>
      <c r="H4740" s="724" t="s">
        <v>1685</v>
      </c>
      <c r="I4740" s="86">
        <v>85</v>
      </c>
      <c r="J4740" s="92">
        <v>30</v>
      </c>
      <c r="K4740" s="846" t="s">
        <v>1710</v>
      </c>
      <c r="L4740" s="847"/>
      <c r="M4740" s="107">
        <v>0</v>
      </c>
    </row>
    <row r="4741" spans="2:13">
      <c r="B4741" s="61" t="s">
        <v>1685</v>
      </c>
      <c r="C4741" s="86" t="s">
        <v>905</v>
      </c>
      <c r="D4741" s="92">
        <v>84</v>
      </c>
      <c r="E4741" s="724" t="s">
        <v>1685</v>
      </c>
      <c r="F4741" s="86" t="s">
        <v>1722</v>
      </c>
      <c r="G4741" s="92">
        <v>0</v>
      </c>
      <c r="H4741" s="724" t="s">
        <v>1700</v>
      </c>
      <c r="I4741" s="100">
        <v>0</v>
      </c>
      <c r="J4741" s="106">
        <v>0</v>
      </c>
      <c r="K4741" s="593" t="s">
        <v>2003</v>
      </c>
      <c r="L4741" s="100"/>
      <c r="M4741" s="101" t="s">
        <v>2004</v>
      </c>
    </row>
    <row r="4742" spans="2:13">
      <c r="B4742" s="61" t="s">
        <v>1686</v>
      </c>
      <c r="C4742" s="94" t="s">
        <v>811</v>
      </c>
      <c r="D4742" s="92">
        <v>100</v>
      </c>
      <c r="E4742" s="724" t="s">
        <v>1686</v>
      </c>
      <c r="F4742" s="86" t="s">
        <v>1722</v>
      </c>
      <c r="G4742" s="92">
        <v>0</v>
      </c>
      <c r="H4742" s="848" t="s">
        <v>1712</v>
      </c>
      <c r="I4742" s="849"/>
      <c r="J4742" s="81" t="s">
        <v>1711</v>
      </c>
      <c r="K4742" s="97">
        <v>0</v>
      </c>
      <c r="L4742" s="82" t="s">
        <v>1705</v>
      </c>
      <c r="M4742" s="98">
        <v>95</v>
      </c>
    </row>
    <row r="4743" spans="2:13">
      <c r="B4743" s="61" t="s">
        <v>1687</v>
      </c>
      <c r="C4743" s="86" t="s">
        <v>1723</v>
      </c>
      <c r="D4743" s="92" t="s">
        <v>1723</v>
      </c>
      <c r="E4743" s="724" t="s">
        <v>1687</v>
      </c>
      <c r="F4743" s="86" t="s">
        <v>1723</v>
      </c>
      <c r="G4743" s="92" t="s">
        <v>1723</v>
      </c>
      <c r="H4743" s="725"/>
      <c r="I4743" s="725"/>
      <c r="J4743" s="725"/>
      <c r="K4743" s="725"/>
      <c r="L4743" s="725"/>
      <c r="M4743" s="65"/>
    </row>
    <row r="4744" spans="2:13">
      <c r="B4744" s="61" t="s">
        <v>1688</v>
      </c>
      <c r="C4744" s="86" t="s">
        <v>1722</v>
      </c>
      <c r="D4744" s="92">
        <v>0</v>
      </c>
      <c r="E4744" s="724" t="s">
        <v>1688</v>
      </c>
      <c r="F4744" s="86" t="s">
        <v>1111</v>
      </c>
      <c r="G4744" s="92">
        <v>65</v>
      </c>
      <c r="H4744" s="725"/>
      <c r="I4744" s="725"/>
      <c r="J4744" s="725"/>
      <c r="K4744" s="725"/>
      <c r="L4744" s="725"/>
      <c r="M4744" s="65"/>
    </row>
    <row r="4745" spans="2:13">
      <c r="B4745" s="61" t="s">
        <v>1689</v>
      </c>
      <c r="C4745" s="86" t="s">
        <v>1722</v>
      </c>
      <c r="D4745" s="92">
        <v>0</v>
      </c>
      <c r="E4745" s="724" t="s">
        <v>1689</v>
      </c>
      <c r="F4745" s="96" t="s">
        <v>1195</v>
      </c>
      <c r="G4745" s="92">
        <v>75</v>
      </c>
      <c r="H4745" s="725"/>
      <c r="I4745" s="725"/>
      <c r="J4745" s="725"/>
      <c r="K4745" s="725"/>
      <c r="L4745" s="725"/>
      <c r="M4745" s="65"/>
    </row>
    <row r="4746" spans="2:13">
      <c r="B4746" s="61" t="s">
        <v>1690</v>
      </c>
      <c r="C4746" s="86" t="s">
        <v>1154</v>
      </c>
      <c r="D4746" s="92">
        <v>68</v>
      </c>
      <c r="E4746" s="724" t="s">
        <v>1690</v>
      </c>
      <c r="F4746" s="86" t="s">
        <v>1722</v>
      </c>
      <c r="G4746" s="92">
        <v>0</v>
      </c>
      <c r="H4746" s="725"/>
      <c r="I4746" s="725"/>
      <c r="J4746" s="725"/>
      <c r="K4746" s="725"/>
      <c r="L4746" s="725"/>
      <c r="M4746" s="65"/>
    </row>
    <row r="4747" spans="2:13">
      <c r="B4747" s="61" t="s">
        <v>1691</v>
      </c>
      <c r="C4747" s="86" t="s">
        <v>1722</v>
      </c>
      <c r="D4747" s="92">
        <v>0</v>
      </c>
      <c r="E4747" s="724" t="s">
        <v>1691</v>
      </c>
      <c r="F4747" s="86" t="s">
        <v>1722</v>
      </c>
      <c r="G4747" s="92">
        <v>0</v>
      </c>
      <c r="H4747" s="86" t="s">
        <v>1716</v>
      </c>
      <c r="I4747" s="725"/>
      <c r="J4747" s="85" t="s">
        <v>1717</v>
      </c>
      <c r="K4747" s="725"/>
      <c r="L4747" s="85" t="s">
        <v>1718</v>
      </c>
      <c r="M4747" s="65"/>
    </row>
    <row r="4748" spans="2:13">
      <c r="B4748" s="61" t="s">
        <v>1692</v>
      </c>
      <c r="C4748" s="86" t="s">
        <v>1722</v>
      </c>
      <c r="D4748" s="92">
        <v>0</v>
      </c>
      <c r="E4748" s="724" t="s">
        <v>1692</v>
      </c>
      <c r="F4748" s="86" t="s">
        <v>1332</v>
      </c>
      <c r="G4748" s="92">
        <v>40</v>
      </c>
      <c r="H4748" s="725"/>
      <c r="I4748" s="725"/>
      <c r="J4748" s="725"/>
      <c r="K4748" s="725"/>
      <c r="L4748" s="725"/>
      <c r="M4748" s="65"/>
    </row>
    <row r="4749" spans="2:13">
      <c r="B4749" s="61" t="s">
        <v>1677</v>
      </c>
      <c r="C4749" s="86" t="s">
        <v>1722</v>
      </c>
      <c r="D4749" s="92">
        <v>0</v>
      </c>
      <c r="E4749" s="724" t="s">
        <v>1677</v>
      </c>
      <c r="F4749" s="86" t="s">
        <v>1722</v>
      </c>
      <c r="G4749" s="92">
        <v>0</v>
      </c>
      <c r="H4749" s="725"/>
      <c r="I4749" s="725"/>
      <c r="J4749" s="725"/>
      <c r="K4749" s="725"/>
      <c r="L4749" s="725"/>
      <c r="M4749" s="65"/>
    </row>
    <row r="4750" spans="2:13">
      <c r="B4750" s="61" t="s">
        <v>1693</v>
      </c>
      <c r="C4750" s="86" t="s">
        <v>963</v>
      </c>
      <c r="D4750" s="92">
        <v>80</v>
      </c>
      <c r="E4750" s="724" t="s">
        <v>1693</v>
      </c>
      <c r="F4750" s="86" t="s">
        <v>1722</v>
      </c>
      <c r="G4750" s="92">
        <v>0</v>
      </c>
      <c r="H4750" s="725"/>
      <c r="I4750" s="725"/>
      <c r="J4750" s="725"/>
      <c r="K4750" s="725"/>
      <c r="L4750" s="725"/>
      <c r="M4750" s="65"/>
    </row>
    <row r="4751" spans="2:13" ht="15.75" thickBot="1">
      <c r="B4751" s="102" t="s">
        <v>1729</v>
      </c>
      <c r="C4751" s="93"/>
      <c r="D4751" s="108">
        <v>86</v>
      </c>
      <c r="E4751" s="103" t="s">
        <v>1730</v>
      </c>
      <c r="F4751" s="93"/>
      <c r="G4751" s="108">
        <v>69</v>
      </c>
      <c r="H4751" s="83"/>
      <c r="I4751" s="83"/>
      <c r="J4751" s="83"/>
      <c r="K4751" s="83"/>
      <c r="L4751" s="83"/>
      <c r="M4751" s="84"/>
    </row>
    <row r="4752" spans="2:13" ht="15.75" thickTop="1">
      <c r="B4752" s="156"/>
      <c r="C4752" s="157"/>
      <c r="D4752" s="157"/>
      <c r="E4752" s="156"/>
      <c r="F4752" s="157"/>
      <c r="G4752" s="157"/>
      <c r="H4752" s="156"/>
      <c r="I4752" s="156"/>
      <c r="J4752" s="156"/>
      <c r="K4752" s="156"/>
      <c r="L4752" s="156"/>
      <c r="M4752" s="156"/>
    </row>
    <row r="4753" spans="2:13">
      <c r="B4753" s="156"/>
      <c r="C4753" s="157"/>
      <c r="D4753" s="157"/>
      <c r="E4753" s="156"/>
      <c r="F4753" s="157"/>
      <c r="G4753" s="157"/>
      <c r="H4753" s="156"/>
      <c r="I4753" s="156"/>
      <c r="J4753" s="156"/>
      <c r="K4753" s="156"/>
      <c r="L4753" s="156"/>
      <c r="M4753" s="156"/>
    </row>
    <row r="4754" spans="2:13" ht="15.75" thickBot="1">
      <c r="B4754" s="156"/>
      <c r="C4754" s="157"/>
      <c r="D4754" s="157"/>
      <c r="E4754" s="156"/>
      <c r="F4754" s="157"/>
      <c r="G4754" s="157"/>
      <c r="H4754" s="156"/>
      <c r="I4754" s="156"/>
      <c r="J4754" s="156"/>
      <c r="K4754" s="156"/>
      <c r="L4754" s="156"/>
      <c r="M4754" s="156"/>
    </row>
    <row r="4755" spans="2:13" ht="16.5" thickTop="1" thickBot="1">
      <c r="B4755" s="833" t="s">
        <v>2170</v>
      </c>
      <c r="C4755" s="834"/>
      <c r="D4755" s="835" t="s">
        <v>2171</v>
      </c>
      <c r="E4755" s="836"/>
      <c r="F4755" s="836"/>
      <c r="G4755" s="836"/>
      <c r="H4755" s="836"/>
      <c r="I4755" s="837"/>
      <c r="J4755" s="737"/>
      <c r="K4755" s="59"/>
      <c r="L4755" s="59"/>
      <c r="M4755" s="60"/>
    </row>
    <row r="4756" spans="2:13" ht="15.75" thickTop="1">
      <c r="B4756" s="66" t="s">
        <v>1667</v>
      </c>
      <c r="C4756" s="722" t="s">
        <v>2031</v>
      </c>
      <c r="D4756" s="721" t="s">
        <v>1652</v>
      </c>
      <c r="E4756" s="722" t="s">
        <v>1653</v>
      </c>
      <c r="F4756" s="722" t="s">
        <v>1654</v>
      </c>
      <c r="G4756" s="722" t="s">
        <v>1656</v>
      </c>
      <c r="H4756" s="722" t="s">
        <v>1655</v>
      </c>
      <c r="I4756" s="723" t="s">
        <v>1657</v>
      </c>
      <c r="J4756" s="736"/>
      <c r="K4756" s="725"/>
      <c r="L4756" s="725"/>
      <c r="M4756" s="65"/>
    </row>
    <row r="4757" spans="2:13">
      <c r="B4757" s="66" t="s">
        <v>1757</v>
      </c>
      <c r="C4757" s="86" t="s">
        <v>1792</v>
      </c>
      <c r="D4757" s="87">
        <v>60</v>
      </c>
      <c r="E4757" s="88" t="s">
        <v>2172</v>
      </c>
      <c r="F4757" s="88">
        <v>110</v>
      </c>
      <c r="G4757" s="88">
        <v>50</v>
      </c>
      <c r="H4757" s="88">
        <v>80</v>
      </c>
      <c r="I4757" s="89">
        <v>45</v>
      </c>
      <c r="J4757" s="736"/>
      <c r="K4757" s="725"/>
      <c r="L4757" s="725"/>
      <c r="M4757" s="65"/>
    </row>
    <row r="4758" spans="2:13">
      <c r="B4758" s="66" t="s">
        <v>1665</v>
      </c>
      <c r="C4758" s="86" t="s">
        <v>9</v>
      </c>
      <c r="D4758" s="838" t="s">
        <v>1669</v>
      </c>
      <c r="E4758" s="839"/>
      <c r="F4758" s="839"/>
      <c r="G4758" s="839"/>
      <c r="H4758" s="839"/>
      <c r="I4758" s="840"/>
      <c r="J4758" s="736"/>
      <c r="K4758" s="725"/>
      <c r="L4758" s="725"/>
      <c r="M4758" s="65"/>
    </row>
    <row r="4759" spans="2:13">
      <c r="B4759" s="66" t="s">
        <v>1666</v>
      </c>
      <c r="C4759" s="86" t="s">
        <v>1723</v>
      </c>
      <c r="D4759" s="841" t="s">
        <v>1661</v>
      </c>
      <c r="E4759" s="842"/>
      <c r="F4759" s="842"/>
      <c r="G4759" s="842" t="s">
        <v>1662</v>
      </c>
      <c r="H4759" s="842"/>
      <c r="I4759" s="843"/>
      <c r="J4759" s="736"/>
      <c r="K4759" s="725"/>
      <c r="L4759" s="725"/>
      <c r="M4759" s="65"/>
    </row>
    <row r="4760" spans="2:13">
      <c r="B4760" s="66" t="s">
        <v>1670</v>
      </c>
      <c r="C4760" s="94" t="s">
        <v>1552</v>
      </c>
      <c r="D4760" s="63" t="s">
        <v>1663</v>
      </c>
      <c r="E4760" s="725" t="s">
        <v>811</v>
      </c>
      <c r="F4760" s="725"/>
      <c r="G4760" s="64" t="s">
        <v>1663</v>
      </c>
      <c r="H4760" s="725" t="s">
        <v>1723</v>
      </c>
      <c r="I4760" s="70"/>
      <c r="J4760" s="736"/>
      <c r="K4760" s="725"/>
      <c r="L4760" s="725"/>
      <c r="M4760" s="65"/>
    </row>
    <row r="4761" spans="2:13">
      <c r="B4761" s="66" t="s">
        <v>1659</v>
      </c>
      <c r="C4761" s="140">
        <v>190.44</v>
      </c>
      <c r="D4761" s="71" t="s">
        <v>1664</v>
      </c>
      <c r="E4761" s="90">
        <v>100</v>
      </c>
      <c r="F4761" s="68"/>
      <c r="G4761" s="72" t="s">
        <v>1664</v>
      </c>
      <c r="H4761" s="90" t="s">
        <v>1723</v>
      </c>
      <c r="I4761" s="69"/>
      <c r="J4761" s="736"/>
      <c r="K4761" s="725"/>
      <c r="L4761" s="725"/>
      <c r="M4761" s="65"/>
    </row>
    <row r="4762" spans="2:13">
      <c r="B4762" s="66" t="s">
        <v>1660</v>
      </c>
      <c r="C4762" s="140">
        <v>206.26</v>
      </c>
      <c r="D4762" s="838" t="s">
        <v>1668</v>
      </c>
      <c r="E4762" s="839"/>
      <c r="F4762" s="839"/>
      <c r="G4762" s="839"/>
      <c r="H4762" s="839"/>
      <c r="I4762" s="840"/>
      <c r="J4762" s="736"/>
      <c r="K4762" s="725"/>
      <c r="L4762" s="725"/>
      <c r="M4762" s="65"/>
    </row>
    <row r="4763" spans="2:13">
      <c r="B4763" s="66" t="s">
        <v>1728</v>
      </c>
      <c r="C4763" s="140">
        <v>277.41000000000003</v>
      </c>
      <c r="D4763" s="841" t="s">
        <v>1661</v>
      </c>
      <c r="E4763" s="842"/>
      <c r="F4763" s="842"/>
      <c r="G4763" s="842" t="s">
        <v>1662</v>
      </c>
      <c r="H4763" s="842"/>
      <c r="I4763" s="843"/>
      <c r="J4763" s="736"/>
      <c r="K4763" s="725"/>
      <c r="L4763" s="725"/>
      <c r="M4763" s="65"/>
    </row>
    <row r="4764" spans="2:13">
      <c r="B4764" s="66" t="s">
        <v>1713</v>
      </c>
      <c r="C4764" s="140">
        <v>0.92</v>
      </c>
      <c r="D4764" s="63" t="s">
        <v>1663</v>
      </c>
      <c r="E4764" s="725" t="s">
        <v>810</v>
      </c>
      <c r="F4764" s="725"/>
      <c r="G4764" s="64" t="s">
        <v>1663</v>
      </c>
      <c r="H4764" s="725" t="s">
        <v>1723</v>
      </c>
      <c r="I4764" s="70"/>
      <c r="J4764" s="736"/>
      <c r="K4764" s="725"/>
      <c r="L4764" s="725"/>
      <c r="M4764" s="65"/>
    </row>
    <row r="4765" spans="2:13">
      <c r="B4765" s="66" t="s">
        <v>1714</v>
      </c>
      <c r="C4765" s="140">
        <v>0.69</v>
      </c>
      <c r="D4765" s="63" t="s">
        <v>1664</v>
      </c>
      <c r="E4765" s="90">
        <v>90</v>
      </c>
      <c r="F4765" s="68"/>
      <c r="G4765" s="72" t="s">
        <v>1664</v>
      </c>
      <c r="H4765" s="91" t="s">
        <v>1723</v>
      </c>
      <c r="I4765" s="70"/>
      <c r="J4765" s="736"/>
      <c r="K4765" s="725"/>
      <c r="L4765" s="725"/>
      <c r="M4765" s="65"/>
    </row>
    <row r="4766" spans="2:13">
      <c r="B4766" s="844" t="s">
        <v>1671</v>
      </c>
      <c r="C4766" s="839"/>
      <c r="D4766" s="840"/>
      <c r="E4766" s="838" t="s">
        <v>1672</v>
      </c>
      <c r="F4766" s="839"/>
      <c r="G4766" s="840"/>
      <c r="H4766" s="838" t="s">
        <v>1673</v>
      </c>
      <c r="I4766" s="839"/>
      <c r="J4766" s="840"/>
      <c r="K4766" s="838" t="s">
        <v>1701</v>
      </c>
      <c r="L4766" s="839"/>
      <c r="M4766" s="845"/>
    </row>
    <row r="4767" spans="2:13">
      <c r="B4767" s="73" t="s">
        <v>1674</v>
      </c>
      <c r="C4767" s="722" t="s">
        <v>1675</v>
      </c>
      <c r="D4767" s="723" t="s">
        <v>1676</v>
      </c>
      <c r="E4767" s="721" t="s">
        <v>1674</v>
      </c>
      <c r="F4767" s="722" t="s">
        <v>1675</v>
      </c>
      <c r="G4767" s="723" t="s">
        <v>1676</v>
      </c>
      <c r="H4767" s="721" t="s">
        <v>1694</v>
      </c>
      <c r="I4767" s="722" t="s">
        <v>1731</v>
      </c>
      <c r="J4767" s="723" t="s">
        <v>1732</v>
      </c>
      <c r="K4767" s="721" t="s">
        <v>1702</v>
      </c>
      <c r="L4767" s="722"/>
      <c r="M4767" s="77" t="s">
        <v>1703</v>
      </c>
    </row>
    <row r="4768" spans="2:13">
      <c r="B4768" s="61" t="s">
        <v>1678</v>
      </c>
      <c r="C4768" s="96" t="s">
        <v>1919</v>
      </c>
      <c r="D4768" s="92">
        <v>120</v>
      </c>
      <c r="E4768" s="724" t="s">
        <v>1678</v>
      </c>
      <c r="F4768" s="94" t="s">
        <v>944</v>
      </c>
      <c r="G4768" s="92">
        <v>68</v>
      </c>
      <c r="H4768" s="724" t="s">
        <v>1695</v>
      </c>
      <c r="I4768" s="86">
        <v>0</v>
      </c>
      <c r="J4768" s="92">
        <v>10</v>
      </c>
      <c r="K4768" s="724" t="s">
        <v>1704</v>
      </c>
      <c r="L4768" s="725"/>
      <c r="M4768" s="107">
        <v>0</v>
      </c>
    </row>
    <row r="4769" spans="2:13">
      <c r="B4769" s="61" t="s">
        <v>1679</v>
      </c>
      <c r="C4769" s="86" t="s">
        <v>847</v>
      </c>
      <c r="D4769" s="92">
        <v>75</v>
      </c>
      <c r="E4769" s="724" t="s">
        <v>1679</v>
      </c>
      <c r="F4769" s="86" t="s">
        <v>844</v>
      </c>
      <c r="G4769" s="92">
        <v>102</v>
      </c>
      <c r="H4769" s="724" t="s">
        <v>1696</v>
      </c>
      <c r="I4769" s="86">
        <v>90</v>
      </c>
      <c r="J4769" s="92">
        <v>-50</v>
      </c>
      <c r="K4769" s="724" t="s">
        <v>1735</v>
      </c>
      <c r="L4769" s="725"/>
      <c r="M4769" s="107">
        <v>0</v>
      </c>
    </row>
    <row r="4770" spans="2:13">
      <c r="B4770" s="61" t="s">
        <v>1680</v>
      </c>
      <c r="C4770" s="86" t="s">
        <v>1722</v>
      </c>
      <c r="D4770" s="92">
        <v>0</v>
      </c>
      <c r="E4770" s="724" t="s">
        <v>1680</v>
      </c>
      <c r="F4770" s="86" t="s">
        <v>1722</v>
      </c>
      <c r="G4770" s="92">
        <v>0</v>
      </c>
      <c r="H4770" s="724" t="s">
        <v>1697</v>
      </c>
      <c r="I4770" s="86">
        <v>0</v>
      </c>
      <c r="J4770" s="92">
        <v>30</v>
      </c>
      <c r="K4770" s="67" t="s">
        <v>1706</v>
      </c>
      <c r="L4770" s="68"/>
      <c r="M4770" s="101">
        <v>0</v>
      </c>
    </row>
    <row r="4771" spans="2:13">
      <c r="B4771" s="61" t="s">
        <v>1681</v>
      </c>
      <c r="C4771" s="109" t="s">
        <v>1784</v>
      </c>
      <c r="D4771" s="92">
        <v>75</v>
      </c>
      <c r="E4771" s="724" t="s">
        <v>1681</v>
      </c>
      <c r="F4771" s="86" t="s">
        <v>1722</v>
      </c>
      <c r="G4771" s="92">
        <v>0</v>
      </c>
      <c r="H4771" s="724" t="s">
        <v>1698</v>
      </c>
      <c r="I4771" s="86">
        <v>0</v>
      </c>
      <c r="J4771" s="92">
        <v>10</v>
      </c>
      <c r="K4771" s="838" t="s">
        <v>1707</v>
      </c>
      <c r="L4771" s="839"/>
      <c r="M4771" s="845"/>
    </row>
    <row r="4772" spans="2:13">
      <c r="B4772" s="61" t="s">
        <v>1682</v>
      </c>
      <c r="C4772" s="86" t="s">
        <v>1722</v>
      </c>
      <c r="D4772" s="92">
        <v>0</v>
      </c>
      <c r="E4772" s="724" t="s">
        <v>1682</v>
      </c>
      <c r="F4772" s="86" t="s">
        <v>1722</v>
      </c>
      <c r="G4772" s="92">
        <v>0</v>
      </c>
      <c r="H4772" s="725" t="s">
        <v>1724</v>
      </c>
      <c r="I4772" s="86">
        <v>50</v>
      </c>
      <c r="J4772" s="92">
        <v>0</v>
      </c>
      <c r="K4772" s="846" t="s">
        <v>1708</v>
      </c>
      <c r="L4772" s="847"/>
      <c r="M4772" s="107">
        <v>0</v>
      </c>
    </row>
    <row r="4773" spans="2:13">
      <c r="B4773" s="61" t="s">
        <v>1683</v>
      </c>
      <c r="C4773" s="86" t="s">
        <v>1722</v>
      </c>
      <c r="D4773" s="92">
        <v>0</v>
      </c>
      <c r="E4773" s="724" t="s">
        <v>1683</v>
      </c>
      <c r="F4773" s="86" t="s">
        <v>950</v>
      </c>
      <c r="G4773" s="92">
        <v>95</v>
      </c>
      <c r="H4773" s="724" t="s">
        <v>1699</v>
      </c>
      <c r="I4773" s="86">
        <v>0</v>
      </c>
      <c r="J4773" s="92">
        <v>10</v>
      </c>
      <c r="K4773" s="846" t="s">
        <v>1709</v>
      </c>
      <c r="L4773" s="847"/>
      <c r="M4773" s="107">
        <v>0</v>
      </c>
    </row>
    <row r="4774" spans="2:13">
      <c r="B4774" s="61" t="s">
        <v>1684</v>
      </c>
      <c r="C4774" s="96" t="s">
        <v>869</v>
      </c>
      <c r="D4774" s="92">
        <v>150</v>
      </c>
      <c r="E4774" s="724" t="s">
        <v>1684</v>
      </c>
      <c r="F4774" s="94" t="s">
        <v>866</v>
      </c>
      <c r="G4774" s="92">
        <v>84</v>
      </c>
      <c r="H4774" s="724" t="s">
        <v>1685</v>
      </c>
      <c r="I4774" s="86">
        <v>85</v>
      </c>
      <c r="J4774" s="92">
        <v>0</v>
      </c>
      <c r="K4774" s="846" t="s">
        <v>1710</v>
      </c>
      <c r="L4774" s="847"/>
      <c r="M4774" s="107">
        <v>100</v>
      </c>
    </row>
    <row r="4775" spans="2:13">
      <c r="B4775" s="61" t="s">
        <v>1685</v>
      </c>
      <c r="C4775" s="86" t="s">
        <v>1722</v>
      </c>
      <c r="D4775" s="92">
        <v>0</v>
      </c>
      <c r="E4775" s="724" t="s">
        <v>1685</v>
      </c>
      <c r="F4775" s="86" t="s">
        <v>1722</v>
      </c>
      <c r="G4775" s="92">
        <v>0</v>
      </c>
      <c r="H4775" s="724" t="s">
        <v>1700</v>
      </c>
      <c r="I4775" s="100">
        <v>0</v>
      </c>
      <c r="J4775" s="106">
        <v>0</v>
      </c>
      <c r="K4775" s="593" t="s">
        <v>2003</v>
      </c>
      <c r="L4775" s="100"/>
      <c r="M4775" s="101">
        <v>0</v>
      </c>
    </row>
    <row r="4776" spans="2:13">
      <c r="B4776" s="61" t="s">
        <v>1686</v>
      </c>
      <c r="C4776" s="86" t="s">
        <v>1723</v>
      </c>
      <c r="D4776" s="92" t="s">
        <v>1723</v>
      </c>
      <c r="E4776" s="724" t="s">
        <v>1686</v>
      </c>
      <c r="F4776" s="86" t="s">
        <v>1723</v>
      </c>
      <c r="G4776" s="92" t="s">
        <v>1723</v>
      </c>
      <c r="H4776" s="848" t="s">
        <v>1712</v>
      </c>
      <c r="I4776" s="849"/>
      <c r="J4776" s="81" t="s">
        <v>1711</v>
      </c>
      <c r="K4776" s="97">
        <v>30</v>
      </c>
      <c r="L4776" s="82" t="s">
        <v>1705</v>
      </c>
      <c r="M4776" s="98">
        <v>150</v>
      </c>
    </row>
    <row r="4777" spans="2:13">
      <c r="B4777" s="61" t="s">
        <v>1687</v>
      </c>
      <c r="C4777" s="86" t="s">
        <v>627</v>
      </c>
      <c r="D4777" s="92">
        <v>60</v>
      </c>
      <c r="E4777" s="724" t="s">
        <v>1687</v>
      </c>
      <c r="F4777" s="86" t="s">
        <v>1722</v>
      </c>
      <c r="G4777" s="92">
        <v>0</v>
      </c>
      <c r="H4777" s="725"/>
      <c r="I4777" s="725"/>
      <c r="J4777" s="725"/>
      <c r="K4777" s="725"/>
      <c r="L4777" s="725"/>
      <c r="M4777" s="65"/>
    </row>
    <row r="4778" spans="2:13">
      <c r="B4778" s="61" t="s">
        <v>1688</v>
      </c>
      <c r="C4778" s="86" t="s">
        <v>1722</v>
      </c>
      <c r="D4778" s="92">
        <v>0</v>
      </c>
      <c r="E4778" s="724" t="s">
        <v>1688</v>
      </c>
      <c r="F4778" s="86" t="s">
        <v>1722</v>
      </c>
      <c r="G4778" s="92">
        <v>0</v>
      </c>
      <c r="H4778" s="725"/>
      <c r="I4778" s="725"/>
      <c r="J4778" s="725"/>
      <c r="K4778" s="725"/>
      <c r="L4778" s="725"/>
      <c r="M4778" s="65"/>
    </row>
    <row r="4779" spans="2:13">
      <c r="B4779" s="61" t="s">
        <v>1689</v>
      </c>
      <c r="C4779" s="94" t="s">
        <v>879</v>
      </c>
      <c r="D4779" s="92">
        <v>51</v>
      </c>
      <c r="E4779" s="724" t="s">
        <v>1689</v>
      </c>
      <c r="F4779" s="86" t="s">
        <v>1722</v>
      </c>
      <c r="G4779" s="92">
        <v>0</v>
      </c>
      <c r="H4779" s="725"/>
      <c r="I4779" s="725"/>
      <c r="J4779" s="725"/>
      <c r="K4779" s="725"/>
      <c r="L4779" s="725"/>
      <c r="M4779" s="65"/>
    </row>
    <row r="4780" spans="2:13">
      <c r="B4780" s="61" t="s">
        <v>1690</v>
      </c>
      <c r="C4780" s="94" t="s">
        <v>1252</v>
      </c>
      <c r="D4780" s="92">
        <v>80</v>
      </c>
      <c r="E4780" s="724" t="s">
        <v>1690</v>
      </c>
      <c r="F4780" s="109" t="s">
        <v>1851</v>
      </c>
      <c r="G4780" s="92">
        <v>60</v>
      </c>
      <c r="H4780" s="725"/>
      <c r="I4780" s="725"/>
      <c r="J4780" s="725"/>
      <c r="K4780" s="725"/>
      <c r="L4780" s="725"/>
      <c r="M4780" s="65"/>
    </row>
    <row r="4781" spans="2:13">
      <c r="B4781" s="61" t="s">
        <v>1691</v>
      </c>
      <c r="C4781" s="86" t="s">
        <v>1722</v>
      </c>
      <c r="D4781" s="92">
        <v>0</v>
      </c>
      <c r="E4781" s="724" t="s">
        <v>1691</v>
      </c>
      <c r="F4781" s="86" t="s">
        <v>1722</v>
      </c>
      <c r="G4781" s="92">
        <v>0</v>
      </c>
      <c r="H4781" s="86" t="s">
        <v>1716</v>
      </c>
      <c r="I4781" s="725"/>
      <c r="J4781" s="85" t="s">
        <v>1717</v>
      </c>
      <c r="K4781" s="725"/>
      <c r="L4781" s="85" t="s">
        <v>1718</v>
      </c>
      <c r="M4781" s="65"/>
    </row>
    <row r="4782" spans="2:13">
      <c r="B4782" s="61" t="s">
        <v>1692</v>
      </c>
      <c r="C4782" s="86" t="s">
        <v>1074</v>
      </c>
      <c r="D4782" s="92">
        <v>120</v>
      </c>
      <c r="E4782" s="724" t="s">
        <v>1692</v>
      </c>
      <c r="F4782" s="86" t="s">
        <v>1722</v>
      </c>
      <c r="G4782" s="92">
        <v>0</v>
      </c>
      <c r="H4782" s="725"/>
      <c r="I4782" s="725"/>
      <c r="J4782" s="725"/>
      <c r="K4782" s="725"/>
      <c r="L4782" s="725"/>
      <c r="M4782" s="65"/>
    </row>
    <row r="4783" spans="2:13">
      <c r="B4783" s="61" t="s">
        <v>1677</v>
      </c>
      <c r="C4783" s="86" t="s">
        <v>863</v>
      </c>
      <c r="D4783" s="92">
        <v>66</v>
      </c>
      <c r="E4783" s="724" t="s">
        <v>1677</v>
      </c>
      <c r="F4783" s="86" t="s">
        <v>1722</v>
      </c>
      <c r="G4783" s="92">
        <v>0</v>
      </c>
      <c r="H4783" s="725"/>
      <c r="I4783" s="725"/>
      <c r="J4783" s="725"/>
      <c r="K4783" s="725"/>
      <c r="L4783" s="725"/>
      <c r="M4783" s="65"/>
    </row>
    <row r="4784" spans="2:13">
      <c r="B4784" s="61" t="s">
        <v>1693</v>
      </c>
      <c r="C4784" s="86" t="s">
        <v>963</v>
      </c>
      <c r="D4784" s="92">
        <v>80</v>
      </c>
      <c r="E4784" s="724" t="s">
        <v>1693</v>
      </c>
      <c r="F4784" s="86" t="s">
        <v>1722</v>
      </c>
      <c r="G4784" s="92">
        <v>0</v>
      </c>
      <c r="H4784" s="725"/>
      <c r="I4784" s="725"/>
      <c r="J4784" s="725"/>
      <c r="K4784" s="725"/>
      <c r="L4784" s="725"/>
      <c r="M4784" s="65"/>
    </row>
    <row r="4785" spans="2:13" ht="15.75" thickBot="1">
      <c r="B4785" s="102" t="s">
        <v>1729</v>
      </c>
      <c r="C4785" s="93"/>
      <c r="D4785" s="108">
        <v>88</v>
      </c>
      <c r="E4785" s="103" t="s">
        <v>1730</v>
      </c>
      <c r="F4785" s="93"/>
      <c r="G4785" s="108">
        <v>82</v>
      </c>
      <c r="H4785" s="83"/>
      <c r="I4785" s="83"/>
      <c r="J4785" s="83"/>
      <c r="K4785" s="83"/>
      <c r="L4785" s="83"/>
      <c r="M4785" s="84"/>
    </row>
    <row r="4786" spans="2:13" ht="15.75" thickTop="1">
      <c r="B4786" s="156"/>
      <c r="C4786" s="157"/>
      <c r="D4786" s="157"/>
      <c r="E4786" s="156"/>
      <c r="F4786" s="157"/>
      <c r="G4786" s="157"/>
      <c r="H4786" s="156"/>
      <c r="I4786" s="156"/>
      <c r="J4786" s="156"/>
      <c r="K4786" s="156"/>
      <c r="L4786" s="156"/>
      <c r="M4786" s="156"/>
    </row>
    <row r="4787" spans="2:13">
      <c r="B4787" s="156"/>
      <c r="C4787" s="157"/>
      <c r="D4787" s="157"/>
      <c r="E4787" s="156"/>
      <c r="F4787" s="157"/>
      <c r="G4787" s="157"/>
      <c r="H4787" s="156"/>
      <c r="I4787" s="156"/>
      <c r="J4787" s="156"/>
      <c r="K4787" s="156"/>
      <c r="L4787" s="156"/>
      <c r="M4787" s="156"/>
    </row>
    <row r="4788" spans="2:13" ht="15.75" thickBot="1">
      <c r="B4788" s="156"/>
      <c r="C4788" s="157"/>
      <c r="D4788" s="157"/>
      <c r="E4788" s="156"/>
      <c r="F4788" s="157"/>
      <c r="G4788" s="157"/>
      <c r="H4788" s="156"/>
      <c r="I4788" s="156"/>
      <c r="J4788" s="156"/>
      <c r="K4788" s="156"/>
      <c r="L4788" s="156"/>
      <c r="M4788" s="156"/>
    </row>
    <row r="4789" spans="2:13" ht="16.5" thickTop="1" thickBot="1">
      <c r="B4789" s="833" t="s">
        <v>2173</v>
      </c>
      <c r="C4789" s="834"/>
      <c r="D4789" s="835" t="s">
        <v>1658</v>
      </c>
      <c r="E4789" s="836"/>
      <c r="F4789" s="836"/>
      <c r="G4789" s="836"/>
      <c r="H4789" s="836"/>
      <c r="I4789" s="837"/>
      <c r="J4789" s="158"/>
      <c r="K4789" s="59"/>
      <c r="L4789" s="59"/>
      <c r="M4789" s="60"/>
    </row>
    <row r="4790" spans="2:13" ht="15.75" thickTop="1">
      <c r="B4790" s="66" t="s">
        <v>1667</v>
      </c>
      <c r="C4790" s="727" t="s">
        <v>2106</v>
      </c>
      <c r="D4790" s="726" t="s">
        <v>1652</v>
      </c>
      <c r="E4790" s="727" t="s">
        <v>1653</v>
      </c>
      <c r="F4790" s="727" t="s">
        <v>1654</v>
      </c>
      <c r="G4790" s="727" t="s">
        <v>1656</v>
      </c>
      <c r="H4790" s="727" t="s">
        <v>1655</v>
      </c>
      <c r="I4790" s="728" t="s">
        <v>1657</v>
      </c>
      <c r="J4790" s="159"/>
      <c r="K4790" s="730"/>
      <c r="L4790" s="730"/>
      <c r="M4790" s="65"/>
    </row>
    <row r="4791" spans="2:13">
      <c r="B4791" s="66" t="s">
        <v>1757</v>
      </c>
      <c r="C4791" s="86" t="s">
        <v>1792</v>
      </c>
      <c r="D4791" s="87">
        <v>70</v>
      </c>
      <c r="E4791" s="88">
        <v>60</v>
      </c>
      <c r="F4791" s="88">
        <v>62</v>
      </c>
      <c r="G4791" s="88">
        <v>80</v>
      </c>
      <c r="H4791" s="88">
        <v>82</v>
      </c>
      <c r="I4791" s="89">
        <v>60</v>
      </c>
      <c r="J4791" s="159"/>
      <c r="K4791" s="730"/>
      <c r="L4791" s="730"/>
      <c r="M4791" s="65"/>
    </row>
    <row r="4792" spans="2:13">
      <c r="B4792" s="66" t="s">
        <v>1665</v>
      </c>
      <c r="C4792" s="86" t="s">
        <v>0</v>
      </c>
      <c r="D4792" s="838" t="s">
        <v>1669</v>
      </c>
      <c r="E4792" s="839"/>
      <c r="F4792" s="839"/>
      <c r="G4792" s="839"/>
      <c r="H4792" s="839"/>
      <c r="I4792" s="840"/>
      <c r="J4792" s="159"/>
      <c r="K4792" s="730"/>
      <c r="L4792" s="730"/>
      <c r="M4792" s="65"/>
    </row>
    <row r="4793" spans="2:13">
      <c r="B4793" s="66" t="s">
        <v>1666</v>
      </c>
      <c r="C4793" s="86" t="s">
        <v>6</v>
      </c>
      <c r="D4793" s="841" t="s">
        <v>1661</v>
      </c>
      <c r="E4793" s="842"/>
      <c r="F4793" s="842"/>
      <c r="G4793" s="842" t="s">
        <v>1662</v>
      </c>
      <c r="H4793" s="842"/>
      <c r="I4793" s="843"/>
      <c r="J4793" s="159"/>
      <c r="K4793" s="730"/>
      <c r="L4793" s="730"/>
      <c r="M4793" s="65"/>
    </row>
    <row r="4794" spans="2:13">
      <c r="B4794" s="66" t="s">
        <v>1670</v>
      </c>
      <c r="C4794" s="94" t="s">
        <v>1487</v>
      </c>
      <c r="D4794" s="63" t="s">
        <v>1663</v>
      </c>
      <c r="E4794" s="730" t="s">
        <v>1333</v>
      </c>
      <c r="F4794" s="730"/>
      <c r="G4794" s="64" t="s">
        <v>1663</v>
      </c>
      <c r="H4794" s="730" t="s">
        <v>627</v>
      </c>
      <c r="I4794" s="70"/>
      <c r="J4794" s="275"/>
      <c r="K4794" s="730"/>
      <c r="L4794" s="730"/>
      <c r="M4794" s="65"/>
    </row>
    <row r="4795" spans="2:13">
      <c r="B4795" s="66" t="s">
        <v>1659</v>
      </c>
      <c r="C4795" s="140">
        <v>421.33</v>
      </c>
      <c r="D4795" s="71" t="s">
        <v>1664</v>
      </c>
      <c r="E4795" s="90">
        <v>70</v>
      </c>
      <c r="F4795" s="68"/>
      <c r="G4795" s="72" t="s">
        <v>1664</v>
      </c>
      <c r="H4795" s="90">
        <v>60</v>
      </c>
      <c r="I4795" s="69"/>
      <c r="J4795" s="152"/>
      <c r="K4795" s="730"/>
      <c r="L4795" s="730"/>
      <c r="M4795" s="65"/>
    </row>
    <row r="4796" spans="2:13">
      <c r="B4796" s="66" t="s">
        <v>1660</v>
      </c>
      <c r="C4796" s="140">
        <v>214.62</v>
      </c>
      <c r="D4796" s="838" t="s">
        <v>1668</v>
      </c>
      <c r="E4796" s="839"/>
      <c r="F4796" s="839"/>
      <c r="G4796" s="839"/>
      <c r="H4796" s="839"/>
      <c r="I4796" s="840"/>
      <c r="J4796" s="152"/>
      <c r="K4796" s="730"/>
      <c r="L4796" s="730"/>
      <c r="M4796" s="65"/>
    </row>
    <row r="4797" spans="2:13">
      <c r="B4797" s="66" t="s">
        <v>1728</v>
      </c>
      <c r="C4797" s="140">
        <v>352.74</v>
      </c>
      <c r="D4797" s="841" t="s">
        <v>1661</v>
      </c>
      <c r="E4797" s="842"/>
      <c r="F4797" s="842"/>
      <c r="G4797" s="842" t="s">
        <v>1662</v>
      </c>
      <c r="H4797" s="842"/>
      <c r="I4797" s="843"/>
      <c r="J4797" s="152"/>
      <c r="K4797" s="730"/>
      <c r="L4797" s="730"/>
      <c r="M4797" s="65"/>
    </row>
    <row r="4798" spans="2:13">
      <c r="B4798" s="66" t="s">
        <v>1713</v>
      </c>
      <c r="C4798" s="140">
        <v>1.08</v>
      </c>
      <c r="D4798" s="63" t="s">
        <v>1663</v>
      </c>
      <c r="E4798" s="730" t="s">
        <v>706</v>
      </c>
      <c r="F4798" s="730"/>
      <c r="G4798" s="64" t="s">
        <v>1663</v>
      </c>
      <c r="H4798" s="730" t="s">
        <v>634</v>
      </c>
      <c r="I4798" s="70"/>
      <c r="J4798" s="152"/>
      <c r="K4798" s="730"/>
      <c r="L4798" s="730"/>
      <c r="M4798" s="65"/>
    </row>
    <row r="4799" spans="2:13">
      <c r="B4799" s="66" t="s">
        <v>1714</v>
      </c>
      <c r="C4799" s="140">
        <v>0.92</v>
      </c>
      <c r="D4799" s="63" t="s">
        <v>1664</v>
      </c>
      <c r="E4799" s="90">
        <v>90</v>
      </c>
      <c r="F4799" s="68"/>
      <c r="G4799" s="72" t="s">
        <v>1664</v>
      </c>
      <c r="H4799" s="91">
        <v>71</v>
      </c>
      <c r="I4799" s="70"/>
      <c r="J4799" s="152"/>
      <c r="K4799" s="730"/>
      <c r="L4799" s="730"/>
      <c r="M4799" s="65"/>
    </row>
    <row r="4800" spans="2:13">
      <c r="B4800" s="844" t="s">
        <v>1671</v>
      </c>
      <c r="C4800" s="839"/>
      <c r="D4800" s="840"/>
      <c r="E4800" s="838" t="s">
        <v>1672</v>
      </c>
      <c r="F4800" s="839"/>
      <c r="G4800" s="840"/>
      <c r="H4800" s="838" t="s">
        <v>1673</v>
      </c>
      <c r="I4800" s="839"/>
      <c r="J4800" s="840"/>
      <c r="K4800" s="838" t="s">
        <v>1701</v>
      </c>
      <c r="L4800" s="839"/>
      <c r="M4800" s="845"/>
    </row>
    <row r="4801" spans="2:13">
      <c r="B4801" s="73" t="s">
        <v>1674</v>
      </c>
      <c r="C4801" s="727" t="s">
        <v>1675</v>
      </c>
      <c r="D4801" s="728" t="s">
        <v>1676</v>
      </c>
      <c r="E4801" s="726" t="s">
        <v>1674</v>
      </c>
      <c r="F4801" s="727" t="s">
        <v>1675</v>
      </c>
      <c r="G4801" s="728" t="s">
        <v>1676</v>
      </c>
      <c r="H4801" s="726" t="s">
        <v>1694</v>
      </c>
      <c r="I4801" s="727" t="s">
        <v>1731</v>
      </c>
      <c r="J4801" s="728" t="s">
        <v>1732</v>
      </c>
      <c r="K4801" s="726" t="s">
        <v>1702</v>
      </c>
      <c r="L4801" s="727"/>
      <c r="M4801" s="77" t="s">
        <v>1703</v>
      </c>
    </row>
    <row r="4802" spans="2:13">
      <c r="B4802" s="61" t="s">
        <v>1678</v>
      </c>
      <c r="C4802" s="86" t="s">
        <v>1144</v>
      </c>
      <c r="D4802" s="92">
        <v>102</v>
      </c>
      <c r="E4802" s="729" t="s">
        <v>1678</v>
      </c>
      <c r="F4802" s="94" t="s">
        <v>944</v>
      </c>
      <c r="G4802" s="92">
        <v>68</v>
      </c>
      <c r="H4802" s="729" t="s">
        <v>1695</v>
      </c>
      <c r="I4802" s="86">
        <v>0</v>
      </c>
      <c r="J4802" s="92">
        <v>0</v>
      </c>
      <c r="K4802" s="729" t="s">
        <v>1704</v>
      </c>
      <c r="L4802" s="730"/>
      <c r="M4802" s="107">
        <v>0</v>
      </c>
    </row>
    <row r="4803" spans="2:13">
      <c r="B4803" s="61" t="s">
        <v>1679</v>
      </c>
      <c r="C4803" s="86" t="s">
        <v>1722</v>
      </c>
      <c r="D4803" s="92">
        <v>0</v>
      </c>
      <c r="E4803" s="729" t="s">
        <v>1679</v>
      </c>
      <c r="F4803" s="86" t="s">
        <v>1722</v>
      </c>
      <c r="G4803" s="92">
        <v>0</v>
      </c>
      <c r="H4803" s="729" t="s">
        <v>1696</v>
      </c>
      <c r="I4803" s="86">
        <v>90</v>
      </c>
      <c r="J4803" s="92">
        <v>10</v>
      </c>
      <c r="K4803" s="729" t="s">
        <v>1735</v>
      </c>
      <c r="L4803" s="730"/>
      <c r="M4803" s="107">
        <v>50</v>
      </c>
    </row>
    <row r="4804" spans="2:13">
      <c r="B4804" s="61" t="s">
        <v>1680</v>
      </c>
      <c r="C4804" s="86" t="s">
        <v>1722</v>
      </c>
      <c r="D4804" s="92">
        <v>0</v>
      </c>
      <c r="E4804" s="729" t="s">
        <v>1680</v>
      </c>
      <c r="F4804" s="96" t="s">
        <v>943</v>
      </c>
      <c r="G4804" s="92">
        <v>96</v>
      </c>
      <c r="H4804" s="729" t="s">
        <v>1697</v>
      </c>
      <c r="I4804" s="86">
        <v>0</v>
      </c>
      <c r="J4804" s="92">
        <v>30</v>
      </c>
      <c r="K4804" s="67" t="s">
        <v>1706</v>
      </c>
      <c r="L4804" s="68"/>
      <c r="M4804" s="101">
        <v>0</v>
      </c>
    </row>
    <row r="4805" spans="2:13">
      <c r="B4805" s="61" t="s">
        <v>1681</v>
      </c>
      <c r="C4805" s="86" t="s">
        <v>1722</v>
      </c>
      <c r="D4805" s="92">
        <v>0</v>
      </c>
      <c r="E4805" s="729" t="s">
        <v>1681</v>
      </c>
      <c r="F4805" s="86" t="s">
        <v>1722</v>
      </c>
      <c r="G4805" s="92">
        <v>0</v>
      </c>
      <c r="H4805" s="729" t="s">
        <v>1698</v>
      </c>
      <c r="I4805" s="86">
        <v>0</v>
      </c>
      <c r="J4805" s="92">
        <v>10</v>
      </c>
      <c r="K4805" s="838" t="s">
        <v>1707</v>
      </c>
      <c r="L4805" s="839"/>
      <c r="M4805" s="845"/>
    </row>
    <row r="4806" spans="2:13">
      <c r="B4806" s="61" t="s">
        <v>1682</v>
      </c>
      <c r="C4806" s="86" t="s">
        <v>1722</v>
      </c>
      <c r="D4806" s="92">
        <v>0</v>
      </c>
      <c r="E4806" s="729" t="s">
        <v>1682</v>
      </c>
      <c r="F4806" s="94" t="s">
        <v>824</v>
      </c>
      <c r="G4806" s="92">
        <v>80</v>
      </c>
      <c r="H4806" s="730" t="s">
        <v>1724</v>
      </c>
      <c r="I4806" s="86">
        <v>50</v>
      </c>
      <c r="J4806" s="92">
        <v>0</v>
      </c>
      <c r="K4806" s="846" t="s">
        <v>1708</v>
      </c>
      <c r="L4806" s="847"/>
      <c r="M4806" s="107">
        <v>0</v>
      </c>
    </row>
    <row r="4807" spans="2:13">
      <c r="B4807" s="61" t="s">
        <v>1683</v>
      </c>
      <c r="C4807" s="86" t="s">
        <v>1722</v>
      </c>
      <c r="D4807" s="92">
        <v>0</v>
      </c>
      <c r="E4807" s="729" t="s">
        <v>1683</v>
      </c>
      <c r="F4807" s="86" t="s">
        <v>950</v>
      </c>
      <c r="G4807" s="92">
        <v>95</v>
      </c>
      <c r="H4807" s="729" t="s">
        <v>1699</v>
      </c>
      <c r="I4807" s="86">
        <v>75</v>
      </c>
      <c r="J4807" s="92">
        <v>0</v>
      </c>
      <c r="K4807" s="846" t="s">
        <v>1709</v>
      </c>
      <c r="L4807" s="847"/>
      <c r="M4807" s="107">
        <v>0</v>
      </c>
    </row>
    <row r="4808" spans="2:13">
      <c r="B4808" s="61" t="s">
        <v>1684</v>
      </c>
      <c r="C4808" s="86" t="s">
        <v>1722</v>
      </c>
      <c r="D4808" s="92">
        <v>0</v>
      </c>
      <c r="E4808" s="729" t="s">
        <v>1684</v>
      </c>
      <c r="F4808" s="86" t="s">
        <v>1722</v>
      </c>
      <c r="G4808" s="92">
        <v>0</v>
      </c>
      <c r="H4808" s="729" t="s">
        <v>1685</v>
      </c>
      <c r="I4808" s="86">
        <v>85</v>
      </c>
      <c r="J4808" s="92">
        <v>0</v>
      </c>
      <c r="K4808" s="846" t="s">
        <v>1710</v>
      </c>
      <c r="L4808" s="847"/>
      <c r="M4808" s="107">
        <v>0</v>
      </c>
    </row>
    <row r="4809" spans="2:13">
      <c r="B4809" s="61" t="s">
        <v>1685</v>
      </c>
      <c r="C4809" s="86" t="s">
        <v>1722</v>
      </c>
      <c r="D4809" s="92">
        <v>0</v>
      </c>
      <c r="E4809" s="729" t="s">
        <v>1685</v>
      </c>
      <c r="F4809" s="86" t="s">
        <v>1722</v>
      </c>
      <c r="G4809" s="92">
        <v>0</v>
      </c>
      <c r="H4809" s="729" t="s">
        <v>1700</v>
      </c>
      <c r="I4809" s="100">
        <v>0</v>
      </c>
      <c r="J4809" s="106">
        <v>0</v>
      </c>
      <c r="K4809" s="593" t="s">
        <v>2003</v>
      </c>
      <c r="L4809" s="100"/>
      <c r="M4809" s="101" t="s">
        <v>2006</v>
      </c>
    </row>
    <row r="4810" spans="2:13">
      <c r="B4810" s="61" t="s">
        <v>1686</v>
      </c>
      <c r="C4810" s="86" t="s">
        <v>1722</v>
      </c>
      <c r="D4810" s="92">
        <v>0</v>
      </c>
      <c r="E4810" s="729" t="s">
        <v>1686</v>
      </c>
      <c r="F4810" s="86" t="s">
        <v>1051</v>
      </c>
      <c r="G4810" s="92">
        <v>52</v>
      </c>
      <c r="H4810" s="848" t="s">
        <v>1712</v>
      </c>
      <c r="I4810" s="849"/>
      <c r="J4810" s="81" t="s">
        <v>1711</v>
      </c>
      <c r="K4810" s="97">
        <v>100</v>
      </c>
      <c r="L4810" s="82" t="s">
        <v>1705</v>
      </c>
      <c r="M4810" s="98">
        <v>165</v>
      </c>
    </row>
    <row r="4811" spans="2:13">
      <c r="B4811" s="61" t="s">
        <v>1687</v>
      </c>
      <c r="C4811" s="86" t="s">
        <v>1723</v>
      </c>
      <c r="D4811" s="92" t="s">
        <v>1723</v>
      </c>
      <c r="E4811" s="729" t="s">
        <v>1687</v>
      </c>
      <c r="F4811" s="86" t="s">
        <v>1723</v>
      </c>
      <c r="G4811" s="92" t="s">
        <v>1723</v>
      </c>
      <c r="H4811" s="730"/>
      <c r="I4811" s="730"/>
      <c r="J4811" s="730"/>
      <c r="K4811" s="730"/>
      <c r="L4811" s="730"/>
      <c r="M4811" s="65"/>
    </row>
    <row r="4812" spans="2:13">
      <c r="B4812" s="61" t="s">
        <v>1688</v>
      </c>
      <c r="C4812" s="86" t="s">
        <v>1722</v>
      </c>
      <c r="D4812" s="92">
        <v>0</v>
      </c>
      <c r="E4812" s="729" t="s">
        <v>1688</v>
      </c>
      <c r="F4812" s="86" t="s">
        <v>1111</v>
      </c>
      <c r="G4812" s="92">
        <v>65</v>
      </c>
      <c r="H4812" s="730"/>
      <c r="I4812" s="730"/>
      <c r="J4812" s="730"/>
      <c r="K4812" s="730"/>
      <c r="L4812" s="730"/>
      <c r="M4812" s="65"/>
    </row>
    <row r="4813" spans="2:13">
      <c r="B4813" s="61" t="s">
        <v>1689</v>
      </c>
      <c r="C4813" s="86" t="s">
        <v>1723</v>
      </c>
      <c r="D4813" s="92" t="s">
        <v>1723</v>
      </c>
      <c r="E4813" s="729" t="s">
        <v>1689</v>
      </c>
      <c r="F4813" s="86" t="s">
        <v>1723</v>
      </c>
      <c r="G4813" s="92" t="s">
        <v>1723</v>
      </c>
      <c r="H4813" s="730"/>
      <c r="I4813" s="730"/>
      <c r="J4813" s="730"/>
      <c r="K4813" s="730"/>
      <c r="L4813" s="730"/>
      <c r="M4813" s="65"/>
    </row>
    <row r="4814" spans="2:13">
      <c r="B4814" s="61" t="s">
        <v>1690</v>
      </c>
      <c r="C4814" s="86" t="s">
        <v>1722</v>
      </c>
      <c r="D4814" s="92">
        <v>0</v>
      </c>
      <c r="E4814" s="729" t="s">
        <v>1690</v>
      </c>
      <c r="F4814" s="86" t="s">
        <v>1722</v>
      </c>
      <c r="G4814" s="92">
        <v>0</v>
      </c>
      <c r="H4814" s="730"/>
      <c r="I4814" s="730"/>
      <c r="J4814" s="730"/>
      <c r="K4814" s="730"/>
      <c r="L4814" s="730"/>
      <c r="M4814" s="65"/>
    </row>
    <row r="4815" spans="2:13">
      <c r="B4815" s="61" t="s">
        <v>1691</v>
      </c>
      <c r="C4815" s="86" t="s">
        <v>1722</v>
      </c>
      <c r="D4815" s="92">
        <v>0</v>
      </c>
      <c r="E4815" s="729" t="s">
        <v>1691</v>
      </c>
      <c r="F4815" s="96" t="s">
        <v>1185</v>
      </c>
      <c r="G4815" s="92">
        <v>80</v>
      </c>
      <c r="H4815" s="86" t="s">
        <v>1716</v>
      </c>
      <c r="I4815" s="730"/>
      <c r="J4815" s="85" t="s">
        <v>1717</v>
      </c>
      <c r="K4815" s="730"/>
      <c r="L4815" s="85" t="s">
        <v>1718</v>
      </c>
      <c r="M4815" s="65"/>
    </row>
    <row r="4816" spans="2:13">
      <c r="B4816" s="61" t="s">
        <v>1692</v>
      </c>
      <c r="C4816" s="86" t="s">
        <v>1722</v>
      </c>
      <c r="D4816" s="92">
        <v>0</v>
      </c>
      <c r="E4816" s="729" t="s">
        <v>1692</v>
      </c>
      <c r="F4816" s="86" t="s">
        <v>1332</v>
      </c>
      <c r="G4816" s="92">
        <v>40</v>
      </c>
      <c r="H4816" s="730"/>
      <c r="I4816" s="730"/>
      <c r="J4816" s="730"/>
      <c r="K4816" s="730"/>
      <c r="L4816" s="730"/>
      <c r="M4816" s="65"/>
    </row>
    <row r="4817" spans="2:13">
      <c r="B4817" s="61" t="s">
        <v>1677</v>
      </c>
      <c r="C4817" s="86" t="s">
        <v>1299</v>
      </c>
      <c r="D4817" s="92">
        <v>40</v>
      </c>
      <c r="E4817" s="729" t="s">
        <v>1677</v>
      </c>
      <c r="F4817" s="86" t="s">
        <v>1722</v>
      </c>
      <c r="G4817" s="92">
        <v>0</v>
      </c>
      <c r="H4817" s="730"/>
      <c r="I4817" s="730"/>
      <c r="J4817" s="730"/>
      <c r="K4817" s="730"/>
      <c r="L4817" s="730"/>
      <c r="M4817" s="65"/>
    </row>
    <row r="4818" spans="2:13">
      <c r="B4818" s="61" t="s">
        <v>1693</v>
      </c>
      <c r="C4818" s="86" t="s">
        <v>1722</v>
      </c>
      <c r="D4818" s="92">
        <v>0</v>
      </c>
      <c r="E4818" s="729" t="s">
        <v>1693</v>
      </c>
      <c r="F4818" s="86" t="s">
        <v>1722</v>
      </c>
      <c r="G4818" s="92">
        <v>0</v>
      </c>
      <c r="H4818" s="730"/>
      <c r="I4818" s="730"/>
      <c r="J4818" s="730"/>
      <c r="K4818" s="730"/>
      <c r="L4818" s="730"/>
      <c r="M4818" s="65"/>
    </row>
    <row r="4819" spans="2:13" ht="15.75" thickBot="1">
      <c r="B4819" s="102" t="s">
        <v>1729</v>
      </c>
      <c r="C4819" s="93"/>
      <c r="D4819" s="108">
        <v>71</v>
      </c>
      <c r="E4819" s="103" t="s">
        <v>1730</v>
      </c>
      <c r="F4819" s="93"/>
      <c r="G4819" s="108">
        <v>72</v>
      </c>
      <c r="H4819" s="83"/>
      <c r="I4819" s="83"/>
      <c r="J4819" s="83"/>
      <c r="K4819" s="83"/>
      <c r="L4819" s="83"/>
      <c r="M4819" s="84"/>
    </row>
    <row r="4820" spans="2:13" ht="16.5" thickTop="1" thickBot="1">
      <c r="B4820" s="156"/>
      <c r="C4820" s="157"/>
      <c r="D4820" s="157"/>
      <c r="E4820" s="156"/>
      <c r="F4820" s="157"/>
      <c r="G4820" s="157"/>
      <c r="H4820" s="156"/>
      <c r="I4820" s="156"/>
      <c r="J4820" s="156"/>
      <c r="K4820" s="156"/>
      <c r="L4820" s="156"/>
      <c r="M4820" s="156"/>
    </row>
    <row r="4821" spans="2:13" ht="16.5" thickTop="1" thickBot="1">
      <c r="B4821" s="833" t="s">
        <v>1984</v>
      </c>
      <c r="C4821" s="834"/>
      <c r="D4821" s="835" t="s">
        <v>1658</v>
      </c>
      <c r="E4821" s="836"/>
      <c r="F4821" s="836"/>
      <c r="G4821" s="836"/>
      <c r="H4821" s="836"/>
      <c r="I4821" s="837"/>
      <c r="J4821" s="59"/>
      <c r="K4821" s="59"/>
      <c r="L4821" s="59"/>
      <c r="M4821" s="60"/>
    </row>
    <row r="4822" spans="2:13" ht="15.75" thickTop="1">
      <c r="B4822" s="66" t="s">
        <v>1667</v>
      </c>
      <c r="C4822" s="600" t="s">
        <v>2069</v>
      </c>
      <c r="D4822" s="557" t="s">
        <v>1652</v>
      </c>
      <c r="E4822" s="558" t="s">
        <v>1653</v>
      </c>
      <c r="F4822" s="558" t="s">
        <v>1654</v>
      </c>
      <c r="G4822" s="558" t="s">
        <v>1656</v>
      </c>
      <c r="H4822" s="558" t="s">
        <v>1655</v>
      </c>
      <c r="I4822" s="559" t="s">
        <v>1657</v>
      </c>
      <c r="J4822" s="561"/>
      <c r="K4822" s="561"/>
      <c r="L4822" s="561"/>
      <c r="M4822" s="65"/>
    </row>
    <row r="4823" spans="2:13">
      <c r="B4823" s="66" t="s">
        <v>1757</v>
      </c>
      <c r="C4823" s="86" t="s">
        <v>1792</v>
      </c>
      <c r="D4823" s="87">
        <v>50</v>
      </c>
      <c r="E4823" s="88">
        <v>85</v>
      </c>
      <c r="F4823" s="88">
        <v>85</v>
      </c>
      <c r="G4823" s="88">
        <v>55</v>
      </c>
      <c r="H4823" s="88">
        <v>55</v>
      </c>
      <c r="I4823" s="89">
        <v>50</v>
      </c>
      <c r="J4823" s="561"/>
      <c r="K4823" s="561"/>
      <c r="L4823" s="561"/>
      <c r="M4823" s="65"/>
    </row>
    <row r="4824" spans="2:13">
      <c r="B4824" s="66" t="s">
        <v>1665</v>
      </c>
      <c r="C4824" s="86" t="s">
        <v>15</v>
      </c>
      <c r="D4824" s="838" t="s">
        <v>1669</v>
      </c>
      <c r="E4824" s="839"/>
      <c r="F4824" s="839"/>
      <c r="G4824" s="839"/>
      <c r="H4824" s="839"/>
      <c r="I4824" s="840"/>
      <c r="J4824" s="561"/>
      <c r="K4824" s="561"/>
      <c r="L4824" s="561"/>
      <c r="M4824" s="65"/>
    </row>
    <row r="4825" spans="2:13">
      <c r="B4825" s="66" t="s">
        <v>1666</v>
      </c>
      <c r="C4825" s="86" t="s">
        <v>1723</v>
      </c>
      <c r="D4825" s="841" t="s">
        <v>1661</v>
      </c>
      <c r="E4825" s="842"/>
      <c r="F4825" s="842"/>
      <c r="G4825" s="842" t="s">
        <v>1662</v>
      </c>
      <c r="H4825" s="842"/>
      <c r="I4825" s="843"/>
      <c r="J4825" s="561"/>
      <c r="K4825" s="561"/>
      <c r="L4825" s="561"/>
      <c r="M4825" s="65"/>
    </row>
    <row r="4826" spans="2:13">
      <c r="B4826" s="66" t="s">
        <v>1670</v>
      </c>
      <c r="C4826" s="94" t="s">
        <v>1487</v>
      </c>
      <c r="D4826" s="63" t="s">
        <v>1663</v>
      </c>
      <c r="E4826" s="561" t="s">
        <v>963</v>
      </c>
      <c r="F4826" s="561"/>
      <c r="G4826" s="64" t="s">
        <v>1663</v>
      </c>
      <c r="H4826" s="561" t="s">
        <v>1723</v>
      </c>
      <c r="I4826" s="70"/>
      <c r="J4826" s="561"/>
      <c r="K4826" s="561"/>
      <c r="L4826" s="561"/>
      <c r="M4826" s="65"/>
    </row>
    <row r="4827" spans="2:13">
      <c r="B4827" s="66" t="s">
        <v>1659</v>
      </c>
      <c r="C4827" s="140">
        <v>150.15</v>
      </c>
      <c r="D4827" s="71" t="s">
        <v>1664</v>
      </c>
      <c r="E4827" s="90">
        <v>80</v>
      </c>
      <c r="F4827" s="68"/>
      <c r="G4827" s="72" t="s">
        <v>1664</v>
      </c>
      <c r="H4827" s="90" t="s">
        <v>1723</v>
      </c>
      <c r="I4827" s="69"/>
      <c r="J4827" s="561"/>
      <c r="K4827" s="561"/>
      <c r="L4827" s="561"/>
      <c r="M4827" s="65"/>
    </row>
    <row r="4828" spans="2:13">
      <c r="B4828" s="66" t="s">
        <v>1660</v>
      </c>
      <c r="C4828" s="140">
        <v>469.57</v>
      </c>
      <c r="D4828" s="838" t="s">
        <v>1668</v>
      </c>
      <c r="E4828" s="839"/>
      <c r="F4828" s="839"/>
      <c r="G4828" s="839"/>
      <c r="H4828" s="839"/>
      <c r="I4828" s="840"/>
      <c r="J4828" s="561"/>
      <c r="K4828" s="561"/>
      <c r="L4828" s="561"/>
      <c r="M4828" s="65"/>
    </row>
    <row r="4829" spans="2:13">
      <c r="B4829" s="66" t="s">
        <v>1728</v>
      </c>
      <c r="C4829" s="140">
        <v>303.14999999999998</v>
      </c>
      <c r="D4829" s="841" t="s">
        <v>1661</v>
      </c>
      <c r="E4829" s="842"/>
      <c r="F4829" s="842"/>
      <c r="G4829" s="842" t="s">
        <v>1662</v>
      </c>
      <c r="H4829" s="842"/>
      <c r="I4829" s="843"/>
      <c r="J4829" s="561"/>
      <c r="K4829" s="561"/>
      <c r="L4829" s="561"/>
      <c r="M4829" s="65"/>
    </row>
    <row r="4830" spans="2:13">
      <c r="B4830" s="66" t="s">
        <v>1713</v>
      </c>
      <c r="C4830" s="140">
        <v>0.77</v>
      </c>
      <c r="D4830" s="63" t="s">
        <v>1663</v>
      </c>
      <c r="E4830" s="561" t="s">
        <v>860</v>
      </c>
      <c r="F4830" s="561"/>
      <c r="G4830" s="64" t="s">
        <v>1663</v>
      </c>
      <c r="H4830" s="561" t="s">
        <v>1723</v>
      </c>
      <c r="I4830" s="70"/>
      <c r="J4830" s="561"/>
      <c r="K4830" s="561"/>
      <c r="L4830" s="561"/>
      <c r="M4830" s="65"/>
    </row>
    <row r="4831" spans="2:13">
      <c r="B4831" s="66" t="s">
        <v>1714</v>
      </c>
      <c r="C4831" s="140">
        <v>0.77</v>
      </c>
      <c r="D4831" s="63" t="s">
        <v>1664</v>
      </c>
      <c r="E4831" s="90">
        <v>80</v>
      </c>
      <c r="F4831" s="68"/>
      <c r="G4831" s="72" t="s">
        <v>1664</v>
      </c>
      <c r="H4831" s="91" t="s">
        <v>1723</v>
      </c>
      <c r="I4831" s="70"/>
      <c r="J4831" s="561"/>
      <c r="K4831" s="561"/>
      <c r="L4831" s="561"/>
      <c r="M4831" s="65"/>
    </row>
    <row r="4832" spans="2:13">
      <c r="B4832" s="844" t="s">
        <v>1671</v>
      </c>
      <c r="C4832" s="839"/>
      <c r="D4832" s="840"/>
      <c r="E4832" s="838" t="s">
        <v>1672</v>
      </c>
      <c r="F4832" s="839"/>
      <c r="G4832" s="840"/>
      <c r="H4832" s="838" t="s">
        <v>1673</v>
      </c>
      <c r="I4832" s="839"/>
      <c r="J4832" s="840"/>
      <c r="K4832" s="838" t="s">
        <v>1701</v>
      </c>
      <c r="L4832" s="839"/>
      <c r="M4832" s="845"/>
    </row>
    <row r="4833" spans="2:13">
      <c r="B4833" s="73" t="s">
        <v>1674</v>
      </c>
      <c r="C4833" s="558" t="s">
        <v>1675</v>
      </c>
      <c r="D4833" s="559" t="s">
        <v>1676</v>
      </c>
      <c r="E4833" s="557" t="s">
        <v>1674</v>
      </c>
      <c r="F4833" s="558" t="s">
        <v>1675</v>
      </c>
      <c r="G4833" s="559" t="s">
        <v>1676</v>
      </c>
      <c r="H4833" s="557" t="s">
        <v>1694</v>
      </c>
      <c r="I4833" s="558" t="s">
        <v>1731</v>
      </c>
      <c r="J4833" s="559" t="s">
        <v>1732</v>
      </c>
      <c r="K4833" s="557" t="s">
        <v>1702</v>
      </c>
      <c r="L4833" s="558"/>
      <c r="M4833" s="77" t="s">
        <v>1703</v>
      </c>
    </row>
    <row r="4834" spans="2:13">
      <c r="B4834" s="61" t="s">
        <v>1678</v>
      </c>
      <c r="C4834" s="86" t="s">
        <v>1144</v>
      </c>
      <c r="D4834" s="92">
        <v>102</v>
      </c>
      <c r="E4834" s="560" t="s">
        <v>1678</v>
      </c>
      <c r="F4834" s="94" t="s">
        <v>944</v>
      </c>
      <c r="G4834" s="92">
        <v>68</v>
      </c>
      <c r="H4834" s="560" t="s">
        <v>1695</v>
      </c>
      <c r="I4834" s="86">
        <v>0</v>
      </c>
      <c r="J4834" s="92">
        <v>10</v>
      </c>
      <c r="K4834" s="560" t="s">
        <v>1704</v>
      </c>
      <c r="L4834" s="561"/>
      <c r="M4834" s="107">
        <v>0</v>
      </c>
    </row>
    <row r="4835" spans="2:13">
      <c r="B4835" s="61" t="s">
        <v>1679</v>
      </c>
      <c r="C4835" s="86" t="s">
        <v>845</v>
      </c>
      <c r="D4835" s="92">
        <v>62</v>
      </c>
      <c r="E4835" s="560" t="s">
        <v>1679</v>
      </c>
      <c r="F4835" s="86" t="s">
        <v>844</v>
      </c>
      <c r="G4835" s="92">
        <v>102</v>
      </c>
      <c r="H4835" s="560" t="s">
        <v>1696</v>
      </c>
      <c r="I4835" s="86">
        <v>90</v>
      </c>
      <c r="J4835" s="92">
        <v>0</v>
      </c>
      <c r="K4835" s="560" t="s">
        <v>1735</v>
      </c>
      <c r="L4835" s="561"/>
      <c r="M4835" s="107">
        <v>25</v>
      </c>
    </row>
    <row r="4836" spans="2:13">
      <c r="B4836" s="61" t="s">
        <v>1680</v>
      </c>
      <c r="C4836" s="86" t="s">
        <v>1722</v>
      </c>
      <c r="D4836" s="92">
        <v>0</v>
      </c>
      <c r="E4836" s="560" t="s">
        <v>1680</v>
      </c>
      <c r="F4836" s="86" t="s">
        <v>1722</v>
      </c>
      <c r="G4836" s="92">
        <v>0</v>
      </c>
      <c r="H4836" s="560" t="s">
        <v>1697</v>
      </c>
      <c r="I4836" s="86">
        <v>0</v>
      </c>
      <c r="J4836" s="92">
        <v>30</v>
      </c>
      <c r="K4836" s="67" t="s">
        <v>1706</v>
      </c>
      <c r="L4836" s="68"/>
      <c r="M4836" s="101">
        <v>0</v>
      </c>
    </row>
    <row r="4837" spans="2:13">
      <c r="B4837" s="61" t="s">
        <v>1681</v>
      </c>
      <c r="C4837" s="109" t="s">
        <v>1784</v>
      </c>
      <c r="D4837" s="92">
        <v>75</v>
      </c>
      <c r="E4837" s="560" t="s">
        <v>1681</v>
      </c>
      <c r="F4837" s="96" t="s">
        <v>719</v>
      </c>
      <c r="G4837" s="92">
        <v>45</v>
      </c>
      <c r="H4837" s="560" t="s">
        <v>1698</v>
      </c>
      <c r="I4837" s="86">
        <v>0</v>
      </c>
      <c r="J4837" s="92">
        <v>10</v>
      </c>
      <c r="K4837" s="838" t="s">
        <v>1707</v>
      </c>
      <c r="L4837" s="839"/>
      <c r="M4837" s="845"/>
    </row>
    <row r="4838" spans="2:13">
      <c r="B4838" s="61" t="s">
        <v>1682</v>
      </c>
      <c r="C4838" s="86" t="s">
        <v>1722</v>
      </c>
      <c r="D4838" s="92">
        <v>0</v>
      </c>
      <c r="E4838" s="560" t="s">
        <v>1682</v>
      </c>
      <c r="F4838" s="86" t="s">
        <v>889</v>
      </c>
      <c r="G4838" s="92">
        <v>80</v>
      </c>
      <c r="H4838" s="561" t="s">
        <v>1724</v>
      </c>
      <c r="I4838" s="86">
        <v>50</v>
      </c>
      <c r="J4838" s="92">
        <v>0</v>
      </c>
      <c r="K4838" s="846" t="s">
        <v>1708</v>
      </c>
      <c r="L4838" s="847"/>
      <c r="M4838" s="107">
        <v>0</v>
      </c>
    </row>
    <row r="4839" spans="2:13">
      <c r="B4839" s="61" t="s">
        <v>1683</v>
      </c>
      <c r="C4839" s="86" t="s">
        <v>953</v>
      </c>
      <c r="D4839" s="92">
        <v>75</v>
      </c>
      <c r="E4839" s="560" t="s">
        <v>1683</v>
      </c>
      <c r="F4839" s="86" t="s">
        <v>950</v>
      </c>
      <c r="G4839" s="92">
        <v>95</v>
      </c>
      <c r="H4839" s="560" t="s">
        <v>1699</v>
      </c>
      <c r="I4839" s="86">
        <v>0</v>
      </c>
      <c r="J4839" s="92">
        <v>10</v>
      </c>
      <c r="K4839" s="846" t="s">
        <v>1709</v>
      </c>
      <c r="L4839" s="847"/>
      <c r="M4839" s="107">
        <v>0</v>
      </c>
    </row>
    <row r="4840" spans="2:13">
      <c r="B4840" s="61" t="s">
        <v>1684</v>
      </c>
      <c r="C4840" s="96" t="s">
        <v>869</v>
      </c>
      <c r="D4840" s="92">
        <v>150</v>
      </c>
      <c r="E4840" s="560" t="s">
        <v>1684</v>
      </c>
      <c r="F4840" s="94" t="s">
        <v>866</v>
      </c>
      <c r="G4840" s="92">
        <v>84</v>
      </c>
      <c r="H4840" s="560" t="s">
        <v>1685</v>
      </c>
      <c r="I4840" s="86">
        <v>85</v>
      </c>
      <c r="J4840" s="92">
        <v>30</v>
      </c>
      <c r="K4840" s="846" t="s">
        <v>1710</v>
      </c>
      <c r="L4840" s="847"/>
      <c r="M4840" s="107">
        <v>0</v>
      </c>
    </row>
    <row r="4841" spans="2:13">
      <c r="B4841" s="61" t="s">
        <v>1685</v>
      </c>
      <c r="C4841" s="96" t="s">
        <v>1091</v>
      </c>
      <c r="D4841" s="92">
        <v>50</v>
      </c>
      <c r="E4841" s="560" t="s">
        <v>1685</v>
      </c>
      <c r="F4841" s="96" t="s">
        <v>1216</v>
      </c>
      <c r="G4841" s="92">
        <v>90</v>
      </c>
      <c r="H4841" s="560" t="s">
        <v>1700</v>
      </c>
      <c r="I4841" s="100">
        <v>0</v>
      </c>
      <c r="J4841" s="106">
        <v>0</v>
      </c>
      <c r="K4841" s="593" t="s">
        <v>2003</v>
      </c>
      <c r="L4841" s="100"/>
      <c r="M4841" s="101">
        <v>0</v>
      </c>
    </row>
    <row r="4842" spans="2:13">
      <c r="B4842" s="61" t="s">
        <v>1686</v>
      </c>
      <c r="C4842" s="86" t="s">
        <v>1722</v>
      </c>
      <c r="D4842" s="92">
        <v>0</v>
      </c>
      <c r="E4842" s="560" t="s">
        <v>1686</v>
      </c>
      <c r="F4842" s="86" t="s">
        <v>1722</v>
      </c>
      <c r="G4842" s="92">
        <v>0</v>
      </c>
      <c r="H4842" s="848" t="s">
        <v>1712</v>
      </c>
      <c r="I4842" s="849"/>
      <c r="J4842" s="81" t="s">
        <v>1711</v>
      </c>
      <c r="K4842" s="97">
        <v>50</v>
      </c>
      <c r="L4842" s="82" t="s">
        <v>1705</v>
      </c>
      <c r="M4842" s="98">
        <v>270</v>
      </c>
    </row>
    <row r="4843" spans="2:13">
      <c r="B4843" s="61" t="s">
        <v>1687</v>
      </c>
      <c r="C4843" s="86" t="s">
        <v>1722</v>
      </c>
      <c r="D4843" s="92">
        <v>0</v>
      </c>
      <c r="E4843" s="560" t="s">
        <v>1687</v>
      </c>
      <c r="F4843" s="86" t="s">
        <v>1722</v>
      </c>
      <c r="G4843" s="92">
        <v>0</v>
      </c>
      <c r="H4843" s="561"/>
      <c r="I4843" s="561"/>
      <c r="J4843" s="561"/>
      <c r="K4843" s="561"/>
      <c r="L4843" s="561"/>
      <c r="M4843" s="65"/>
    </row>
    <row r="4844" spans="2:13">
      <c r="B4844" s="61" t="s">
        <v>1688</v>
      </c>
      <c r="C4844" s="86" t="s">
        <v>1722</v>
      </c>
      <c r="D4844" s="92">
        <v>0</v>
      </c>
      <c r="E4844" s="560" t="s">
        <v>1688</v>
      </c>
      <c r="F4844" s="86" t="s">
        <v>1722</v>
      </c>
      <c r="G4844" s="92">
        <v>0</v>
      </c>
      <c r="H4844" s="561"/>
      <c r="I4844" s="561"/>
      <c r="J4844" s="561"/>
      <c r="K4844" s="561"/>
      <c r="L4844" s="561"/>
      <c r="M4844" s="65"/>
    </row>
    <row r="4845" spans="2:13">
      <c r="B4845" s="61" t="s">
        <v>1689</v>
      </c>
      <c r="C4845" s="86" t="s">
        <v>1722</v>
      </c>
      <c r="D4845" s="92">
        <v>0</v>
      </c>
      <c r="E4845" s="560" t="s">
        <v>1689</v>
      </c>
      <c r="F4845" s="86" t="s">
        <v>1722</v>
      </c>
      <c r="G4845" s="92">
        <v>0</v>
      </c>
      <c r="H4845" s="561"/>
      <c r="I4845" s="561"/>
      <c r="J4845" s="561"/>
      <c r="K4845" s="561"/>
      <c r="L4845" s="561"/>
      <c r="M4845" s="65"/>
    </row>
    <row r="4846" spans="2:13">
      <c r="B4846" s="61" t="s">
        <v>1690</v>
      </c>
      <c r="C4846" s="86" t="s">
        <v>1154</v>
      </c>
      <c r="D4846" s="92">
        <v>68</v>
      </c>
      <c r="E4846" s="560" t="s">
        <v>1690</v>
      </c>
      <c r="F4846" s="109" t="s">
        <v>1851</v>
      </c>
      <c r="G4846" s="92">
        <v>60</v>
      </c>
      <c r="H4846" s="561"/>
      <c r="I4846" s="561"/>
      <c r="J4846" s="561"/>
      <c r="K4846" s="561"/>
      <c r="L4846" s="561"/>
      <c r="M4846" s="65"/>
    </row>
    <row r="4847" spans="2:13">
      <c r="B4847" s="61" t="s">
        <v>1691</v>
      </c>
      <c r="C4847" s="86" t="s">
        <v>656</v>
      </c>
      <c r="D4847" s="92">
        <v>30</v>
      </c>
      <c r="E4847" s="560" t="s">
        <v>1691</v>
      </c>
      <c r="F4847" s="96" t="s">
        <v>1185</v>
      </c>
      <c r="G4847" s="92">
        <v>80</v>
      </c>
      <c r="H4847" s="86" t="s">
        <v>1716</v>
      </c>
      <c r="I4847" s="561"/>
      <c r="J4847" s="85" t="s">
        <v>1717</v>
      </c>
      <c r="K4847" s="561"/>
      <c r="L4847" s="85" t="s">
        <v>1718</v>
      </c>
      <c r="M4847" s="65"/>
    </row>
    <row r="4848" spans="2:13">
      <c r="B4848" s="61" t="s">
        <v>1692</v>
      </c>
      <c r="C4848" s="86" t="s">
        <v>1722</v>
      </c>
      <c r="D4848" s="92">
        <v>0</v>
      </c>
      <c r="E4848" s="560" t="s">
        <v>1692</v>
      </c>
      <c r="F4848" s="86" t="s">
        <v>1722</v>
      </c>
      <c r="G4848" s="92">
        <v>0</v>
      </c>
      <c r="H4848" s="561"/>
      <c r="I4848" s="561"/>
      <c r="J4848" s="561"/>
      <c r="K4848" s="561"/>
      <c r="L4848" s="561"/>
      <c r="M4848" s="65"/>
    </row>
    <row r="4849" spans="2:13">
      <c r="B4849" s="61" t="s">
        <v>1677</v>
      </c>
      <c r="C4849" s="96" t="s">
        <v>1262</v>
      </c>
      <c r="D4849" s="92">
        <v>110</v>
      </c>
      <c r="E4849" s="560" t="s">
        <v>1677</v>
      </c>
      <c r="F4849" s="86" t="s">
        <v>761</v>
      </c>
      <c r="G4849" s="92">
        <v>80</v>
      </c>
      <c r="H4849" s="561"/>
      <c r="I4849" s="561"/>
      <c r="J4849" s="561"/>
      <c r="K4849" s="561"/>
      <c r="L4849" s="561"/>
      <c r="M4849" s="65"/>
    </row>
    <row r="4850" spans="2:13">
      <c r="B4850" s="61" t="s">
        <v>1693</v>
      </c>
      <c r="C4850" s="86" t="s">
        <v>1723</v>
      </c>
      <c r="D4850" s="92" t="s">
        <v>1723</v>
      </c>
      <c r="E4850" s="560" t="s">
        <v>1693</v>
      </c>
      <c r="F4850" s="86" t="s">
        <v>1723</v>
      </c>
      <c r="G4850" s="92" t="s">
        <v>1723</v>
      </c>
      <c r="H4850" s="561"/>
      <c r="I4850" s="561"/>
      <c r="J4850" s="561"/>
      <c r="K4850" s="561"/>
      <c r="L4850" s="561"/>
      <c r="M4850" s="65"/>
    </row>
    <row r="4851" spans="2:13" ht="15.75" thickBot="1">
      <c r="B4851" s="102" t="s">
        <v>1729</v>
      </c>
      <c r="C4851" s="93"/>
      <c r="D4851" s="108">
        <v>80</v>
      </c>
      <c r="E4851" s="103" t="s">
        <v>1730</v>
      </c>
      <c r="F4851" s="93"/>
      <c r="G4851" s="108">
        <v>78</v>
      </c>
      <c r="H4851" s="83"/>
      <c r="I4851" s="83"/>
      <c r="J4851" s="83"/>
      <c r="K4851" s="83"/>
      <c r="L4851" s="83"/>
      <c r="M4851" s="84"/>
    </row>
    <row r="4852" spans="2:13" ht="16.5" thickTop="1" thickBot="1">
      <c r="B4852" s="156"/>
      <c r="C4852" s="157"/>
      <c r="D4852" s="157"/>
      <c r="E4852" s="156"/>
      <c r="F4852" s="157"/>
      <c r="G4852" s="157"/>
      <c r="H4852" s="156"/>
      <c r="I4852" s="156"/>
      <c r="J4852" s="156"/>
      <c r="K4852" s="156"/>
      <c r="L4852" s="156"/>
      <c r="M4852" s="156"/>
    </row>
    <row r="4853" spans="2:13" ht="16.5" thickTop="1" thickBot="1">
      <c r="B4853" s="833" t="s">
        <v>2174</v>
      </c>
      <c r="C4853" s="834"/>
      <c r="D4853" s="835" t="s">
        <v>1658</v>
      </c>
      <c r="E4853" s="836"/>
      <c r="F4853" s="836"/>
      <c r="G4853" s="836"/>
      <c r="H4853" s="836"/>
      <c r="I4853" s="837"/>
      <c r="J4853" s="250"/>
      <c r="K4853" s="59"/>
      <c r="L4853" s="59"/>
      <c r="M4853" s="60"/>
    </row>
    <row r="4854" spans="2:13" ht="15.75" thickTop="1">
      <c r="B4854" s="66" t="s">
        <v>1667</v>
      </c>
      <c r="C4854" s="727" t="s">
        <v>2078</v>
      </c>
      <c r="D4854" s="726" t="s">
        <v>1652</v>
      </c>
      <c r="E4854" s="727" t="s">
        <v>1653</v>
      </c>
      <c r="F4854" s="727" t="s">
        <v>1654</v>
      </c>
      <c r="G4854" s="727" t="s">
        <v>1656</v>
      </c>
      <c r="H4854" s="727" t="s">
        <v>1655</v>
      </c>
      <c r="I4854" s="728" t="s">
        <v>1657</v>
      </c>
      <c r="J4854" s="184"/>
      <c r="K4854" s="730"/>
      <c r="L4854" s="730"/>
      <c r="M4854" s="65"/>
    </row>
    <row r="4855" spans="2:13">
      <c r="B4855" s="66" t="s">
        <v>1757</v>
      </c>
      <c r="C4855" s="86" t="s">
        <v>1792</v>
      </c>
      <c r="D4855" s="87">
        <v>60</v>
      </c>
      <c r="E4855" s="88">
        <v>60</v>
      </c>
      <c r="F4855" s="88">
        <v>75</v>
      </c>
      <c r="G4855" s="88">
        <v>60</v>
      </c>
      <c r="H4855" s="88">
        <v>75</v>
      </c>
      <c r="I4855" s="89">
        <v>80</v>
      </c>
      <c r="J4855" s="184"/>
      <c r="K4855" s="730"/>
      <c r="L4855" s="730"/>
      <c r="M4855" s="65"/>
    </row>
    <row r="4856" spans="2:13">
      <c r="B4856" s="66" t="s">
        <v>1665</v>
      </c>
      <c r="C4856" s="86" t="s">
        <v>4</v>
      </c>
      <c r="D4856" s="838" t="s">
        <v>1669</v>
      </c>
      <c r="E4856" s="839"/>
      <c r="F4856" s="839"/>
      <c r="G4856" s="839"/>
      <c r="H4856" s="839"/>
      <c r="I4856" s="840"/>
      <c r="J4856" s="184"/>
      <c r="K4856" s="730"/>
      <c r="L4856" s="730"/>
      <c r="M4856" s="65"/>
    </row>
    <row r="4857" spans="2:13">
      <c r="B4857" s="66" t="s">
        <v>1666</v>
      </c>
      <c r="C4857" s="86" t="s">
        <v>13</v>
      </c>
      <c r="D4857" s="841" t="s">
        <v>1661</v>
      </c>
      <c r="E4857" s="842"/>
      <c r="F4857" s="842"/>
      <c r="G4857" s="842" t="s">
        <v>1662</v>
      </c>
      <c r="H4857" s="842"/>
      <c r="I4857" s="843"/>
      <c r="J4857" s="184"/>
      <c r="K4857" s="730"/>
      <c r="L4857" s="730"/>
      <c r="M4857" s="65"/>
    </row>
    <row r="4858" spans="2:13">
      <c r="B4858" s="66" t="s">
        <v>1670</v>
      </c>
      <c r="C4858" s="96" t="s">
        <v>1543</v>
      </c>
      <c r="D4858" s="63" t="s">
        <v>1663</v>
      </c>
      <c r="E4858" s="730" t="s">
        <v>869</v>
      </c>
      <c r="F4858" s="730"/>
      <c r="G4858" s="64" t="s">
        <v>1663</v>
      </c>
      <c r="H4858" s="730" t="s">
        <v>1372</v>
      </c>
      <c r="I4858" s="70"/>
      <c r="J4858" s="738"/>
      <c r="K4858" s="730"/>
      <c r="L4858" s="730"/>
      <c r="M4858" s="65"/>
    </row>
    <row r="4859" spans="2:13">
      <c r="B4859" s="66" t="s">
        <v>1659</v>
      </c>
      <c r="C4859" s="140">
        <v>570.77</v>
      </c>
      <c r="D4859" s="71" t="s">
        <v>1664</v>
      </c>
      <c r="E4859" s="90">
        <v>150</v>
      </c>
      <c r="F4859" s="68"/>
      <c r="G4859" s="72" t="s">
        <v>1664</v>
      </c>
      <c r="H4859" s="90">
        <v>72</v>
      </c>
      <c r="I4859" s="69"/>
      <c r="J4859" s="120"/>
      <c r="K4859" s="730"/>
      <c r="L4859" s="730"/>
      <c r="M4859" s="65"/>
    </row>
    <row r="4860" spans="2:13">
      <c r="B4860" s="66" t="s">
        <v>1660</v>
      </c>
      <c r="C4860" s="140">
        <v>138</v>
      </c>
      <c r="D4860" s="838" t="s">
        <v>1668</v>
      </c>
      <c r="E4860" s="839"/>
      <c r="F4860" s="839"/>
      <c r="G4860" s="839"/>
      <c r="H4860" s="839"/>
      <c r="I4860" s="840"/>
      <c r="J4860" s="120"/>
      <c r="K4860" s="730"/>
      <c r="L4860" s="730"/>
      <c r="M4860" s="65"/>
    </row>
    <row r="4861" spans="2:13">
      <c r="B4861" s="66" t="s">
        <v>1728</v>
      </c>
      <c r="C4861" s="140">
        <v>519.38</v>
      </c>
      <c r="D4861" s="841" t="s">
        <v>1661</v>
      </c>
      <c r="E4861" s="842"/>
      <c r="F4861" s="842"/>
      <c r="G4861" s="842" t="s">
        <v>1662</v>
      </c>
      <c r="H4861" s="842"/>
      <c r="I4861" s="843"/>
      <c r="J4861" s="120"/>
      <c r="K4861" s="730"/>
      <c r="L4861" s="730"/>
      <c r="M4861" s="65"/>
    </row>
    <row r="4862" spans="2:13">
      <c r="B4862" s="66" t="s">
        <v>1713</v>
      </c>
      <c r="C4862" s="140">
        <v>0.92</v>
      </c>
      <c r="D4862" s="63" t="s">
        <v>1663</v>
      </c>
      <c r="E4862" s="730" t="s">
        <v>866</v>
      </c>
      <c r="F4862" s="730"/>
      <c r="G4862" s="64" t="s">
        <v>1663</v>
      </c>
      <c r="H4862" s="730" t="s">
        <v>13</v>
      </c>
      <c r="I4862" s="70"/>
      <c r="J4862" s="120"/>
      <c r="K4862" s="730"/>
      <c r="L4862" s="730"/>
      <c r="M4862" s="65"/>
    </row>
    <row r="4863" spans="2:13">
      <c r="B4863" s="66" t="s">
        <v>1714</v>
      </c>
      <c r="C4863" s="140">
        <v>1.23</v>
      </c>
      <c r="D4863" s="63" t="s">
        <v>1664</v>
      </c>
      <c r="E4863" s="90">
        <v>84</v>
      </c>
      <c r="F4863" s="68"/>
      <c r="G4863" s="72" t="s">
        <v>1664</v>
      </c>
      <c r="H4863" s="91">
        <v>90</v>
      </c>
      <c r="I4863" s="70"/>
      <c r="J4863" s="120"/>
      <c r="K4863" s="730"/>
      <c r="L4863" s="730"/>
      <c r="M4863" s="65"/>
    </row>
    <row r="4864" spans="2:13">
      <c r="B4864" s="844" t="s">
        <v>1671</v>
      </c>
      <c r="C4864" s="839"/>
      <c r="D4864" s="840"/>
      <c r="E4864" s="838" t="s">
        <v>1672</v>
      </c>
      <c r="F4864" s="839"/>
      <c r="G4864" s="840"/>
      <c r="H4864" s="838" t="s">
        <v>1673</v>
      </c>
      <c r="I4864" s="839"/>
      <c r="J4864" s="840"/>
      <c r="K4864" s="838" t="s">
        <v>1701</v>
      </c>
      <c r="L4864" s="839"/>
      <c r="M4864" s="845"/>
    </row>
    <row r="4865" spans="2:13">
      <c r="B4865" s="73" t="s">
        <v>1674</v>
      </c>
      <c r="C4865" s="727" t="s">
        <v>1675</v>
      </c>
      <c r="D4865" s="728" t="s">
        <v>1676</v>
      </c>
      <c r="E4865" s="726" t="s">
        <v>1674</v>
      </c>
      <c r="F4865" s="727" t="s">
        <v>1675</v>
      </c>
      <c r="G4865" s="728" t="s">
        <v>1676</v>
      </c>
      <c r="H4865" s="726" t="s">
        <v>1694</v>
      </c>
      <c r="I4865" s="727" t="s">
        <v>1731</v>
      </c>
      <c r="J4865" s="728" t="s">
        <v>1732</v>
      </c>
      <c r="K4865" s="726" t="s">
        <v>1702</v>
      </c>
      <c r="L4865" s="727"/>
      <c r="M4865" s="77" t="s">
        <v>1703</v>
      </c>
    </row>
    <row r="4866" spans="2:13">
      <c r="B4866" s="61" t="s">
        <v>1678</v>
      </c>
      <c r="C4866" s="86" t="s">
        <v>1144</v>
      </c>
      <c r="D4866" s="92">
        <v>102</v>
      </c>
      <c r="E4866" s="729" t="s">
        <v>1678</v>
      </c>
      <c r="F4866" s="94" t="s">
        <v>944</v>
      </c>
      <c r="G4866" s="92">
        <v>68</v>
      </c>
      <c r="H4866" s="729" t="s">
        <v>1695</v>
      </c>
      <c r="I4866" s="86">
        <v>0</v>
      </c>
      <c r="J4866" s="92">
        <v>10</v>
      </c>
      <c r="K4866" s="729" t="s">
        <v>1704</v>
      </c>
      <c r="L4866" s="730"/>
      <c r="M4866" s="107">
        <v>55</v>
      </c>
    </row>
    <row r="4867" spans="2:13">
      <c r="B4867" s="61" t="s">
        <v>1679</v>
      </c>
      <c r="C4867" s="86" t="s">
        <v>847</v>
      </c>
      <c r="D4867" s="92">
        <v>75</v>
      </c>
      <c r="E4867" s="729" t="s">
        <v>1679</v>
      </c>
      <c r="F4867" s="86" t="s">
        <v>1722</v>
      </c>
      <c r="G4867" s="92">
        <v>0</v>
      </c>
      <c r="H4867" s="729" t="s">
        <v>1696</v>
      </c>
      <c r="I4867" s="86">
        <v>90</v>
      </c>
      <c r="J4867" s="92">
        <v>10</v>
      </c>
      <c r="K4867" s="729" t="s">
        <v>1735</v>
      </c>
      <c r="L4867" s="730"/>
      <c r="M4867" s="107">
        <v>50</v>
      </c>
    </row>
    <row r="4868" spans="2:13">
      <c r="B4868" s="61" t="s">
        <v>1680</v>
      </c>
      <c r="C4868" s="86" t="s">
        <v>1722</v>
      </c>
      <c r="D4868" s="92">
        <v>0</v>
      </c>
      <c r="E4868" s="729" t="s">
        <v>1680</v>
      </c>
      <c r="F4868" s="86" t="s">
        <v>1722</v>
      </c>
      <c r="G4868" s="92">
        <v>0</v>
      </c>
      <c r="H4868" s="729" t="s">
        <v>1697</v>
      </c>
      <c r="I4868" s="86">
        <v>100</v>
      </c>
      <c r="J4868" s="92">
        <v>30</v>
      </c>
      <c r="K4868" s="67" t="s">
        <v>1706</v>
      </c>
      <c r="L4868" s="68"/>
      <c r="M4868" s="101">
        <v>0</v>
      </c>
    </row>
    <row r="4869" spans="2:13">
      <c r="B4869" s="61" t="s">
        <v>1681</v>
      </c>
      <c r="C4869" s="109" t="s">
        <v>1784</v>
      </c>
      <c r="D4869" s="92">
        <v>75</v>
      </c>
      <c r="E4869" s="729" t="s">
        <v>1681</v>
      </c>
      <c r="F4869" s="86" t="s">
        <v>1722</v>
      </c>
      <c r="G4869" s="92">
        <v>0</v>
      </c>
      <c r="H4869" s="729" t="s">
        <v>1698</v>
      </c>
      <c r="I4869" s="86">
        <v>0</v>
      </c>
      <c r="J4869" s="92">
        <v>10</v>
      </c>
      <c r="K4869" s="838" t="s">
        <v>1707</v>
      </c>
      <c r="L4869" s="839"/>
      <c r="M4869" s="845"/>
    </row>
    <row r="4870" spans="2:13">
      <c r="B4870" s="61" t="s">
        <v>1682</v>
      </c>
      <c r="C4870" s="86" t="s">
        <v>1722</v>
      </c>
      <c r="D4870" s="92">
        <v>0</v>
      </c>
      <c r="E4870" s="729" t="s">
        <v>1682</v>
      </c>
      <c r="F4870" s="86" t="s">
        <v>889</v>
      </c>
      <c r="G4870" s="92">
        <v>80</v>
      </c>
      <c r="H4870" s="730" t="s">
        <v>1724</v>
      </c>
      <c r="I4870" s="86">
        <v>50</v>
      </c>
      <c r="J4870" s="92">
        <v>0</v>
      </c>
      <c r="K4870" s="846" t="s">
        <v>1708</v>
      </c>
      <c r="L4870" s="847"/>
      <c r="M4870" s="107">
        <v>0</v>
      </c>
    </row>
    <row r="4871" spans="2:13">
      <c r="B4871" s="61" t="s">
        <v>1683</v>
      </c>
      <c r="C4871" s="86" t="s">
        <v>953</v>
      </c>
      <c r="D4871" s="92">
        <v>75</v>
      </c>
      <c r="E4871" s="729" t="s">
        <v>1683</v>
      </c>
      <c r="F4871" s="86" t="s">
        <v>1722</v>
      </c>
      <c r="G4871" s="92">
        <v>0</v>
      </c>
      <c r="H4871" s="729" t="s">
        <v>1699</v>
      </c>
      <c r="I4871" s="86">
        <v>0</v>
      </c>
      <c r="J4871" s="92">
        <v>10</v>
      </c>
      <c r="K4871" s="846" t="s">
        <v>1709</v>
      </c>
      <c r="L4871" s="847"/>
      <c r="M4871" s="107">
        <v>0</v>
      </c>
    </row>
    <row r="4872" spans="2:13">
      <c r="B4872" s="61" t="s">
        <v>1684</v>
      </c>
      <c r="C4872" s="86" t="s">
        <v>1723</v>
      </c>
      <c r="D4872" s="92" t="s">
        <v>1723</v>
      </c>
      <c r="E4872" s="729" t="s">
        <v>1684</v>
      </c>
      <c r="F4872" s="86" t="s">
        <v>1723</v>
      </c>
      <c r="G4872" s="92" t="s">
        <v>1723</v>
      </c>
      <c r="H4872" s="729" t="s">
        <v>1685</v>
      </c>
      <c r="I4872" s="86">
        <v>85</v>
      </c>
      <c r="J4872" s="92">
        <v>30</v>
      </c>
      <c r="K4872" s="846" t="s">
        <v>1710</v>
      </c>
      <c r="L4872" s="847"/>
      <c r="M4872" s="107">
        <v>0</v>
      </c>
    </row>
    <row r="4873" spans="2:13">
      <c r="B4873" s="61" t="s">
        <v>1685</v>
      </c>
      <c r="C4873" s="86" t="s">
        <v>1095</v>
      </c>
      <c r="D4873" s="92">
        <v>80</v>
      </c>
      <c r="E4873" s="729" t="s">
        <v>1685</v>
      </c>
      <c r="F4873" s="86" t="s">
        <v>1722</v>
      </c>
      <c r="G4873" s="92">
        <v>0</v>
      </c>
      <c r="H4873" s="729" t="s">
        <v>1700</v>
      </c>
      <c r="I4873" s="100">
        <v>0</v>
      </c>
      <c r="J4873" s="106">
        <v>0</v>
      </c>
      <c r="K4873" s="593" t="s">
        <v>2003</v>
      </c>
      <c r="L4873" s="100"/>
      <c r="M4873" s="101">
        <v>0</v>
      </c>
    </row>
    <row r="4874" spans="2:13">
      <c r="B4874" s="61" t="s">
        <v>1686</v>
      </c>
      <c r="C4874" s="86" t="s">
        <v>1722</v>
      </c>
      <c r="D4874" s="92">
        <v>0</v>
      </c>
      <c r="E4874" s="729" t="s">
        <v>1686</v>
      </c>
      <c r="F4874" s="86" t="s">
        <v>1722</v>
      </c>
      <c r="G4874" s="92">
        <v>0</v>
      </c>
      <c r="H4874" s="848" t="s">
        <v>1712</v>
      </c>
      <c r="I4874" s="849"/>
      <c r="J4874" s="81" t="s">
        <v>1711</v>
      </c>
      <c r="K4874" s="97">
        <v>30</v>
      </c>
      <c r="L4874" s="82" t="s">
        <v>1705</v>
      </c>
      <c r="M4874" s="98">
        <v>295</v>
      </c>
    </row>
    <row r="4875" spans="2:13">
      <c r="B4875" s="61" t="s">
        <v>1687</v>
      </c>
      <c r="C4875" s="86" t="s">
        <v>1722</v>
      </c>
      <c r="D4875" s="92">
        <v>0</v>
      </c>
      <c r="E4875" s="729" t="s">
        <v>1687</v>
      </c>
      <c r="F4875" s="86" t="s">
        <v>1722</v>
      </c>
      <c r="G4875" s="92">
        <v>0</v>
      </c>
      <c r="H4875" s="730"/>
      <c r="I4875" s="730"/>
      <c r="J4875" s="730"/>
      <c r="K4875" s="730"/>
      <c r="L4875" s="730"/>
      <c r="M4875" s="65"/>
    </row>
    <row r="4876" spans="2:13">
      <c r="B4876" s="61" t="s">
        <v>1688</v>
      </c>
      <c r="C4876" s="86" t="s">
        <v>1723</v>
      </c>
      <c r="D4876" s="92" t="s">
        <v>1723</v>
      </c>
      <c r="E4876" s="729" t="s">
        <v>1688</v>
      </c>
      <c r="F4876" s="86" t="s">
        <v>1723</v>
      </c>
      <c r="G4876" s="92" t="s">
        <v>1723</v>
      </c>
      <c r="H4876" s="730"/>
      <c r="I4876" s="730"/>
      <c r="J4876" s="730"/>
      <c r="K4876" s="730"/>
      <c r="L4876" s="730"/>
      <c r="M4876" s="65"/>
    </row>
    <row r="4877" spans="2:13">
      <c r="B4877" s="61" t="s">
        <v>1689</v>
      </c>
      <c r="C4877" s="86" t="s">
        <v>1722</v>
      </c>
      <c r="D4877" s="92">
        <v>0</v>
      </c>
      <c r="E4877" s="729" t="s">
        <v>1689</v>
      </c>
      <c r="F4877" s="96" t="s">
        <v>1195</v>
      </c>
      <c r="G4877" s="92">
        <v>75</v>
      </c>
      <c r="H4877" s="730"/>
      <c r="I4877" s="730"/>
      <c r="J4877" s="730"/>
      <c r="K4877" s="730"/>
      <c r="L4877" s="730"/>
      <c r="M4877" s="65"/>
    </row>
    <row r="4878" spans="2:13">
      <c r="B4878" s="61" t="s">
        <v>1690</v>
      </c>
      <c r="C4878" s="86" t="s">
        <v>1154</v>
      </c>
      <c r="D4878" s="92">
        <v>68</v>
      </c>
      <c r="E4878" s="729" t="s">
        <v>1690</v>
      </c>
      <c r="F4878" s="86" t="s">
        <v>1722</v>
      </c>
      <c r="G4878" s="92">
        <v>0</v>
      </c>
      <c r="H4878" s="730"/>
      <c r="I4878" s="730"/>
      <c r="J4878" s="730"/>
      <c r="K4878" s="730"/>
      <c r="L4878" s="730"/>
      <c r="M4878" s="65"/>
    </row>
    <row r="4879" spans="2:13">
      <c r="B4879" s="61" t="s">
        <v>1691</v>
      </c>
      <c r="C4879" s="86" t="s">
        <v>1722</v>
      </c>
      <c r="D4879" s="92">
        <v>0</v>
      </c>
      <c r="E4879" s="729" t="s">
        <v>1691</v>
      </c>
      <c r="F4879" s="96" t="s">
        <v>1185</v>
      </c>
      <c r="G4879" s="92">
        <v>80</v>
      </c>
      <c r="H4879" s="86" t="s">
        <v>1716</v>
      </c>
      <c r="I4879" s="730"/>
      <c r="J4879" s="85" t="s">
        <v>1717</v>
      </c>
      <c r="K4879" s="730"/>
      <c r="L4879" s="85" t="s">
        <v>1718</v>
      </c>
      <c r="M4879" s="65"/>
    </row>
    <row r="4880" spans="2:13">
      <c r="B4880" s="61" t="s">
        <v>1692</v>
      </c>
      <c r="C4880" s="86" t="s">
        <v>1722</v>
      </c>
      <c r="D4880" s="92">
        <v>0</v>
      </c>
      <c r="E4880" s="729" t="s">
        <v>1692</v>
      </c>
      <c r="F4880" s="86" t="s">
        <v>1722</v>
      </c>
      <c r="G4880" s="92">
        <v>0</v>
      </c>
      <c r="H4880" s="730"/>
      <c r="I4880" s="730"/>
      <c r="J4880" s="730"/>
      <c r="K4880" s="730"/>
      <c r="L4880" s="730"/>
      <c r="M4880" s="65"/>
    </row>
    <row r="4881" spans="2:13">
      <c r="B4881" s="61" t="s">
        <v>1677</v>
      </c>
      <c r="C4881" s="86" t="s">
        <v>863</v>
      </c>
      <c r="D4881" s="92">
        <v>66</v>
      </c>
      <c r="E4881" s="729" t="s">
        <v>1677</v>
      </c>
      <c r="F4881" s="86" t="s">
        <v>1722</v>
      </c>
      <c r="G4881" s="92">
        <v>0</v>
      </c>
      <c r="H4881" s="730"/>
      <c r="I4881" s="730"/>
      <c r="J4881" s="730"/>
      <c r="K4881" s="730"/>
      <c r="L4881" s="730"/>
      <c r="M4881" s="65"/>
    </row>
    <row r="4882" spans="2:13">
      <c r="B4882" s="61" t="s">
        <v>1693</v>
      </c>
      <c r="C4882" s="96" t="s">
        <v>709</v>
      </c>
      <c r="D4882" s="92">
        <v>70</v>
      </c>
      <c r="E4882" s="729" t="s">
        <v>1693</v>
      </c>
      <c r="F4882" s="86" t="s">
        <v>1722</v>
      </c>
      <c r="G4882" s="92">
        <v>0</v>
      </c>
      <c r="H4882" s="730"/>
      <c r="I4882" s="730"/>
      <c r="J4882" s="730"/>
      <c r="K4882" s="730"/>
      <c r="L4882" s="730"/>
      <c r="M4882" s="65"/>
    </row>
    <row r="4883" spans="2:13" ht="15.75" thickBot="1">
      <c r="B4883" s="102" t="s">
        <v>1729</v>
      </c>
      <c r="C4883" s="93"/>
      <c r="D4883" s="108">
        <v>76</v>
      </c>
      <c r="E4883" s="103" t="s">
        <v>1730</v>
      </c>
      <c r="F4883" s="93"/>
      <c r="G4883" s="108">
        <v>76</v>
      </c>
      <c r="H4883" s="83"/>
      <c r="I4883" s="83"/>
      <c r="J4883" s="83"/>
      <c r="K4883" s="83"/>
      <c r="L4883" s="83"/>
      <c r="M4883" s="84"/>
    </row>
    <row r="4884" spans="2:13" ht="15.75" thickTop="1">
      <c r="B4884" s="156"/>
      <c r="C4884" s="157"/>
      <c r="D4884" s="157"/>
      <c r="E4884" s="156"/>
      <c r="F4884" s="157"/>
      <c r="G4884" s="157"/>
      <c r="H4884" s="156"/>
      <c r="I4884" s="156"/>
      <c r="J4884" s="156"/>
      <c r="K4884" s="156"/>
      <c r="L4884" s="156"/>
      <c r="M4884" s="156"/>
    </row>
    <row r="4885" spans="2:13">
      <c r="B4885" s="156"/>
      <c r="C4885" s="157"/>
      <c r="D4885" s="157"/>
      <c r="E4885" s="156"/>
      <c r="F4885" s="157"/>
      <c r="G4885" s="157"/>
      <c r="H4885" s="156"/>
      <c r="I4885" s="156"/>
      <c r="J4885" s="156"/>
      <c r="K4885" s="156"/>
      <c r="L4885" s="156"/>
      <c r="M4885" s="156"/>
    </row>
    <row r="4886" spans="2:13" ht="15.75" thickBot="1">
      <c r="B4886" s="156"/>
      <c r="C4886" s="157"/>
      <c r="D4886" s="157"/>
      <c r="E4886" s="156"/>
      <c r="F4886" s="157"/>
      <c r="G4886" s="157"/>
      <c r="H4886" s="156"/>
      <c r="I4886" s="156"/>
      <c r="J4886" s="156"/>
      <c r="K4886" s="156"/>
      <c r="L4886" s="156"/>
      <c r="M4886" s="156"/>
    </row>
    <row r="4887" spans="2:13" ht="16.5" thickTop="1" thickBot="1">
      <c r="B4887" s="833" t="s">
        <v>1985</v>
      </c>
      <c r="C4887" s="834"/>
      <c r="D4887" s="835" t="s">
        <v>1658</v>
      </c>
      <c r="E4887" s="836"/>
      <c r="F4887" s="836"/>
      <c r="G4887" s="836"/>
      <c r="H4887" s="836"/>
      <c r="I4887" s="837"/>
      <c r="J4887" s="112"/>
      <c r="K4887" s="59"/>
      <c r="L4887" s="59"/>
      <c r="M4887" s="60"/>
    </row>
    <row r="4888" spans="2:13" ht="15.75" thickTop="1">
      <c r="B4888" s="66" t="s">
        <v>1667</v>
      </c>
      <c r="C4888" s="600" t="s">
        <v>2046</v>
      </c>
      <c r="D4888" s="557" t="s">
        <v>1652</v>
      </c>
      <c r="E4888" s="558" t="s">
        <v>1653</v>
      </c>
      <c r="F4888" s="558" t="s">
        <v>1654</v>
      </c>
      <c r="G4888" s="558" t="s">
        <v>1656</v>
      </c>
      <c r="H4888" s="558" t="s">
        <v>1655</v>
      </c>
      <c r="I4888" s="559" t="s">
        <v>1657</v>
      </c>
      <c r="J4888" s="113"/>
      <c r="K4888" s="561"/>
      <c r="L4888" s="561"/>
      <c r="M4888" s="65"/>
    </row>
    <row r="4889" spans="2:13">
      <c r="B4889" s="66" t="s">
        <v>1757</v>
      </c>
      <c r="C4889" s="86" t="s">
        <v>1792</v>
      </c>
      <c r="D4889" s="87">
        <v>80</v>
      </c>
      <c r="E4889" s="88">
        <v>82</v>
      </c>
      <c r="F4889" s="88">
        <v>100</v>
      </c>
      <c r="G4889" s="88">
        <v>83</v>
      </c>
      <c r="H4889" s="88">
        <v>100</v>
      </c>
      <c r="I4889" s="89">
        <v>80</v>
      </c>
      <c r="J4889" s="113"/>
      <c r="K4889" s="561"/>
      <c r="L4889" s="561"/>
      <c r="M4889" s="65"/>
    </row>
    <row r="4890" spans="2:13">
      <c r="B4890" s="66" t="s">
        <v>1665</v>
      </c>
      <c r="C4890" s="86" t="s">
        <v>8</v>
      </c>
      <c r="D4890" s="838" t="s">
        <v>1669</v>
      </c>
      <c r="E4890" s="839"/>
      <c r="F4890" s="839"/>
      <c r="G4890" s="839"/>
      <c r="H4890" s="839"/>
      <c r="I4890" s="840"/>
      <c r="J4890" s="113"/>
      <c r="K4890" s="561"/>
      <c r="L4890" s="561"/>
      <c r="M4890" s="65"/>
    </row>
    <row r="4891" spans="2:13">
      <c r="B4891" s="66" t="s">
        <v>1666</v>
      </c>
      <c r="C4891" s="86" t="s">
        <v>1723</v>
      </c>
      <c r="D4891" s="841" t="s">
        <v>1661</v>
      </c>
      <c r="E4891" s="842"/>
      <c r="F4891" s="842"/>
      <c r="G4891" s="842" t="s">
        <v>1662</v>
      </c>
      <c r="H4891" s="842"/>
      <c r="I4891" s="843"/>
      <c r="J4891" s="113"/>
      <c r="K4891" s="561"/>
      <c r="L4891" s="561"/>
      <c r="M4891" s="65"/>
    </row>
    <row r="4892" spans="2:13">
      <c r="B4892" s="66" t="s">
        <v>1670</v>
      </c>
      <c r="C4892" s="94" t="s">
        <v>1529</v>
      </c>
      <c r="D4892" s="63" t="s">
        <v>1663</v>
      </c>
      <c r="E4892" s="561" t="s">
        <v>1180</v>
      </c>
      <c r="F4892" s="561"/>
      <c r="G4892" s="64" t="s">
        <v>1663</v>
      </c>
      <c r="H4892" s="561" t="s">
        <v>1723</v>
      </c>
      <c r="I4892" s="70"/>
      <c r="J4892" s="113"/>
      <c r="K4892" s="561"/>
      <c r="L4892" s="561"/>
      <c r="M4892" s="65"/>
    </row>
    <row r="4893" spans="2:13">
      <c r="B4893" s="66" t="s">
        <v>1659</v>
      </c>
      <c r="C4893" s="140">
        <v>252.73</v>
      </c>
      <c r="D4893" s="71" t="s">
        <v>1664</v>
      </c>
      <c r="E4893" s="90">
        <v>80</v>
      </c>
      <c r="F4893" s="68"/>
      <c r="G4893" s="72" t="s">
        <v>1664</v>
      </c>
      <c r="H4893" s="90" t="s">
        <v>1723</v>
      </c>
      <c r="I4893" s="69"/>
      <c r="J4893" s="113"/>
      <c r="K4893" s="561"/>
      <c r="L4893" s="561"/>
      <c r="M4893" s="65"/>
    </row>
    <row r="4894" spans="2:13">
      <c r="B4894" s="66" t="s">
        <v>1660</v>
      </c>
      <c r="C4894" s="140">
        <v>218.94</v>
      </c>
      <c r="D4894" s="838" t="s">
        <v>1668</v>
      </c>
      <c r="E4894" s="839"/>
      <c r="F4894" s="839"/>
      <c r="G4894" s="839"/>
      <c r="H4894" s="839"/>
      <c r="I4894" s="840"/>
      <c r="J4894" s="113"/>
      <c r="K4894" s="561"/>
      <c r="L4894" s="561"/>
      <c r="M4894" s="65"/>
    </row>
    <row r="4895" spans="2:13">
      <c r="B4895" s="66" t="s">
        <v>1728</v>
      </c>
      <c r="C4895" s="140">
        <v>298.51</v>
      </c>
      <c r="D4895" s="841" t="s">
        <v>1661</v>
      </c>
      <c r="E4895" s="842"/>
      <c r="F4895" s="842"/>
      <c r="G4895" s="842" t="s">
        <v>1662</v>
      </c>
      <c r="H4895" s="842"/>
      <c r="I4895" s="843"/>
      <c r="J4895" s="113"/>
      <c r="K4895" s="561"/>
      <c r="L4895" s="561"/>
      <c r="M4895" s="65"/>
    </row>
    <row r="4896" spans="2:13">
      <c r="B4896" s="66" t="s">
        <v>1713</v>
      </c>
      <c r="C4896" s="140">
        <v>1.23</v>
      </c>
      <c r="D4896" s="63" t="s">
        <v>1663</v>
      </c>
      <c r="E4896" s="561" t="s">
        <v>979</v>
      </c>
      <c r="F4896" s="561"/>
      <c r="G4896" s="64" t="s">
        <v>1663</v>
      </c>
      <c r="H4896" s="561" t="s">
        <v>1723</v>
      </c>
      <c r="I4896" s="70"/>
      <c r="J4896" s="113"/>
      <c r="K4896" s="561"/>
      <c r="L4896" s="561"/>
      <c r="M4896" s="65"/>
    </row>
    <row r="4897" spans="2:13">
      <c r="B4897" s="66" t="s">
        <v>1714</v>
      </c>
      <c r="C4897" s="140">
        <v>1.23</v>
      </c>
      <c r="D4897" s="63" t="s">
        <v>1664</v>
      </c>
      <c r="E4897" s="90">
        <v>126</v>
      </c>
      <c r="F4897" s="68"/>
      <c r="G4897" s="72" t="s">
        <v>1664</v>
      </c>
      <c r="H4897" s="91" t="s">
        <v>1723</v>
      </c>
      <c r="I4897" s="70"/>
      <c r="J4897" s="113"/>
      <c r="K4897" s="561"/>
      <c r="L4897" s="561"/>
      <c r="M4897" s="65"/>
    </row>
    <row r="4898" spans="2:13">
      <c r="B4898" s="844" t="s">
        <v>1671</v>
      </c>
      <c r="C4898" s="839"/>
      <c r="D4898" s="840"/>
      <c r="E4898" s="838" t="s">
        <v>1672</v>
      </c>
      <c r="F4898" s="839"/>
      <c r="G4898" s="840"/>
      <c r="H4898" s="838" t="s">
        <v>1673</v>
      </c>
      <c r="I4898" s="839"/>
      <c r="J4898" s="840"/>
      <c r="K4898" s="838" t="s">
        <v>1701</v>
      </c>
      <c r="L4898" s="839"/>
      <c r="M4898" s="845"/>
    </row>
    <row r="4899" spans="2:13">
      <c r="B4899" s="73" t="s">
        <v>1674</v>
      </c>
      <c r="C4899" s="558" t="s">
        <v>1675</v>
      </c>
      <c r="D4899" s="559" t="s">
        <v>1676</v>
      </c>
      <c r="E4899" s="557" t="s">
        <v>1674</v>
      </c>
      <c r="F4899" s="558" t="s">
        <v>1675</v>
      </c>
      <c r="G4899" s="559" t="s">
        <v>1676</v>
      </c>
      <c r="H4899" s="557" t="s">
        <v>1694</v>
      </c>
      <c r="I4899" s="558" t="s">
        <v>1731</v>
      </c>
      <c r="J4899" s="559" t="s">
        <v>1732</v>
      </c>
      <c r="K4899" s="557" t="s">
        <v>1702</v>
      </c>
      <c r="L4899" s="558"/>
      <c r="M4899" s="77" t="s">
        <v>1703</v>
      </c>
    </row>
    <row r="4900" spans="2:13">
      <c r="B4900" s="61" t="s">
        <v>1678</v>
      </c>
      <c r="C4900" s="86" t="s">
        <v>1144</v>
      </c>
      <c r="D4900" s="92">
        <v>102</v>
      </c>
      <c r="E4900" s="560" t="s">
        <v>1678</v>
      </c>
      <c r="F4900" s="94" t="s">
        <v>944</v>
      </c>
      <c r="G4900" s="92">
        <v>68</v>
      </c>
      <c r="H4900" s="560" t="s">
        <v>1695</v>
      </c>
      <c r="I4900" s="86">
        <v>0</v>
      </c>
      <c r="J4900" s="92">
        <v>0</v>
      </c>
      <c r="K4900" s="560" t="s">
        <v>1704</v>
      </c>
      <c r="L4900" s="561"/>
      <c r="M4900" s="107">
        <v>30</v>
      </c>
    </row>
    <row r="4901" spans="2:13">
      <c r="B4901" s="61" t="s">
        <v>1679</v>
      </c>
      <c r="C4901" s="86" t="s">
        <v>1722</v>
      </c>
      <c r="D4901" s="92">
        <v>0</v>
      </c>
      <c r="E4901" s="560" t="s">
        <v>1679</v>
      </c>
      <c r="F4901" s="86" t="s">
        <v>1722</v>
      </c>
      <c r="G4901" s="92">
        <v>0</v>
      </c>
      <c r="H4901" s="560" t="s">
        <v>1696</v>
      </c>
      <c r="I4901" s="86">
        <v>90</v>
      </c>
      <c r="J4901" s="92">
        <v>-50</v>
      </c>
      <c r="K4901" s="560" t="s">
        <v>1735</v>
      </c>
      <c r="L4901" s="561"/>
      <c r="M4901" s="107">
        <v>67</v>
      </c>
    </row>
    <row r="4902" spans="2:13">
      <c r="B4902" s="61" t="s">
        <v>1680</v>
      </c>
      <c r="C4902" s="86" t="s">
        <v>1722</v>
      </c>
      <c r="D4902" s="92">
        <v>0</v>
      </c>
      <c r="E4902" s="560" t="s">
        <v>1680</v>
      </c>
      <c r="F4902" s="86" t="s">
        <v>1722</v>
      </c>
      <c r="G4902" s="92">
        <v>0</v>
      </c>
      <c r="H4902" s="560" t="s">
        <v>1697</v>
      </c>
      <c r="I4902" s="86">
        <v>0</v>
      </c>
      <c r="J4902" s="92">
        <v>0</v>
      </c>
      <c r="K4902" s="67" t="s">
        <v>1706</v>
      </c>
      <c r="L4902" s="68"/>
      <c r="M4902" s="101">
        <v>50</v>
      </c>
    </row>
    <row r="4903" spans="2:13">
      <c r="B4903" s="61" t="s">
        <v>1681</v>
      </c>
      <c r="C4903" s="86" t="s">
        <v>1722</v>
      </c>
      <c r="D4903" s="92">
        <v>0</v>
      </c>
      <c r="E4903" s="560" t="s">
        <v>1681</v>
      </c>
      <c r="F4903" s="86" t="s">
        <v>1722</v>
      </c>
      <c r="G4903" s="92">
        <v>0</v>
      </c>
      <c r="H4903" s="560" t="s">
        <v>1698</v>
      </c>
      <c r="I4903" s="86">
        <v>0</v>
      </c>
      <c r="J4903" s="92">
        <v>0</v>
      </c>
      <c r="K4903" s="838" t="s">
        <v>1707</v>
      </c>
      <c r="L4903" s="839"/>
      <c r="M4903" s="845"/>
    </row>
    <row r="4904" spans="2:13">
      <c r="B4904" s="61" t="s">
        <v>1682</v>
      </c>
      <c r="C4904" s="86" t="s">
        <v>1723</v>
      </c>
      <c r="D4904" s="92" t="s">
        <v>1723</v>
      </c>
      <c r="E4904" s="560" t="s">
        <v>1682</v>
      </c>
      <c r="F4904" s="86" t="s">
        <v>1723</v>
      </c>
      <c r="G4904" s="92" t="s">
        <v>1723</v>
      </c>
      <c r="H4904" s="561" t="s">
        <v>1724</v>
      </c>
      <c r="I4904" s="86">
        <v>50</v>
      </c>
      <c r="J4904" s="92">
        <v>0</v>
      </c>
      <c r="K4904" s="846" t="s">
        <v>1708</v>
      </c>
      <c r="L4904" s="847"/>
      <c r="M4904" s="107">
        <v>0</v>
      </c>
    </row>
    <row r="4905" spans="2:13">
      <c r="B4905" s="61" t="s">
        <v>1683</v>
      </c>
      <c r="C4905" s="86" t="s">
        <v>1722</v>
      </c>
      <c r="D4905" s="92">
        <v>0</v>
      </c>
      <c r="E4905" s="560" t="s">
        <v>1683</v>
      </c>
      <c r="F4905" s="86" t="s">
        <v>1722</v>
      </c>
      <c r="G4905" s="92">
        <v>0</v>
      </c>
      <c r="H4905" s="560" t="s">
        <v>1699</v>
      </c>
      <c r="I4905" s="86">
        <v>0</v>
      </c>
      <c r="J4905" s="92">
        <v>0</v>
      </c>
      <c r="K4905" s="846" t="s">
        <v>1709</v>
      </c>
      <c r="L4905" s="847"/>
      <c r="M4905" s="107">
        <v>0</v>
      </c>
    </row>
    <row r="4906" spans="2:13">
      <c r="B4906" s="61" t="s">
        <v>1684</v>
      </c>
      <c r="C4906" s="86" t="s">
        <v>744</v>
      </c>
      <c r="D4906" s="92">
        <v>50</v>
      </c>
      <c r="E4906" s="560" t="s">
        <v>1684</v>
      </c>
      <c r="F4906" s="86" t="s">
        <v>1722</v>
      </c>
      <c r="G4906" s="92">
        <v>0</v>
      </c>
      <c r="H4906" s="560" t="s">
        <v>1685</v>
      </c>
      <c r="I4906" s="86">
        <v>85</v>
      </c>
      <c r="J4906" s="92">
        <v>0</v>
      </c>
      <c r="K4906" s="846" t="s">
        <v>1710</v>
      </c>
      <c r="L4906" s="847"/>
      <c r="M4906" s="107">
        <v>0</v>
      </c>
    </row>
    <row r="4907" spans="2:13">
      <c r="B4907" s="61" t="s">
        <v>1685</v>
      </c>
      <c r="C4907" s="86" t="s">
        <v>1722</v>
      </c>
      <c r="D4907" s="92">
        <v>0</v>
      </c>
      <c r="E4907" s="560" t="s">
        <v>1685</v>
      </c>
      <c r="F4907" s="86" t="s">
        <v>1722</v>
      </c>
      <c r="G4907" s="92">
        <v>0</v>
      </c>
      <c r="H4907" s="560" t="s">
        <v>1700</v>
      </c>
      <c r="I4907" s="100">
        <v>55</v>
      </c>
      <c r="J4907" s="106">
        <v>0</v>
      </c>
      <c r="K4907" s="593" t="s">
        <v>2003</v>
      </c>
      <c r="L4907" s="100"/>
      <c r="M4907" s="101">
        <v>0</v>
      </c>
    </row>
    <row r="4908" spans="2:13">
      <c r="B4908" s="61" t="s">
        <v>1686</v>
      </c>
      <c r="C4908" s="94" t="s">
        <v>811</v>
      </c>
      <c r="D4908" s="92">
        <v>100</v>
      </c>
      <c r="E4908" s="560" t="s">
        <v>1686</v>
      </c>
      <c r="F4908" s="86" t="s">
        <v>1722</v>
      </c>
      <c r="G4908" s="92">
        <v>0</v>
      </c>
      <c r="H4908" s="848" t="s">
        <v>1712</v>
      </c>
      <c r="I4908" s="849"/>
      <c r="J4908" s="81" t="s">
        <v>1711</v>
      </c>
      <c r="K4908" s="97">
        <v>0</v>
      </c>
      <c r="L4908" s="82" t="s">
        <v>1705</v>
      </c>
      <c r="M4908" s="98">
        <v>180</v>
      </c>
    </row>
    <row r="4909" spans="2:13">
      <c r="B4909" s="61" t="s">
        <v>1687</v>
      </c>
      <c r="C4909" s="86" t="s">
        <v>1722</v>
      </c>
      <c r="D4909" s="92">
        <v>0</v>
      </c>
      <c r="E4909" s="560" t="s">
        <v>1687</v>
      </c>
      <c r="F4909" s="86" t="s">
        <v>1722</v>
      </c>
      <c r="G4909" s="92">
        <v>0</v>
      </c>
      <c r="H4909" s="561"/>
      <c r="I4909" s="561"/>
      <c r="J4909" s="561"/>
      <c r="K4909" s="561"/>
      <c r="L4909" s="561"/>
      <c r="M4909" s="65"/>
    </row>
    <row r="4910" spans="2:13">
      <c r="B4910" s="61" t="s">
        <v>1688</v>
      </c>
      <c r="C4910" s="86" t="s">
        <v>1722</v>
      </c>
      <c r="D4910" s="92">
        <v>0</v>
      </c>
      <c r="E4910" s="560" t="s">
        <v>1688</v>
      </c>
      <c r="F4910" s="86" t="s">
        <v>1722</v>
      </c>
      <c r="G4910" s="92">
        <v>0</v>
      </c>
      <c r="H4910" s="561"/>
      <c r="I4910" s="561"/>
      <c r="J4910" s="561"/>
      <c r="K4910" s="561"/>
      <c r="L4910" s="561"/>
      <c r="M4910" s="65"/>
    </row>
    <row r="4911" spans="2:13">
      <c r="B4911" s="61" t="s">
        <v>1689</v>
      </c>
      <c r="C4911" s="94" t="s">
        <v>879</v>
      </c>
      <c r="D4911" s="92">
        <v>51</v>
      </c>
      <c r="E4911" s="560" t="s">
        <v>1689</v>
      </c>
      <c r="F4911" s="86" t="s">
        <v>1722</v>
      </c>
      <c r="G4911" s="92">
        <v>0</v>
      </c>
      <c r="H4911" s="561"/>
      <c r="I4911" s="561"/>
      <c r="J4911" s="561"/>
      <c r="K4911" s="561"/>
      <c r="L4911" s="561"/>
      <c r="M4911" s="65"/>
    </row>
    <row r="4912" spans="2:13">
      <c r="B4912" s="61" t="s">
        <v>1690</v>
      </c>
      <c r="C4912" s="86" t="s">
        <v>1722</v>
      </c>
      <c r="D4912" s="92">
        <v>0</v>
      </c>
      <c r="E4912" s="560" t="s">
        <v>1690</v>
      </c>
      <c r="F4912" s="109" t="s">
        <v>1851</v>
      </c>
      <c r="G4912" s="92">
        <v>60</v>
      </c>
      <c r="H4912" s="561"/>
      <c r="I4912" s="561"/>
      <c r="J4912" s="561"/>
      <c r="K4912" s="561"/>
      <c r="L4912" s="561"/>
      <c r="M4912" s="65"/>
    </row>
    <row r="4913" spans="2:13">
      <c r="B4913" s="61" t="s">
        <v>1691</v>
      </c>
      <c r="C4913" s="86" t="s">
        <v>1722</v>
      </c>
      <c r="D4913" s="92">
        <v>0</v>
      </c>
      <c r="E4913" s="560" t="s">
        <v>1691</v>
      </c>
      <c r="F4913" s="86" t="s">
        <v>1722</v>
      </c>
      <c r="G4913" s="92">
        <v>0</v>
      </c>
      <c r="H4913" s="86" t="s">
        <v>1716</v>
      </c>
      <c r="I4913" s="561"/>
      <c r="J4913" s="85" t="s">
        <v>1717</v>
      </c>
      <c r="K4913" s="561"/>
      <c r="L4913" s="85" t="s">
        <v>1718</v>
      </c>
      <c r="M4913" s="65"/>
    </row>
    <row r="4914" spans="2:13">
      <c r="B4914" s="61" t="s">
        <v>1692</v>
      </c>
      <c r="C4914" s="86" t="s">
        <v>1074</v>
      </c>
      <c r="D4914" s="92">
        <v>120</v>
      </c>
      <c r="E4914" s="560" t="s">
        <v>1692</v>
      </c>
      <c r="F4914" s="86" t="s">
        <v>1722</v>
      </c>
      <c r="G4914" s="92">
        <v>0</v>
      </c>
      <c r="H4914" s="561"/>
      <c r="I4914" s="561"/>
      <c r="J4914" s="561"/>
      <c r="K4914" s="561"/>
      <c r="L4914" s="561"/>
      <c r="M4914" s="65"/>
    </row>
    <row r="4915" spans="2:13">
      <c r="B4915" s="61" t="s">
        <v>1677</v>
      </c>
      <c r="C4915" s="86" t="s">
        <v>1722</v>
      </c>
      <c r="D4915" s="92">
        <v>0</v>
      </c>
      <c r="E4915" s="560" t="s">
        <v>1677</v>
      </c>
      <c r="F4915" s="86" t="s">
        <v>1722</v>
      </c>
      <c r="G4915" s="92">
        <v>0</v>
      </c>
      <c r="H4915" s="561"/>
      <c r="I4915" s="561"/>
      <c r="J4915" s="561"/>
      <c r="K4915" s="561"/>
      <c r="L4915" s="561"/>
      <c r="M4915" s="65"/>
    </row>
    <row r="4916" spans="2:13">
      <c r="B4916" s="61" t="s">
        <v>1693</v>
      </c>
      <c r="C4916" s="86" t="s">
        <v>964</v>
      </c>
      <c r="D4916" s="92">
        <v>75</v>
      </c>
      <c r="E4916" s="560" t="s">
        <v>1693</v>
      </c>
      <c r="F4916" s="86" t="s">
        <v>1722</v>
      </c>
      <c r="G4916" s="92">
        <v>0</v>
      </c>
      <c r="H4916" s="561"/>
      <c r="I4916" s="561"/>
      <c r="J4916" s="561"/>
      <c r="K4916" s="561"/>
      <c r="L4916" s="561"/>
      <c r="M4916" s="65"/>
    </row>
    <row r="4917" spans="2:13" ht="15.75" thickBot="1">
      <c r="B4917" s="102" t="s">
        <v>1729</v>
      </c>
      <c r="C4917" s="93"/>
      <c r="D4917" s="108">
        <v>83</v>
      </c>
      <c r="E4917" s="103" t="s">
        <v>1730</v>
      </c>
      <c r="F4917" s="93"/>
      <c r="G4917" s="108">
        <v>64</v>
      </c>
      <c r="H4917" s="83"/>
      <c r="I4917" s="83"/>
      <c r="J4917" s="83"/>
      <c r="K4917" s="83"/>
      <c r="L4917" s="83"/>
      <c r="M4917" s="84"/>
    </row>
    <row r="4918" spans="2:13" ht="15.75" thickTop="1">
      <c r="B4918" s="156"/>
      <c r="C4918" s="157"/>
      <c r="D4918" s="157"/>
      <c r="E4918" s="156"/>
      <c r="F4918" s="157"/>
      <c r="G4918" s="157"/>
      <c r="H4918" s="156"/>
      <c r="I4918" s="156"/>
      <c r="J4918" s="156"/>
      <c r="K4918" s="156"/>
      <c r="L4918" s="156"/>
      <c r="M4918" s="156"/>
    </row>
    <row r="4919" spans="2:13">
      <c r="B4919" s="156"/>
      <c r="C4919" s="157"/>
      <c r="D4919" s="157"/>
      <c r="E4919" s="156"/>
      <c r="F4919" s="157"/>
      <c r="G4919" s="157"/>
      <c r="H4919" s="156"/>
      <c r="I4919" s="156"/>
      <c r="J4919" s="156"/>
      <c r="K4919" s="156"/>
      <c r="L4919" s="156"/>
      <c r="M4919" s="156"/>
    </row>
    <row r="4920" spans="2:13" ht="15.75" thickBot="1">
      <c r="B4920" s="156"/>
      <c r="C4920" s="157"/>
      <c r="D4920" s="157"/>
      <c r="E4920" s="156"/>
      <c r="F4920" s="157"/>
      <c r="G4920" s="157"/>
      <c r="H4920" s="156"/>
      <c r="I4920" s="156"/>
      <c r="J4920" s="156"/>
      <c r="K4920" s="156"/>
      <c r="L4920" s="156"/>
      <c r="M4920" s="156"/>
    </row>
    <row r="4921" spans="2:13" ht="16.5" thickTop="1" thickBot="1">
      <c r="B4921" s="833" t="s">
        <v>1897</v>
      </c>
      <c r="C4921" s="834"/>
      <c r="D4921" s="835" t="s">
        <v>1658</v>
      </c>
      <c r="E4921" s="836"/>
      <c r="F4921" s="836"/>
      <c r="G4921" s="836"/>
      <c r="H4921" s="836"/>
      <c r="I4921" s="837"/>
      <c r="J4921" s="119"/>
      <c r="K4921" s="59"/>
      <c r="L4921" s="59"/>
      <c r="M4921" s="60"/>
    </row>
    <row r="4922" spans="2:13" ht="15.75" thickTop="1">
      <c r="B4922" s="66" t="s">
        <v>1667</v>
      </c>
      <c r="C4922" s="600" t="s">
        <v>2041</v>
      </c>
      <c r="D4922" s="361" t="s">
        <v>1652</v>
      </c>
      <c r="E4922" s="362" t="s">
        <v>1653</v>
      </c>
      <c r="F4922" s="362" t="s">
        <v>1654</v>
      </c>
      <c r="G4922" s="362" t="s">
        <v>1656</v>
      </c>
      <c r="H4922" s="362" t="s">
        <v>1655</v>
      </c>
      <c r="I4922" s="363" t="s">
        <v>1657</v>
      </c>
      <c r="J4922" s="120"/>
      <c r="K4922" s="360"/>
      <c r="L4922" s="360"/>
      <c r="M4922" s="65"/>
    </row>
    <row r="4923" spans="2:13">
      <c r="B4923" s="66" t="s">
        <v>1757</v>
      </c>
      <c r="C4923" s="86" t="s">
        <v>1762</v>
      </c>
      <c r="D4923" s="87">
        <v>80</v>
      </c>
      <c r="E4923" s="88">
        <v>105</v>
      </c>
      <c r="F4923" s="88">
        <v>105</v>
      </c>
      <c r="G4923" s="88">
        <v>105</v>
      </c>
      <c r="H4923" s="88">
        <v>105</v>
      </c>
      <c r="I4923" s="89">
        <v>80</v>
      </c>
      <c r="J4923" s="120"/>
      <c r="K4923" s="360"/>
      <c r="L4923" s="360"/>
      <c r="M4923" s="65"/>
    </row>
    <row r="4924" spans="2:13">
      <c r="B4924" s="66" t="s">
        <v>1665</v>
      </c>
      <c r="C4924" s="86" t="s">
        <v>13</v>
      </c>
      <c r="D4924" s="838" t="s">
        <v>1669</v>
      </c>
      <c r="E4924" s="839"/>
      <c r="F4924" s="839"/>
      <c r="G4924" s="839"/>
      <c r="H4924" s="839"/>
      <c r="I4924" s="840"/>
      <c r="J4924" s="120"/>
      <c r="K4924" s="360"/>
      <c r="L4924" s="360"/>
      <c r="M4924" s="65"/>
    </row>
    <row r="4925" spans="2:13">
      <c r="B4925" s="66" t="s">
        <v>1666</v>
      </c>
      <c r="C4925" s="86" t="s">
        <v>1723</v>
      </c>
      <c r="D4925" s="841" t="s">
        <v>1661</v>
      </c>
      <c r="E4925" s="842"/>
      <c r="F4925" s="842"/>
      <c r="G4925" s="842" t="s">
        <v>1662</v>
      </c>
      <c r="H4925" s="842"/>
      <c r="I4925" s="843"/>
      <c r="J4925" s="120"/>
      <c r="K4925" s="360"/>
      <c r="L4925" s="360"/>
      <c r="M4925" s="65"/>
    </row>
    <row r="4926" spans="2:13">
      <c r="B4926" s="66" t="s">
        <v>1670</v>
      </c>
      <c r="C4926" s="86" t="s">
        <v>1497</v>
      </c>
      <c r="D4926" s="63" t="s">
        <v>1663</v>
      </c>
      <c r="E4926" s="360" t="s">
        <v>1372</v>
      </c>
      <c r="F4926" s="360"/>
      <c r="G4926" s="64" t="s">
        <v>1663</v>
      </c>
      <c r="H4926" s="360" t="s">
        <v>1723</v>
      </c>
      <c r="I4926" s="70"/>
      <c r="J4926" s="120"/>
      <c r="K4926" s="360"/>
      <c r="L4926" s="360"/>
      <c r="M4926" s="65"/>
    </row>
    <row r="4927" spans="2:13">
      <c r="B4927" s="66" t="s">
        <v>1659</v>
      </c>
      <c r="C4927" s="86">
        <v>260.81</v>
      </c>
      <c r="D4927" s="71" t="s">
        <v>1664</v>
      </c>
      <c r="E4927" s="90">
        <v>72</v>
      </c>
      <c r="F4927" s="68"/>
      <c r="G4927" s="72" t="s">
        <v>1664</v>
      </c>
      <c r="H4927" s="90" t="s">
        <v>1723</v>
      </c>
      <c r="I4927" s="69"/>
      <c r="J4927" s="120"/>
      <c r="K4927" s="360"/>
      <c r="L4927" s="360"/>
      <c r="M4927" s="65"/>
    </row>
    <row r="4928" spans="2:13">
      <c r="B4928" s="66" t="s">
        <v>1660</v>
      </c>
      <c r="C4928" s="86">
        <v>304.79000000000002</v>
      </c>
      <c r="D4928" s="838" t="s">
        <v>1668</v>
      </c>
      <c r="E4928" s="839"/>
      <c r="F4928" s="839"/>
      <c r="G4928" s="839"/>
      <c r="H4928" s="839"/>
      <c r="I4928" s="840"/>
      <c r="J4928" s="120"/>
      <c r="K4928" s="360"/>
      <c r="L4928" s="360"/>
      <c r="M4928" s="65"/>
    </row>
    <row r="4929" spans="2:13">
      <c r="B4929" s="66" t="s">
        <v>1728</v>
      </c>
      <c r="C4929" s="86">
        <v>637.28</v>
      </c>
      <c r="D4929" s="841" t="s">
        <v>1661</v>
      </c>
      <c r="E4929" s="842"/>
      <c r="F4929" s="842"/>
      <c r="G4929" s="842" t="s">
        <v>1662</v>
      </c>
      <c r="H4929" s="842"/>
      <c r="I4929" s="843"/>
      <c r="J4929" s="120"/>
      <c r="K4929" s="360"/>
      <c r="L4929" s="360"/>
      <c r="M4929" s="65"/>
    </row>
    <row r="4930" spans="2:13">
      <c r="B4930" s="66" t="s">
        <v>1713</v>
      </c>
      <c r="C4930" s="86">
        <v>1.23</v>
      </c>
      <c r="D4930" s="63" t="s">
        <v>1663</v>
      </c>
      <c r="E4930" s="360" t="s">
        <v>13</v>
      </c>
      <c r="F4930" s="360"/>
      <c r="G4930" s="64" t="s">
        <v>1663</v>
      </c>
      <c r="H4930" s="360" t="s">
        <v>1723</v>
      </c>
      <c r="I4930" s="70"/>
      <c r="J4930" s="120"/>
      <c r="K4930" s="360"/>
      <c r="L4930" s="360"/>
      <c r="M4930" s="65"/>
    </row>
    <row r="4931" spans="2:13">
      <c r="B4931" s="66" t="s">
        <v>1714</v>
      </c>
      <c r="C4931" s="86">
        <v>1.23</v>
      </c>
      <c r="D4931" s="63" t="s">
        <v>1664</v>
      </c>
      <c r="E4931" s="90">
        <v>90</v>
      </c>
      <c r="F4931" s="68"/>
      <c r="G4931" s="72" t="s">
        <v>1664</v>
      </c>
      <c r="H4931" s="91" t="s">
        <v>1723</v>
      </c>
      <c r="I4931" s="70"/>
      <c r="J4931" s="120"/>
      <c r="K4931" s="360"/>
      <c r="L4931" s="360"/>
      <c r="M4931" s="65"/>
    </row>
    <row r="4932" spans="2:13">
      <c r="B4932" s="844" t="s">
        <v>1671</v>
      </c>
      <c r="C4932" s="839"/>
      <c r="D4932" s="840"/>
      <c r="E4932" s="838" t="s">
        <v>1672</v>
      </c>
      <c r="F4932" s="839"/>
      <c r="G4932" s="840"/>
      <c r="H4932" s="838" t="s">
        <v>1673</v>
      </c>
      <c r="I4932" s="839"/>
      <c r="J4932" s="840"/>
      <c r="K4932" s="838" t="s">
        <v>1701</v>
      </c>
      <c r="L4932" s="839"/>
      <c r="M4932" s="845"/>
    </row>
    <row r="4933" spans="2:13">
      <c r="B4933" s="73" t="s">
        <v>1674</v>
      </c>
      <c r="C4933" s="362" t="s">
        <v>1675</v>
      </c>
      <c r="D4933" s="363" t="s">
        <v>1676</v>
      </c>
      <c r="E4933" s="361" t="s">
        <v>1674</v>
      </c>
      <c r="F4933" s="362" t="s">
        <v>1675</v>
      </c>
      <c r="G4933" s="363" t="s">
        <v>1676</v>
      </c>
      <c r="H4933" s="361" t="s">
        <v>1694</v>
      </c>
      <c r="I4933" s="362" t="s">
        <v>1731</v>
      </c>
      <c r="J4933" s="363" t="s">
        <v>1732</v>
      </c>
      <c r="K4933" s="361" t="s">
        <v>1702</v>
      </c>
      <c r="L4933" s="362"/>
      <c r="M4933" s="77" t="s">
        <v>1703</v>
      </c>
    </row>
    <row r="4934" spans="2:13">
      <c r="B4934" s="61" t="s">
        <v>1678</v>
      </c>
      <c r="C4934" s="86" t="s">
        <v>1144</v>
      </c>
      <c r="D4934" s="92">
        <v>102</v>
      </c>
      <c r="E4934" s="359" t="s">
        <v>1678</v>
      </c>
      <c r="F4934" s="94" t="s">
        <v>944</v>
      </c>
      <c r="G4934" s="92">
        <v>68</v>
      </c>
      <c r="H4934" s="359" t="s">
        <v>1695</v>
      </c>
      <c r="I4934" s="86">
        <v>0</v>
      </c>
      <c r="J4934" s="92">
        <v>10</v>
      </c>
      <c r="K4934" s="359" t="s">
        <v>1704</v>
      </c>
      <c r="L4934" s="360"/>
      <c r="M4934" s="107">
        <v>25</v>
      </c>
    </row>
    <row r="4935" spans="2:13">
      <c r="B4935" s="61" t="s">
        <v>1679</v>
      </c>
      <c r="C4935" s="86" t="s">
        <v>847</v>
      </c>
      <c r="D4935" s="92">
        <v>75</v>
      </c>
      <c r="E4935" s="359" t="s">
        <v>1679</v>
      </c>
      <c r="F4935" s="86" t="s">
        <v>1722</v>
      </c>
      <c r="G4935" s="92">
        <v>0</v>
      </c>
      <c r="H4935" s="359" t="s">
        <v>1696</v>
      </c>
      <c r="I4935" s="86">
        <v>90</v>
      </c>
      <c r="J4935" s="92">
        <v>20</v>
      </c>
      <c r="K4935" s="359" t="s">
        <v>1735</v>
      </c>
      <c r="L4935" s="360"/>
      <c r="M4935" s="107">
        <v>0</v>
      </c>
    </row>
    <row r="4936" spans="2:13">
      <c r="B4936" s="61" t="s">
        <v>1680</v>
      </c>
      <c r="C4936" s="86" t="s">
        <v>1722</v>
      </c>
      <c r="D4936" s="92">
        <v>0</v>
      </c>
      <c r="E4936" s="359" t="s">
        <v>1680</v>
      </c>
      <c r="F4936" s="96" t="s">
        <v>1346</v>
      </c>
      <c r="G4936" s="92">
        <v>60</v>
      </c>
      <c r="H4936" s="359" t="s">
        <v>1697</v>
      </c>
      <c r="I4936" s="86">
        <v>0</v>
      </c>
      <c r="J4936" s="92">
        <v>20</v>
      </c>
      <c r="K4936" s="67" t="s">
        <v>1706</v>
      </c>
      <c r="L4936" s="68"/>
      <c r="M4936" s="101">
        <v>0</v>
      </c>
    </row>
    <row r="4937" spans="2:13">
      <c r="B4937" s="61" t="s">
        <v>1681</v>
      </c>
      <c r="C4937" s="109" t="s">
        <v>1784</v>
      </c>
      <c r="D4937" s="92">
        <v>75</v>
      </c>
      <c r="E4937" s="359" t="s">
        <v>1681</v>
      </c>
      <c r="F4937" s="96" t="s">
        <v>1307</v>
      </c>
      <c r="G4937" s="92">
        <v>95</v>
      </c>
      <c r="H4937" s="359" t="s">
        <v>1698</v>
      </c>
      <c r="I4937" s="86">
        <v>0</v>
      </c>
      <c r="J4937" s="92">
        <v>10</v>
      </c>
      <c r="K4937" s="838" t="s">
        <v>1707</v>
      </c>
      <c r="L4937" s="839"/>
      <c r="M4937" s="845"/>
    </row>
    <row r="4938" spans="2:13">
      <c r="B4938" s="61" t="s">
        <v>1682</v>
      </c>
      <c r="C4938" s="86" t="s">
        <v>1722</v>
      </c>
      <c r="D4938" s="92">
        <v>0</v>
      </c>
      <c r="E4938" s="359" t="s">
        <v>1682</v>
      </c>
      <c r="F4938" s="86" t="s">
        <v>889</v>
      </c>
      <c r="G4938" s="92">
        <v>80</v>
      </c>
      <c r="H4938" s="360" t="s">
        <v>1724</v>
      </c>
      <c r="I4938" s="86">
        <v>0</v>
      </c>
      <c r="J4938" s="92">
        <v>0</v>
      </c>
      <c r="K4938" s="846" t="s">
        <v>1708</v>
      </c>
      <c r="L4938" s="847"/>
      <c r="M4938" s="107">
        <v>0</v>
      </c>
    </row>
    <row r="4939" spans="2:13">
      <c r="B4939" s="61" t="s">
        <v>1683</v>
      </c>
      <c r="C4939" s="86" t="s">
        <v>953</v>
      </c>
      <c r="D4939" s="92">
        <v>75</v>
      </c>
      <c r="E4939" s="359" t="s">
        <v>1683</v>
      </c>
      <c r="F4939" s="86" t="s">
        <v>950</v>
      </c>
      <c r="G4939" s="92">
        <v>95</v>
      </c>
      <c r="H4939" s="359" t="s">
        <v>1699</v>
      </c>
      <c r="I4939" s="86">
        <v>100</v>
      </c>
      <c r="J4939" s="92">
        <v>10</v>
      </c>
      <c r="K4939" s="846" t="s">
        <v>1709</v>
      </c>
      <c r="L4939" s="847"/>
      <c r="M4939" s="107">
        <v>0</v>
      </c>
    </row>
    <row r="4940" spans="2:13">
      <c r="B4940" s="61" t="s">
        <v>1684</v>
      </c>
      <c r="C4940" s="86" t="s">
        <v>1722</v>
      </c>
      <c r="D4940" s="92">
        <v>0</v>
      </c>
      <c r="E4940" s="359" t="s">
        <v>1684</v>
      </c>
      <c r="F4940" s="86" t="s">
        <v>1722</v>
      </c>
      <c r="G4940" s="92">
        <v>0</v>
      </c>
      <c r="H4940" s="359" t="s">
        <v>1685</v>
      </c>
      <c r="I4940" s="86">
        <v>85</v>
      </c>
      <c r="J4940" s="92">
        <v>0</v>
      </c>
      <c r="K4940" s="846" t="s">
        <v>1710</v>
      </c>
      <c r="L4940" s="847"/>
      <c r="M4940" s="107">
        <v>100</v>
      </c>
    </row>
    <row r="4941" spans="2:13">
      <c r="B4941" s="61" t="s">
        <v>1685</v>
      </c>
      <c r="C4941" s="86" t="s">
        <v>1722</v>
      </c>
      <c r="D4941" s="92">
        <v>0</v>
      </c>
      <c r="E4941" s="359" t="s">
        <v>1685</v>
      </c>
      <c r="F4941" s="86" t="s">
        <v>1722</v>
      </c>
      <c r="G4941" s="92">
        <v>0</v>
      </c>
      <c r="H4941" s="359" t="s">
        <v>1700</v>
      </c>
      <c r="I4941" s="100">
        <v>0</v>
      </c>
      <c r="J4941" s="106">
        <v>0</v>
      </c>
      <c r="K4941" s="593" t="s">
        <v>2003</v>
      </c>
      <c r="L4941" s="100"/>
      <c r="M4941" s="101">
        <v>0</v>
      </c>
    </row>
    <row r="4942" spans="2:13">
      <c r="B4942" s="61" t="s">
        <v>1686</v>
      </c>
      <c r="C4942" s="86" t="s">
        <v>1722</v>
      </c>
      <c r="D4942" s="92">
        <v>0</v>
      </c>
      <c r="E4942" s="359" t="s">
        <v>1686</v>
      </c>
      <c r="F4942" s="86" t="s">
        <v>1722</v>
      </c>
      <c r="G4942" s="92">
        <v>0</v>
      </c>
      <c r="H4942" s="848" t="s">
        <v>1712</v>
      </c>
      <c r="I4942" s="849"/>
      <c r="J4942" s="81" t="s">
        <v>1711</v>
      </c>
      <c r="K4942" s="97">
        <v>80</v>
      </c>
      <c r="L4942" s="82" t="s">
        <v>1705</v>
      </c>
      <c r="M4942" s="98">
        <v>230</v>
      </c>
    </row>
    <row r="4943" spans="2:13">
      <c r="B4943" s="61" t="s">
        <v>1687</v>
      </c>
      <c r="C4943" s="86" t="s">
        <v>1722</v>
      </c>
      <c r="D4943" s="92">
        <v>0</v>
      </c>
      <c r="E4943" s="359" t="s">
        <v>1687</v>
      </c>
      <c r="F4943" s="86" t="s">
        <v>1722</v>
      </c>
      <c r="G4943" s="92">
        <v>0</v>
      </c>
      <c r="H4943" s="360"/>
      <c r="I4943" s="360"/>
      <c r="J4943" s="360"/>
      <c r="K4943" s="360"/>
      <c r="L4943" s="360"/>
      <c r="M4943" s="65"/>
    </row>
    <row r="4944" spans="2:13">
      <c r="B4944" s="61" t="s">
        <v>1688</v>
      </c>
      <c r="C4944" s="86" t="s">
        <v>1723</v>
      </c>
      <c r="D4944" s="92" t="s">
        <v>1723</v>
      </c>
      <c r="E4944" s="359" t="s">
        <v>1688</v>
      </c>
      <c r="F4944" s="86" t="s">
        <v>1723</v>
      </c>
      <c r="G4944" s="92" t="s">
        <v>1723</v>
      </c>
      <c r="H4944" s="360"/>
      <c r="I4944" s="360"/>
      <c r="J4944" s="360"/>
      <c r="K4944" s="360"/>
      <c r="L4944" s="360"/>
      <c r="M4944" s="65"/>
    </row>
    <row r="4945" spans="2:13">
      <c r="B4945" s="61" t="s">
        <v>1689</v>
      </c>
      <c r="C4945" s="86" t="s">
        <v>1333</v>
      </c>
      <c r="D4945" s="92">
        <v>70</v>
      </c>
      <c r="E4945" s="359" t="s">
        <v>1689</v>
      </c>
      <c r="F4945" s="96" t="s">
        <v>1195</v>
      </c>
      <c r="G4945" s="92">
        <v>75</v>
      </c>
      <c r="H4945" s="360"/>
      <c r="I4945" s="360"/>
      <c r="J4945" s="360"/>
      <c r="K4945" s="360"/>
      <c r="L4945" s="360"/>
      <c r="M4945" s="65"/>
    </row>
    <row r="4946" spans="2:13">
      <c r="B4946" s="61" t="s">
        <v>1690</v>
      </c>
      <c r="C4946" s="86" t="s">
        <v>1722</v>
      </c>
      <c r="D4946" s="92">
        <v>0</v>
      </c>
      <c r="E4946" s="359" t="s">
        <v>1690</v>
      </c>
      <c r="F4946" s="86" t="s">
        <v>1722</v>
      </c>
      <c r="G4946" s="92">
        <v>0</v>
      </c>
      <c r="H4946" s="360"/>
      <c r="I4946" s="360"/>
      <c r="J4946" s="360"/>
      <c r="K4946" s="360"/>
      <c r="L4946" s="360"/>
      <c r="M4946" s="65"/>
    </row>
    <row r="4947" spans="2:13">
      <c r="B4947" s="61" t="s">
        <v>1691</v>
      </c>
      <c r="C4947" s="86" t="s">
        <v>1722</v>
      </c>
      <c r="D4947" s="92">
        <v>0</v>
      </c>
      <c r="E4947" s="359" t="s">
        <v>1691</v>
      </c>
      <c r="F4947" s="96" t="s">
        <v>1185</v>
      </c>
      <c r="G4947" s="92">
        <v>80</v>
      </c>
      <c r="H4947" s="86"/>
      <c r="I4947" s="360" t="s">
        <v>1800</v>
      </c>
      <c r="J4947" s="85"/>
      <c r="K4947" s="360"/>
      <c r="L4947" s="85" t="s">
        <v>1718</v>
      </c>
      <c r="M4947" s="65"/>
    </row>
    <row r="4948" spans="2:13">
      <c r="B4948" s="61" t="s">
        <v>1692</v>
      </c>
      <c r="C4948" s="86" t="s">
        <v>1722</v>
      </c>
      <c r="D4948" s="92">
        <v>0</v>
      </c>
      <c r="E4948" s="359" t="s">
        <v>1692</v>
      </c>
      <c r="F4948" s="86" t="s">
        <v>1722</v>
      </c>
      <c r="G4948" s="92">
        <v>0</v>
      </c>
      <c r="H4948" s="360"/>
      <c r="I4948" s="360"/>
      <c r="J4948" s="360"/>
      <c r="K4948" s="360"/>
      <c r="L4948" s="360"/>
      <c r="M4948" s="65"/>
    </row>
    <row r="4949" spans="2:13">
      <c r="B4949" s="61" t="s">
        <v>1677</v>
      </c>
      <c r="C4949" s="86" t="s">
        <v>863</v>
      </c>
      <c r="D4949" s="92">
        <v>66</v>
      </c>
      <c r="E4949" s="359" t="s">
        <v>1677</v>
      </c>
      <c r="F4949" s="86" t="s">
        <v>1722</v>
      </c>
      <c r="G4949" s="92">
        <v>0</v>
      </c>
      <c r="H4949" s="360"/>
      <c r="I4949" s="360"/>
      <c r="J4949" s="360"/>
      <c r="K4949" s="360"/>
      <c r="L4949" s="360"/>
      <c r="M4949" s="65"/>
    </row>
    <row r="4950" spans="2:13">
      <c r="B4950" s="61" t="s">
        <v>1693</v>
      </c>
      <c r="C4950" s="86" t="s">
        <v>964</v>
      </c>
      <c r="D4950" s="92">
        <v>75</v>
      </c>
      <c r="E4950" s="359" t="s">
        <v>1693</v>
      </c>
      <c r="F4950" s="86" t="s">
        <v>1722</v>
      </c>
      <c r="G4950" s="92">
        <v>0</v>
      </c>
      <c r="H4950" s="360"/>
      <c r="I4950" s="360"/>
      <c r="J4950" s="360"/>
      <c r="K4950" s="360"/>
      <c r="L4950" s="360"/>
      <c r="M4950" s="65"/>
    </row>
    <row r="4951" spans="2:13" ht="15.75" thickBot="1">
      <c r="B4951" s="102" t="s">
        <v>1729</v>
      </c>
      <c r="C4951" s="93"/>
      <c r="D4951" s="108">
        <v>77</v>
      </c>
      <c r="E4951" s="103" t="s">
        <v>1730</v>
      </c>
      <c r="F4951" s="93"/>
      <c r="G4951" s="108">
        <v>79</v>
      </c>
      <c r="H4951" s="83"/>
      <c r="I4951" s="83"/>
      <c r="J4951" s="83"/>
      <c r="K4951" s="83"/>
      <c r="L4951" s="83"/>
      <c r="M4951" s="84"/>
    </row>
    <row r="4952" spans="2:13" ht="16.5" thickTop="1" thickBot="1">
      <c r="B4952" s="156"/>
      <c r="C4952" s="157"/>
      <c r="D4952" s="157"/>
      <c r="E4952" s="156"/>
      <c r="F4952" s="157"/>
      <c r="G4952" s="157"/>
      <c r="H4952" s="156"/>
      <c r="I4952" s="156"/>
      <c r="J4952" s="156"/>
      <c r="K4952" s="156"/>
      <c r="L4952" s="156"/>
      <c r="M4952" s="156"/>
    </row>
    <row r="4953" spans="2:13" ht="16.5" thickTop="1" thickBot="1">
      <c r="B4953" s="833" t="s">
        <v>1833</v>
      </c>
      <c r="C4953" s="834"/>
      <c r="D4953" s="835" t="s">
        <v>1658</v>
      </c>
      <c r="E4953" s="836"/>
      <c r="F4953" s="836"/>
      <c r="G4953" s="836"/>
      <c r="H4953" s="836"/>
      <c r="I4953" s="837"/>
      <c r="J4953" s="59"/>
      <c r="K4953" s="59"/>
      <c r="L4953" s="59"/>
      <c r="M4953" s="60"/>
    </row>
    <row r="4954" spans="2:13" ht="15.75" thickTop="1">
      <c r="B4954" s="66" t="s">
        <v>1667</v>
      </c>
      <c r="C4954" s="600" t="s">
        <v>2074</v>
      </c>
      <c r="D4954" s="254" t="s">
        <v>1652</v>
      </c>
      <c r="E4954" s="255" t="s">
        <v>1653</v>
      </c>
      <c r="F4954" s="255" t="s">
        <v>1654</v>
      </c>
      <c r="G4954" s="255" t="s">
        <v>1656</v>
      </c>
      <c r="H4954" s="255" t="s">
        <v>1655</v>
      </c>
      <c r="I4954" s="256" t="s">
        <v>1657</v>
      </c>
      <c r="J4954" s="253"/>
      <c r="K4954" s="253"/>
      <c r="L4954" s="253"/>
      <c r="M4954" s="65"/>
    </row>
    <row r="4955" spans="2:13">
      <c r="B4955" s="66" t="s">
        <v>1757</v>
      </c>
      <c r="C4955" s="86" t="s">
        <v>1745</v>
      </c>
      <c r="D4955" s="87">
        <v>80</v>
      </c>
      <c r="E4955" s="88">
        <v>135</v>
      </c>
      <c r="F4955" s="88">
        <v>130</v>
      </c>
      <c r="G4955" s="88">
        <v>95</v>
      </c>
      <c r="H4955" s="88">
        <v>90</v>
      </c>
      <c r="I4955" s="89">
        <v>70</v>
      </c>
      <c r="J4955" s="253"/>
      <c r="K4955" s="253"/>
      <c r="L4955" s="253"/>
      <c r="M4955" s="65"/>
    </row>
    <row r="4956" spans="2:13">
      <c r="B4956" s="66" t="s">
        <v>1665</v>
      </c>
      <c r="C4956" s="86" t="s">
        <v>15</v>
      </c>
      <c r="D4956" s="838" t="s">
        <v>1669</v>
      </c>
      <c r="E4956" s="839"/>
      <c r="F4956" s="839"/>
      <c r="G4956" s="839"/>
      <c r="H4956" s="839"/>
      <c r="I4956" s="840"/>
      <c r="J4956" s="253"/>
      <c r="K4956" s="253"/>
      <c r="L4956" s="253"/>
      <c r="M4956" s="65"/>
    </row>
    <row r="4957" spans="2:13">
      <c r="B4957" s="66" t="s">
        <v>1666</v>
      </c>
      <c r="C4957" s="86" t="s">
        <v>13</v>
      </c>
      <c r="D4957" s="841" t="s">
        <v>1661</v>
      </c>
      <c r="E4957" s="842"/>
      <c r="F4957" s="842"/>
      <c r="G4957" s="842" t="s">
        <v>1662</v>
      </c>
      <c r="H4957" s="842"/>
      <c r="I4957" s="843"/>
      <c r="J4957" s="253"/>
      <c r="K4957" s="253"/>
      <c r="L4957" s="253"/>
      <c r="M4957" s="65"/>
    </row>
    <row r="4958" spans="2:13">
      <c r="B4958" s="66" t="s">
        <v>1670</v>
      </c>
      <c r="C4958" s="95" t="s">
        <v>1424</v>
      </c>
      <c r="D4958" s="63" t="s">
        <v>1663</v>
      </c>
      <c r="E4958" s="253" t="s">
        <v>1026</v>
      </c>
      <c r="F4958" s="253"/>
      <c r="G4958" s="64" t="s">
        <v>1663</v>
      </c>
      <c r="H4958" s="253" t="s">
        <v>1372</v>
      </c>
      <c r="I4958" s="70"/>
      <c r="J4958" s="187"/>
      <c r="K4958" s="253"/>
      <c r="L4958" s="253"/>
      <c r="M4958" s="65"/>
    </row>
    <row r="4959" spans="2:13">
      <c r="B4959" s="66" t="s">
        <v>1659</v>
      </c>
      <c r="C4959" s="86">
        <v>518.61</v>
      </c>
      <c r="D4959" s="71" t="s">
        <v>1664</v>
      </c>
      <c r="E4959" s="90">
        <v>85</v>
      </c>
      <c r="F4959" s="68"/>
      <c r="G4959" s="72" t="s">
        <v>1664</v>
      </c>
      <c r="H4959" s="90">
        <v>72</v>
      </c>
      <c r="I4959" s="69"/>
      <c r="J4959" s="120"/>
      <c r="K4959" s="253"/>
      <c r="L4959" s="253"/>
      <c r="M4959" s="65"/>
    </row>
    <row r="4960" spans="2:13">
      <c r="B4960" s="66" t="s">
        <v>1660</v>
      </c>
      <c r="C4960" s="86">
        <v>784.74</v>
      </c>
      <c r="D4960" s="838" t="s">
        <v>1668</v>
      </c>
      <c r="E4960" s="839"/>
      <c r="F4960" s="839"/>
      <c r="G4960" s="839"/>
      <c r="H4960" s="839"/>
      <c r="I4960" s="840"/>
      <c r="J4960" s="120"/>
      <c r="K4960" s="253"/>
      <c r="L4960" s="253"/>
      <c r="M4960" s="65"/>
    </row>
    <row r="4961" spans="2:13">
      <c r="B4961" s="66" t="s">
        <v>1728</v>
      </c>
      <c r="C4961" s="86">
        <v>566.61</v>
      </c>
      <c r="D4961" s="841" t="s">
        <v>1661</v>
      </c>
      <c r="E4961" s="842"/>
      <c r="F4961" s="842"/>
      <c r="G4961" s="842" t="s">
        <v>1662</v>
      </c>
      <c r="H4961" s="842"/>
      <c r="I4961" s="843"/>
      <c r="J4961" s="120"/>
      <c r="K4961" s="253"/>
      <c r="L4961" s="253"/>
      <c r="M4961" s="65"/>
    </row>
    <row r="4962" spans="2:13">
      <c r="B4962" s="66" t="s">
        <v>1713</v>
      </c>
      <c r="C4962" s="86">
        <v>1.23</v>
      </c>
      <c r="D4962" s="63" t="s">
        <v>1663</v>
      </c>
      <c r="E4962" s="253" t="s">
        <v>860</v>
      </c>
      <c r="F4962" s="253"/>
      <c r="G4962" s="64" t="s">
        <v>1663</v>
      </c>
      <c r="H4962" s="253" t="s">
        <v>13</v>
      </c>
      <c r="I4962" s="70"/>
      <c r="J4962" s="120"/>
      <c r="K4962" s="253"/>
      <c r="L4962" s="253"/>
      <c r="M4962" s="65"/>
    </row>
    <row r="4963" spans="2:13">
      <c r="B4963" s="66" t="s">
        <v>1714</v>
      </c>
      <c r="C4963" s="86">
        <v>1.08</v>
      </c>
      <c r="D4963" s="63" t="s">
        <v>1664</v>
      </c>
      <c r="E4963" s="90">
        <v>80</v>
      </c>
      <c r="F4963" s="68"/>
      <c r="G4963" s="72" t="s">
        <v>1664</v>
      </c>
      <c r="H4963" s="91">
        <v>90</v>
      </c>
      <c r="I4963" s="70"/>
      <c r="J4963" s="120"/>
      <c r="K4963" s="253"/>
      <c r="L4963" s="253"/>
      <c r="M4963" s="65"/>
    </row>
    <row r="4964" spans="2:13">
      <c r="B4964" s="844" t="s">
        <v>1671</v>
      </c>
      <c r="C4964" s="839"/>
      <c r="D4964" s="840"/>
      <c r="E4964" s="838" t="s">
        <v>1672</v>
      </c>
      <c r="F4964" s="839"/>
      <c r="G4964" s="840"/>
      <c r="H4964" s="838" t="s">
        <v>1673</v>
      </c>
      <c r="I4964" s="839"/>
      <c r="J4964" s="840"/>
      <c r="K4964" s="838" t="s">
        <v>1701</v>
      </c>
      <c r="L4964" s="839"/>
      <c r="M4964" s="845"/>
    </row>
    <row r="4965" spans="2:13">
      <c r="B4965" s="73" t="s">
        <v>1674</v>
      </c>
      <c r="C4965" s="255" t="s">
        <v>1675</v>
      </c>
      <c r="D4965" s="256" t="s">
        <v>1676</v>
      </c>
      <c r="E4965" s="254" t="s">
        <v>1674</v>
      </c>
      <c r="F4965" s="255" t="s">
        <v>1675</v>
      </c>
      <c r="G4965" s="256" t="s">
        <v>1676</v>
      </c>
      <c r="H4965" s="254" t="s">
        <v>1694</v>
      </c>
      <c r="I4965" s="255" t="s">
        <v>1731</v>
      </c>
      <c r="J4965" s="256" t="s">
        <v>1732</v>
      </c>
      <c r="K4965" s="254" t="s">
        <v>1702</v>
      </c>
      <c r="L4965" s="255"/>
      <c r="M4965" s="77" t="s">
        <v>1703</v>
      </c>
    </row>
    <row r="4966" spans="2:13">
      <c r="B4966" s="61" t="s">
        <v>1678</v>
      </c>
      <c r="C4966" s="86" t="s">
        <v>1144</v>
      </c>
      <c r="D4966" s="92">
        <v>102</v>
      </c>
      <c r="E4966" s="252" t="s">
        <v>1678</v>
      </c>
      <c r="F4966" s="94" t="s">
        <v>944</v>
      </c>
      <c r="G4966" s="92">
        <v>68</v>
      </c>
      <c r="H4966" s="252" t="s">
        <v>1695</v>
      </c>
      <c r="I4966" s="86">
        <v>0</v>
      </c>
      <c r="J4966" s="92">
        <v>0</v>
      </c>
      <c r="K4966" s="252" t="s">
        <v>1704</v>
      </c>
      <c r="L4966" s="253"/>
      <c r="M4966" s="107">
        <v>0</v>
      </c>
    </row>
    <row r="4967" spans="2:13">
      <c r="B4967" s="61" t="s">
        <v>1679</v>
      </c>
      <c r="C4967" s="86" t="s">
        <v>1722</v>
      </c>
      <c r="D4967" s="92">
        <v>0</v>
      </c>
      <c r="E4967" s="252" t="s">
        <v>1679</v>
      </c>
      <c r="F4967" s="86" t="s">
        <v>1722</v>
      </c>
      <c r="G4967" s="92">
        <v>0</v>
      </c>
      <c r="H4967" s="252" t="s">
        <v>1696</v>
      </c>
      <c r="I4967" s="86">
        <v>90</v>
      </c>
      <c r="J4967" s="92">
        <v>10</v>
      </c>
      <c r="K4967" s="252" t="s">
        <v>1735</v>
      </c>
      <c r="L4967" s="253"/>
      <c r="M4967" s="107">
        <v>0</v>
      </c>
    </row>
    <row r="4968" spans="2:13">
      <c r="B4968" s="61" t="s">
        <v>1680</v>
      </c>
      <c r="C4968" s="86" t="s">
        <v>1722</v>
      </c>
      <c r="D4968" s="92">
        <v>0</v>
      </c>
      <c r="E4968" s="252" t="s">
        <v>1680</v>
      </c>
      <c r="F4968" s="86" t="s">
        <v>1722</v>
      </c>
      <c r="G4968" s="92">
        <v>0</v>
      </c>
      <c r="H4968" s="252" t="s">
        <v>1697</v>
      </c>
      <c r="I4968" s="86">
        <v>0</v>
      </c>
      <c r="J4968" s="92">
        <v>30</v>
      </c>
      <c r="K4968" s="67" t="s">
        <v>1706</v>
      </c>
      <c r="L4968" s="68"/>
      <c r="M4968" s="101">
        <v>0</v>
      </c>
    </row>
    <row r="4969" spans="2:13">
      <c r="B4969" s="61" t="s">
        <v>1681</v>
      </c>
      <c r="C4969" s="109" t="s">
        <v>1784</v>
      </c>
      <c r="D4969" s="92">
        <v>75</v>
      </c>
      <c r="E4969" s="252" t="s">
        <v>1681</v>
      </c>
      <c r="F4969" s="86" t="s">
        <v>1722</v>
      </c>
      <c r="G4969" s="92">
        <v>0</v>
      </c>
      <c r="H4969" s="252" t="s">
        <v>1698</v>
      </c>
      <c r="I4969" s="86">
        <v>0</v>
      </c>
      <c r="J4969" s="92">
        <v>10</v>
      </c>
      <c r="K4969" s="838" t="s">
        <v>1707</v>
      </c>
      <c r="L4969" s="839"/>
      <c r="M4969" s="845"/>
    </row>
    <row r="4970" spans="2:13">
      <c r="B4970" s="61" t="s">
        <v>1682</v>
      </c>
      <c r="C4970" s="86" t="s">
        <v>1722</v>
      </c>
      <c r="D4970" s="92">
        <v>0</v>
      </c>
      <c r="E4970" s="252" t="s">
        <v>1682</v>
      </c>
      <c r="F4970" s="86" t="s">
        <v>889</v>
      </c>
      <c r="G4970" s="92">
        <v>80</v>
      </c>
      <c r="H4970" s="253" t="s">
        <v>1724</v>
      </c>
      <c r="I4970" s="86">
        <v>0</v>
      </c>
      <c r="J4970" s="92">
        <v>0</v>
      </c>
      <c r="K4970" s="846" t="s">
        <v>1708</v>
      </c>
      <c r="L4970" s="847"/>
      <c r="M4970" s="107">
        <v>0</v>
      </c>
    </row>
    <row r="4971" spans="2:13">
      <c r="B4971" s="61" t="s">
        <v>1683</v>
      </c>
      <c r="C4971" s="86" t="s">
        <v>953</v>
      </c>
      <c r="D4971" s="92">
        <v>75</v>
      </c>
      <c r="E4971" s="252" t="s">
        <v>1683</v>
      </c>
      <c r="F4971" s="86" t="s">
        <v>956</v>
      </c>
      <c r="G4971" s="92">
        <v>52</v>
      </c>
      <c r="H4971" s="252" t="s">
        <v>1699</v>
      </c>
      <c r="I4971" s="86">
        <v>0</v>
      </c>
      <c r="J4971" s="92">
        <v>10</v>
      </c>
      <c r="K4971" s="846" t="s">
        <v>1709</v>
      </c>
      <c r="L4971" s="847"/>
      <c r="M4971" s="107">
        <v>0</v>
      </c>
    </row>
    <row r="4972" spans="2:13">
      <c r="B4972" s="61" t="s">
        <v>1684</v>
      </c>
      <c r="C4972" s="96" t="s">
        <v>913</v>
      </c>
      <c r="D4972" s="92">
        <v>90</v>
      </c>
      <c r="E4972" s="252" t="s">
        <v>1684</v>
      </c>
      <c r="F4972" s="86" t="s">
        <v>1722</v>
      </c>
      <c r="G4972" s="92">
        <v>0</v>
      </c>
      <c r="H4972" s="252" t="s">
        <v>1685</v>
      </c>
      <c r="I4972" s="86">
        <v>85</v>
      </c>
      <c r="J4972" s="92">
        <v>30</v>
      </c>
      <c r="K4972" s="846" t="s">
        <v>1710</v>
      </c>
      <c r="L4972" s="847"/>
      <c r="M4972" s="107">
        <v>100</v>
      </c>
    </row>
    <row r="4973" spans="2:13">
      <c r="B4973" s="61" t="s">
        <v>1685</v>
      </c>
      <c r="C4973" s="86" t="s">
        <v>1722</v>
      </c>
      <c r="D4973" s="92">
        <v>0</v>
      </c>
      <c r="E4973" s="252" t="s">
        <v>1685</v>
      </c>
      <c r="F4973" s="96" t="s">
        <v>1216</v>
      </c>
      <c r="G4973" s="92">
        <v>90</v>
      </c>
      <c r="H4973" s="252" t="s">
        <v>1700</v>
      </c>
      <c r="I4973" s="100">
        <v>0</v>
      </c>
      <c r="J4973" s="106">
        <v>0</v>
      </c>
      <c r="K4973" s="593" t="s">
        <v>2003</v>
      </c>
      <c r="L4973" s="100"/>
      <c r="M4973" s="101">
        <v>0</v>
      </c>
    </row>
    <row r="4974" spans="2:13">
      <c r="B4974" s="61" t="s">
        <v>1686</v>
      </c>
      <c r="C4974" s="94" t="s">
        <v>811</v>
      </c>
      <c r="D4974" s="92">
        <v>100</v>
      </c>
      <c r="E4974" s="252" t="s">
        <v>1686</v>
      </c>
      <c r="F4974" s="86" t="s">
        <v>1722</v>
      </c>
      <c r="G4974" s="92">
        <v>0</v>
      </c>
      <c r="H4974" s="848" t="s">
        <v>1712</v>
      </c>
      <c r="I4974" s="849"/>
      <c r="J4974" s="81" t="s">
        <v>1711</v>
      </c>
      <c r="K4974" s="97">
        <v>50</v>
      </c>
      <c r="L4974" s="82" t="s">
        <v>1705</v>
      </c>
      <c r="M4974" s="98">
        <v>245</v>
      </c>
    </row>
    <row r="4975" spans="2:13">
      <c r="B4975" s="61" t="s">
        <v>1687</v>
      </c>
      <c r="C4975" s="86" t="s">
        <v>627</v>
      </c>
      <c r="D4975" s="92">
        <v>60</v>
      </c>
      <c r="E4975" s="252" t="s">
        <v>1687</v>
      </c>
      <c r="F4975" s="86" t="s">
        <v>1722</v>
      </c>
      <c r="G4975" s="92">
        <v>0</v>
      </c>
      <c r="H4975" s="253"/>
      <c r="I4975" s="253"/>
      <c r="J4975" s="253"/>
      <c r="K4975" s="253"/>
      <c r="L4975" s="253"/>
      <c r="M4975" s="65"/>
    </row>
    <row r="4976" spans="2:13">
      <c r="B4976" s="61" t="s">
        <v>1688</v>
      </c>
      <c r="C4976" s="86" t="s">
        <v>1723</v>
      </c>
      <c r="D4976" s="92" t="s">
        <v>1723</v>
      </c>
      <c r="E4976" s="252" t="s">
        <v>1688</v>
      </c>
      <c r="F4976" s="86" t="s">
        <v>1723</v>
      </c>
      <c r="G4976" s="92" t="s">
        <v>1723</v>
      </c>
      <c r="H4976" s="253"/>
      <c r="I4976" s="253"/>
      <c r="J4976" s="253"/>
      <c r="K4976" s="253"/>
      <c r="L4976" s="253"/>
      <c r="M4976" s="65"/>
    </row>
    <row r="4977" spans="2:13">
      <c r="B4977" s="61" t="s">
        <v>1689</v>
      </c>
      <c r="C4977" s="94" t="s">
        <v>1834</v>
      </c>
      <c r="D4977" s="92">
        <v>51</v>
      </c>
      <c r="E4977" s="252" t="s">
        <v>1689</v>
      </c>
      <c r="F4977" s="96" t="s">
        <v>1195</v>
      </c>
      <c r="G4977" s="92">
        <v>75</v>
      </c>
      <c r="H4977" s="253"/>
      <c r="I4977" s="253"/>
      <c r="J4977" s="253"/>
      <c r="K4977" s="253"/>
      <c r="L4977" s="253"/>
      <c r="M4977" s="65"/>
    </row>
    <row r="4978" spans="2:13">
      <c r="B4978" s="61" t="s">
        <v>1690</v>
      </c>
      <c r="C4978" s="86" t="s">
        <v>1154</v>
      </c>
      <c r="D4978" s="92">
        <v>68</v>
      </c>
      <c r="E4978" s="252" t="s">
        <v>1690</v>
      </c>
      <c r="F4978" s="86" t="s">
        <v>1722</v>
      </c>
      <c r="G4978" s="92">
        <v>0</v>
      </c>
      <c r="H4978" s="253"/>
      <c r="I4978" s="253"/>
      <c r="J4978" s="253"/>
      <c r="K4978" s="253"/>
      <c r="L4978" s="253"/>
      <c r="M4978" s="65"/>
    </row>
    <row r="4979" spans="2:13">
      <c r="B4979" s="61" t="s">
        <v>1691</v>
      </c>
      <c r="C4979" s="86" t="s">
        <v>1722</v>
      </c>
      <c r="D4979" s="92">
        <v>0</v>
      </c>
      <c r="E4979" s="252" t="s">
        <v>1691</v>
      </c>
      <c r="F4979" s="96" t="s">
        <v>1185</v>
      </c>
      <c r="G4979" s="92">
        <v>80</v>
      </c>
      <c r="H4979" s="86"/>
      <c r="I4979" s="253" t="s">
        <v>1800</v>
      </c>
      <c r="J4979" s="85"/>
      <c r="K4979" s="253"/>
      <c r="L4979" s="85" t="s">
        <v>1718</v>
      </c>
      <c r="M4979" s="65"/>
    </row>
    <row r="4980" spans="2:13">
      <c r="B4980" s="61" t="s">
        <v>1692</v>
      </c>
      <c r="C4980" s="86" t="s">
        <v>1722</v>
      </c>
      <c r="D4980" s="92">
        <v>0</v>
      </c>
      <c r="E4980" s="252" t="s">
        <v>1692</v>
      </c>
      <c r="F4980" s="86" t="s">
        <v>1722</v>
      </c>
      <c r="G4980" s="92">
        <v>0</v>
      </c>
      <c r="H4980" s="253"/>
      <c r="I4980" s="253"/>
      <c r="J4980" s="253"/>
      <c r="K4980" s="253"/>
      <c r="L4980" s="253"/>
      <c r="M4980" s="65"/>
    </row>
    <row r="4981" spans="2:13">
      <c r="B4981" s="61" t="s">
        <v>1677</v>
      </c>
      <c r="C4981" s="86" t="s">
        <v>1122</v>
      </c>
      <c r="D4981" s="92">
        <v>40</v>
      </c>
      <c r="E4981" s="252" t="s">
        <v>1677</v>
      </c>
      <c r="F4981" s="86" t="s">
        <v>1722</v>
      </c>
      <c r="G4981" s="92">
        <v>0</v>
      </c>
      <c r="H4981" s="253"/>
      <c r="I4981" s="253"/>
      <c r="J4981" s="253"/>
      <c r="K4981" s="253"/>
      <c r="L4981" s="253"/>
      <c r="M4981" s="65"/>
    </row>
    <row r="4982" spans="2:13">
      <c r="B4982" s="61" t="s">
        <v>1693</v>
      </c>
      <c r="C4982" s="86" t="s">
        <v>1723</v>
      </c>
      <c r="D4982" s="92" t="s">
        <v>1723</v>
      </c>
      <c r="E4982" s="252" t="s">
        <v>1693</v>
      </c>
      <c r="F4982" s="86" t="s">
        <v>1723</v>
      </c>
      <c r="G4982" s="92" t="s">
        <v>1723</v>
      </c>
      <c r="H4982" s="253"/>
      <c r="I4982" s="253"/>
      <c r="J4982" s="253"/>
      <c r="K4982" s="253"/>
      <c r="L4982" s="253"/>
      <c r="M4982" s="65"/>
    </row>
    <row r="4983" spans="2:13" ht="15.75" thickBot="1">
      <c r="B4983" s="102" t="s">
        <v>1729</v>
      </c>
      <c r="C4983" s="93"/>
      <c r="D4983" s="108">
        <v>73</v>
      </c>
      <c r="E4983" s="103" t="s">
        <v>1730</v>
      </c>
      <c r="F4983" s="93"/>
      <c r="G4983" s="108">
        <v>74</v>
      </c>
      <c r="H4983" s="83"/>
      <c r="I4983" s="83"/>
      <c r="J4983" s="83"/>
      <c r="K4983" s="83"/>
      <c r="L4983" s="83"/>
      <c r="M4983" s="84"/>
    </row>
    <row r="4984" spans="2:13" ht="15.75" thickTop="1">
      <c r="B4984" s="156"/>
      <c r="C4984" s="157"/>
      <c r="D4984" s="157"/>
      <c r="E4984" s="156"/>
      <c r="F4984" s="157"/>
      <c r="G4984" s="157"/>
      <c r="H4984" s="156"/>
      <c r="I4984" s="156"/>
      <c r="J4984" s="156"/>
      <c r="K4984" s="156"/>
      <c r="L4984" s="156"/>
      <c r="M4984" s="156"/>
    </row>
    <row r="4985" spans="2:13">
      <c r="B4985" s="156"/>
      <c r="C4985" s="157"/>
      <c r="D4985" s="157"/>
      <c r="E4985" s="156"/>
      <c r="F4985" s="157"/>
      <c r="G4985" s="157"/>
      <c r="H4985" s="156"/>
      <c r="I4985" s="156"/>
      <c r="J4985" s="156"/>
      <c r="K4985" s="156"/>
      <c r="L4985" s="156"/>
      <c r="M4985" s="156"/>
    </row>
    <row r="4986" spans="2:13" ht="15.75" thickBot="1">
      <c r="B4986" s="156"/>
      <c r="C4986" s="157"/>
      <c r="D4986" s="157"/>
      <c r="E4986" s="156"/>
      <c r="F4986" s="157"/>
      <c r="G4986" s="157"/>
      <c r="H4986" s="156"/>
      <c r="I4986" s="156"/>
      <c r="J4986" s="156"/>
      <c r="K4986" s="156"/>
      <c r="L4986" s="156"/>
      <c r="M4986" s="156"/>
    </row>
    <row r="4987" spans="2:13" ht="16.5" thickTop="1" thickBot="1">
      <c r="B4987" s="833" t="s">
        <v>2175</v>
      </c>
      <c r="C4987" s="834"/>
      <c r="D4987" s="835" t="s">
        <v>1658</v>
      </c>
      <c r="E4987" s="836"/>
      <c r="F4987" s="836"/>
      <c r="G4987" s="836"/>
      <c r="H4987" s="836"/>
      <c r="I4987" s="837"/>
      <c r="J4987" s="141"/>
      <c r="K4987" s="59"/>
      <c r="L4987" s="59"/>
      <c r="M4987" s="60"/>
    </row>
    <row r="4988" spans="2:13" ht="15.75" thickTop="1">
      <c r="B4988" s="66" t="s">
        <v>1667</v>
      </c>
      <c r="C4988" s="727" t="s">
        <v>2176</v>
      </c>
      <c r="D4988" s="726" t="s">
        <v>1652</v>
      </c>
      <c r="E4988" s="727" t="s">
        <v>1653</v>
      </c>
      <c r="F4988" s="727" t="s">
        <v>1654</v>
      </c>
      <c r="G4988" s="727" t="s">
        <v>1656</v>
      </c>
      <c r="H4988" s="727" t="s">
        <v>1655</v>
      </c>
      <c r="I4988" s="728" t="s">
        <v>1657</v>
      </c>
      <c r="J4988" s="127"/>
      <c r="K4988" s="730"/>
      <c r="L4988" s="730"/>
      <c r="M4988" s="65"/>
    </row>
    <row r="4989" spans="2:13">
      <c r="B4989" s="66" t="s">
        <v>1757</v>
      </c>
      <c r="C4989" s="86" t="s">
        <v>1792</v>
      </c>
      <c r="D4989" s="87">
        <v>70</v>
      </c>
      <c r="E4989" s="88">
        <v>90</v>
      </c>
      <c r="F4989" s="88">
        <v>70</v>
      </c>
      <c r="G4989" s="88">
        <v>60</v>
      </c>
      <c r="H4989" s="88">
        <v>60</v>
      </c>
      <c r="I4989" s="89">
        <v>70</v>
      </c>
      <c r="J4989" s="127"/>
      <c r="K4989" s="730"/>
      <c r="L4989" s="730"/>
      <c r="M4989" s="65"/>
    </row>
    <row r="4990" spans="2:13">
      <c r="B4990" s="66" t="s">
        <v>1665</v>
      </c>
      <c r="C4990" s="86" t="s">
        <v>1</v>
      </c>
      <c r="D4990" s="838" t="s">
        <v>1669</v>
      </c>
      <c r="E4990" s="839"/>
      <c r="F4990" s="839"/>
      <c r="G4990" s="839"/>
      <c r="H4990" s="839"/>
      <c r="I4990" s="840"/>
      <c r="J4990" s="127"/>
      <c r="K4990" s="730"/>
      <c r="L4990" s="730"/>
      <c r="M4990" s="65"/>
    </row>
    <row r="4991" spans="2:13">
      <c r="B4991" s="66" t="s">
        <v>1666</v>
      </c>
      <c r="C4991" s="86" t="s">
        <v>1723</v>
      </c>
      <c r="D4991" s="841" t="s">
        <v>1661</v>
      </c>
      <c r="E4991" s="842"/>
      <c r="F4991" s="842"/>
      <c r="G4991" s="842" t="s">
        <v>1662</v>
      </c>
      <c r="H4991" s="842"/>
      <c r="I4991" s="843"/>
      <c r="J4991" s="127"/>
      <c r="K4991" s="730"/>
      <c r="L4991" s="730"/>
      <c r="M4991" s="65"/>
    </row>
    <row r="4992" spans="2:13">
      <c r="B4992" s="66" t="s">
        <v>1670</v>
      </c>
      <c r="C4992" s="94" t="s">
        <v>1487</v>
      </c>
      <c r="D4992" s="63" t="s">
        <v>1663</v>
      </c>
      <c r="E4992" s="730" t="s">
        <v>1262</v>
      </c>
      <c r="F4992" s="730"/>
      <c r="G4992" s="64" t="s">
        <v>1663</v>
      </c>
      <c r="H4992" s="730" t="s">
        <v>1723</v>
      </c>
      <c r="I4992" s="70"/>
      <c r="J4992" s="127"/>
      <c r="K4992" s="730"/>
      <c r="L4992" s="730"/>
      <c r="M4992" s="65"/>
    </row>
    <row r="4993" spans="2:13">
      <c r="B4993" s="66" t="s">
        <v>1659</v>
      </c>
      <c r="C4993" s="140">
        <v>301.10000000000002</v>
      </c>
      <c r="D4993" s="71" t="s">
        <v>1664</v>
      </c>
      <c r="E4993" s="90">
        <v>110</v>
      </c>
      <c r="F4993" s="68"/>
      <c r="G4993" s="72" t="s">
        <v>1664</v>
      </c>
      <c r="H4993" s="90" t="s">
        <v>1723</v>
      </c>
      <c r="I4993" s="69"/>
      <c r="J4993" s="127"/>
      <c r="K4993" s="730"/>
      <c r="L4993" s="730"/>
      <c r="M4993" s="65"/>
    </row>
    <row r="4994" spans="2:13">
      <c r="B4994" s="66" t="s">
        <v>1660</v>
      </c>
      <c r="C4994" s="140">
        <v>220.71</v>
      </c>
      <c r="D4994" s="838" t="s">
        <v>1668</v>
      </c>
      <c r="E4994" s="839"/>
      <c r="F4994" s="839"/>
      <c r="G4994" s="839"/>
      <c r="H4994" s="839"/>
      <c r="I4994" s="840"/>
      <c r="J4994" s="127"/>
      <c r="K4994" s="730"/>
      <c r="L4994" s="730"/>
      <c r="M4994" s="65"/>
    </row>
    <row r="4995" spans="2:13">
      <c r="B4995" s="66" t="s">
        <v>1728</v>
      </c>
      <c r="C4995" s="140">
        <v>288.48</v>
      </c>
      <c r="D4995" s="841" t="s">
        <v>1661</v>
      </c>
      <c r="E4995" s="842"/>
      <c r="F4995" s="842"/>
      <c r="G4995" s="842" t="s">
        <v>1662</v>
      </c>
      <c r="H4995" s="842"/>
      <c r="I4995" s="843"/>
      <c r="J4995" s="127"/>
      <c r="K4995" s="730"/>
      <c r="L4995" s="730"/>
      <c r="M4995" s="65"/>
    </row>
    <row r="4996" spans="2:13">
      <c r="B4996" s="66" t="s">
        <v>1713</v>
      </c>
      <c r="C4996" s="140">
        <v>1.08</v>
      </c>
      <c r="D4996" s="63" t="s">
        <v>1663</v>
      </c>
      <c r="E4996" s="730" t="s">
        <v>761</v>
      </c>
      <c r="F4996" s="730"/>
      <c r="G4996" s="64" t="s">
        <v>1663</v>
      </c>
      <c r="H4996" s="730" t="s">
        <v>1723</v>
      </c>
      <c r="I4996" s="70"/>
      <c r="J4996" s="127"/>
      <c r="K4996" s="730"/>
      <c r="L4996" s="730"/>
      <c r="M4996" s="65"/>
    </row>
    <row r="4997" spans="2:13">
      <c r="B4997" s="66" t="s">
        <v>1714</v>
      </c>
      <c r="C4997" s="140">
        <v>1.08</v>
      </c>
      <c r="D4997" s="63" t="s">
        <v>1664</v>
      </c>
      <c r="E4997" s="90">
        <v>80</v>
      </c>
      <c r="F4997" s="68"/>
      <c r="G4997" s="72" t="s">
        <v>1664</v>
      </c>
      <c r="H4997" s="91" t="s">
        <v>1723</v>
      </c>
      <c r="I4997" s="70"/>
      <c r="J4997" s="127"/>
      <c r="K4997" s="730"/>
      <c r="L4997" s="730"/>
      <c r="M4997" s="65"/>
    </row>
    <row r="4998" spans="2:13">
      <c r="B4998" s="844" t="s">
        <v>1671</v>
      </c>
      <c r="C4998" s="839"/>
      <c r="D4998" s="840"/>
      <c r="E4998" s="838" t="s">
        <v>1672</v>
      </c>
      <c r="F4998" s="839"/>
      <c r="G4998" s="840"/>
      <c r="H4998" s="838" t="s">
        <v>1673</v>
      </c>
      <c r="I4998" s="839"/>
      <c r="J4998" s="840"/>
      <c r="K4998" s="838" t="s">
        <v>1701</v>
      </c>
      <c r="L4998" s="839"/>
      <c r="M4998" s="845"/>
    </row>
    <row r="4999" spans="2:13">
      <c r="B4999" s="73" t="s">
        <v>1674</v>
      </c>
      <c r="C4999" s="727" t="s">
        <v>1675</v>
      </c>
      <c r="D4999" s="728" t="s">
        <v>1676</v>
      </c>
      <c r="E4999" s="726" t="s">
        <v>1674</v>
      </c>
      <c r="F4999" s="727" t="s">
        <v>1675</v>
      </c>
      <c r="G4999" s="728" t="s">
        <v>1676</v>
      </c>
      <c r="H4999" s="726" t="s">
        <v>1694</v>
      </c>
      <c r="I4999" s="727" t="s">
        <v>1731</v>
      </c>
      <c r="J4999" s="728" t="s">
        <v>1732</v>
      </c>
      <c r="K4999" s="726" t="s">
        <v>1702</v>
      </c>
      <c r="L4999" s="727"/>
      <c r="M4999" s="77" t="s">
        <v>1703</v>
      </c>
    </row>
    <row r="5000" spans="2:13">
      <c r="B5000" s="61" t="s">
        <v>1678</v>
      </c>
      <c r="C5000" s="86" t="s">
        <v>1144</v>
      </c>
      <c r="D5000" s="92">
        <v>102</v>
      </c>
      <c r="E5000" s="729" t="s">
        <v>1678</v>
      </c>
      <c r="F5000" s="94" t="s">
        <v>944</v>
      </c>
      <c r="G5000" s="92">
        <v>68</v>
      </c>
      <c r="H5000" s="729" t="s">
        <v>1695</v>
      </c>
      <c r="I5000" s="86">
        <v>0</v>
      </c>
      <c r="J5000" s="92">
        <v>10</v>
      </c>
      <c r="K5000" s="729" t="s">
        <v>1704</v>
      </c>
      <c r="L5000" s="730"/>
      <c r="M5000" s="107">
        <v>0</v>
      </c>
    </row>
    <row r="5001" spans="2:13">
      <c r="B5001" s="61" t="s">
        <v>1679</v>
      </c>
      <c r="C5001" s="86" t="s">
        <v>845</v>
      </c>
      <c r="D5001" s="92">
        <v>62</v>
      </c>
      <c r="E5001" s="729" t="s">
        <v>1679</v>
      </c>
      <c r="F5001" s="86" t="s">
        <v>1722</v>
      </c>
      <c r="G5001" s="92">
        <v>0</v>
      </c>
      <c r="H5001" s="729" t="s">
        <v>1696</v>
      </c>
      <c r="I5001" s="86">
        <v>90</v>
      </c>
      <c r="J5001" s="92">
        <v>0</v>
      </c>
      <c r="K5001" s="729" t="s">
        <v>1735</v>
      </c>
      <c r="L5001" s="730"/>
      <c r="M5001" s="107">
        <v>0</v>
      </c>
    </row>
    <row r="5002" spans="2:13">
      <c r="B5002" s="61" t="s">
        <v>1680</v>
      </c>
      <c r="C5002" s="86" t="s">
        <v>1722</v>
      </c>
      <c r="D5002" s="92">
        <v>0</v>
      </c>
      <c r="E5002" s="729" t="s">
        <v>1680</v>
      </c>
      <c r="F5002" s="86" t="s">
        <v>1722</v>
      </c>
      <c r="G5002" s="92">
        <v>0</v>
      </c>
      <c r="H5002" s="729" t="s">
        <v>1697</v>
      </c>
      <c r="I5002" s="86">
        <v>0</v>
      </c>
      <c r="J5002" s="92">
        <v>30</v>
      </c>
      <c r="K5002" s="67" t="s">
        <v>1706</v>
      </c>
      <c r="L5002" s="68"/>
      <c r="M5002" s="101">
        <v>0</v>
      </c>
    </row>
    <row r="5003" spans="2:13">
      <c r="B5003" s="61" t="s">
        <v>1681</v>
      </c>
      <c r="C5003" s="96" t="s">
        <v>1303</v>
      </c>
      <c r="D5003" s="92">
        <v>62</v>
      </c>
      <c r="E5003" s="729" t="s">
        <v>1681</v>
      </c>
      <c r="F5003" s="86" t="s">
        <v>1722</v>
      </c>
      <c r="G5003" s="92">
        <v>0</v>
      </c>
      <c r="H5003" s="729" t="s">
        <v>1698</v>
      </c>
      <c r="I5003" s="86">
        <v>0</v>
      </c>
      <c r="J5003" s="92">
        <v>10</v>
      </c>
      <c r="K5003" s="838" t="s">
        <v>1707</v>
      </c>
      <c r="L5003" s="839"/>
      <c r="M5003" s="845"/>
    </row>
    <row r="5004" spans="2:13">
      <c r="B5004" s="61" t="s">
        <v>1682</v>
      </c>
      <c r="C5004" s="86" t="s">
        <v>1722</v>
      </c>
      <c r="D5004" s="92">
        <v>0</v>
      </c>
      <c r="E5004" s="729" t="s">
        <v>1682</v>
      </c>
      <c r="F5004" s="86" t="s">
        <v>1722</v>
      </c>
      <c r="G5004" s="92">
        <v>0</v>
      </c>
      <c r="H5004" s="730" t="s">
        <v>1724</v>
      </c>
      <c r="I5004" s="86">
        <v>50</v>
      </c>
      <c r="J5004" s="92">
        <v>0</v>
      </c>
      <c r="K5004" s="846" t="s">
        <v>1708</v>
      </c>
      <c r="L5004" s="847"/>
      <c r="M5004" s="107">
        <v>0</v>
      </c>
    </row>
    <row r="5005" spans="2:13">
      <c r="B5005" s="61" t="s">
        <v>1683</v>
      </c>
      <c r="C5005" s="86" t="s">
        <v>951</v>
      </c>
      <c r="D5005" s="92">
        <v>62</v>
      </c>
      <c r="E5005" s="729" t="s">
        <v>1683</v>
      </c>
      <c r="F5005" s="86" t="s">
        <v>1722</v>
      </c>
      <c r="G5005" s="92">
        <v>0</v>
      </c>
      <c r="H5005" s="729" t="s">
        <v>1699</v>
      </c>
      <c r="I5005" s="86">
        <v>0</v>
      </c>
      <c r="J5005" s="92">
        <v>10</v>
      </c>
      <c r="K5005" s="846" t="s">
        <v>1709</v>
      </c>
      <c r="L5005" s="847"/>
      <c r="M5005" s="107">
        <v>0</v>
      </c>
    </row>
    <row r="5006" spans="2:13">
      <c r="B5006" s="61" t="s">
        <v>1684</v>
      </c>
      <c r="C5006" s="94" t="s">
        <v>1155</v>
      </c>
      <c r="D5006" s="92">
        <v>40</v>
      </c>
      <c r="E5006" s="729" t="s">
        <v>1684</v>
      </c>
      <c r="F5006" s="86" t="s">
        <v>1722</v>
      </c>
      <c r="G5006" s="92">
        <v>0</v>
      </c>
      <c r="H5006" s="729" t="s">
        <v>1685</v>
      </c>
      <c r="I5006" s="86">
        <v>85</v>
      </c>
      <c r="J5006" s="92">
        <v>30</v>
      </c>
      <c r="K5006" s="846" t="s">
        <v>1710</v>
      </c>
      <c r="L5006" s="847"/>
      <c r="M5006" s="107">
        <v>0</v>
      </c>
    </row>
    <row r="5007" spans="2:13">
      <c r="B5007" s="61" t="s">
        <v>1685</v>
      </c>
      <c r="C5007" s="96" t="s">
        <v>1091</v>
      </c>
      <c r="D5007" s="92">
        <v>50</v>
      </c>
      <c r="E5007" s="729" t="s">
        <v>1685</v>
      </c>
      <c r="F5007" s="86" t="s">
        <v>1722</v>
      </c>
      <c r="G5007" s="92">
        <v>0</v>
      </c>
      <c r="H5007" s="729" t="s">
        <v>1700</v>
      </c>
      <c r="I5007" s="100">
        <v>50</v>
      </c>
      <c r="J5007" s="106">
        <v>0</v>
      </c>
      <c r="K5007" s="593" t="s">
        <v>2003</v>
      </c>
      <c r="L5007" s="100"/>
      <c r="M5007" s="101">
        <v>0</v>
      </c>
    </row>
    <row r="5008" spans="2:13">
      <c r="B5008" s="61" t="s">
        <v>1686</v>
      </c>
      <c r="C5008" s="86" t="s">
        <v>774</v>
      </c>
      <c r="D5008" s="92">
        <v>40</v>
      </c>
      <c r="E5008" s="729" t="s">
        <v>1686</v>
      </c>
      <c r="F5008" s="86" t="s">
        <v>1722</v>
      </c>
      <c r="G5008" s="92">
        <v>0</v>
      </c>
      <c r="H5008" s="848" t="s">
        <v>1712</v>
      </c>
      <c r="I5008" s="849"/>
      <c r="J5008" s="81" t="s">
        <v>1711</v>
      </c>
      <c r="K5008" s="97">
        <v>30</v>
      </c>
      <c r="L5008" s="82" t="s">
        <v>1705</v>
      </c>
      <c r="M5008" s="98">
        <v>115</v>
      </c>
    </row>
    <row r="5009" spans="2:13">
      <c r="B5009" s="61" t="s">
        <v>1687</v>
      </c>
      <c r="C5009" s="86" t="s">
        <v>1722</v>
      </c>
      <c r="D5009" s="92">
        <v>0</v>
      </c>
      <c r="E5009" s="729" t="s">
        <v>1687</v>
      </c>
      <c r="F5009" s="86" t="s">
        <v>1722</v>
      </c>
      <c r="G5009" s="92">
        <v>0</v>
      </c>
      <c r="H5009" s="730"/>
      <c r="I5009" s="730"/>
      <c r="J5009" s="730"/>
      <c r="K5009" s="730"/>
      <c r="L5009" s="730"/>
      <c r="M5009" s="65"/>
    </row>
    <row r="5010" spans="2:13">
      <c r="B5010" s="61" t="s">
        <v>1688</v>
      </c>
      <c r="C5010" s="86" t="s">
        <v>1722</v>
      </c>
      <c r="D5010" s="92">
        <v>0</v>
      </c>
      <c r="E5010" s="729" t="s">
        <v>1688</v>
      </c>
      <c r="F5010" s="86" t="s">
        <v>1722</v>
      </c>
      <c r="G5010" s="92">
        <v>0</v>
      </c>
      <c r="H5010" s="730"/>
      <c r="I5010" s="730"/>
      <c r="J5010" s="730"/>
      <c r="K5010" s="730"/>
      <c r="L5010" s="730"/>
      <c r="M5010" s="65"/>
    </row>
    <row r="5011" spans="2:13">
      <c r="B5011" s="61" t="s">
        <v>1689</v>
      </c>
      <c r="C5011" s="86" t="s">
        <v>1722</v>
      </c>
      <c r="D5011" s="92">
        <v>0</v>
      </c>
      <c r="E5011" s="729" t="s">
        <v>1689</v>
      </c>
      <c r="F5011" s="86" t="s">
        <v>1722</v>
      </c>
      <c r="G5011" s="92">
        <v>0</v>
      </c>
      <c r="H5011" s="730"/>
      <c r="I5011" s="730"/>
      <c r="J5011" s="730"/>
      <c r="K5011" s="730"/>
      <c r="L5011" s="730"/>
      <c r="M5011" s="65"/>
    </row>
    <row r="5012" spans="2:13">
      <c r="B5012" s="61" t="s">
        <v>1690</v>
      </c>
      <c r="C5012" s="86" t="s">
        <v>1722</v>
      </c>
      <c r="D5012" s="92">
        <v>0</v>
      </c>
      <c r="E5012" s="729" t="s">
        <v>1690</v>
      </c>
      <c r="F5012" s="86" t="s">
        <v>1722</v>
      </c>
      <c r="G5012" s="92">
        <v>0</v>
      </c>
      <c r="H5012" s="730"/>
      <c r="I5012" s="730"/>
      <c r="J5012" s="730"/>
      <c r="K5012" s="730"/>
      <c r="L5012" s="730"/>
      <c r="M5012" s="65"/>
    </row>
    <row r="5013" spans="2:13">
      <c r="B5013" s="61" t="s">
        <v>1691</v>
      </c>
      <c r="C5013" s="86" t="s">
        <v>656</v>
      </c>
      <c r="D5013" s="92">
        <v>30</v>
      </c>
      <c r="E5013" s="729" t="s">
        <v>1691</v>
      </c>
      <c r="F5013" s="96" t="s">
        <v>1185</v>
      </c>
      <c r="G5013" s="92">
        <v>80</v>
      </c>
      <c r="H5013" s="86" t="s">
        <v>1716</v>
      </c>
      <c r="I5013" s="730"/>
      <c r="J5013" s="85" t="s">
        <v>1717</v>
      </c>
      <c r="K5013" s="730"/>
      <c r="L5013" s="85" t="s">
        <v>1718</v>
      </c>
      <c r="M5013" s="65"/>
    </row>
    <row r="5014" spans="2:13">
      <c r="B5014" s="61" t="s">
        <v>1692</v>
      </c>
      <c r="C5014" s="86" t="s">
        <v>1722</v>
      </c>
      <c r="D5014" s="92">
        <v>0</v>
      </c>
      <c r="E5014" s="729" t="s">
        <v>1692</v>
      </c>
      <c r="F5014" s="86" t="s">
        <v>1722</v>
      </c>
      <c r="G5014" s="92">
        <v>0</v>
      </c>
      <c r="H5014" s="730"/>
      <c r="I5014" s="730"/>
      <c r="J5014" s="730"/>
      <c r="K5014" s="730"/>
      <c r="L5014" s="730"/>
      <c r="M5014" s="65"/>
    </row>
    <row r="5015" spans="2:13">
      <c r="B5015" s="61" t="s">
        <v>1677</v>
      </c>
      <c r="C5015" s="86" t="s">
        <v>1723</v>
      </c>
      <c r="D5015" s="92" t="s">
        <v>1723</v>
      </c>
      <c r="E5015" s="729" t="s">
        <v>1677</v>
      </c>
      <c r="F5015" s="86" t="s">
        <v>1723</v>
      </c>
      <c r="G5015" s="92" t="s">
        <v>1723</v>
      </c>
      <c r="H5015" s="730"/>
      <c r="I5015" s="730"/>
      <c r="J5015" s="730"/>
      <c r="K5015" s="730"/>
      <c r="L5015" s="730"/>
      <c r="M5015" s="65"/>
    </row>
    <row r="5016" spans="2:13">
      <c r="B5016" s="61" t="s">
        <v>1693</v>
      </c>
      <c r="C5016" s="86" t="s">
        <v>964</v>
      </c>
      <c r="D5016" s="92">
        <v>75</v>
      </c>
      <c r="E5016" s="729" t="s">
        <v>1693</v>
      </c>
      <c r="F5016" s="86" t="s">
        <v>1722</v>
      </c>
      <c r="G5016" s="92">
        <v>0</v>
      </c>
      <c r="H5016" s="730"/>
      <c r="I5016" s="730"/>
      <c r="J5016" s="730"/>
      <c r="K5016" s="730"/>
      <c r="L5016" s="730"/>
      <c r="M5016" s="65"/>
    </row>
    <row r="5017" spans="2:13" ht="15.75" thickBot="1">
      <c r="B5017" s="102" t="s">
        <v>1729</v>
      </c>
      <c r="C5017" s="93"/>
      <c r="D5017" s="108">
        <v>58</v>
      </c>
      <c r="E5017" s="103" t="s">
        <v>1730</v>
      </c>
      <c r="F5017" s="93"/>
      <c r="G5017" s="108">
        <v>74</v>
      </c>
      <c r="H5017" s="83"/>
      <c r="I5017" s="83"/>
      <c r="J5017" s="83"/>
      <c r="K5017" s="83"/>
      <c r="L5017" s="83"/>
      <c r="M5017" s="84"/>
    </row>
    <row r="5018" spans="2:13" ht="16.5" thickTop="1" thickBot="1">
      <c r="B5018" s="156"/>
      <c r="C5018" s="157"/>
      <c r="D5018" s="157"/>
      <c r="E5018" s="156"/>
      <c r="F5018" s="157"/>
      <c r="G5018" s="157"/>
      <c r="H5018" s="156"/>
      <c r="I5018" s="156"/>
      <c r="J5018" s="156"/>
      <c r="K5018" s="156"/>
      <c r="L5018" s="156"/>
      <c r="M5018" s="156"/>
    </row>
    <row r="5019" spans="2:13" ht="16.5" thickTop="1" thickBot="1">
      <c r="B5019" s="833" t="s">
        <v>1898</v>
      </c>
      <c r="C5019" s="834"/>
      <c r="D5019" s="835" t="s">
        <v>1658</v>
      </c>
      <c r="E5019" s="836"/>
      <c r="F5019" s="836"/>
      <c r="G5019" s="836"/>
      <c r="H5019" s="836"/>
      <c r="I5019" s="837"/>
      <c r="J5019" s="190"/>
      <c r="K5019" s="59"/>
      <c r="L5019" s="59"/>
      <c r="M5019" s="60"/>
    </row>
    <row r="5020" spans="2:13" ht="15.75" thickTop="1">
      <c r="B5020" s="66" t="s">
        <v>1667</v>
      </c>
      <c r="C5020" s="600" t="s">
        <v>2018</v>
      </c>
      <c r="D5020" s="368" t="s">
        <v>1652</v>
      </c>
      <c r="E5020" s="369" t="s">
        <v>1653</v>
      </c>
      <c r="F5020" s="369" t="s">
        <v>1654</v>
      </c>
      <c r="G5020" s="369" t="s">
        <v>1656</v>
      </c>
      <c r="H5020" s="369" t="s">
        <v>1655</v>
      </c>
      <c r="I5020" s="370" t="s">
        <v>1657</v>
      </c>
      <c r="J5020" s="191"/>
      <c r="K5020" s="367"/>
      <c r="L5020" s="367"/>
      <c r="M5020" s="65"/>
    </row>
    <row r="5021" spans="2:13">
      <c r="B5021" s="66" t="s">
        <v>1757</v>
      </c>
      <c r="C5021" s="86" t="s">
        <v>1762</v>
      </c>
      <c r="D5021" s="87">
        <v>95</v>
      </c>
      <c r="E5021" s="88">
        <v>60</v>
      </c>
      <c r="F5021" s="88">
        <v>79</v>
      </c>
      <c r="G5021" s="88">
        <v>100</v>
      </c>
      <c r="H5021" s="88">
        <v>125</v>
      </c>
      <c r="I5021" s="89">
        <v>81</v>
      </c>
      <c r="J5021" s="191"/>
      <c r="K5021" s="367"/>
      <c r="L5021" s="367"/>
      <c r="M5021" s="65"/>
    </row>
    <row r="5022" spans="2:13">
      <c r="B5022" s="66" t="s">
        <v>1665</v>
      </c>
      <c r="C5022" s="86" t="s">
        <v>16</v>
      </c>
      <c r="D5022" s="838" t="s">
        <v>1669</v>
      </c>
      <c r="E5022" s="839"/>
      <c r="F5022" s="839"/>
      <c r="G5022" s="839"/>
      <c r="H5022" s="839"/>
      <c r="I5022" s="840"/>
      <c r="J5022" s="191"/>
      <c r="K5022" s="367"/>
      <c r="L5022" s="367"/>
      <c r="M5022" s="65"/>
    </row>
    <row r="5023" spans="2:13">
      <c r="B5023" s="66" t="s">
        <v>1666</v>
      </c>
      <c r="C5023" s="86" t="s">
        <v>1723</v>
      </c>
      <c r="D5023" s="841" t="s">
        <v>1661</v>
      </c>
      <c r="E5023" s="842"/>
      <c r="F5023" s="842"/>
      <c r="G5023" s="842" t="s">
        <v>1662</v>
      </c>
      <c r="H5023" s="842"/>
      <c r="I5023" s="843"/>
      <c r="J5023" s="191"/>
      <c r="K5023" s="367"/>
      <c r="L5023" s="367"/>
      <c r="M5023" s="65"/>
    </row>
    <row r="5024" spans="2:13">
      <c r="B5024" s="66" t="s">
        <v>1670</v>
      </c>
      <c r="C5024" s="109" t="s">
        <v>1511</v>
      </c>
      <c r="D5024" s="63" t="s">
        <v>1663</v>
      </c>
      <c r="E5024" s="367" t="s">
        <v>644</v>
      </c>
      <c r="F5024" s="367"/>
      <c r="G5024" s="64" t="s">
        <v>1663</v>
      </c>
      <c r="H5024" s="367" t="s">
        <v>1723</v>
      </c>
      <c r="I5024" s="70"/>
      <c r="J5024" s="191"/>
      <c r="K5024" s="367"/>
      <c r="L5024" s="367"/>
      <c r="M5024" s="65"/>
    </row>
    <row r="5025" spans="2:13">
      <c r="B5025" s="66" t="s">
        <v>1659</v>
      </c>
      <c r="C5025" s="140">
        <v>386.4</v>
      </c>
      <c r="D5025" s="71" t="s">
        <v>1664</v>
      </c>
      <c r="E5025" s="90">
        <v>81</v>
      </c>
      <c r="F5025" s="68"/>
      <c r="G5025" s="72" t="s">
        <v>1664</v>
      </c>
      <c r="H5025" s="90" t="s">
        <v>1723</v>
      </c>
      <c r="I5025" s="69"/>
      <c r="J5025" s="191"/>
      <c r="K5025" s="367"/>
      <c r="L5025" s="367"/>
      <c r="M5025" s="65"/>
    </row>
    <row r="5026" spans="2:13">
      <c r="B5026" s="66" t="s">
        <v>1660</v>
      </c>
      <c r="C5026" s="86">
        <v>408.26</v>
      </c>
      <c r="D5026" s="838" t="s">
        <v>1668</v>
      </c>
      <c r="E5026" s="839"/>
      <c r="F5026" s="839"/>
      <c r="G5026" s="839"/>
      <c r="H5026" s="839"/>
      <c r="I5026" s="840"/>
      <c r="J5026" s="191"/>
      <c r="K5026" s="367"/>
      <c r="L5026" s="367"/>
      <c r="M5026" s="65"/>
    </row>
    <row r="5027" spans="2:13">
      <c r="B5027" s="66" t="s">
        <v>1728</v>
      </c>
      <c r="C5027" s="86">
        <v>364.77</v>
      </c>
      <c r="D5027" s="841" t="s">
        <v>1661</v>
      </c>
      <c r="E5027" s="842"/>
      <c r="F5027" s="842"/>
      <c r="G5027" s="842" t="s">
        <v>1662</v>
      </c>
      <c r="H5027" s="842"/>
      <c r="I5027" s="843"/>
      <c r="J5027" s="191"/>
      <c r="K5027" s="367"/>
      <c r="L5027" s="367"/>
      <c r="M5027" s="65"/>
    </row>
    <row r="5028" spans="2:13">
      <c r="B5028" s="66" t="s">
        <v>1713</v>
      </c>
      <c r="C5028" s="86">
        <v>1.46</v>
      </c>
      <c r="D5028" s="63" t="s">
        <v>1663</v>
      </c>
      <c r="E5028" s="367" t="s">
        <v>1271</v>
      </c>
      <c r="F5028" s="367"/>
      <c r="G5028" s="64" t="s">
        <v>1663</v>
      </c>
      <c r="H5028" s="367" t="s">
        <v>1723</v>
      </c>
      <c r="I5028" s="70"/>
      <c r="J5028" s="191"/>
      <c r="K5028" s="367"/>
      <c r="L5028" s="367"/>
      <c r="M5028" s="65"/>
    </row>
    <row r="5029" spans="2:13">
      <c r="B5029" s="66" t="s">
        <v>1714</v>
      </c>
      <c r="C5029" s="86">
        <v>1.25</v>
      </c>
      <c r="D5029" s="63" t="s">
        <v>1664</v>
      </c>
      <c r="E5029" s="90">
        <v>95</v>
      </c>
      <c r="F5029" s="68"/>
      <c r="G5029" s="72" t="s">
        <v>1664</v>
      </c>
      <c r="H5029" s="91" t="s">
        <v>1723</v>
      </c>
      <c r="I5029" s="70"/>
      <c r="J5029" s="191"/>
      <c r="K5029" s="367"/>
      <c r="L5029" s="367"/>
      <c r="M5029" s="65"/>
    </row>
    <row r="5030" spans="2:13">
      <c r="B5030" s="844" t="s">
        <v>1671</v>
      </c>
      <c r="C5030" s="839"/>
      <c r="D5030" s="840"/>
      <c r="E5030" s="838" t="s">
        <v>1672</v>
      </c>
      <c r="F5030" s="839"/>
      <c r="G5030" s="840"/>
      <c r="H5030" s="838" t="s">
        <v>1673</v>
      </c>
      <c r="I5030" s="839"/>
      <c r="J5030" s="840"/>
      <c r="K5030" s="838" t="s">
        <v>1701</v>
      </c>
      <c r="L5030" s="839"/>
      <c r="M5030" s="845"/>
    </row>
    <row r="5031" spans="2:13">
      <c r="B5031" s="73" t="s">
        <v>1674</v>
      </c>
      <c r="C5031" s="369" t="s">
        <v>1675</v>
      </c>
      <c r="D5031" s="370" t="s">
        <v>1676</v>
      </c>
      <c r="E5031" s="368" t="s">
        <v>1674</v>
      </c>
      <c r="F5031" s="369" t="s">
        <v>1675</v>
      </c>
      <c r="G5031" s="370" t="s">
        <v>1676</v>
      </c>
      <c r="H5031" s="368" t="s">
        <v>1694</v>
      </c>
      <c r="I5031" s="369" t="s">
        <v>1731</v>
      </c>
      <c r="J5031" s="370" t="s">
        <v>1732</v>
      </c>
      <c r="K5031" s="368" t="s">
        <v>1702</v>
      </c>
      <c r="L5031" s="369"/>
      <c r="M5031" s="77" t="s">
        <v>1703</v>
      </c>
    </row>
    <row r="5032" spans="2:13">
      <c r="B5032" s="61" t="s">
        <v>1678</v>
      </c>
      <c r="C5032" s="86" t="s">
        <v>1144</v>
      </c>
      <c r="D5032" s="92">
        <v>102</v>
      </c>
      <c r="E5032" s="366" t="s">
        <v>1678</v>
      </c>
      <c r="F5032" s="94" t="s">
        <v>944</v>
      </c>
      <c r="G5032" s="92">
        <v>68</v>
      </c>
      <c r="H5032" s="366" t="s">
        <v>1695</v>
      </c>
      <c r="I5032" s="86">
        <v>0</v>
      </c>
      <c r="J5032" s="92">
        <v>0</v>
      </c>
      <c r="K5032" s="366" t="s">
        <v>1704</v>
      </c>
      <c r="L5032" s="367"/>
      <c r="M5032" s="107">
        <v>0</v>
      </c>
    </row>
    <row r="5033" spans="2:13">
      <c r="B5033" s="61" t="s">
        <v>1679</v>
      </c>
      <c r="C5033" s="86" t="s">
        <v>1722</v>
      </c>
      <c r="D5033" s="92">
        <v>0</v>
      </c>
      <c r="E5033" s="366" t="s">
        <v>1679</v>
      </c>
      <c r="F5033" s="86" t="s">
        <v>1722</v>
      </c>
      <c r="G5033" s="92">
        <v>0</v>
      </c>
      <c r="H5033" s="366" t="s">
        <v>1696</v>
      </c>
      <c r="I5033" s="86">
        <v>100</v>
      </c>
      <c r="J5033" s="92">
        <v>0</v>
      </c>
      <c r="K5033" s="366" t="s">
        <v>1735</v>
      </c>
      <c r="L5033" s="367"/>
      <c r="M5033" s="107">
        <v>56</v>
      </c>
    </row>
    <row r="5034" spans="2:13">
      <c r="B5034" s="61" t="s">
        <v>1680</v>
      </c>
      <c r="C5034" s="86" t="s">
        <v>1723</v>
      </c>
      <c r="D5034" s="92" t="s">
        <v>1723</v>
      </c>
      <c r="E5034" s="366" t="s">
        <v>1680</v>
      </c>
      <c r="F5034" s="86" t="s">
        <v>1723</v>
      </c>
      <c r="G5034" s="92" t="s">
        <v>1723</v>
      </c>
      <c r="H5034" s="366" t="s">
        <v>1697</v>
      </c>
      <c r="I5034" s="86">
        <v>0</v>
      </c>
      <c r="J5034" s="92">
        <v>30</v>
      </c>
      <c r="K5034" s="67" t="s">
        <v>1706</v>
      </c>
      <c r="L5034" s="68"/>
      <c r="M5034" s="101">
        <v>30</v>
      </c>
    </row>
    <row r="5035" spans="2:13">
      <c r="B5035" s="61" t="s">
        <v>1681</v>
      </c>
      <c r="C5035" s="86" t="s">
        <v>1722</v>
      </c>
      <c r="D5035" s="92">
        <v>0</v>
      </c>
      <c r="E5035" s="366" t="s">
        <v>1681</v>
      </c>
      <c r="F5035" s="86" t="s">
        <v>1722</v>
      </c>
      <c r="G5035" s="92">
        <v>0</v>
      </c>
      <c r="H5035" s="366" t="s">
        <v>1698</v>
      </c>
      <c r="I5035" s="86">
        <v>0</v>
      </c>
      <c r="J5035" s="92">
        <v>10</v>
      </c>
      <c r="K5035" s="838" t="s">
        <v>1707</v>
      </c>
      <c r="L5035" s="839"/>
      <c r="M5035" s="845"/>
    </row>
    <row r="5036" spans="2:13">
      <c r="B5036" s="61" t="s">
        <v>1682</v>
      </c>
      <c r="C5036" s="86" t="s">
        <v>1722</v>
      </c>
      <c r="D5036" s="92">
        <v>0</v>
      </c>
      <c r="E5036" s="366" t="s">
        <v>1682</v>
      </c>
      <c r="F5036" s="86" t="s">
        <v>1722</v>
      </c>
      <c r="G5036" s="92">
        <v>0</v>
      </c>
      <c r="H5036" s="367" t="s">
        <v>1724</v>
      </c>
      <c r="I5036" s="86">
        <v>50</v>
      </c>
      <c r="J5036" s="92">
        <v>0</v>
      </c>
      <c r="K5036" s="846" t="s">
        <v>1708</v>
      </c>
      <c r="L5036" s="847"/>
      <c r="M5036" s="107">
        <v>0</v>
      </c>
    </row>
    <row r="5037" spans="2:13">
      <c r="B5037" s="61" t="s">
        <v>1683</v>
      </c>
      <c r="C5037" s="86" t="s">
        <v>663</v>
      </c>
      <c r="D5037" s="92">
        <v>90</v>
      </c>
      <c r="E5037" s="366" t="s">
        <v>1683</v>
      </c>
      <c r="F5037" s="86" t="s">
        <v>950</v>
      </c>
      <c r="G5037" s="92">
        <v>95</v>
      </c>
      <c r="H5037" s="366" t="s">
        <v>1699</v>
      </c>
      <c r="I5037" s="86">
        <v>0</v>
      </c>
      <c r="J5037" s="92">
        <v>0</v>
      </c>
      <c r="K5037" s="846" t="s">
        <v>1709</v>
      </c>
      <c r="L5037" s="847"/>
      <c r="M5037" s="107">
        <v>0</v>
      </c>
    </row>
    <row r="5038" spans="2:13">
      <c r="B5038" s="61" t="s">
        <v>1684</v>
      </c>
      <c r="C5038" s="86" t="s">
        <v>1722</v>
      </c>
      <c r="D5038" s="92">
        <v>0</v>
      </c>
      <c r="E5038" s="366" t="s">
        <v>1684</v>
      </c>
      <c r="F5038" s="86" t="s">
        <v>1722</v>
      </c>
      <c r="G5038" s="92">
        <v>0</v>
      </c>
      <c r="H5038" s="366" t="s">
        <v>1685</v>
      </c>
      <c r="I5038" s="86">
        <v>85</v>
      </c>
      <c r="J5038" s="92">
        <v>0</v>
      </c>
      <c r="K5038" s="846" t="s">
        <v>1710</v>
      </c>
      <c r="L5038" s="847"/>
      <c r="M5038" s="107">
        <v>0</v>
      </c>
    </row>
    <row r="5039" spans="2:13">
      <c r="B5039" s="61" t="s">
        <v>1685</v>
      </c>
      <c r="C5039" s="86" t="s">
        <v>1722</v>
      </c>
      <c r="D5039" s="92">
        <v>0</v>
      </c>
      <c r="E5039" s="366" t="s">
        <v>1685</v>
      </c>
      <c r="F5039" s="86" t="s">
        <v>1722</v>
      </c>
      <c r="G5039" s="92">
        <v>0</v>
      </c>
      <c r="H5039" s="366" t="s">
        <v>1700</v>
      </c>
      <c r="I5039" s="100">
        <v>70</v>
      </c>
      <c r="J5039" s="106">
        <v>0</v>
      </c>
      <c r="K5039" s="593" t="s">
        <v>2003</v>
      </c>
      <c r="L5039" s="100"/>
      <c r="M5039" s="101">
        <v>0</v>
      </c>
    </row>
    <row r="5040" spans="2:13">
      <c r="B5040" s="61" t="s">
        <v>1686</v>
      </c>
      <c r="C5040" s="86" t="s">
        <v>1722</v>
      </c>
      <c r="D5040" s="92">
        <v>0</v>
      </c>
      <c r="E5040" s="366" t="s">
        <v>1686</v>
      </c>
      <c r="F5040" s="86" t="s">
        <v>1722</v>
      </c>
      <c r="G5040" s="92">
        <v>0</v>
      </c>
      <c r="H5040" s="848" t="s">
        <v>1712</v>
      </c>
      <c r="I5040" s="849"/>
      <c r="J5040" s="81" t="s">
        <v>1711</v>
      </c>
      <c r="K5040" s="97">
        <v>0</v>
      </c>
      <c r="L5040" s="82" t="s">
        <v>1705</v>
      </c>
      <c r="M5040" s="98">
        <v>195</v>
      </c>
    </row>
    <row r="5041" spans="2:13">
      <c r="B5041" s="61" t="s">
        <v>1687</v>
      </c>
      <c r="C5041" s="86" t="s">
        <v>1722</v>
      </c>
      <c r="D5041" s="92">
        <v>0</v>
      </c>
      <c r="E5041" s="366" t="s">
        <v>1687</v>
      </c>
      <c r="F5041" s="86" t="s">
        <v>1722</v>
      </c>
      <c r="G5041" s="92">
        <v>0</v>
      </c>
      <c r="H5041" s="367"/>
      <c r="I5041" s="367"/>
      <c r="J5041" s="367"/>
      <c r="K5041" s="367"/>
      <c r="L5041" s="367"/>
      <c r="M5041" s="65"/>
    </row>
    <row r="5042" spans="2:13">
      <c r="B5042" s="61" t="s">
        <v>1688</v>
      </c>
      <c r="C5042" s="86" t="s">
        <v>1722</v>
      </c>
      <c r="D5042" s="92">
        <v>0</v>
      </c>
      <c r="E5042" s="366" t="s">
        <v>1688</v>
      </c>
      <c r="F5042" s="94" t="s">
        <v>1037</v>
      </c>
      <c r="G5042" s="92">
        <v>50</v>
      </c>
      <c r="H5042" s="367"/>
      <c r="I5042" s="367"/>
      <c r="J5042" s="367"/>
      <c r="K5042" s="367"/>
      <c r="L5042" s="367"/>
      <c r="M5042" s="65"/>
    </row>
    <row r="5043" spans="2:13">
      <c r="B5043" s="61" t="s">
        <v>1689</v>
      </c>
      <c r="C5043" s="86" t="s">
        <v>1722</v>
      </c>
      <c r="D5043" s="92">
        <v>0</v>
      </c>
      <c r="E5043" s="366" t="s">
        <v>1689</v>
      </c>
      <c r="F5043" s="86" t="s">
        <v>1722</v>
      </c>
      <c r="G5043" s="92">
        <v>0</v>
      </c>
      <c r="H5043" s="367"/>
      <c r="I5043" s="367"/>
      <c r="J5043" s="367"/>
      <c r="K5043" s="367"/>
      <c r="L5043" s="367"/>
      <c r="M5043" s="65"/>
    </row>
    <row r="5044" spans="2:13">
      <c r="B5044" s="61" t="s">
        <v>1690</v>
      </c>
      <c r="C5044" s="86" t="s">
        <v>1722</v>
      </c>
      <c r="D5044" s="92">
        <v>0</v>
      </c>
      <c r="E5044" s="366" t="s">
        <v>1690</v>
      </c>
      <c r="F5044" s="86" t="s">
        <v>1722</v>
      </c>
      <c r="G5044" s="92">
        <v>0</v>
      </c>
      <c r="H5044" s="367"/>
      <c r="I5044" s="367"/>
      <c r="J5044" s="367"/>
      <c r="K5044" s="367"/>
      <c r="L5044" s="367"/>
      <c r="M5044" s="65"/>
    </row>
    <row r="5045" spans="2:13">
      <c r="B5045" s="61" t="s">
        <v>1691</v>
      </c>
      <c r="C5045" s="86" t="s">
        <v>1722</v>
      </c>
      <c r="D5045" s="92">
        <v>0</v>
      </c>
      <c r="E5045" s="366" t="s">
        <v>1691</v>
      </c>
      <c r="F5045" s="86" t="s">
        <v>1722</v>
      </c>
      <c r="G5045" s="92">
        <v>0</v>
      </c>
      <c r="H5045" s="86" t="s">
        <v>1716</v>
      </c>
      <c r="I5045" s="367"/>
      <c r="J5045" s="85" t="s">
        <v>1717</v>
      </c>
      <c r="K5045" s="367"/>
      <c r="L5045" s="85" t="s">
        <v>1718</v>
      </c>
      <c r="M5045" s="65"/>
    </row>
    <row r="5046" spans="2:13">
      <c r="B5046" s="61" t="s">
        <v>1692</v>
      </c>
      <c r="C5046" s="86" t="s">
        <v>1722</v>
      </c>
      <c r="D5046" s="92">
        <v>0</v>
      </c>
      <c r="E5046" s="366" t="s">
        <v>1692</v>
      </c>
      <c r="F5046" s="96" t="s">
        <v>799</v>
      </c>
      <c r="G5046" s="92">
        <v>90</v>
      </c>
      <c r="H5046" s="367"/>
      <c r="I5046" s="367"/>
      <c r="J5046" s="367"/>
      <c r="K5046" s="367"/>
      <c r="L5046" s="367"/>
      <c r="M5046" s="65"/>
    </row>
    <row r="5047" spans="2:13">
      <c r="B5047" s="61" t="s">
        <v>1677</v>
      </c>
      <c r="C5047" s="86" t="s">
        <v>1722</v>
      </c>
      <c r="D5047" s="92">
        <v>0</v>
      </c>
      <c r="E5047" s="366" t="s">
        <v>1677</v>
      </c>
      <c r="F5047" s="86" t="s">
        <v>1722</v>
      </c>
      <c r="G5047" s="92">
        <v>0</v>
      </c>
      <c r="H5047" s="367"/>
      <c r="I5047" s="367"/>
      <c r="J5047" s="367"/>
      <c r="K5047" s="367"/>
      <c r="L5047" s="367"/>
      <c r="M5047" s="65"/>
    </row>
    <row r="5048" spans="2:13">
      <c r="B5048" s="61" t="s">
        <v>1693</v>
      </c>
      <c r="C5048" s="86" t="s">
        <v>963</v>
      </c>
      <c r="D5048" s="92">
        <v>80</v>
      </c>
      <c r="E5048" s="366" t="s">
        <v>1693</v>
      </c>
      <c r="F5048" s="86" t="s">
        <v>1722</v>
      </c>
      <c r="G5048" s="92">
        <v>0</v>
      </c>
      <c r="H5048" s="367"/>
      <c r="I5048" s="367"/>
      <c r="J5048" s="367"/>
      <c r="K5048" s="367"/>
      <c r="L5048" s="367"/>
      <c r="M5048" s="65"/>
    </row>
    <row r="5049" spans="2:13" ht="15.75" thickBot="1">
      <c r="B5049" s="102" t="s">
        <v>1729</v>
      </c>
      <c r="C5049" s="93"/>
      <c r="D5049" s="108">
        <v>91</v>
      </c>
      <c r="E5049" s="103" t="s">
        <v>1730</v>
      </c>
      <c r="F5049" s="93"/>
      <c r="G5049" s="108">
        <v>76</v>
      </c>
      <c r="H5049" s="83"/>
      <c r="I5049" s="83"/>
      <c r="J5049" s="83"/>
      <c r="K5049" s="83"/>
      <c r="L5049" s="83"/>
      <c r="M5049" s="84"/>
    </row>
    <row r="5050" spans="2:13" ht="16.5" thickTop="1" thickBot="1">
      <c r="B5050" s="156"/>
      <c r="C5050" s="157"/>
      <c r="D5050" s="157"/>
      <c r="E5050" s="156"/>
      <c r="F5050" s="157"/>
      <c r="G5050" s="157"/>
      <c r="H5050" s="156"/>
      <c r="I5050" s="156"/>
      <c r="J5050" s="156"/>
      <c r="K5050" s="156"/>
      <c r="L5050" s="156"/>
      <c r="M5050" s="156"/>
    </row>
    <row r="5051" spans="2:13" ht="16.5" thickTop="1" thickBot="1">
      <c r="B5051" s="833" t="s">
        <v>2099</v>
      </c>
      <c r="C5051" s="834"/>
      <c r="D5051" s="835" t="s">
        <v>1658</v>
      </c>
      <c r="E5051" s="836"/>
      <c r="F5051" s="836"/>
      <c r="G5051" s="836"/>
      <c r="H5051" s="836"/>
      <c r="I5051" s="837"/>
      <c r="J5051" s="131"/>
      <c r="K5051" s="59"/>
      <c r="L5051" s="59"/>
      <c r="M5051" s="60"/>
    </row>
    <row r="5052" spans="2:13" ht="15.75" thickTop="1">
      <c r="B5052" s="66" t="s">
        <v>1667</v>
      </c>
      <c r="C5052" s="668" t="s">
        <v>2044</v>
      </c>
      <c r="D5052" s="606" t="s">
        <v>1652</v>
      </c>
      <c r="E5052" s="607" t="s">
        <v>1653</v>
      </c>
      <c r="F5052" s="607" t="s">
        <v>1654</v>
      </c>
      <c r="G5052" s="607" t="s">
        <v>1656</v>
      </c>
      <c r="H5052" s="607" t="s">
        <v>1655</v>
      </c>
      <c r="I5052" s="608" t="s">
        <v>1657</v>
      </c>
      <c r="J5052" s="132"/>
      <c r="K5052" s="610"/>
      <c r="L5052" s="610"/>
      <c r="M5052" s="65"/>
    </row>
    <row r="5053" spans="2:13">
      <c r="B5053" s="66" t="s">
        <v>1757</v>
      </c>
      <c r="C5053" s="86" t="s">
        <v>1762</v>
      </c>
      <c r="D5053" s="87">
        <v>95</v>
      </c>
      <c r="E5053" s="88">
        <v>80</v>
      </c>
      <c r="F5053" s="88">
        <v>105</v>
      </c>
      <c r="G5053" s="88">
        <v>40</v>
      </c>
      <c r="H5053" s="88">
        <v>70</v>
      </c>
      <c r="I5053" s="89">
        <v>100</v>
      </c>
      <c r="J5053" s="132"/>
      <c r="K5053" s="610"/>
      <c r="L5053" s="610"/>
      <c r="M5053" s="65"/>
    </row>
    <row r="5054" spans="2:13">
      <c r="B5054" s="66" t="s">
        <v>1665</v>
      </c>
      <c r="C5054" s="86" t="s">
        <v>11</v>
      </c>
      <c r="D5054" s="838" t="s">
        <v>1669</v>
      </c>
      <c r="E5054" s="839"/>
      <c r="F5054" s="839"/>
      <c r="G5054" s="839"/>
      <c r="H5054" s="839"/>
      <c r="I5054" s="840"/>
      <c r="J5054" s="132"/>
      <c r="K5054" s="610"/>
      <c r="L5054" s="610"/>
      <c r="M5054" s="65"/>
    </row>
    <row r="5055" spans="2:13">
      <c r="B5055" s="66" t="s">
        <v>1666</v>
      </c>
      <c r="C5055" s="86" t="s">
        <v>1723</v>
      </c>
      <c r="D5055" s="841" t="s">
        <v>1661</v>
      </c>
      <c r="E5055" s="842"/>
      <c r="F5055" s="842"/>
      <c r="G5055" s="842" t="s">
        <v>1662</v>
      </c>
      <c r="H5055" s="842"/>
      <c r="I5055" s="843"/>
      <c r="J5055" s="132"/>
      <c r="K5055" s="610"/>
      <c r="L5055" s="610"/>
      <c r="M5055" s="65"/>
    </row>
    <row r="5056" spans="2:13">
      <c r="B5056" s="66" t="s">
        <v>1670</v>
      </c>
      <c r="C5056" s="86" t="s">
        <v>1562</v>
      </c>
      <c r="D5056" s="63" t="s">
        <v>1663</v>
      </c>
      <c r="E5056" s="610" t="s">
        <v>1144</v>
      </c>
      <c r="F5056" s="610"/>
      <c r="G5056" s="64" t="s">
        <v>1663</v>
      </c>
      <c r="H5056" s="610" t="s">
        <v>1723</v>
      </c>
      <c r="I5056" s="70"/>
      <c r="J5056" s="132"/>
      <c r="K5056" s="610"/>
      <c r="L5056" s="610"/>
      <c r="M5056" s="65"/>
    </row>
    <row r="5057" spans="2:13">
      <c r="B5057" s="66" t="s">
        <v>1659</v>
      </c>
      <c r="C5057" s="140">
        <v>276.89</v>
      </c>
      <c r="D5057" s="71" t="s">
        <v>1664</v>
      </c>
      <c r="E5057" s="90">
        <v>102</v>
      </c>
      <c r="F5057" s="68"/>
      <c r="G5057" s="72" t="s">
        <v>1664</v>
      </c>
      <c r="H5057" s="90" t="s">
        <v>1723</v>
      </c>
      <c r="I5057" s="69"/>
      <c r="J5057" s="132"/>
      <c r="K5057" s="610"/>
      <c r="L5057" s="610"/>
      <c r="M5057" s="65"/>
    </row>
    <row r="5058" spans="2:13">
      <c r="B5058" s="66" t="s">
        <v>1660</v>
      </c>
      <c r="C5058" s="140">
        <v>301.49</v>
      </c>
      <c r="D5058" s="838" t="s">
        <v>1668</v>
      </c>
      <c r="E5058" s="839"/>
      <c r="F5058" s="839"/>
      <c r="G5058" s="839"/>
      <c r="H5058" s="839"/>
      <c r="I5058" s="840"/>
      <c r="J5058" s="132"/>
      <c r="K5058" s="610"/>
      <c r="L5058" s="610"/>
      <c r="M5058" s="65"/>
    </row>
    <row r="5059" spans="2:13">
      <c r="B5059" s="66" t="s">
        <v>1728</v>
      </c>
      <c r="C5059" s="140">
        <v>680.29</v>
      </c>
      <c r="D5059" s="841" t="s">
        <v>1661</v>
      </c>
      <c r="E5059" s="842"/>
      <c r="F5059" s="842"/>
      <c r="G5059" s="842" t="s">
        <v>1662</v>
      </c>
      <c r="H5059" s="842"/>
      <c r="I5059" s="843"/>
      <c r="J5059" s="132"/>
      <c r="K5059" s="610"/>
      <c r="L5059" s="610"/>
      <c r="M5059" s="65"/>
    </row>
    <row r="5060" spans="2:13">
      <c r="B5060" s="66" t="s">
        <v>1713</v>
      </c>
      <c r="C5060" s="140">
        <v>1.46</v>
      </c>
      <c r="D5060" s="63" t="s">
        <v>1663</v>
      </c>
      <c r="E5060" s="610" t="s">
        <v>944</v>
      </c>
      <c r="F5060" s="610"/>
      <c r="G5060" s="64" t="s">
        <v>1663</v>
      </c>
      <c r="H5060" s="610" t="s">
        <v>1723</v>
      </c>
      <c r="I5060" s="70"/>
      <c r="J5060" s="132"/>
      <c r="K5060" s="610"/>
      <c r="L5060" s="610"/>
      <c r="M5060" s="65"/>
    </row>
    <row r="5061" spans="2:13">
      <c r="B5061" s="66" t="s">
        <v>1714</v>
      </c>
      <c r="C5061" s="140">
        <v>1.54</v>
      </c>
      <c r="D5061" s="63" t="s">
        <v>1664</v>
      </c>
      <c r="E5061" s="90">
        <v>68</v>
      </c>
      <c r="F5061" s="68"/>
      <c r="G5061" s="72" t="s">
        <v>1664</v>
      </c>
      <c r="H5061" s="91" t="s">
        <v>1723</v>
      </c>
      <c r="I5061" s="70"/>
      <c r="J5061" s="132"/>
      <c r="K5061" s="610"/>
      <c r="L5061" s="610"/>
      <c r="M5061" s="65"/>
    </row>
    <row r="5062" spans="2:13">
      <c r="B5062" s="844" t="s">
        <v>1671</v>
      </c>
      <c r="C5062" s="839"/>
      <c r="D5062" s="840"/>
      <c r="E5062" s="838" t="s">
        <v>1672</v>
      </c>
      <c r="F5062" s="839"/>
      <c r="G5062" s="840"/>
      <c r="H5062" s="838" t="s">
        <v>1673</v>
      </c>
      <c r="I5062" s="839"/>
      <c r="J5062" s="840"/>
      <c r="K5062" s="838" t="s">
        <v>1701</v>
      </c>
      <c r="L5062" s="839"/>
      <c r="M5062" s="845"/>
    </row>
    <row r="5063" spans="2:13">
      <c r="B5063" s="73" t="s">
        <v>1674</v>
      </c>
      <c r="C5063" s="607" t="s">
        <v>1675</v>
      </c>
      <c r="D5063" s="608" t="s">
        <v>1676</v>
      </c>
      <c r="E5063" s="606" t="s">
        <v>1674</v>
      </c>
      <c r="F5063" s="607" t="s">
        <v>1675</v>
      </c>
      <c r="G5063" s="608" t="s">
        <v>1676</v>
      </c>
      <c r="H5063" s="606" t="s">
        <v>1694</v>
      </c>
      <c r="I5063" s="607" t="s">
        <v>1731</v>
      </c>
      <c r="J5063" s="608" t="s">
        <v>1732</v>
      </c>
      <c r="K5063" s="606" t="s">
        <v>1702</v>
      </c>
      <c r="L5063" s="607"/>
      <c r="M5063" s="77" t="s">
        <v>1703</v>
      </c>
    </row>
    <row r="5064" spans="2:13">
      <c r="B5064" s="61" t="s">
        <v>1678</v>
      </c>
      <c r="C5064" s="86" t="s">
        <v>1723</v>
      </c>
      <c r="D5064" s="92" t="s">
        <v>1723</v>
      </c>
      <c r="E5064" s="609" t="s">
        <v>1678</v>
      </c>
      <c r="F5064" s="86" t="s">
        <v>1723</v>
      </c>
      <c r="G5064" s="92" t="s">
        <v>1723</v>
      </c>
      <c r="H5064" s="609" t="s">
        <v>1695</v>
      </c>
      <c r="I5064" s="86">
        <v>0</v>
      </c>
      <c r="J5064" s="92">
        <v>10</v>
      </c>
      <c r="K5064" s="609" t="s">
        <v>1704</v>
      </c>
      <c r="L5064" s="610"/>
      <c r="M5064" s="107">
        <v>0</v>
      </c>
    </row>
    <row r="5065" spans="2:13">
      <c r="B5065" s="61" t="s">
        <v>1679</v>
      </c>
      <c r="C5065" s="86" t="s">
        <v>847</v>
      </c>
      <c r="D5065" s="92">
        <v>75</v>
      </c>
      <c r="E5065" s="609" t="s">
        <v>1679</v>
      </c>
      <c r="F5065" s="86" t="s">
        <v>1722</v>
      </c>
      <c r="G5065" s="92">
        <v>0</v>
      </c>
      <c r="H5065" s="609" t="s">
        <v>1696</v>
      </c>
      <c r="I5065" s="86">
        <v>90</v>
      </c>
      <c r="J5065" s="92">
        <v>0</v>
      </c>
      <c r="K5065" s="609" t="s">
        <v>1735</v>
      </c>
      <c r="L5065" s="610"/>
      <c r="M5065" s="107">
        <v>50</v>
      </c>
    </row>
    <row r="5066" spans="2:13">
      <c r="B5066" s="61" t="s">
        <v>1680</v>
      </c>
      <c r="C5066" s="86" t="s">
        <v>1722</v>
      </c>
      <c r="D5066" s="92">
        <v>0</v>
      </c>
      <c r="E5066" s="609" t="s">
        <v>1680</v>
      </c>
      <c r="F5066" s="86" t="s">
        <v>1271</v>
      </c>
      <c r="G5066" s="92">
        <v>95</v>
      </c>
      <c r="H5066" s="609" t="s">
        <v>1697</v>
      </c>
      <c r="I5066" s="86">
        <v>0</v>
      </c>
      <c r="J5066" s="92">
        <v>30</v>
      </c>
      <c r="K5066" s="67" t="s">
        <v>1706</v>
      </c>
      <c r="L5066" s="68"/>
      <c r="M5066" s="101">
        <v>50</v>
      </c>
    </row>
    <row r="5067" spans="2:13">
      <c r="B5067" s="61" t="s">
        <v>1681</v>
      </c>
      <c r="C5067" s="109" t="s">
        <v>1784</v>
      </c>
      <c r="D5067" s="92">
        <v>75</v>
      </c>
      <c r="E5067" s="609" t="s">
        <v>1681</v>
      </c>
      <c r="F5067" s="96" t="s">
        <v>1307</v>
      </c>
      <c r="G5067" s="92">
        <v>95</v>
      </c>
      <c r="H5067" s="609" t="s">
        <v>1698</v>
      </c>
      <c r="I5067" s="86">
        <v>0</v>
      </c>
      <c r="J5067" s="92">
        <v>10</v>
      </c>
      <c r="K5067" s="838" t="s">
        <v>1707</v>
      </c>
      <c r="L5067" s="839"/>
      <c r="M5067" s="845"/>
    </row>
    <row r="5068" spans="2:13">
      <c r="B5068" s="61" t="s">
        <v>1682</v>
      </c>
      <c r="C5068" s="86" t="s">
        <v>1722</v>
      </c>
      <c r="D5068" s="92">
        <v>0</v>
      </c>
      <c r="E5068" s="609" t="s">
        <v>1682</v>
      </c>
      <c r="F5068" s="94" t="s">
        <v>1908</v>
      </c>
      <c r="G5068" s="92">
        <v>60</v>
      </c>
      <c r="H5068" s="610" t="s">
        <v>1724</v>
      </c>
      <c r="I5068" s="86">
        <v>50</v>
      </c>
      <c r="J5068" s="92">
        <v>0</v>
      </c>
      <c r="K5068" s="846" t="s">
        <v>1708</v>
      </c>
      <c r="L5068" s="847"/>
      <c r="M5068" s="107">
        <v>0</v>
      </c>
    </row>
    <row r="5069" spans="2:13">
      <c r="B5069" s="61" t="s">
        <v>1683</v>
      </c>
      <c r="C5069" s="86" t="s">
        <v>953</v>
      </c>
      <c r="D5069" s="92">
        <v>75</v>
      </c>
      <c r="E5069" s="609" t="s">
        <v>1683</v>
      </c>
      <c r="F5069" s="86" t="s">
        <v>950</v>
      </c>
      <c r="G5069" s="92">
        <v>95</v>
      </c>
      <c r="H5069" s="609" t="s">
        <v>1699</v>
      </c>
      <c r="I5069" s="86">
        <v>100</v>
      </c>
      <c r="J5069" s="92">
        <v>10</v>
      </c>
      <c r="K5069" s="846" t="s">
        <v>1709</v>
      </c>
      <c r="L5069" s="847"/>
      <c r="M5069" s="107">
        <v>0</v>
      </c>
    </row>
    <row r="5070" spans="2:13">
      <c r="B5070" s="61" t="s">
        <v>1684</v>
      </c>
      <c r="C5070" s="96" t="s">
        <v>869</v>
      </c>
      <c r="D5070" s="92">
        <v>150</v>
      </c>
      <c r="E5070" s="609" t="s">
        <v>1684</v>
      </c>
      <c r="F5070" s="94" t="s">
        <v>866</v>
      </c>
      <c r="G5070" s="92">
        <v>84</v>
      </c>
      <c r="H5070" s="609" t="s">
        <v>1685</v>
      </c>
      <c r="I5070" s="86">
        <v>85</v>
      </c>
      <c r="J5070" s="92">
        <v>0</v>
      </c>
      <c r="K5070" s="846" t="s">
        <v>1710</v>
      </c>
      <c r="L5070" s="847"/>
      <c r="M5070" s="107">
        <v>100</v>
      </c>
    </row>
    <row r="5071" spans="2:13">
      <c r="B5071" s="61" t="s">
        <v>1685</v>
      </c>
      <c r="C5071" s="86" t="s">
        <v>1722</v>
      </c>
      <c r="D5071" s="92">
        <v>0</v>
      </c>
      <c r="E5071" s="609" t="s">
        <v>1685</v>
      </c>
      <c r="F5071" s="86" t="s">
        <v>1722</v>
      </c>
      <c r="G5071" s="92">
        <v>0</v>
      </c>
      <c r="H5071" s="609" t="s">
        <v>1700</v>
      </c>
      <c r="I5071" s="100">
        <v>0</v>
      </c>
      <c r="J5071" s="106">
        <v>0</v>
      </c>
      <c r="K5071" s="593" t="s">
        <v>2003</v>
      </c>
      <c r="L5071" s="100"/>
      <c r="M5071" s="101">
        <v>0</v>
      </c>
    </row>
    <row r="5072" spans="2:13">
      <c r="B5072" s="61" t="s">
        <v>1686</v>
      </c>
      <c r="C5072" s="94" t="s">
        <v>811</v>
      </c>
      <c r="D5072" s="92">
        <v>100</v>
      </c>
      <c r="E5072" s="609" t="s">
        <v>1686</v>
      </c>
      <c r="F5072" s="86" t="s">
        <v>1722</v>
      </c>
      <c r="G5072" s="92">
        <v>0</v>
      </c>
      <c r="H5072" s="848" t="s">
        <v>1712</v>
      </c>
      <c r="I5072" s="849"/>
      <c r="J5072" s="81" t="s">
        <v>1711</v>
      </c>
      <c r="K5072" s="97">
        <v>20</v>
      </c>
      <c r="L5072" s="82" t="s">
        <v>1705</v>
      </c>
      <c r="M5072" s="98">
        <v>45</v>
      </c>
    </row>
    <row r="5073" spans="2:13">
      <c r="B5073" s="61" t="s">
        <v>1687</v>
      </c>
      <c r="C5073" s="86" t="s">
        <v>1722</v>
      </c>
      <c r="D5073" s="92">
        <v>0</v>
      </c>
      <c r="E5073" s="609" t="s">
        <v>1687</v>
      </c>
      <c r="F5073" s="86" t="s">
        <v>1722</v>
      </c>
      <c r="G5073" s="92">
        <v>0</v>
      </c>
      <c r="H5073" s="610"/>
      <c r="I5073" s="610"/>
      <c r="J5073" s="610"/>
      <c r="K5073" s="610"/>
      <c r="L5073" s="610"/>
      <c r="M5073" s="65"/>
    </row>
    <row r="5074" spans="2:13">
      <c r="B5074" s="61" t="s">
        <v>1688</v>
      </c>
      <c r="C5074" s="96" t="s">
        <v>1372</v>
      </c>
      <c r="D5074" s="92">
        <v>72</v>
      </c>
      <c r="E5074" s="609" t="s">
        <v>1688</v>
      </c>
      <c r="F5074" s="86" t="s">
        <v>1722</v>
      </c>
      <c r="G5074" s="92">
        <v>0</v>
      </c>
      <c r="H5074" s="610"/>
      <c r="I5074" s="610"/>
      <c r="J5074" s="610"/>
      <c r="K5074" s="610"/>
      <c r="L5074" s="610"/>
      <c r="M5074" s="65"/>
    </row>
    <row r="5075" spans="2:13">
      <c r="B5075" s="61" t="s">
        <v>1689</v>
      </c>
      <c r="C5075" s="86" t="s">
        <v>1722</v>
      </c>
      <c r="D5075" s="92">
        <v>0</v>
      </c>
      <c r="E5075" s="609" t="s">
        <v>1689</v>
      </c>
      <c r="F5075" s="86" t="s">
        <v>1722</v>
      </c>
      <c r="G5075" s="92">
        <v>0</v>
      </c>
      <c r="H5075" s="86" t="s">
        <v>1723</v>
      </c>
      <c r="I5075" s="610"/>
      <c r="J5075" s="610"/>
      <c r="K5075" s="610"/>
      <c r="L5075" s="610"/>
      <c r="M5075" s="65"/>
    </row>
    <row r="5076" spans="2:13">
      <c r="B5076" s="61" t="s">
        <v>1690</v>
      </c>
      <c r="C5076" s="86" t="s">
        <v>1154</v>
      </c>
      <c r="D5076" s="92">
        <v>68</v>
      </c>
      <c r="E5076" s="609" t="s">
        <v>1690</v>
      </c>
      <c r="F5076" s="86" t="s">
        <v>1722</v>
      </c>
      <c r="G5076" s="92">
        <v>0</v>
      </c>
      <c r="H5076" s="610"/>
      <c r="I5076" s="610"/>
      <c r="J5076" s="610"/>
      <c r="K5076" s="610"/>
      <c r="L5076" s="610"/>
      <c r="M5076" s="65"/>
    </row>
    <row r="5077" spans="2:13">
      <c r="B5077" s="61" t="s">
        <v>1691</v>
      </c>
      <c r="C5077" s="86" t="s">
        <v>1722</v>
      </c>
      <c r="D5077" s="92">
        <v>0</v>
      </c>
      <c r="E5077" s="609" t="s">
        <v>1691</v>
      </c>
      <c r="F5077" s="96" t="s">
        <v>1185</v>
      </c>
      <c r="G5077" s="92">
        <v>80</v>
      </c>
      <c r="H5077" s="86" t="s">
        <v>1716</v>
      </c>
      <c r="I5077" s="610"/>
      <c r="J5077" s="85" t="s">
        <v>1717</v>
      </c>
      <c r="K5077" s="610"/>
      <c r="L5077" s="85" t="s">
        <v>1718</v>
      </c>
      <c r="M5077" s="65"/>
    </row>
    <row r="5078" spans="2:13">
      <c r="B5078" s="61" t="s">
        <v>1692</v>
      </c>
      <c r="C5078" s="86" t="s">
        <v>1722</v>
      </c>
      <c r="D5078" s="92">
        <v>0</v>
      </c>
      <c r="E5078" s="609" t="s">
        <v>1692</v>
      </c>
      <c r="F5078" s="86" t="s">
        <v>1722</v>
      </c>
      <c r="G5078" s="92">
        <v>0</v>
      </c>
      <c r="H5078" s="610"/>
      <c r="I5078" s="610"/>
      <c r="J5078" s="610"/>
      <c r="K5078" s="610"/>
      <c r="L5078" s="610"/>
      <c r="M5078" s="65"/>
    </row>
    <row r="5079" spans="2:13">
      <c r="B5079" s="61" t="s">
        <v>1677</v>
      </c>
      <c r="C5079" s="86" t="s">
        <v>863</v>
      </c>
      <c r="D5079" s="92">
        <v>66</v>
      </c>
      <c r="E5079" s="609" t="s">
        <v>1677</v>
      </c>
      <c r="F5079" s="86" t="s">
        <v>1722</v>
      </c>
      <c r="G5079" s="92">
        <v>0</v>
      </c>
      <c r="H5079" s="86" t="s">
        <v>1723</v>
      </c>
      <c r="I5079" s="610"/>
      <c r="J5079" s="610"/>
      <c r="K5079" s="610"/>
      <c r="L5079" s="610"/>
      <c r="M5079" s="65"/>
    </row>
    <row r="5080" spans="2:13">
      <c r="B5080" s="61" t="s">
        <v>1693</v>
      </c>
      <c r="C5080" s="86" t="s">
        <v>963</v>
      </c>
      <c r="D5080" s="92">
        <v>80</v>
      </c>
      <c r="E5080" s="609" t="s">
        <v>1693</v>
      </c>
      <c r="F5080" s="86" t="s">
        <v>1722</v>
      </c>
      <c r="G5080" s="92">
        <v>0</v>
      </c>
      <c r="H5080" s="610"/>
      <c r="I5080" s="610"/>
      <c r="J5080" s="610"/>
      <c r="K5080" s="610"/>
      <c r="L5080" s="610"/>
      <c r="M5080" s="65"/>
    </row>
    <row r="5081" spans="2:13" ht="15.75" thickBot="1">
      <c r="B5081" s="102" t="s">
        <v>1729</v>
      </c>
      <c r="C5081" s="93"/>
      <c r="D5081" s="108">
        <v>85</v>
      </c>
      <c r="E5081" s="103" t="s">
        <v>1730</v>
      </c>
      <c r="F5081" s="93"/>
      <c r="G5081" s="108">
        <v>85</v>
      </c>
      <c r="H5081" s="83"/>
      <c r="I5081" s="83"/>
      <c r="J5081" s="83"/>
      <c r="K5081" s="83"/>
      <c r="L5081" s="83"/>
      <c r="M5081" s="84"/>
    </row>
    <row r="5082" spans="2:13" ht="15.75" thickTop="1">
      <c r="B5082" s="156"/>
      <c r="C5082" s="157"/>
      <c r="D5082" s="157"/>
      <c r="E5082" s="156"/>
      <c r="F5082" s="157"/>
      <c r="G5082" s="157"/>
      <c r="H5082" s="156"/>
      <c r="I5082" s="156"/>
      <c r="J5082" s="156"/>
      <c r="K5082" s="156"/>
      <c r="L5082" s="156"/>
      <c r="M5082" s="156"/>
    </row>
    <row r="5083" spans="2:13">
      <c r="B5083" s="156"/>
      <c r="C5083" s="157"/>
      <c r="D5083" s="157"/>
      <c r="E5083" s="156"/>
      <c r="F5083" s="157"/>
      <c r="G5083" s="157"/>
      <c r="H5083" s="156"/>
      <c r="I5083" s="156"/>
      <c r="J5083" s="156"/>
      <c r="K5083" s="156"/>
      <c r="L5083" s="156"/>
      <c r="M5083" s="156"/>
    </row>
    <row r="5084" spans="2:13" ht="15.75" thickBot="1">
      <c r="B5084" s="156"/>
      <c r="C5084" s="157"/>
      <c r="D5084" s="157"/>
      <c r="E5084" s="156"/>
      <c r="F5084" s="157"/>
      <c r="G5084" s="157"/>
      <c r="H5084" s="156"/>
      <c r="I5084" s="156"/>
      <c r="J5084" s="156"/>
      <c r="K5084" s="156"/>
      <c r="L5084" s="156"/>
      <c r="M5084" s="156"/>
    </row>
    <row r="5085" spans="2:13" ht="16.5" thickTop="1" thickBot="1">
      <c r="B5085" s="833" t="s">
        <v>1986</v>
      </c>
      <c r="C5085" s="834"/>
      <c r="D5085" s="835" t="s">
        <v>1658</v>
      </c>
      <c r="E5085" s="836"/>
      <c r="F5085" s="836"/>
      <c r="G5085" s="836"/>
      <c r="H5085" s="836"/>
      <c r="I5085" s="837"/>
      <c r="J5085" s="207"/>
      <c r="K5085" s="59"/>
      <c r="L5085" s="59"/>
      <c r="M5085" s="60"/>
    </row>
    <row r="5086" spans="2:13" ht="15.75" thickTop="1">
      <c r="B5086" s="66" t="s">
        <v>1667</v>
      </c>
      <c r="C5086" s="600" t="s">
        <v>2075</v>
      </c>
      <c r="D5086" s="562" t="s">
        <v>1652</v>
      </c>
      <c r="E5086" s="563" t="s">
        <v>1653</v>
      </c>
      <c r="F5086" s="563" t="s">
        <v>1654</v>
      </c>
      <c r="G5086" s="563" t="s">
        <v>1656</v>
      </c>
      <c r="H5086" s="563" t="s">
        <v>1655</v>
      </c>
      <c r="I5086" s="564" t="s">
        <v>1657</v>
      </c>
      <c r="J5086" s="208"/>
      <c r="K5086" s="566"/>
      <c r="L5086" s="566"/>
      <c r="M5086" s="65"/>
    </row>
    <row r="5087" spans="2:13">
      <c r="B5087" s="66" t="s">
        <v>1757</v>
      </c>
      <c r="C5087" s="86" t="s">
        <v>1792</v>
      </c>
      <c r="D5087" s="87">
        <v>60</v>
      </c>
      <c r="E5087" s="88">
        <v>40</v>
      </c>
      <c r="F5087" s="88">
        <v>50</v>
      </c>
      <c r="G5087" s="88">
        <v>75</v>
      </c>
      <c r="H5087" s="88">
        <v>85</v>
      </c>
      <c r="I5087" s="89">
        <v>95</v>
      </c>
      <c r="J5087" s="208"/>
      <c r="K5087" s="566"/>
      <c r="L5087" s="566"/>
      <c r="M5087" s="65"/>
    </row>
    <row r="5088" spans="2:13">
      <c r="B5088" s="66" t="s">
        <v>1665</v>
      </c>
      <c r="C5088" s="86" t="s">
        <v>3</v>
      </c>
      <c r="D5088" s="838" t="s">
        <v>1669</v>
      </c>
      <c r="E5088" s="839"/>
      <c r="F5088" s="839"/>
      <c r="G5088" s="839"/>
      <c r="H5088" s="839"/>
      <c r="I5088" s="840"/>
      <c r="J5088" s="208"/>
      <c r="K5088" s="566"/>
      <c r="L5088" s="566"/>
      <c r="M5088" s="65"/>
    </row>
    <row r="5089" spans="2:13">
      <c r="B5089" s="66" t="s">
        <v>1666</v>
      </c>
      <c r="C5089" s="86" t="s">
        <v>1723</v>
      </c>
      <c r="D5089" s="841" t="s">
        <v>1661</v>
      </c>
      <c r="E5089" s="842"/>
      <c r="F5089" s="842"/>
      <c r="G5089" s="842" t="s">
        <v>1662</v>
      </c>
      <c r="H5089" s="842"/>
      <c r="I5089" s="843"/>
      <c r="J5089" s="208"/>
      <c r="K5089" s="566"/>
      <c r="L5089" s="566"/>
      <c r="M5089" s="65"/>
    </row>
    <row r="5090" spans="2:13">
      <c r="B5090" s="66" t="s">
        <v>1670</v>
      </c>
      <c r="C5090" s="86" t="s">
        <v>1513</v>
      </c>
      <c r="D5090" s="63" t="s">
        <v>1663</v>
      </c>
      <c r="E5090" s="566" t="s">
        <v>1784</v>
      </c>
      <c r="F5090" s="566"/>
      <c r="G5090" s="64" t="s">
        <v>1663</v>
      </c>
      <c r="H5090" s="566" t="s">
        <v>1723</v>
      </c>
      <c r="I5090" s="70"/>
      <c r="J5090" s="208"/>
      <c r="K5090" s="566"/>
      <c r="L5090" s="566"/>
      <c r="M5090" s="65"/>
    </row>
    <row r="5091" spans="2:13">
      <c r="B5091" s="66" t="s">
        <v>1659</v>
      </c>
      <c r="C5091" s="140">
        <v>274.63</v>
      </c>
      <c r="D5091" s="71" t="s">
        <v>1664</v>
      </c>
      <c r="E5091" s="90">
        <v>75</v>
      </c>
      <c r="F5091" s="68"/>
      <c r="G5091" s="72" t="s">
        <v>1664</v>
      </c>
      <c r="H5091" s="90" t="s">
        <v>1723</v>
      </c>
      <c r="I5091" s="69"/>
      <c r="J5091" s="208"/>
      <c r="K5091" s="566"/>
      <c r="L5091" s="566"/>
      <c r="M5091" s="65"/>
    </row>
    <row r="5092" spans="2:13">
      <c r="B5092" s="66" t="s">
        <v>1660</v>
      </c>
      <c r="C5092" s="140">
        <v>157.72999999999999</v>
      </c>
      <c r="D5092" s="838" t="s">
        <v>1668</v>
      </c>
      <c r="E5092" s="839"/>
      <c r="F5092" s="839"/>
      <c r="G5092" s="839"/>
      <c r="H5092" s="839"/>
      <c r="I5092" s="840"/>
      <c r="J5092" s="208"/>
      <c r="K5092" s="566"/>
      <c r="L5092" s="566"/>
      <c r="M5092" s="65"/>
    </row>
    <row r="5093" spans="2:13">
      <c r="B5093" s="66" t="s">
        <v>1728</v>
      </c>
      <c r="C5093" s="140">
        <v>244.89</v>
      </c>
      <c r="D5093" s="841" t="s">
        <v>1661</v>
      </c>
      <c r="E5093" s="842"/>
      <c r="F5093" s="842"/>
      <c r="G5093" s="842" t="s">
        <v>1662</v>
      </c>
      <c r="H5093" s="842"/>
      <c r="I5093" s="843"/>
      <c r="J5093" s="208"/>
      <c r="K5093" s="566"/>
      <c r="L5093" s="566"/>
      <c r="M5093" s="65"/>
    </row>
    <row r="5094" spans="2:13">
      <c r="B5094" s="66" t="s">
        <v>1713</v>
      </c>
      <c r="C5094" s="140">
        <v>0.92</v>
      </c>
      <c r="D5094" s="63" t="s">
        <v>1663</v>
      </c>
      <c r="E5094" s="566" t="s">
        <v>1307</v>
      </c>
      <c r="F5094" s="566"/>
      <c r="G5094" s="64" t="s">
        <v>1663</v>
      </c>
      <c r="H5094" s="566" t="s">
        <v>1723</v>
      </c>
      <c r="I5094" s="70"/>
      <c r="J5094" s="208"/>
      <c r="K5094" s="566"/>
      <c r="L5094" s="566"/>
      <c r="M5094" s="65"/>
    </row>
    <row r="5095" spans="2:13">
      <c r="B5095" s="66" t="s">
        <v>1714</v>
      </c>
      <c r="C5095" s="140">
        <v>1.46</v>
      </c>
      <c r="D5095" s="63" t="s">
        <v>1664</v>
      </c>
      <c r="E5095" s="90">
        <v>95</v>
      </c>
      <c r="F5095" s="68"/>
      <c r="G5095" s="72" t="s">
        <v>1664</v>
      </c>
      <c r="H5095" s="91" t="s">
        <v>1723</v>
      </c>
      <c r="I5095" s="70"/>
      <c r="J5095" s="208"/>
      <c r="K5095" s="566"/>
      <c r="L5095" s="566"/>
      <c r="M5095" s="65"/>
    </row>
    <row r="5096" spans="2:13">
      <c r="B5096" s="844" t="s">
        <v>1671</v>
      </c>
      <c r="C5096" s="839"/>
      <c r="D5096" s="840"/>
      <c r="E5096" s="838" t="s">
        <v>1672</v>
      </c>
      <c r="F5096" s="839"/>
      <c r="G5096" s="840"/>
      <c r="H5096" s="838" t="s">
        <v>1673</v>
      </c>
      <c r="I5096" s="839"/>
      <c r="J5096" s="840"/>
      <c r="K5096" s="838" t="s">
        <v>1701</v>
      </c>
      <c r="L5096" s="839"/>
      <c r="M5096" s="845"/>
    </row>
    <row r="5097" spans="2:13">
      <c r="B5097" s="73" t="s">
        <v>1674</v>
      </c>
      <c r="C5097" s="563" t="s">
        <v>1675</v>
      </c>
      <c r="D5097" s="564" t="s">
        <v>1676</v>
      </c>
      <c r="E5097" s="562" t="s">
        <v>1674</v>
      </c>
      <c r="F5097" s="563" t="s">
        <v>1675</v>
      </c>
      <c r="G5097" s="564" t="s">
        <v>1676</v>
      </c>
      <c r="H5097" s="562" t="s">
        <v>1694</v>
      </c>
      <c r="I5097" s="563" t="s">
        <v>1731</v>
      </c>
      <c r="J5097" s="564" t="s">
        <v>1732</v>
      </c>
      <c r="K5097" s="562" t="s">
        <v>1702</v>
      </c>
      <c r="L5097" s="563"/>
      <c r="M5097" s="77" t="s">
        <v>1703</v>
      </c>
    </row>
    <row r="5098" spans="2:13">
      <c r="B5098" s="61" t="s">
        <v>1678</v>
      </c>
      <c r="C5098" s="86" t="s">
        <v>1144</v>
      </c>
      <c r="D5098" s="92">
        <v>102</v>
      </c>
      <c r="E5098" s="565" t="s">
        <v>1678</v>
      </c>
      <c r="F5098" s="86" t="s">
        <v>1280</v>
      </c>
      <c r="G5098" s="92">
        <v>60</v>
      </c>
      <c r="H5098" s="565" t="s">
        <v>1695</v>
      </c>
      <c r="I5098" s="86">
        <v>0</v>
      </c>
      <c r="J5098" s="92">
        <v>0</v>
      </c>
      <c r="K5098" s="565" t="s">
        <v>1704</v>
      </c>
      <c r="L5098" s="566"/>
      <c r="M5098" s="107">
        <v>0</v>
      </c>
    </row>
    <row r="5099" spans="2:13">
      <c r="B5099" s="61" t="s">
        <v>1679</v>
      </c>
      <c r="C5099" s="86" t="s">
        <v>1722</v>
      </c>
      <c r="D5099" s="92">
        <v>0</v>
      </c>
      <c r="E5099" s="565" t="s">
        <v>1679</v>
      </c>
      <c r="F5099" s="86" t="s">
        <v>1722</v>
      </c>
      <c r="G5099" s="92">
        <v>0</v>
      </c>
      <c r="H5099" s="565" t="s">
        <v>1696</v>
      </c>
      <c r="I5099" s="86">
        <v>90</v>
      </c>
      <c r="J5099" s="92">
        <v>10</v>
      </c>
      <c r="K5099" s="565" t="s">
        <v>1735</v>
      </c>
      <c r="L5099" s="566"/>
      <c r="M5099" s="107">
        <v>25</v>
      </c>
    </row>
    <row r="5100" spans="2:13">
      <c r="B5100" s="61" t="s">
        <v>1680</v>
      </c>
      <c r="C5100" s="86" t="s">
        <v>1722</v>
      </c>
      <c r="D5100" s="92">
        <v>0</v>
      </c>
      <c r="E5100" s="565" t="s">
        <v>1680</v>
      </c>
      <c r="F5100" s="86" t="s">
        <v>1722</v>
      </c>
      <c r="G5100" s="92">
        <v>0</v>
      </c>
      <c r="H5100" s="565" t="s">
        <v>1697</v>
      </c>
      <c r="I5100" s="86">
        <v>0</v>
      </c>
      <c r="J5100" s="92">
        <v>0</v>
      </c>
      <c r="K5100" s="67" t="s">
        <v>1706</v>
      </c>
      <c r="L5100" s="68"/>
      <c r="M5100" s="101">
        <v>0</v>
      </c>
    </row>
    <row r="5101" spans="2:13">
      <c r="B5101" s="61" t="s">
        <v>1681</v>
      </c>
      <c r="C5101" s="86" t="s">
        <v>1723</v>
      </c>
      <c r="D5101" s="92" t="s">
        <v>1723</v>
      </c>
      <c r="E5101" s="565" t="s">
        <v>1681</v>
      </c>
      <c r="F5101" s="86" t="s">
        <v>1723</v>
      </c>
      <c r="G5101" s="92" t="s">
        <v>1723</v>
      </c>
      <c r="H5101" s="565" t="s">
        <v>1698</v>
      </c>
      <c r="I5101" s="86">
        <v>0</v>
      </c>
      <c r="J5101" s="92">
        <v>0</v>
      </c>
      <c r="K5101" s="838" t="s">
        <v>1707</v>
      </c>
      <c r="L5101" s="839"/>
      <c r="M5101" s="845"/>
    </row>
    <row r="5102" spans="2:13">
      <c r="B5102" s="61" t="s">
        <v>1682</v>
      </c>
      <c r="C5102" s="86" t="s">
        <v>1722</v>
      </c>
      <c r="D5102" s="92">
        <v>0</v>
      </c>
      <c r="E5102" s="565" t="s">
        <v>1682</v>
      </c>
      <c r="F5102" s="86" t="s">
        <v>889</v>
      </c>
      <c r="G5102" s="92">
        <v>80</v>
      </c>
      <c r="H5102" s="566" t="s">
        <v>1724</v>
      </c>
      <c r="I5102" s="86">
        <v>50</v>
      </c>
      <c r="J5102" s="92">
        <v>0</v>
      </c>
      <c r="K5102" s="846" t="s">
        <v>1708</v>
      </c>
      <c r="L5102" s="847"/>
      <c r="M5102" s="107">
        <v>0</v>
      </c>
    </row>
    <row r="5103" spans="2:13">
      <c r="B5103" s="61" t="s">
        <v>1683</v>
      </c>
      <c r="C5103" s="86" t="s">
        <v>1722</v>
      </c>
      <c r="D5103" s="92">
        <v>0</v>
      </c>
      <c r="E5103" s="565" t="s">
        <v>1683</v>
      </c>
      <c r="F5103" s="86" t="s">
        <v>1722</v>
      </c>
      <c r="G5103" s="92">
        <v>0</v>
      </c>
      <c r="H5103" s="565" t="s">
        <v>1699</v>
      </c>
      <c r="I5103" s="86">
        <v>100</v>
      </c>
      <c r="J5103" s="92">
        <v>10</v>
      </c>
      <c r="K5103" s="846" t="s">
        <v>1709</v>
      </c>
      <c r="L5103" s="847"/>
      <c r="M5103" s="107">
        <v>0</v>
      </c>
    </row>
    <row r="5104" spans="2:13">
      <c r="B5104" s="61" t="s">
        <v>1684</v>
      </c>
      <c r="C5104" s="86" t="s">
        <v>1722</v>
      </c>
      <c r="D5104" s="92">
        <v>0</v>
      </c>
      <c r="E5104" s="565" t="s">
        <v>1684</v>
      </c>
      <c r="F5104" s="86" t="s">
        <v>1722</v>
      </c>
      <c r="G5104" s="92">
        <v>0</v>
      </c>
      <c r="H5104" s="565" t="s">
        <v>1685</v>
      </c>
      <c r="I5104" s="86">
        <v>85</v>
      </c>
      <c r="J5104" s="92">
        <v>0</v>
      </c>
      <c r="K5104" s="846" t="s">
        <v>1710</v>
      </c>
      <c r="L5104" s="847"/>
      <c r="M5104" s="107">
        <v>0</v>
      </c>
    </row>
    <row r="5105" spans="2:13">
      <c r="B5105" s="61" t="s">
        <v>1685</v>
      </c>
      <c r="C5105" s="86" t="s">
        <v>1722</v>
      </c>
      <c r="D5105" s="92">
        <v>0</v>
      </c>
      <c r="E5105" s="565" t="s">
        <v>1685</v>
      </c>
      <c r="F5105" s="86" t="s">
        <v>1722</v>
      </c>
      <c r="G5105" s="92">
        <v>0</v>
      </c>
      <c r="H5105" s="565" t="s">
        <v>1700</v>
      </c>
      <c r="I5105" s="100">
        <v>55</v>
      </c>
      <c r="J5105" s="106">
        <v>0</v>
      </c>
      <c r="K5105" s="593" t="s">
        <v>2003</v>
      </c>
      <c r="L5105" s="100"/>
      <c r="M5105" s="101">
        <v>0</v>
      </c>
    </row>
    <row r="5106" spans="2:13">
      <c r="B5106" s="61" t="s">
        <v>1686</v>
      </c>
      <c r="C5106" s="86" t="s">
        <v>1722</v>
      </c>
      <c r="D5106" s="92">
        <v>0</v>
      </c>
      <c r="E5106" s="565" t="s">
        <v>1686</v>
      </c>
      <c r="F5106" s="86" t="s">
        <v>1722</v>
      </c>
      <c r="G5106" s="92">
        <v>0</v>
      </c>
      <c r="H5106" s="848" t="s">
        <v>1712</v>
      </c>
      <c r="I5106" s="849"/>
      <c r="J5106" s="81" t="s">
        <v>1711</v>
      </c>
      <c r="K5106" s="97">
        <v>10</v>
      </c>
      <c r="L5106" s="82" t="s">
        <v>1705</v>
      </c>
      <c r="M5106" s="98">
        <v>190</v>
      </c>
    </row>
    <row r="5107" spans="2:13">
      <c r="B5107" s="61" t="s">
        <v>1687</v>
      </c>
      <c r="C5107" s="86" t="s">
        <v>1722</v>
      </c>
      <c r="D5107" s="92">
        <v>0</v>
      </c>
      <c r="E5107" s="565" t="s">
        <v>1687</v>
      </c>
      <c r="F5107" s="86" t="s">
        <v>1722</v>
      </c>
      <c r="G5107" s="92">
        <v>0</v>
      </c>
      <c r="H5107" s="566"/>
      <c r="I5107" s="566"/>
      <c r="J5107" s="566"/>
      <c r="K5107" s="566"/>
      <c r="L5107" s="566"/>
      <c r="M5107" s="65"/>
    </row>
    <row r="5108" spans="2:13">
      <c r="B5108" s="61" t="s">
        <v>1688</v>
      </c>
      <c r="C5108" s="86" t="s">
        <v>1722</v>
      </c>
      <c r="D5108" s="92">
        <v>0</v>
      </c>
      <c r="E5108" s="565" t="s">
        <v>1688</v>
      </c>
      <c r="F5108" s="86" t="s">
        <v>1722</v>
      </c>
      <c r="G5108" s="92">
        <v>0</v>
      </c>
      <c r="H5108" s="566"/>
      <c r="I5108" s="566"/>
      <c r="J5108" s="566"/>
      <c r="K5108" s="566"/>
      <c r="L5108" s="566"/>
      <c r="M5108" s="65"/>
    </row>
    <row r="5109" spans="2:13">
      <c r="B5109" s="61" t="s">
        <v>1689</v>
      </c>
      <c r="C5109" s="86" t="s">
        <v>1722</v>
      </c>
      <c r="D5109" s="92">
        <v>0</v>
      </c>
      <c r="E5109" s="565" t="s">
        <v>1689</v>
      </c>
      <c r="F5109" s="96" t="s">
        <v>1195</v>
      </c>
      <c r="G5109" s="92">
        <v>75</v>
      </c>
      <c r="H5109" s="566"/>
      <c r="I5109" s="566"/>
      <c r="J5109" s="566"/>
      <c r="K5109" s="566"/>
      <c r="L5109" s="566"/>
      <c r="M5109" s="65"/>
    </row>
    <row r="5110" spans="2:13">
      <c r="B5110" s="61" t="s">
        <v>1690</v>
      </c>
      <c r="C5110" s="86" t="s">
        <v>1162</v>
      </c>
      <c r="D5110" s="92">
        <v>49</v>
      </c>
      <c r="E5110" s="565" t="s">
        <v>1690</v>
      </c>
      <c r="F5110" s="86" t="s">
        <v>1722</v>
      </c>
      <c r="G5110" s="92">
        <v>0</v>
      </c>
      <c r="H5110" s="566"/>
      <c r="I5110" s="566"/>
      <c r="J5110" s="566"/>
      <c r="K5110" s="566"/>
      <c r="L5110" s="566"/>
      <c r="M5110" s="65"/>
    </row>
    <row r="5111" spans="2:13">
      <c r="B5111" s="61" t="s">
        <v>1691</v>
      </c>
      <c r="C5111" s="86" t="s">
        <v>1722</v>
      </c>
      <c r="D5111" s="92">
        <v>0</v>
      </c>
      <c r="E5111" s="565" t="s">
        <v>1691</v>
      </c>
      <c r="F5111" s="86" t="s">
        <v>1722</v>
      </c>
      <c r="G5111" s="92">
        <v>0</v>
      </c>
      <c r="H5111" s="86" t="s">
        <v>1716</v>
      </c>
      <c r="I5111" s="566"/>
      <c r="J5111" s="85" t="s">
        <v>1717</v>
      </c>
      <c r="K5111" s="566"/>
      <c r="L5111" s="85" t="s">
        <v>1718</v>
      </c>
      <c r="M5111" s="65"/>
    </row>
    <row r="5112" spans="2:13">
      <c r="B5112" s="61" t="s">
        <v>1692</v>
      </c>
      <c r="C5112" s="86" t="s">
        <v>1722</v>
      </c>
      <c r="D5112" s="92">
        <v>0</v>
      </c>
      <c r="E5112" s="565" t="s">
        <v>1692</v>
      </c>
      <c r="F5112" s="86" t="s">
        <v>1722</v>
      </c>
      <c r="G5112" s="92">
        <v>0</v>
      </c>
      <c r="H5112" s="566"/>
      <c r="I5112" s="566"/>
      <c r="J5112" s="566"/>
      <c r="K5112" s="566"/>
      <c r="L5112" s="566"/>
      <c r="M5112" s="65"/>
    </row>
    <row r="5113" spans="2:13">
      <c r="B5113" s="61" t="s">
        <v>1677</v>
      </c>
      <c r="C5113" s="86" t="s">
        <v>863</v>
      </c>
      <c r="D5113" s="92">
        <v>66</v>
      </c>
      <c r="E5113" s="565" t="s">
        <v>1677</v>
      </c>
      <c r="F5113" s="86" t="s">
        <v>1722</v>
      </c>
      <c r="G5113" s="92">
        <v>0</v>
      </c>
      <c r="H5113" s="566"/>
      <c r="I5113" s="566"/>
      <c r="J5113" s="566"/>
      <c r="K5113" s="566"/>
      <c r="L5113" s="566"/>
      <c r="M5113" s="65"/>
    </row>
    <row r="5114" spans="2:13">
      <c r="B5114" s="61" t="s">
        <v>1693</v>
      </c>
      <c r="C5114" s="86" t="s">
        <v>964</v>
      </c>
      <c r="D5114" s="92">
        <v>75</v>
      </c>
      <c r="E5114" s="565" t="s">
        <v>1693</v>
      </c>
      <c r="F5114" s="86" t="s">
        <v>1722</v>
      </c>
      <c r="G5114" s="92">
        <v>0</v>
      </c>
      <c r="H5114" s="566"/>
      <c r="I5114" s="566"/>
      <c r="J5114" s="566"/>
      <c r="K5114" s="566"/>
      <c r="L5114" s="566"/>
      <c r="M5114" s="65"/>
    </row>
    <row r="5115" spans="2:13" ht="15.75" thickBot="1">
      <c r="B5115" s="102" t="s">
        <v>1729</v>
      </c>
      <c r="C5115" s="93"/>
      <c r="D5115" s="108">
        <v>73</v>
      </c>
      <c r="E5115" s="103" t="s">
        <v>1730</v>
      </c>
      <c r="F5115" s="93"/>
      <c r="G5115" s="108">
        <v>72</v>
      </c>
      <c r="H5115" s="83"/>
      <c r="I5115" s="83"/>
      <c r="J5115" s="83"/>
      <c r="K5115" s="83"/>
      <c r="L5115" s="83"/>
      <c r="M5115" s="84"/>
    </row>
    <row r="5116" spans="2:13" ht="15.75" thickTop="1">
      <c r="B5116" s="156"/>
      <c r="C5116" s="157"/>
      <c r="D5116" s="157"/>
      <c r="E5116" s="156"/>
      <c r="F5116" s="157"/>
      <c r="G5116" s="157"/>
      <c r="H5116" s="156"/>
      <c r="I5116" s="156"/>
      <c r="J5116" s="156"/>
      <c r="K5116" s="156"/>
      <c r="L5116" s="156"/>
      <c r="M5116" s="156"/>
    </row>
    <row r="5117" spans="2:13">
      <c r="B5117" s="156"/>
      <c r="C5117" s="157"/>
      <c r="D5117" s="157"/>
      <c r="E5117" s="156"/>
      <c r="F5117" s="157"/>
      <c r="G5117" s="157"/>
      <c r="H5117" s="156"/>
      <c r="I5117" s="156"/>
      <c r="J5117" s="156"/>
      <c r="K5117" s="156"/>
      <c r="L5117" s="156"/>
      <c r="M5117" s="156"/>
    </row>
    <row r="5118" spans="2:13" ht="15.75" thickBot="1">
      <c r="B5118" s="156"/>
      <c r="C5118" s="157"/>
      <c r="D5118" s="157"/>
      <c r="E5118" s="156"/>
      <c r="F5118" s="157"/>
      <c r="G5118" s="157"/>
      <c r="H5118" s="156"/>
      <c r="I5118" s="156"/>
      <c r="J5118" s="156"/>
      <c r="K5118" s="156"/>
      <c r="L5118" s="156"/>
      <c r="M5118" s="156"/>
    </row>
    <row r="5119" spans="2:13" ht="16.5" thickTop="1" thickBot="1">
      <c r="B5119" s="833" t="s">
        <v>1899</v>
      </c>
      <c r="C5119" s="834"/>
      <c r="D5119" s="835" t="s">
        <v>1658</v>
      </c>
      <c r="E5119" s="836"/>
      <c r="F5119" s="836"/>
      <c r="G5119" s="836"/>
      <c r="H5119" s="836"/>
      <c r="I5119" s="837"/>
      <c r="J5119" s="216"/>
      <c r="K5119" s="59"/>
      <c r="L5119" s="59"/>
      <c r="M5119" s="60"/>
    </row>
    <row r="5120" spans="2:13" ht="15.75" thickTop="1">
      <c r="B5120" s="66" t="s">
        <v>1667</v>
      </c>
      <c r="C5120" s="601" t="s">
        <v>2077</v>
      </c>
      <c r="D5120" s="368" t="s">
        <v>1652</v>
      </c>
      <c r="E5120" s="369" t="s">
        <v>1653</v>
      </c>
      <c r="F5120" s="369" t="s">
        <v>1654</v>
      </c>
      <c r="G5120" s="369" t="s">
        <v>1656</v>
      </c>
      <c r="H5120" s="369" t="s">
        <v>1655</v>
      </c>
      <c r="I5120" s="370" t="s">
        <v>1657</v>
      </c>
      <c r="J5120" s="215"/>
      <c r="K5120" s="367"/>
      <c r="L5120" s="367"/>
      <c r="M5120" s="65"/>
    </row>
    <row r="5121" spans="2:13">
      <c r="B5121" s="66" t="s">
        <v>1757</v>
      </c>
      <c r="C5121" s="86" t="s">
        <v>1762</v>
      </c>
      <c r="D5121" s="87">
        <v>60</v>
      </c>
      <c r="E5121" s="88">
        <v>60</v>
      </c>
      <c r="F5121" s="88">
        <v>60</v>
      </c>
      <c r="G5121" s="88">
        <v>105</v>
      </c>
      <c r="H5121" s="88">
        <v>105</v>
      </c>
      <c r="I5121" s="89">
        <v>105</v>
      </c>
      <c r="J5121" s="215"/>
      <c r="K5121" s="367"/>
      <c r="L5121" s="367"/>
      <c r="M5121" s="65"/>
    </row>
    <row r="5122" spans="2:13">
      <c r="B5122" s="66" t="s">
        <v>1665</v>
      </c>
      <c r="C5122" s="86" t="s">
        <v>7</v>
      </c>
      <c r="D5122" s="838" t="s">
        <v>1669</v>
      </c>
      <c r="E5122" s="839"/>
      <c r="F5122" s="839"/>
      <c r="G5122" s="839"/>
      <c r="H5122" s="839"/>
      <c r="I5122" s="840"/>
      <c r="J5122" s="215"/>
      <c r="K5122" s="367"/>
      <c r="L5122" s="367"/>
      <c r="M5122" s="65"/>
    </row>
    <row r="5123" spans="2:13">
      <c r="B5123" s="66" t="s">
        <v>1666</v>
      </c>
      <c r="C5123" s="86" t="s">
        <v>1723</v>
      </c>
      <c r="D5123" s="841" t="s">
        <v>1661</v>
      </c>
      <c r="E5123" s="842"/>
      <c r="F5123" s="842"/>
      <c r="G5123" s="842" t="s">
        <v>1662</v>
      </c>
      <c r="H5123" s="842"/>
      <c r="I5123" s="843"/>
      <c r="J5123" s="215"/>
      <c r="K5123" s="367"/>
      <c r="L5123" s="367"/>
      <c r="M5123" s="65"/>
    </row>
    <row r="5124" spans="2:13">
      <c r="B5124" s="66" t="s">
        <v>1670</v>
      </c>
      <c r="C5124" s="86" t="s">
        <v>1497</v>
      </c>
      <c r="D5124" s="63" t="s">
        <v>1663</v>
      </c>
      <c r="E5124" s="367" t="s">
        <v>1191</v>
      </c>
      <c r="F5124" s="367"/>
      <c r="G5124" s="64" t="s">
        <v>1663</v>
      </c>
      <c r="H5124" s="367" t="s">
        <v>1723</v>
      </c>
      <c r="I5124" s="70"/>
      <c r="J5124" s="215"/>
      <c r="K5124" s="367"/>
      <c r="L5124" s="367"/>
      <c r="M5124" s="65"/>
    </row>
    <row r="5125" spans="2:13">
      <c r="B5125" s="66" t="s">
        <v>1659</v>
      </c>
      <c r="C5125" s="86">
        <v>398.03</v>
      </c>
      <c r="D5125" s="71" t="s">
        <v>1664</v>
      </c>
      <c r="E5125" s="90">
        <v>70</v>
      </c>
      <c r="F5125" s="68"/>
      <c r="G5125" s="72" t="s">
        <v>1664</v>
      </c>
      <c r="H5125" s="90" t="s">
        <v>1723</v>
      </c>
      <c r="I5125" s="69"/>
      <c r="J5125" s="215"/>
      <c r="K5125" s="367"/>
      <c r="L5125" s="367"/>
      <c r="M5125" s="65"/>
    </row>
    <row r="5126" spans="2:13">
      <c r="B5126" s="66" t="s">
        <v>1660</v>
      </c>
      <c r="C5126" s="86">
        <v>314.23</v>
      </c>
      <c r="D5126" s="838" t="s">
        <v>1668</v>
      </c>
      <c r="E5126" s="839"/>
      <c r="F5126" s="839"/>
      <c r="G5126" s="839"/>
      <c r="H5126" s="839"/>
      <c r="I5126" s="840"/>
      <c r="J5126" s="215"/>
      <c r="K5126" s="367"/>
      <c r="L5126" s="367"/>
      <c r="M5126" s="65"/>
    </row>
    <row r="5127" spans="2:13">
      <c r="B5127" s="66" t="s">
        <v>1728</v>
      </c>
      <c r="C5127" s="86">
        <v>526.46</v>
      </c>
      <c r="D5127" s="841" t="s">
        <v>1661</v>
      </c>
      <c r="E5127" s="842"/>
      <c r="F5127" s="842"/>
      <c r="G5127" s="842" t="s">
        <v>1662</v>
      </c>
      <c r="H5127" s="842"/>
      <c r="I5127" s="843"/>
      <c r="J5127" s="215"/>
      <c r="K5127" s="367"/>
      <c r="L5127" s="367"/>
      <c r="M5127" s="65"/>
    </row>
    <row r="5128" spans="2:13">
      <c r="B5128" s="66" t="s">
        <v>1713</v>
      </c>
      <c r="C5128" s="86">
        <v>0.92</v>
      </c>
      <c r="D5128" s="63" t="s">
        <v>1663</v>
      </c>
      <c r="E5128" s="367" t="s">
        <v>1185</v>
      </c>
      <c r="F5128" s="367"/>
      <c r="G5128" s="64" t="s">
        <v>1663</v>
      </c>
      <c r="H5128" s="367" t="s">
        <v>1723</v>
      </c>
      <c r="I5128" s="70"/>
      <c r="J5128" s="215"/>
      <c r="K5128" s="367"/>
      <c r="L5128" s="367"/>
      <c r="M5128" s="65"/>
    </row>
    <row r="5129" spans="2:13">
      <c r="B5129" s="66" t="s">
        <v>1714</v>
      </c>
      <c r="C5129" s="86">
        <v>1.62</v>
      </c>
      <c r="D5129" s="63" t="s">
        <v>1664</v>
      </c>
      <c r="E5129" s="90">
        <v>80</v>
      </c>
      <c r="F5129" s="68"/>
      <c r="G5129" s="72" t="s">
        <v>1664</v>
      </c>
      <c r="H5129" s="91" t="s">
        <v>1723</v>
      </c>
      <c r="I5129" s="70"/>
      <c r="J5129" s="215"/>
      <c r="K5129" s="367"/>
      <c r="L5129" s="367"/>
      <c r="M5129" s="65"/>
    </row>
    <row r="5130" spans="2:13">
      <c r="B5130" s="844" t="s">
        <v>1671</v>
      </c>
      <c r="C5130" s="839"/>
      <c r="D5130" s="840"/>
      <c r="E5130" s="838" t="s">
        <v>1672</v>
      </c>
      <c r="F5130" s="839"/>
      <c r="G5130" s="840"/>
      <c r="H5130" s="838" t="s">
        <v>1673</v>
      </c>
      <c r="I5130" s="839"/>
      <c r="J5130" s="840"/>
      <c r="K5130" s="838" t="s">
        <v>1701</v>
      </c>
      <c r="L5130" s="839"/>
      <c r="M5130" s="845"/>
    </row>
    <row r="5131" spans="2:13">
      <c r="B5131" s="73" t="s">
        <v>1674</v>
      </c>
      <c r="C5131" s="369" t="s">
        <v>1675</v>
      </c>
      <c r="D5131" s="370" t="s">
        <v>1676</v>
      </c>
      <c r="E5131" s="368" t="s">
        <v>1674</v>
      </c>
      <c r="F5131" s="369" t="s">
        <v>1675</v>
      </c>
      <c r="G5131" s="370" t="s">
        <v>1676</v>
      </c>
      <c r="H5131" s="368" t="s">
        <v>1694</v>
      </c>
      <c r="I5131" s="369" t="s">
        <v>1731</v>
      </c>
      <c r="J5131" s="370" t="s">
        <v>1732</v>
      </c>
      <c r="K5131" s="368" t="s">
        <v>1702</v>
      </c>
      <c r="L5131" s="369"/>
      <c r="M5131" s="77" t="s">
        <v>1703</v>
      </c>
    </row>
    <row r="5132" spans="2:13">
      <c r="B5132" s="61" t="s">
        <v>1678</v>
      </c>
      <c r="C5132" s="86" t="s">
        <v>1144</v>
      </c>
      <c r="D5132" s="92">
        <v>102</v>
      </c>
      <c r="E5132" s="366" t="s">
        <v>1678</v>
      </c>
      <c r="F5132" s="94" t="s">
        <v>944</v>
      </c>
      <c r="G5132" s="92">
        <v>68</v>
      </c>
      <c r="H5132" s="366" t="s">
        <v>1695</v>
      </c>
      <c r="I5132" s="86">
        <v>75</v>
      </c>
      <c r="J5132" s="92">
        <v>0</v>
      </c>
      <c r="K5132" s="366" t="s">
        <v>1704</v>
      </c>
      <c r="L5132" s="367"/>
      <c r="M5132" s="107">
        <v>25</v>
      </c>
    </row>
    <row r="5133" spans="2:13">
      <c r="B5133" s="61" t="s">
        <v>1679</v>
      </c>
      <c r="C5133" s="86" t="s">
        <v>1722</v>
      </c>
      <c r="D5133" s="92">
        <v>0</v>
      </c>
      <c r="E5133" s="366" t="s">
        <v>1679</v>
      </c>
      <c r="F5133" s="86" t="s">
        <v>1722</v>
      </c>
      <c r="G5133" s="92">
        <v>0</v>
      </c>
      <c r="H5133" s="366" t="s">
        <v>1696</v>
      </c>
      <c r="I5133" s="86">
        <v>100</v>
      </c>
      <c r="J5133" s="92">
        <v>0</v>
      </c>
      <c r="K5133" s="366" t="s">
        <v>1735</v>
      </c>
      <c r="L5133" s="367"/>
      <c r="M5133" s="107">
        <v>0</v>
      </c>
    </row>
    <row r="5134" spans="2:13">
      <c r="B5134" s="61" t="s">
        <v>1680</v>
      </c>
      <c r="C5134" s="86" t="s">
        <v>1722</v>
      </c>
      <c r="D5134" s="92">
        <v>0</v>
      </c>
      <c r="E5134" s="366" t="s">
        <v>1680</v>
      </c>
      <c r="F5134" s="86" t="s">
        <v>1722</v>
      </c>
      <c r="G5134" s="92">
        <v>0</v>
      </c>
      <c r="H5134" s="366" t="s">
        <v>1697</v>
      </c>
      <c r="I5134" s="86">
        <v>0</v>
      </c>
      <c r="J5134" s="92">
        <v>20</v>
      </c>
      <c r="K5134" s="67" t="s">
        <v>1706</v>
      </c>
      <c r="L5134" s="68"/>
      <c r="M5134" s="101">
        <v>50</v>
      </c>
    </row>
    <row r="5135" spans="2:13">
      <c r="B5135" s="61" t="s">
        <v>1681</v>
      </c>
      <c r="C5135" s="86" t="s">
        <v>1722</v>
      </c>
      <c r="D5135" s="92">
        <v>0</v>
      </c>
      <c r="E5135" s="366" t="s">
        <v>1681</v>
      </c>
      <c r="F5135" s="96" t="s">
        <v>1307</v>
      </c>
      <c r="G5135" s="92">
        <v>95</v>
      </c>
      <c r="H5135" s="366" t="s">
        <v>1698</v>
      </c>
      <c r="I5135" s="86">
        <v>0</v>
      </c>
      <c r="J5135" s="92">
        <v>0</v>
      </c>
      <c r="K5135" s="838" t="s">
        <v>1707</v>
      </c>
      <c r="L5135" s="839"/>
      <c r="M5135" s="845"/>
    </row>
    <row r="5136" spans="2:13">
      <c r="B5136" s="61" t="s">
        <v>1682</v>
      </c>
      <c r="C5136" s="86" t="s">
        <v>1722</v>
      </c>
      <c r="D5136" s="92">
        <v>0</v>
      </c>
      <c r="E5136" s="366" t="s">
        <v>1682</v>
      </c>
      <c r="F5136" s="94" t="s">
        <v>824</v>
      </c>
      <c r="G5136" s="92">
        <v>80</v>
      </c>
      <c r="H5136" s="367" t="s">
        <v>1724</v>
      </c>
      <c r="I5136" s="86">
        <v>50</v>
      </c>
      <c r="J5136" s="92">
        <v>0</v>
      </c>
      <c r="K5136" s="846" t="s">
        <v>1708</v>
      </c>
      <c r="L5136" s="847"/>
      <c r="M5136" s="107">
        <v>0</v>
      </c>
    </row>
    <row r="5137" spans="2:13">
      <c r="B5137" s="61" t="s">
        <v>1683</v>
      </c>
      <c r="C5137" s="86" t="s">
        <v>1722</v>
      </c>
      <c r="D5137" s="92">
        <v>0</v>
      </c>
      <c r="E5137" s="366" t="s">
        <v>1683</v>
      </c>
      <c r="F5137" s="86" t="s">
        <v>956</v>
      </c>
      <c r="G5137" s="92">
        <v>52</v>
      </c>
      <c r="H5137" s="366" t="s">
        <v>1699</v>
      </c>
      <c r="I5137" s="86">
        <v>100</v>
      </c>
      <c r="J5137" s="92">
        <v>10</v>
      </c>
      <c r="K5137" s="846" t="s">
        <v>1709</v>
      </c>
      <c r="L5137" s="847"/>
      <c r="M5137" s="107">
        <v>0</v>
      </c>
    </row>
    <row r="5138" spans="2:13">
      <c r="B5138" s="61" t="s">
        <v>1684</v>
      </c>
      <c r="C5138" s="86" t="s">
        <v>1722</v>
      </c>
      <c r="D5138" s="92">
        <v>0</v>
      </c>
      <c r="E5138" s="366" t="s">
        <v>1684</v>
      </c>
      <c r="F5138" s="86" t="s">
        <v>1722</v>
      </c>
      <c r="G5138" s="92">
        <v>0</v>
      </c>
      <c r="H5138" s="366" t="s">
        <v>1685</v>
      </c>
      <c r="I5138" s="86">
        <v>85</v>
      </c>
      <c r="J5138" s="92">
        <v>0</v>
      </c>
      <c r="K5138" s="846" t="s">
        <v>1710</v>
      </c>
      <c r="L5138" s="847"/>
      <c r="M5138" s="107">
        <v>0</v>
      </c>
    </row>
    <row r="5139" spans="2:13">
      <c r="B5139" s="61" t="s">
        <v>1685</v>
      </c>
      <c r="C5139" s="86" t="s">
        <v>1722</v>
      </c>
      <c r="D5139" s="92">
        <v>0</v>
      </c>
      <c r="E5139" s="366" t="s">
        <v>1685</v>
      </c>
      <c r="F5139" s="86" t="s">
        <v>1722</v>
      </c>
      <c r="G5139" s="92">
        <v>0</v>
      </c>
      <c r="H5139" s="366" t="s">
        <v>1700</v>
      </c>
      <c r="I5139" s="100">
        <v>0</v>
      </c>
      <c r="J5139" s="106">
        <v>0</v>
      </c>
      <c r="K5139" s="593" t="s">
        <v>2003</v>
      </c>
      <c r="L5139" s="100"/>
      <c r="M5139" s="101">
        <v>0</v>
      </c>
    </row>
    <row r="5140" spans="2:13">
      <c r="B5140" s="61" t="s">
        <v>1686</v>
      </c>
      <c r="C5140" s="86" t="s">
        <v>1722</v>
      </c>
      <c r="D5140" s="92">
        <v>0</v>
      </c>
      <c r="E5140" s="366" t="s">
        <v>1686</v>
      </c>
      <c r="F5140" s="86" t="s">
        <v>1722</v>
      </c>
      <c r="G5140" s="92">
        <v>0</v>
      </c>
      <c r="H5140" s="848" t="s">
        <v>1712</v>
      </c>
      <c r="I5140" s="849"/>
      <c r="J5140" s="81" t="s">
        <v>1711</v>
      </c>
      <c r="K5140" s="97">
        <v>40</v>
      </c>
      <c r="L5140" s="82" t="s">
        <v>1705</v>
      </c>
      <c r="M5140" s="98">
        <v>345</v>
      </c>
    </row>
    <row r="5141" spans="2:13">
      <c r="B5141" s="61" t="s">
        <v>1687</v>
      </c>
      <c r="C5141" s="86" t="s">
        <v>627</v>
      </c>
      <c r="D5141" s="92">
        <v>60</v>
      </c>
      <c r="E5141" s="366" t="s">
        <v>1687</v>
      </c>
      <c r="F5141" s="86" t="s">
        <v>1722</v>
      </c>
      <c r="G5141" s="92">
        <v>0</v>
      </c>
      <c r="H5141" s="367"/>
      <c r="I5141" s="367"/>
      <c r="J5141" s="367"/>
      <c r="K5141" s="367"/>
      <c r="L5141" s="367"/>
      <c r="M5141" s="65"/>
    </row>
    <row r="5142" spans="2:13">
      <c r="B5142" s="61" t="s">
        <v>1688</v>
      </c>
      <c r="C5142" s="86" t="s">
        <v>1722</v>
      </c>
      <c r="D5142" s="92">
        <v>0</v>
      </c>
      <c r="E5142" s="366" t="s">
        <v>1688</v>
      </c>
      <c r="F5142" s="86" t="s">
        <v>13</v>
      </c>
      <c r="G5142" s="92">
        <v>90</v>
      </c>
      <c r="H5142" s="367"/>
      <c r="I5142" s="367"/>
      <c r="J5142" s="367"/>
      <c r="K5142" s="367"/>
      <c r="L5142" s="367"/>
      <c r="M5142" s="65"/>
    </row>
    <row r="5143" spans="2:13">
      <c r="B5143" s="61" t="s">
        <v>1689</v>
      </c>
      <c r="C5143" s="86" t="s">
        <v>1722</v>
      </c>
      <c r="D5143" s="92">
        <v>0</v>
      </c>
      <c r="E5143" s="366" t="s">
        <v>1689</v>
      </c>
      <c r="F5143" s="86" t="s">
        <v>1722</v>
      </c>
      <c r="G5143" s="92">
        <v>0</v>
      </c>
      <c r="H5143" s="367"/>
      <c r="I5143" s="367"/>
      <c r="J5143" s="367"/>
      <c r="K5143" s="367"/>
      <c r="L5143" s="367"/>
      <c r="M5143" s="65"/>
    </row>
    <row r="5144" spans="2:13">
      <c r="B5144" s="61" t="s">
        <v>1690</v>
      </c>
      <c r="C5144" s="86" t="s">
        <v>1722</v>
      </c>
      <c r="D5144" s="92">
        <v>0</v>
      </c>
      <c r="E5144" s="366" t="s">
        <v>1690</v>
      </c>
      <c r="F5144" s="94" t="s">
        <v>1102</v>
      </c>
      <c r="G5144" s="92">
        <v>70</v>
      </c>
      <c r="H5144" s="367"/>
      <c r="I5144" s="367"/>
      <c r="J5144" s="367"/>
      <c r="K5144" s="367"/>
      <c r="L5144" s="367"/>
      <c r="M5144" s="65"/>
    </row>
    <row r="5145" spans="2:13">
      <c r="B5145" s="61" t="s">
        <v>1691</v>
      </c>
      <c r="C5145" s="86" t="s">
        <v>1723</v>
      </c>
      <c r="D5145" s="92" t="s">
        <v>1723</v>
      </c>
      <c r="E5145" s="366" t="s">
        <v>1691</v>
      </c>
      <c r="F5145" s="86" t="s">
        <v>1723</v>
      </c>
      <c r="G5145" s="92" t="s">
        <v>1723</v>
      </c>
      <c r="H5145" s="86" t="s">
        <v>1716</v>
      </c>
      <c r="I5145" s="367"/>
      <c r="J5145" s="85" t="s">
        <v>1717</v>
      </c>
      <c r="K5145" s="367"/>
      <c r="L5145" s="85" t="s">
        <v>1718</v>
      </c>
      <c r="M5145" s="65"/>
    </row>
    <row r="5146" spans="2:13">
      <c r="B5146" s="61" t="s">
        <v>1692</v>
      </c>
      <c r="C5146" s="86" t="s">
        <v>1722</v>
      </c>
      <c r="D5146" s="92">
        <v>0</v>
      </c>
      <c r="E5146" s="366" t="s">
        <v>1692</v>
      </c>
      <c r="F5146" s="86" t="s">
        <v>1722</v>
      </c>
      <c r="G5146" s="92">
        <v>0</v>
      </c>
      <c r="H5146" s="367"/>
      <c r="I5146" s="367"/>
      <c r="J5146" s="367"/>
      <c r="K5146" s="367"/>
      <c r="L5146" s="367"/>
      <c r="M5146" s="65"/>
    </row>
    <row r="5147" spans="2:13">
      <c r="B5147" s="61" t="s">
        <v>1677</v>
      </c>
      <c r="C5147" s="96" t="s">
        <v>1262</v>
      </c>
      <c r="D5147" s="92">
        <v>110</v>
      </c>
      <c r="E5147" s="366" t="s">
        <v>1677</v>
      </c>
      <c r="F5147" s="86" t="s">
        <v>761</v>
      </c>
      <c r="G5147" s="92">
        <v>80</v>
      </c>
      <c r="H5147" s="367"/>
      <c r="I5147" s="367"/>
      <c r="J5147" s="367"/>
      <c r="K5147" s="367"/>
      <c r="L5147" s="367"/>
      <c r="M5147" s="65"/>
    </row>
    <row r="5148" spans="2:13">
      <c r="B5148" s="61" t="s">
        <v>1693</v>
      </c>
      <c r="C5148" s="86" t="s">
        <v>1722</v>
      </c>
      <c r="D5148" s="92">
        <v>0</v>
      </c>
      <c r="E5148" s="366" t="s">
        <v>1693</v>
      </c>
      <c r="F5148" s="86" t="s">
        <v>1722</v>
      </c>
      <c r="G5148" s="92">
        <v>0</v>
      </c>
      <c r="H5148" s="367"/>
      <c r="I5148" s="367"/>
      <c r="J5148" s="367"/>
      <c r="K5148" s="367"/>
      <c r="L5148" s="367"/>
      <c r="M5148" s="65"/>
    </row>
    <row r="5149" spans="2:13" ht="15.75" thickBot="1">
      <c r="B5149" s="102" t="s">
        <v>1729</v>
      </c>
      <c r="C5149" s="93"/>
      <c r="D5149" s="108">
        <v>91</v>
      </c>
      <c r="E5149" s="103" t="s">
        <v>1730</v>
      </c>
      <c r="F5149" s="93"/>
      <c r="G5149" s="108">
        <v>76</v>
      </c>
      <c r="H5149" s="83"/>
      <c r="I5149" s="83"/>
      <c r="J5149" s="83"/>
      <c r="K5149" s="83"/>
      <c r="L5149" s="83"/>
      <c r="M5149" s="84"/>
    </row>
    <row r="5150" spans="2:13" ht="15.75" thickTop="1">
      <c r="B5150" s="156"/>
      <c r="C5150" s="157"/>
      <c r="D5150" s="157"/>
      <c r="E5150" s="156"/>
      <c r="F5150" s="157"/>
      <c r="G5150" s="157"/>
      <c r="H5150" s="156"/>
      <c r="I5150" s="156"/>
      <c r="J5150" s="156"/>
      <c r="K5150" s="156"/>
      <c r="L5150" s="156"/>
      <c r="M5150" s="156"/>
    </row>
    <row r="5151" spans="2:13">
      <c r="B5151" s="156"/>
      <c r="C5151" s="157"/>
      <c r="D5151" s="157"/>
      <c r="E5151" s="156"/>
      <c r="F5151" s="157"/>
      <c r="G5151" s="157"/>
      <c r="H5151" s="156"/>
      <c r="I5151" s="156"/>
      <c r="J5151" s="156"/>
      <c r="K5151" s="156"/>
      <c r="L5151" s="156"/>
      <c r="M5151" s="156"/>
    </row>
    <row r="5152" spans="2:13" ht="15.75" thickBot="1">
      <c r="B5152" s="156"/>
      <c r="C5152" s="157"/>
      <c r="D5152" s="157"/>
      <c r="E5152" s="156"/>
      <c r="F5152" s="157"/>
      <c r="G5152" s="157"/>
      <c r="H5152" s="156"/>
      <c r="I5152" s="156"/>
      <c r="J5152" s="156"/>
      <c r="K5152" s="156"/>
      <c r="L5152" s="156"/>
      <c r="M5152" s="156"/>
    </row>
    <row r="5153" spans="2:13" ht="16.5" thickTop="1" thickBot="1">
      <c r="B5153" s="833" t="s">
        <v>1900</v>
      </c>
      <c r="C5153" s="834"/>
      <c r="D5153" s="835" t="s">
        <v>1658</v>
      </c>
      <c r="E5153" s="836"/>
      <c r="F5153" s="836"/>
      <c r="G5153" s="836"/>
      <c r="H5153" s="836"/>
      <c r="I5153" s="837"/>
      <c r="J5153" s="228"/>
      <c r="K5153" s="59"/>
      <c r="L5153" s="59"/>
      <c r="M5153" s="60"/>
    </row>
    <row r="5154" spans="2:13" ht="15.75" thickTop="1">
      <c r="B5154" s="66" t="s">
        <v>1667</v>
      </c>
      <c r="C5154" s="612" t="s">
        <v>2084</v>
      </c>
      <c r="D5154" s="371" t="s">
        <v>1652</v>
      </c>
      <c r="E5154" s="372" t="s">
        <v>1653</v>
      </c>
      <c r="F5154" s="372" t="s">
        <v>1654</v>
      </c>
      <c r="G5154" s="372" t="s">
        <v>1656</v>
      </c>
      <c r="H5154" s="372" t="s">
        <v>1655</v>
      </c>
      <c r="I5154" s="373" t="s">
        <v>1657</v>
      </c>
      <c r="J5154" s="229"/>
      <c r="K5154" s="375"/>
      <c r="L5154" s="375"/>
      <c r="M5154" s="65"/>
    </row>
    <row r="5155" spans="2:13">
      <c r="B5155" s="66" t="s">
        <v>1757</v>
      </c>
      <c r="C5155" s="86" t="s">
        <v>1762</v>
      </c>
      <c r="D5155" s="87">
        <v>90</v>
      </c>
      <c r="E5155" s="88">
        <v>100</v>
      </c>
      <c r="F5155" s="88">
        <v>90</v>
      </c>
      <c r="G5155" s="88">
        <v>125</v>
      </c>
      <c r="H5155" s="88">
        <v>85</v>
      </c>
      <c r="I5155" s="89">
        <v>90</v>
      </c>
      <c r="J5155" s="229"/>
      <c r="K5155" s="375"/>
      <c r="L5155" s="375"/>
      <c r="M5155" s="65"/>
    </row>
    <row r="5156" spans="2:13">
      <c r="B5156" s="66" t="s">
        <v>1665</v>
      </c>
      <c r="C5156" s="86" t="s">
        <v>5</v>
      </c>
      <c r="D5156" s="838" t="s">
        <v>1669</v>
      </c>
      <c r="E5156" s="839"/>
      <c r="F5156" s="839"/>
      <c r="G5156" s="839"/>
      <c r="H5156" s="839"/>
      <c r="I5156" s="840"/>
      <c r="J5156" s="229"/>
      <c r="K5156" s="375"/>
      <c r="L5156" s="375"/>
      <c r="M5156" s="65"/>
    </row>
    <row r="5157" spans="2:13">
      <c r="B5157" s="66" t="s">
        <v>1666</v>
      </c>
      <c r="C5157" s="86" t="s">
        <v>6</v>
      </c>
      <c r="D5157" s="841" t="s">
        <v>1661</v>
      </c>
      <c r="E5157" s="842"/>
      <c r="F5157" s="842"/>
      <c r="G5157" s="842" t="s">
        <v>1662</v>
      </c>
      <c r="H5157" s="842"/>
      <c r="I5157" s="843"/>
      <c r="J5157" s="229"/>
      <c r="K5157" s="375"/>
      <c r="L5157" s="375"/>
      <c r="M5157" s="65"/>
    </row>
    <row r="5158" spans="2:13">
      <c r="B5158" s="66" t="s">
        <v>1670</v>
      </c>
      <c r="C5158" s="86" t="s">
        <v>1541</v>
      </c>
      <c r="D5158" s="63" t="s">
        <v>1663</v>
      </c>
      <c r="E5158" s="375" t="s">
        <v>1722</v>
      </c>
      <c r="F5158" s="375"/>
      <c r="G5158" s="64" t="s">
        <v>1663</v>
      </c>
      <c r="H5158" s="375" t="s">
        <v>1205</v>
      </c>
      <c r="I5158" s="70"/>
      <c r="J5158" s="381"/>
      <c r="K5158" s="375"/>
      <c r="L5158" s="375"/>
      <c r="M5158" s="65"/>
    </row>
    <row r="5159" spans="2:13">
      <c r="B5159" s="66" t="s">
        <v>1659</v>
      </c>
      <c r="C5159" s="86">
        <v>883.41</v>
      </c>
      <c r="D5159" s="71" t="s">
        <v>1664</v>
      </c>
      <c r="E5159" s="90">
        <v>0</v>
      </c>
      <c r="F5159" s="68"/>
      <c r="G5159" s="72" t="s">
        <v>1664</v>
      </c>
      <c r="H5159" s="90">
        <v>63</v>
      </c>
      <c r="I5159" s="69"/>
      <c r="J5159" s="152"/>
      <c r="K5159" s="375"/>
      <c r="L5159" s="375"/>
      <c r="M5159" s="65"/>
    </row>
    <row r="5160" spans="2:13">
      <c r="B5160" s="66" t="s">
        <v>1660</v>
      </c>
      <c r="C5160" s="86">
        <v>489.77</v>
      </c>
      <c r="D5160" s="838" t="s">
        <v>1668</v>
      </c>
      <c r="E5160" s="839"/>
      <c r="F5160" s="839"/>
      <c r="G5160" s="839"/>
      <c r="H5160" s="839"/>
      <c r="I5160" s="840"/>
      <c r="J5160" s="152"/>
      <c r="K5160" s="375"/>
      <c r="L5160" s="375"/>
      <c r="M5160" s="65"/>
    </row>
    <row r="5161" spans="2:13">
      <c r="B5161" s="66" t="s">
        <v>1728</v>
      </c>
      <c r="C5161" s="86">
        <v>407.67</v>
      </c>
      <c r="D5161" s="841" t="s">
        <v>1661</v>
      </c>
      <c r="E5161" s="842"/>
      <c r="F5161" s="842"/>
      <c r="G5161" s="842" t="s">
        <v>1662</v>
      </c>
      <c r="H5161" s="842"/>
      <c r="I5161" s="843"/>
      <c r="J5161" s="152"/>
      <c r="K5161" s="375"/>
      <c r="L5161" s="375"/>
      <c r="M5161" s="65"/>
    </row>
    <row r="5162" spans="2:13">
      <c r="B5162" s="66" t="s">
        <v>1713</v>
      </c>
      <c r="C5162" s="86">
        <v>1.38</v>
      </c>
      <c r="D5162" s="63" t="s">
        <v>1663</v>
      </c>
      <c r="E5162" s="375" t="s">
        <v>1077</v>
      </c>
      <c r="F5162" s="375"/>
      <c r="G5162" s="64" t="s">
        <v>1663</v>
      </c>
      <c r="H5162" s="375" t="s">
        <v>634</v>
      </c>
      <c r="I5162" s="70"/>
      <c r="J5162" s="152"/>
      <c r="K5162" s="375"/>
      <c r="L5162" s="375"/>
      <c r="M5162" s="65"/>
    </row>
    <row r="5163" spans="2:13">
      <c r="B5163" s="66" t="s">
        <v>1714</v>
      </c>
      <c r="C5163" s="86">
        <v>1.38</v>
      </c>
      <c r="D5163" s="63" t="s">
        <v>1664</v>
      </c>
      <c r="E5163" s="90">
        <v>126</v>
      </c>
      <c r="F5163" s="68"/>
      <c r="G5163" s="72" t="s">
        <v>1664</v>
      </c>
      <c r="H5163" s="91">
        <v>71</v>
      </c>
      <c r="I5163" s="70"/>
      <c r="J5163" s="152"/>
      <c r="K5163" s="375"/>
      <c r="L5163" s="375"/>
      <c r="M5163" s="65"/>
    </row>
    <row r="5164" spans="2:13">
      <c r="B5164" s="844" t="s">
        <v>1671</v>
      </c>
      <c r="C5164" s="839"/>
      <c r="D5164" s="840"/>
      <c r="E5164" s="838" t="s">
        <v>1672</v>
      </c>
      <c r="F5164" s="839"/>
      <c r="G5164" s="840"/>
      <c r="H5164" s="838" t="s">
        <v>1673</v>
      </c>
      <c r="I5164" s="839"/>
      <c r="J5164" s="840"/>
      <c r="K5164" s="838" t="s">
        <v>1701</v>
      </c>
      <c r="L5164" s="839"/>
      <c r="M5164" s="845"/>
    </row>
    <row r="5165" spans="2:13">
      <c r="B5165" s="73" t="s">
        <v>1674</v>
      </c>
      <c r="C5165" s="372" t="s">
        <v>1675</v>
      </c>
      <c r="D5165" s="373" t="s">
        <v>1676</v>
      </c>
      <c r="E5165" s="371" t="s">
        <v>1674</v>
      </c>
      <c r="F5165" s="372" t="s">
        <v>1675</v>
      </c>
      <c r="G5165" s="373" t="s">
        <v>1676</v>
      </c>
      <c r="H5165" s="371" t="s">
        <v>1694</v>
      </c>
      <c r="I5165" s="372" t="s">
        <v>1731</v>
      </c>
      <c r="J5165" s="373" t="s">
        <v>1732</v>
      </c>
      <c r="K5165" s="371" t="s">
        <v>1702</v>
      </c>
      <c r="L5165" s="372"/>
      <c r="M5165" s="77" t="s">
        <v>1703</v>
      </c>
    </row>
    <row r="5166" spans="2:13">
      <c r="B5166" s="61" t="s">
        <v>1678</v>
      </c>
      <c r="C5166" s="86" t="s">
        <v>1144</v>
      </c>
      <c r="D5166" s="92">
        <v>102</v>
      </c>
      <c r="E5166" s="374" t="s">
        <v>1678</v>
      </c>
      <c r="F5166" s="94" t="s">
        <v>944</v>
      </c>
      <c r="G5166" s="92">
        <v>68</v>
      </c>
      <c r="H5166" s="374" t="s">
        <v>1695</v>
      </c>
      <c r="I5166" s="86">
        <v>75</v>
      </c>
      <c r="J5166" s="92">
        <v>0</v>
      </c>
      <c r="K5166" s="374" t="s">
        <v>1704</v>
      </c>
      <c r="L5166" s="375"/>
      <c r="M5166" s="107">
        <v>0</v>
      </c>
    </row>
    <row r="5167" spans="2:13">
      <c r="B5167" s="61" t="s">
        <v>1679</v>
      </c>
      <c r="C5167" s="86" t="s">
        <v>1723</v>
      </c>
      <c r="D5167" s="92" t="s">
        <v>1723</v>
      </c>
      <c r="E5167" s="374" t="s">
        <v>1679</v>
      </c>
      <c r="F5167" s="86" t="s">
        <v>1723</v>
      </c>
      <c r="G5167" s="92" t="s">
        <v>1723</v>
      </c>
      <c r="H5167" s="374" t="s">
        <v>1696</v>
      </c>
      <c r="I5167" s="86">
        <v>90</v>
      </c>
      <c r="J5167" s="92">
        <v>0</v>
      </c>
      <c r="K5167" s="374" t="s">
        <v>1735</v>
      </c>
      <c r="L5167" s="375"/>
      <c r="M5167" s="107">
        <v>50</v>
      </c>
    </row>
    <row r="5168" spans="2:13">
      <c r="B5168" s="61" t="s">
        <v>1680</v>
      </c>
      <c r="C5168" s="86" t="s">
        <v>1722</v>
      </c>
      <c r="D5168" s="92">
        <v>0</v>
      </c>
      <c r="E5168" s="374" t="s">
        <v>1680</v>
      </c>
      <c r="F5168" s="86" t="s">
        <v>1722</v>
      </c>
      <c r="G5168" s="92">
        <v>0</v>
      </c>
      <c r="H5168" s="374" t="s">
        <v>1697</v>
      </c>
      <c r="I5168" s="86">
        <v>0</v>
      </c>
      <c r="J5168" s="92">
        <v>30</v>
      </c>
      <c r="K5168" s="67" t="s">
        <v>1706</v>
      </c>
      <c r="L5168" s="68"/>
      <c r="M5168" s="101">
        <v>0</v>
      </c>
    </row>
    <row r="5169" spans="2:13">
      <c r="B5169" s="61" t="s">
        <v>1681</v>
      </c>
      <c r="C5169" s="86" t="s">
        <v>1722</v>
      </c>
      <c r="D5169" s="92">
        <v>0</v>
      </c>
      <c r="E5169" s="374" t="s">
        <v>1681</v>
      </c>
      <c r="F5169" s="86" t="s">
        <v>1722</v>
      </c>
      <c r="G5169" s="92">
        <v>0</v>
      </c>
      <c r="H5169" s="374" t="s">
        <v>1698</v>
      </c>
      <c r="I5169" s="86">
        <v>0</v>
      </c>
      <c r="J5169" s="92">
        <v>0</v>
      </c>
      <c r="K5169" s="838" t="s">
        <v>1707</v>
      </c>
      <c r="L5169" s="839"/>
      <c r="M5169" s="845"/>
    </row>
    <row r="5170" spans="2:13">
      <c r="B5170" s="61" t="s">
        <v>1682</v>
      </c>
      <c r="C5170" s="86" t="s">
        <v>1722</v>
      </c>
      <c r="D5170" s="92">
        <v>0</v>
      </c>
      <c r="E5170" s="374" t="s">
        <v>1682</v>
      </c>
      <c r="F5170" s="94" t="s">
        <v>1781</v>
      </c>
      <c r="G5170" s="92">
        <v>60</v>
      </c>
      <c r="H5170" s="375" t="s">
        <v>1724</v>
      </c>
      <c r="I5170" s="86">
        <v>0</v>
      </c>
      <c r="J5170" s="92">
        <v>0</v>
      </c>
      <c r="K5170" s="846" t="s">
        <v>1708</v>
      </c>
      <c r="L5170" s="847"/>
      <c r="M5170" s="107">
        <v>0</v>
      </c>
    </row>
    <row r="5171" spans="2:13">
      <c r="B5171" s="61" t="s">
        <v>1683</v>
      </c>
      <c r="C5171" s="86" t="s">
        <v>1722</v>
      </c>
      <c r="D5171" s="92">
        <v>0</v>
      </c>
      <c r="E5171" s="374" t="s">
        <v>1683</v>
      </c>
      <c r="F5171" s="86" t="s">
        <v>1722</v>
      </c>
      <c r="G5171" s="92">
        <v>0</v>
      </c>
      <c r="H5171" s="374" t="s">
        <v>1699</v>
      </c>
      <c r="I5171" s="86">
        <v>0</v>
      </c>
      <c r="J5171" s="92">
        <v>0</v>
      </c>
      <c r="K5171" s="846" t="s">
        <v>1709</v>
      </c>
      <c r="L5171" s="847"/>
      <c r="M5171" s="107">
        <v>0</v>
      </c>
    </row>
    <row r="5172" spans="2:13">
      <c r="B5172" s="61" t="s">
        <v>1684</v>
      </c>
      <c r="C5172" s="94" t="s">
        <v>1155</v>
      </c>
      <c r="D5172" s="92">
        <v>40</v>
      </c>
      <c r="E5172" s="374" t="s">
        <v>1684</v>
      </c>
      <c r="F5172" s="86" t="s">
        <v>1722</v>
      </c>
      <c r="G5172" s="92">
        <v>0</v>
      </c>
      <c r="H5172" s="374" t="s">
        <v>1685</v>
      </c>
      <c r="I5172" s="86">
        <v>85</v>
      </c>
      <c r="J5172" s="92">
        <v>0</v>
      </c>
      <c r="K5172" s="846" t="s">
        <v>1710</v>
      </c>
      <c r="L5172" s="847"/>
      <c r="M5172" s="107">
        <v>0</v>
      </c>
    </row>
    <row r="5173" spans="2:13">
      <c r="B5173" s="61" t="s">
        <v>1685</v>
      </c>
      <c r="C5173" s="86" t="s">
        <v>1722</v>
      </c>
      <c r="D5173" s="92">
        <v>0</v>
      </c>
      <c r="E5173" s="374" t="s">
        <v>1685</v>
      </c>
      <c r="F5173" s="86" t="s">
        <v>1722</v>
      </c>
      <c r="G5173" s="92">
        <v>0</v>
      </c>
      <c r="H5173" s="374" t="s">
        <v>1700</v>
      </c>
      <c r="I5173" s="100">
        <v>0</v>
      </c>
      <c r="J5173" s="106">
        <v>0</v>
      </c>
      <c r="K5173" s="593" t="s">
        <v>2003</v>
      </c>
      <c r="L5173" s="100"/>
      <c r="M5173" s="101" t="s">
        <v>2006</v>
      </c>
    </row>
    <row r="5174" spans="2:13">
      <c r="B5174" s="61" t="s">
        <v>1686</v>
      </c>
      <c r="C5174" s="86" t="s">
        <v>1722</v>
      </c>
      <c r="D5174" s="92">
        <v>0</v>
      </c>
      <c r="E5174" s="374" t="s">
        <v>1686</v>
      </c>
      <c r="F5174" s="86" t="s">
        <v>1722</v>
      </c>
      <c r="G5174" s="92">
        <v>0</v>
      </c>
      <c r="H5174" s="848" t="s">
        <v>1712</v>
      </c>
      <c r="I5174" s="849"/>
      <c r="J5174" s="81" t="s">
        <v>1711</v>
      </c>
      <c r="K5174" s="97">
        <v>70</v>
      </c>
      <c r="L5174" s="82" t="s">
        <v>1705</v>
      </c>
      <c r="M5174" s="98">
        <v>90</v>
      </c>
    </row>
    <row r="5175" spans="2:13">
      <c r="B5175" s="61" t="s">
        <v>1687</v>
      </c>
      <c r="C5175" s="86" t="s">
        <v>1723</v>
      </c>
      <c r="D5175" s="92" t="s">
        <v>1723</v>
      </c>
      <c r="E5175" s="374" t="s">
        <v>1687</v>
      </c>
      <c r="F5175" s="86" t="s">
        <v>1723</v>
      </c>
      <c r="G5175" s="92" t="s">
        <v>1723</v>
      </c>
      <c r="H5175" s="375"/>
      <c r="I5175" s="375"/>
      <c r="J5175" s="375"/>
      <c r="K5175" s="375"/>
      <c r="L5175" s="375"/>
      <c r="M5175" s="65"/>
    </row>
    <row r="5176" spans="2:13">
      <c r="B5176" s="61" t="s">
        <v>1688</v>
      </c>
      <c r="C5176" s="86" t="s">
        <v>1722</v>
      </c>
      <c r="D5176" s="92">
        <v>0</v>
      </c>
      <c r="E5176" s="374" t="s">
        <v>1688</v>
      </c>
      <c r="F5176" s="86" t="s">
        <v>1722</v>
      </c>
      <c r="G5176" s="92">
        <v>0</v>
      </c>
      <c r="H5176" s="375"/>
      <c r="I5176" s="375"/>
      <c r="J5176" s="375"/>
      <c r="K5176" s="375"/>
      <c r="L5176" s="375"/>
      <c r="M5176" s="65"/>
    </row>
    <row r="5177" spans="2:13">
      <c r="B5177" s="61" t="s">
        <v>1689</v>
      </c>
      <c r="C5177" s="86" t="s">
        <v>1333</v>
      </c>
      <c r="D5177" s="92">
        <v>70</v>
      </c>
      <c r="E5177" s="374" t="s">
        <v>1689</v>
      </c>
      <c r="F5177" s="86" t="s">
        <v>1722</v>
      </c>
      <c r="G5177" s="92">
        <v>0</v>
      </c>
      <c r="H5177" s="375"/>
      <c r="I5177" s="375"/>
      <c r="J5177" s="375"/>
      <c r="K5177" s="375"/>
      <c r="L5177" s="375"/>
      <c r="M5177" s="65"/>
    </row>
    <row r="5178" spans="2:13">
      <c r="B5178" s="61" t="s">
        <v>1690</v>
      </c>
      <c r="C5178" s="86" t="s">
        <v>1722</v>
      </c>
      <c r="D5178" s="92">
        <v>0</v>
      </c>
      <c r="E5178" s="374" t="s">
        <v>1690</v>
      </c>
      <c r="F5178" s="109" t="s">
        <v>1851</v>
      </c>
      <c r="G5178" s="92">
        <v>60</v>
      </c>
      <c r="H5178" s="375"/>
      <c r="I5178" s="375"/>
      <c r="J5178" s="375"/>
      <c r="K5178" s="375"/>
      <c r="L5178" s="375"/>
      <c r="M5178" s="65"/>
    </row>
    <row r="5179" spans="2:13">
      <c r="B5179" s="61" t="s">
        <v>1691</v>
      </c>
      <c r="C5179" s="86" t="s">
        <v>1722</v>
      </c>
      <c r="D5179" s="92">
        <v>0</v>
      </c>
      <c r="E5179" s="374" t="s">
        <v>1691</v>
      </c>
      <c r="F5179" s="109" t="s">
        <v>1073</v>
      </c>
      <c r="G5179" s="92">
        <v>60</v>
      </c>
      <c r="H5179" s="86"/>
      <c r="I5179" s="375" t="s">
        <v>1800</v>
      </c>
      <c r="J5179" s="85"/>
      <c r="K5179" s="375"/>
      <c r="L5179" s="85" t="s">
        <v>1718</v>
      </c>
      <c r="M5179" s="65"/>
    </row>
    <row r="5180" spans="2:13">
      <c r="B5180" s="61" t="s">
        <v>1692</v>
      </c>
      <c r="C5180" s="86" t="s">
        <v>1722</v>
      </c>
      <c r="D5180" s="92">
        <v>0</v>
      </c>
      <c r="E5180" s="374" t="s">
        <v>1692</v>
      </c>
      <c r="F5180" s="86" t="s">
        <v>1332</v>
      </c>
      <c r="G5180" s="92">
        <v>40</v>
      </c>
      <c r="H5180" s="375"/>
      <c r="I5180" s="375"/>
      <c r="J5180" s="375"/>
      <c r="K5180" s="375"/>
      <c r="L5180" s="375"/>
      <c r="M5180" s="65"/>
    </row>
    <row r="5181" spans="2:13">
      <c r="B5181" s="61" t="s">
        <v>1677</v>
      </c>
      <c r="C5181" s="86" t="s">
        <v>1722</v>
      </c>
      <c r="D5181" s="92">
        <v>0</v>
      </c>
      <c r="E5181" s="374" t="s">
        <v>1677</v>
      </c>
      <c r="F5181" s="86" t="s">
        <v>1722</v>
      </c>
      <c r="G5181" s="92">
        <v>0</v>
      </c>
      <c r="H5181" s="375"/>
      <c r="I5181" s="375"/>
      <c r="J5181" s="375"/>
      <c r="K5181" s="375"/>
      <c r="L5181" s="375"/>
      <c r="M5181" s="65"/>
    </row>
    <row r="5182" spans="2:13">
      <c r="B5182" s="61" t="s">
        <v>1693</v>
      </c>
      <c r="C5182" s="94" t="s">
        <v>1247</v>
      </c>
      <c r="D5182" s="92">
        <v>63</v>
      </c>
      <c r="E5182" s="374" t="s">
        <v>1693</v>
      </c>
      <c r="F5182" s="86" t="s">
        <v>1722</v>
      </c>
      <c r="G5182" s="92">
        <v>0</v>
      </c>
      <c r="H5182" s="375"/>
      <c r="I5182" s="375"/>
      <c r="J5182" s="375"/>
      <c r="K5182" s="375"/>
      <c r="L5182" s="375"/>
      <c r="M5182" s="65"/>
    </row>
    <row r="5183" spans="2:13" ht="15.75" thickBot="1">
      <c r="B5183" s="102" t="s">
        <v>1729</v>
      </c>
      <c r="C5183" s="93"/>
      <c r="D5183" s="108">
        <v>69</v>
      </c>
      <c r="E5183" s="103" t="s">
        <v>1730</v>
      </c>
      <c r="F5183" s="93"/>
      <c r="G5183" s="108">
        <v>58</v>
      </c>
      <c r="H5183" s="83"/>
      <c r="I5183" s="83"/>
      <c r="J5183" s="83"/>
      <c r="K5183" s="83"/>
      <c r="L5183" s="83"/>
      <c r="M5183" s="84"/>
    </row>
    <row r="5184" spans="2:13" ht="15.75" thickTop="1">
      <c r="B5184" s="104"/>
      <c r="C5184" s="105"/>
      <c r="D5184" s="142"/>
      <c r="E5184" s="104"/>
      <c r="F5184" s="105"/>
      <c r="G5184" s="142"/>
      <c r="H5184" s="58"/>
      <c r="I5184" s="58"/>
      <c r="J5184" s="58"/>
      <c r="K5184" s="58"/>
      <c r="L5184" s="58"/>
      <c r="M5184" s="58"/>
    </row>
    <row r="5185" spans="2:13">
      <c r="B5185" s="156"/>
      <c r="C5185" s="157"/>
      <c r="D5185" s="157"/>
      <c r="E5185" s="156"/>
      <c r="F5185" s="157"/>
      <c r="G5185" s="157"/>
      <c r="H5185" s="156"/>
      <c r="I5185" s="156"/>
      <c r="J5185" s="156"/>
      <c r="K5185" s="156"/>
      <c r="L5185" s="156"/>
      <c r="M5185" s="156"/>
    </row>
    <row r="5186" spans="2:13" ht="15.75" thickBot="1">
      <c r="B5186" s="156"/>
      <c r="C5186" s="157"/>
      <c r="D5186" s="157"/>
      <c r="E5186" s="156"/>
      <c r="F5186" s="157"/>
      <c r="G5186" s="157"/>
      <c r="H5186" s="156"/>
      <c r="I5186" s="156"/>
      <c r="J5186" s="156"/>
      <c r="K5186" s="156"/>
      <c r="L5186" s="156"/>
      <c r="M5186" s="156"/>
    </row>
    <row r="5187" spans="2:13" ht="16.5" thickTop="1" thickBot="1">
      <c r="B5187" s="833" t="s">
        <v>1987</v>
      </c>
      <c r="C5187" s="834"/>
      <c r="D5187" s="835" t="s">
        <v>1658</v>
      </c>
      <c r="E5187" s="836"/>
      <c r="F5187" s="836"/>
      <c r="G5187" s="836"/>
      <c r="H5187" s="836"/>
      <c r="I5187" s="837"/>
      <c r="J5187" s="158"/>
      <c r="K5187" s="59"/>
      <c r="L5187" s="59"/>
      <c r="M5187" s="60"/>
    </row>
    <row r="5188" spans="2:13" ht="15.75" thickTop="1">
      <c r="B5188" s="66" t="s">
        <v>1667</v>
      </c>
      <c r="C5188" s="612" t="s">
        <v>2027</v>
      </c>
      <c r="D5188" s="562" t="s">
        <v>1652</v>
      </c>
      <c r="E5188" s="563" t="s">
        <v>1653</v>
      </c>
      <c r="F5188" s="563" t="s">
        <v>1654</v>
      </c>
      <c r="G5188" s="563" t="s">
        <v>1656</v>
      </c>
      <c r="H5188" s="563" t="s">
        <v>1655</v>
      </c>
      <c r="I5188" s="564" t="s">
        <v>1657</v>
      </c>
      <c r="J5188" s="159"/>
      <c r="K5188" s="566"/>
      <c r="L5188" s="566"/>
      <c r="M5188" s="65"/>
    </row>
    <row r="5189" spans="2:13">
      <c r="B5189" s="66" t="s">
        <v>1757</v>
      </c>
      <c r="C5189" s="86" t="s">
        <v>1792</v>
      </c>
      <c r="D5189" s="87">
        <v>70</v>
      </c>
      <c r="E5189" s="88">
        <v>94</v>
      </c>
      <c r="F5189" s="88">
        <v>50</v>
      </c>
      <c r="G5189" s="88">
        <v>94</v>
      </c>
      <c r="H5189" s="88">
        <v>50</v>
      </c>
      <c r="I5189" s="89">
        <v>66</v>
      </c>
      <c r="J5189" s="159"/>
      <c r="K5189" s="566"/>
      <c r="L5189" s="566"/>
      <c r="M5189" s="65"/>
    </row>
    <row r="5190" spans="2:13">
      <c r="B5190" s="66" t="s">
        <v>1665</v>
      </c>
      <c r="C5190" s="86" t="s">
        <v>0</v>
      </c>
      <c r="D5190" s="838" t="s">
        <v>1669</v>
      </c>
      <c r="E5190" s="839"/>
      <c r="F5190" s="839"/>
      <c r="G5190" s="839"/>
      <c r="H5190" s="839"/>
      <c r="I5190" s="840"/>
      <c r="J5190" s="159"/>
      <c r="K5190" s="566"/>
      <c r="L5190" s="566"/>
      <c r="M5190" s="65"/>
    </row>
    <row r="5191" spans="2:13">
      <c r="B5191" s="66" t="s">
        <v>1666</v>
      </c>
      <c r="C5191" s="86" t="s">
        <v>6</v>
      </c>
      <c r="D5191" s="841" t="s">
        <v>1661</v>
      </c>
      <c r="E5191" s="842"/>
      <c r="F5191" s="842"/>
      <c r="G5191" s="842" t="s">
        <v>1662</v>
      </c>
      <c r="H5191" s="842"/>
      <c r="I5191" s="843"/>
      <c r="J5191" s="159"/>
      <c r="K5191" s="566"/>
      <c r="L5191" s="566"/>
      <c r="M5191" s="65"/>
    </row>
    <row r="5192" spans="2:13">
      <c r="B5192" s="66" t="s">
        <v>1670</v>
      </c>
      <c r="C5192" s="86" t="s">
        <v>1610</v>
      </c>
      <c r="D5192" s="63" t="s">
        <v>1663</v>
      </c>
      <c r="E5192" s="566" t="s">
        <v>1333</v>
      </c>
      <c r="F5192" s="566"/>
      <c r="G5192" s="64" t="s">
        <v>1663</v>
      </c>
      <c r="H5192" s="566" t="s">
        <v>627</v>
      </c>
      <c r="I5192" s="70"/>
      <c r="J5192" s="275"/>
      <c r="K5192" s="566"/>
      <c r="L5192" s="566"/>
      <c r="M5192" s="65"/>
    </row>
    <row r="5193" spans="2:13">
      <c r="B5193" s="66" t="s">
        <v>1659</v>
      </c>
      <c r="C5193" s="140">
        <v>566.92999999999995</v>
      </c>
      <c r="D5193" s="71" t="s">
        <v>1664</v>
      </c>
      <c r="E5193" s="90">
        <v>70</v>
      </c>
      <c r="F5193" s="68"/>
      <c r="G5193" s="72" t="s">
        <v>1664</v>
      </c>
      <c r="H5193" s="90">
        <v>60</v>
      </c>
      <c r="I5193" s="69"/>
      <c r="J5193" s="152"/>
      <c r="K5193" s="566"/>
      <c r="L5193" s="566"/>
      <c r="M5193" s="65"/>
    </row>
    <row r="5194" spans="2:13">
      <c r="B5194" s="66" t="s">
        <v>1660</v>
      </c>
      <c r="C5194" s="140">
        <v>124.2</v>
      </c>
      <c r="D5194" s="838" t="s">
        <v>1668</v>
      </c>
      <c r="E5194" s="839"/>
      <c r="F5194" s="839"/>
      <c r="G5194" s="839"/>
      <c r="H5194" s="839"/>
      <c r="I5194" s="840"/>
      <c r="J5194" s="152"/>
      <c r="K5194" s="566"/>
      <c r="L5194" s="566"/>
      <c r="M5194" s="65"/>
    </row>
    <row r="5195" spans="2:13">
      <c r="B5195" s="66" t="s">
        <v>1728</v>
      </c>
      <c r="C5195" s="140">
        <v>358.06</v>
      </c>
      <c r="D5195" s="841" t="s">
        <v>1661</v>
      </c>
      <c r="E5195" s="842"/>
      <c r="F5195" s="842"/>
      <c r="G5195" s="842" t="s">
        <v>1662</v>
      </c>
      <c r="H5195" s="842"/>
      <c r="I5195" s="843"/>
      <c r="J5195" s="152"/>
      <c r="K5195" s="566"/>
      <c r="L5195" s="566"/>
      <c r="M5195" s="65"/>
    </row>
    <row r="5196" spans="2:13">
      <c r="B5196" s="66" t="s">
        <v>1713</v>
      </c>
      <c r="C5196" s="140">
        <v>1.08</v>
      </c>
      <c r="D5196" s="63" t="s">
        <v>1663</v>
      </c>
      <c r="E5196" s="566" t="s">
        <v>706</v>
      </c>
      <c r="F5196" s="566"/>
      <c r="G5196" s="64" t="s">
        <v>1663</v>
      </c>
      <c r="H5196" s="566" t="s">
        <v>634</v>
      </c>
      <c r="I5196" s="70"/>
      <c r="J5196" s="152"/>
      <c r="K5196" s="566"/>
      <c r="L5196" s="566"/>
      <c r="M5196" s="65"/>
    </row>
    <row r="5197" spans="2:13">
      <c r="B5197" s="66" t="s">
        <v>1714</v>
      </c>
      <c r="C5197" s="140">
        <v>1.02</v>
      </c>
      <c r="D5197" s="63" t="s">
        <v>1664</v>
      </c>
      <c r="E5197" s="90">
        <v>90</v>
      </c>
      <c r="F5197" s="68"/>
      <c r="G5197" s="72" t="s">
        <v>1664</v>
      </c>
      <c r="H5197" s="91">
        <v>71</v>
      </c>
      <c r="I5197" s="70"/>
      <c r="J5197" s="152"/>
      <c r="K5197" s="566"/>
      <c r="L5197" s="566"/>
      <c r="M5197" s="65"/>
    </row>
    <row r="5198" spans="2:13">
      <c r="B5198" s="844" t="s">
        <v>1671</v>
      </c>
      <c r="C5198" s="839"/>
      <c r="D5198" s="840"/>
      <c r="E5198" s="838" t="s">
        <v>1672</v>
      </c>
      <c r="F5198" s="839"/>
      <c r="G5198" s="840"/>
      <c r="H5198" s="838" t="s">
        <v>1673</v>
      </c>
      <c r="I5198" s="839"/>
      <c r="J5198" s="840"/>
      <c r="K5198" s="838" t="s">
        <v>1701</v>
      </c>
      <c r="L5198" s="839"/>
      <c r="M5198" s="845"/>
    </row>
    <row r="5199" spans="2:13">
      <c r="B5199" s="73" t="s">
        <v>1674</v>
      </c>
      <c r="C5199" s="563" t="s">
        <v>1675</v>
      </c>
      <c r="D5199" s="564" t="s">
        <v>1676</v>
      </c>
      <c r="E5199" s="562" t="s">
        <v>1674</v>
      </c>
      <c r="F5199" s="563" t="s">
        <v>1675</v>
      </c>
      <c r="G5199" s="564" t="s">
        <v>1676</v>
      </c>
      <c r="H5199" s="562" t="s">
        <v>1694</v>
      </c>
      <c r="I5199" s="563" t="s">
        <v>1731</v>
      </c>
      <c r="J5199" s="564" t="s">
        <v>1732</v>
      </c>
      <c r="K5199" s="562" t="s">
        <v>1702</v>
      </c>
      <c r="L5199" s="563"/>
      <c r="M5199" s="77" t="s">
        <v>1703</v>
      </c>
    </row>
    <row r="5200" spans="2:13">
      <c r="B5200" s="61" t="s">
        <v>1678</v>
      </c>
      <c r="C5200" s="86" t="s">
        <v>1144</v>
      </c>
      <c r="D5200" s="92">
        <v>102</v>
      </c>
      <c r="E5200" s="565" t="s">
        <v>1678</v>
      </c>
      <c r="F5200" s="94" t="s">
        <v>944</v>
      </c>
      <c r="G5200" s="92">
        <v>68</v>
      </c>
      <c r="H5200" s="565" t="s">
        <v>1695</v>
      </c>
      <c r="I5200" s="86">
        <v>0</v>
      </c>
      <c r="J5200" s="92">
        <v>0</v>
      </c>
      <c r="K5200" s="565" t="s">
        <v>1704</v>
      </c>
      <c r="L5200" s="566"/>
      <c r="M5200" s="107">
        <v>55</v>
      </c>
    </row>
    <row r="5201" spans="2:13">
      <c r="B5201" s="61" t="s">
        <v>1679</v>
      </c>
      <c r="C5201" s="86" t="s">
        <v>1722</v>
      </c>
      <c r="D5201" s="92">
        <v>0</v>
      </c>
      <c r="E5201" s="565" t="s">
        <v>1679</v>
      </c>
      <c r="F5201" s="86" t="s">
        <v>1722</v>
      </c>
      <c r="G5201" s="92">
        <v>0</v>
      </c>
      <c r="H5201" s="565" t="s">
        <v>1696</v>
      </c>
      <c r="I5201" s="86">
        <v>90</v>
      </c>
      <c r="J5201" s="92">
        <v>0</v>
      </c>
      <c r="K5201" s="565" t="s">
        <v>1735</v>
      </c>
      <c r="L5201" s="566"/>
      <c r="M5201" s="107">
        <v>50</v>
      </c>
    </row>
    <row r="5202" spans="2:13">
      <c r="B5202" s="61" t="s">
        <v>1680</v>
      </c>
      <c r="C5202" s="86" t="s">
        <v>1722</v>
      </c>
      <c r="D5202" s="92">
        <v>0</v>
      </c>
      <c r="E5202" s="565" t="s">
        <v>1680</v>
      </c>
      <c r="F5202" s="86" t="s">
        <v>1722</v>
      </c>
      <c r="G5202" s="92">
        <v>0</v>
      </c>
      <c r="H5202" s="565" t="s">
        <v>1697</v>
      </c>
      <c r="I5202" s="86">
        <v>0</v>
      </c>
      <c r="J5202" s="92">
        <v>30</v>
      </c>
      <c r="K5202" s="67" t="s">
        <v>1706</v>
      </c>
      <c r="L5202" s="68"/>
      <c r="M5202" s="101">
        <v>0</v>
      </c>
    </row>
    <row r="5203" spans="2:13">
      <c r="B5203" s="61" t="s">
        <v>1681</v>
      </c>
      <c r="C5203" s="86" t="s">
        <v>1722</v>
      </c>
      <c r="D5203" s="92">
        <v>0</v>
      </c>
      <c r="E5203" s="565" t="s">
        <v>1681</v>
      </c>
      <c r="F5203" s="86" t="s">
        <v>1722</v>
      </c>
      <c r="G5203" s="92">
        <v>0</v>
      </c>
      <c r="H5203" s="565" t="s">
        <v>1698</v>
      </c>
      <c r="I5203" s="86">
        <v>0</v>
      </c>
      <c r="J5203" s="92">
        <v>0</v>
      </c>
      <c r="K5203" s="838" t="s">
        <v>1707</v>
      </c>
      <c r="L5203" s="839"/>
      <c r="M5203" s="845"/>
    </row>
    <row r="5204" spans="2:13">
      <c r="B5204" s="61" t="s">
        <v>1682</v>
      </c>
      <c r="C5204" s="86" t="s">
        <v>1722</v>
      </c>
      <c r="D5204" s="92">
        <v>0</v>
      </c>
      <c r="E5204" s="565" t="s">
        <v>1682</v>
      </c>
      <c r="F5204" s="94" t="s">
        <v>824</v>
      </c>
      <c r="G5204" s="92">
        <v>80</v>
      </c>
      <c r="H5204" s="566" t="s">
        <v>1724</v>
      </c>
      <c r="I5204" s="86">
        <v>50</v>
      </c>
      <c r="J5204" s="92">
        <v>0</v>
      </c>
      <c r="K5204" s="846" t="s">
        <v>1708</v>
      </c>
      <c r="L5204" s="847"/>
      <c r="M5204" s="107">
        <v>0</v>
      </c>
    </row>
    <row r="5205" spans="2:13">
      <c r="B5205" s="61" t="s">
        <v>1683</v>
      </c>
      <c r="C5205" s="86" t="s">
        <v>1722</v>
      </c>
      <c r="D5205" s="92">
        <v>0</v>
      </c>
      <c r="E5205" s="565" t="s">
        <v>1683</v>
      </c>
      <c r="F5205" s="86" t="s">
        <v>1722</v>
      </c>
      <c r="G5205" s="92">
        <v>0</v>
      </c>
      <c r="H5205" s="565" t="s">
        <v>1699</v>
      </c>
      <c r="I5205" s="86">
        <v>0</v>
      </c>
      <c r="J5205" s="92">
        <v>0</v>
      </c>
      <c r="K5205" s="846" t="s">
        <v>1709</v>
      </c>
      <c r="L5205" s="847"/>
      <c r="M5205" s="107">
        <v>0</v>
      </c>
    </row>
    <row r="5206" spans="2:13">
      <c r="B5206" s="61" t="s">
        <v>1684</v>
      </c>
      <c r="C5206" s="86" t="s">
        <v>1722</v>
      </c>
      <c r="D5206" s="92">
        <v>0</v>
      </c>
      <c r="E5206" s="565" t="s">
        <v>1684</v>
      </c>
      <c r="F5206" s="86" t="s">
        <v>1722</v>
      </c>
      <c r="G5206" s="92">
        <v>0</v>
      </c>
      <c r="H5206" s="565" t="s">
        <v>1685</v>
      </c>
      <c r="I5206" s="86">
        <v>85</v>
      </c>
      <c r="J5206" s="92">
        <v>0</v>
      </c>
      <c r="K5206" s="846" t="s">
        <v>1710</v>
      </c>
      <c r="L5206" s="847"/>
      <c r="M5206" s="107">
        <v>0</v>
      </c>
    </row>
    <row r="5207" spans="2:13">
      <c r="B5207" s="61" t="s">
        <v>1685</v>
      </c>
      <c r="C5207" s="86" t="s">
        <v>1722</v>
      </c>
      <c r="D5207" s="92">
        <v>0</v>
      </c>
      <c r="E5207" s="565" t="s">
        <v>1685</v>
      </c>
      <c r="F5207" s="86" t="s">
        <v>1722</v>
      </c>
      <c r="G5207" s="92">
        <v>0</v>
      </c>
      <c r="H5207" s="565" t="s">
        <v>1700</v>
      </c>
      <c r="I5207" s="100">
        <v>0</v>
      </c>
      <c r="J5207" s="106">
        <v>0</v>
      </c>
      <c r="K5207" s="593" t="s">
        <v>2003</v>
      </c>
      <c r="L5207" s="100"/>
      <c r="M5207" s="101" t="s">
        <v>2006</v>
      </c>
    </row>
    <row r="5208" spans="2:13">
      <c r="B5208" s="61" t="s">
        <v>1686</v>
      </c>
      <c r="C5208" s="86" t="s">
        <v>1722</v>
      </c>
      <c r="D5208" s="92">
        <v>0</v>
      </c>
      <c r="E5208" s="565" t="s">
        <v>1686</v>
      </c>
      <c r="F5208" s="86" t="s">
        <v>1722</v>
      </c>
      <c r="G5208" s="92">
        <v>0</v>
      </c>
      <c r="H5208" s="848" t="s">
        <v>1712</v>
      </c>
      <c r="I5208" s="849"/>
      <c r="J5208" s="81" t="s">
        <v>1711</v>
      </c>
      <c r="K5208" s="97">
        <v>100</v>
      </c>
      <c r="L5208" s="82" t="s">
        <v>1705</v>
      </c>
      <c r="M5208" s="98">
        <v>60</v>
      </c>
    </row>
    <row r="5209" spans="2:13">
      <c r="B5209" s="61" t="s">
        <v>1687</v>
      </c>
      <c r="C5209" s="86" t="s">
        <v>1723</v>
      </c>
      <c r="D5209" s="92" t="s">
        <v>1723</v>
      </c>
      <c r="E5209" s="565" t="s">
        <v>1687</v>
      </c>
      <c r="F5209" s="86" t="s">
        <v>1723</v>
      </c>
      <c r="G5209" s="92" t="s">
        <v>1723</v>
      </c>
      <c r="H5209" s="566"/>
      <c r="I5209" s="566"/>
      <c r="J5209" s="566"/>
      <c r="K5209" s="566"/>
      <c r="L5209" s="566"/>
      <c r="M5209" s="65"/>
    </row>
    <row r="5210" spans="2:13">
      <c r="B5210" s="61" t="s">
        <v>1688</v>
      </c>
      <c r="C5210" s="86" t="s">
        <v>1722</v>
      </c>
      <c r="D5210" s="92">
        <v>0</v>
      </c>
      <c r="E5210" s="565" t="s">
        <v>1688</v>
      </c>
      <c r="F5210" s="86" t="s">
        <v>13</v>
      </c>
      <c r="G5210" s="92">
        <v>90</v>
      </c>
      <c r="H5210" s="566"/>
      <c r="I5210" s="566"/>
      <c r="J5210" s="566"/>
      <c r="K5210" s="566"/>
      <c r="L5210" s="566"/>
      <c r="M5210" s="65"/>
    </row>
    <row r="5211" spans="2:13">
      <c r="B5211" s="61" t="s">
        <v>1689</v>
      </c>
      <c r="C5211" s="86" t="s">
        <v>1723</v>
      </c>
      <c r="D5211" s="92" t="s">
        <v>1723</v>
      </c>
      <c r="E5211" s="565" t="s">
        <v>1689</v>
      </c>
      <c r="F5211" s="86" t="s">
        <v>1723</v>
      </c>
      <c r="G5211" s="92" t="s">
        <v>1723</v>
      </c>
      <c r="H5211" s="566"/>
      <c r="I5211" s="566"/>
      <c r="J5211" s="86" t="s">
        <v>1723</v>
      </c>
      <c r="K5211" s="566"/>
      <c r="L5211" s="566"/>
      <c r="M5211" s="65"/>
    </row>
    <row r="5212" spans="2:13">
      <c r="B5212" s="61" t="s">
        <v>1690</v>
      </c>
      <c r="C5212" s="86" t="s">
        <v>1722</v>
      </c>
      <c r="D5212" s="92">
        <v>0</v>
      </c>
      <c r="E5212" s="565" t="s">
        <v>1690</v>
      </c>
      <c r="F5212" s="86" t="s">
        <v>1722</v>
      </c>
      <c r="G5212" s="92">
        <v>0</v>
      </c>
      <c r="H5212" s="566"/>
      <c r="I5212" s="566"/>
      <c r="J5212" s="566"/>
      <c r="K5212" s="566"/>
      <c r="L5212" s="566"/>
      <c r="M5212" s="65"/>
    </row>
    <row r="5213" spans="2:13">
      <c r="B5213" s="61" t="s">
        <v>1691</v>
      </c>
      <c r="C5213" s="86" t="s">
        <v>1722</v>
      </c>
      <c r="D5213" s="92">
        <v>0</v>
      </c>
      <c r="E5213" s="565" t="s">
        <v>1691</v>
      </c>
      <c r="F5213" s="96" t="s">
        <v>1185</v>
      </c>
      <c r="G5213" s="92">
        <v>80</v>
      </c>
      <c r="H5213" s="86" t="s">
        <v>1716</v>
      </c>
      <c r="I5213" s="566"/>
      <c r="J5213" s="85" t="s">
        <v>1717</v>
      </c>
      <c r="K5213" s="566"/>
      <c r="L5213" s="85" t="s">
        <v>1718</v>
      </c>
      <c r="M5213" s="65"/>
    </row>
    <row r="5214" spans="2:13">
      <c r="B5214" s="61" t="s">
        <v>1692</v>
      </c>
      <c r="C5214" s="86" t="s">
        <v>1722</v>
      </c>
      <c r="D5214" s="92">
        <v>0</v>
      </c>
      <c r="E5214" s="565" t="s">
        <v>1692</v>
      </c>
      <c r="F5214" s="86" t="s">
        <v>1332</v>
      </c>
      <c r="G5214" s="92">
        <v>40</v>
      </c>
      <c r="H5214" s="566"/>
      <c r="I5214" s="566"/>
      <c r="J5214" s="566"/>
      <c r="K5214" s="566"/>
      <c r="L5214" s="566"/>
      <c r="M5214" s="65"/>
    </row>
    <row r="5215" spans="2:13">
      <c r="B5215" s="61" t="s">
        <v>1677</v>
      </c>
      <c r="C5215" s="86" t="s">
        <v>1299</v>
      </c>
      <c r="D5215" s="92">
        <v>40</v>
      </c>
      <c r="E5215" s="565" t="s">
        <v>1677</v>
      </c>
      <c r="F5215" s="86" t="s">
        <v>1722</v>
      </c>
      <c r="G5215" s="92">
        <v>0</v>
      </c>
      <c r="H5215" s="566"/>
      <c r="I5215" s="566"/>
      <c r="J5215" s="86" t="s">
        <v>1723</v>
      </c>
      <c r="K5215" s="566"/>
      <c r="L5215" s="566"/>
      <c r="M5215" s="65"/>
    </row>
    <row r="5216" spans="2:13">
      <c r="B5216" s="61" t="s">
        <v>1693</v>
      </c>
      <c r="C5216" s="86" t="s">
        <v>1722</v>
      </c>
      <c r="D5216" s="92">
        <v>0</v>
      </c>
      <c r="E5216" s="565" t="s">
        <v>1693</v>
      </c>
      <c r="F5216" s="86" t="s">
        <v>1722</v>
      </c>
      <c r="G5216" s="92">
        <v>0</v>
      </c>
      <c r="H5216" s="566"/>
      <c r="I5216" s="566"/>
      <c r="J5216" s="566"/>
      <c r="K5216" s="566"/>
      <c r="L5216" s="566"/>
      <c r="M5216" s="65"/>
    </row>
    <row r="5217" spans="2:13" ht="15.75" thickBot="1">
      <c r="B5217" s="102" t="s">
        <v>1729</v>
      </c>
      <c r="C5217" s="93"/>
      <c r="D5217" s="108">
        <v>71</v>
      </c>
      <c r="E5217" s="103" t="s">
        <v>1730</v>
      </c>
      <c r="F5217" s="93"/>
      <c r="G5217" s="108">
        <v>72</v>
      </c>
      <c r="H5217" s="83"/>
      <c r="I5217" s="83"/>
      <c r="J5217" s="83"/>
      <c r="K5217" s="83"/>
      <c r="L5217" s="83"/>
      <c r="M5217" s="84"/>
    </row>
    <row r="5218" spans="2:13" ht="16.5" thickTop="1" thickBot="1">
      <c r="B5218" s="156"/>
      <c r="C5218" s="157"/>
      <c r="D5218" s="157"/>
      <c r="E5218" s="156"/>
      <c r="F5218" s="157"/>
      <c r="G5218" s="157"/>
      <c r="H5218" s="156"/>
      <c r="I5218" s="156"/>
      <c r="J5218" s="156"/>
      <c r="K5218" s="156"/>
      <c r="L5218" s="156"/>
      <c r="M5218" s="156"/>
    </row>
    <row r="5219" spans="2:13" ht="16.5" thickTop="1" thickBot="1">
      <c r="B5219" s="833" t="s">
        <v>2177</v>
      </c>
      <c r="C5219" s="834"/>
      <c r="D5219" s="835" t="s">
        <v>1658</v>
      </c>
      <c r="E5219" s="836"/>
      <c r="F5219" s="836"/>
      <c r="G5219" s="836"/>
      <c r="H5219" s="836"/>
      <c r="I5219" s="837"/>
      <c r="J5219" s="119"/>
      <c r="K5219" s="59"/>
      <c r="L5219" s="59"/>
      <c r="M5219" s="60"/>
    </row>
    <row r="5220" spans="2:13" ht="15.75" thickTop="1">
      <c r="B5220" s="66" t="s">
        <v>1667</v>
      </c>
      <c r="C5220" s="732" t="s">
        <v>2176</v>
      </c>
      <c r="D5220" s="731" t="s">
        <v>1652</v>
      </c>
      <c r="E5220" s="732" t="s">
        <v>1653</v>
      </c>
      <c r="F5220" s="732" t="s">
        <v>1654</v>
      </c>
      <c r="G5220" s="732" t="s">
        <v>1656</v>
      </c>
      <c r="H5220" s="732" t="s">
        <v>1655</v>
      </c>
      <c r="I5220" s="733" t="s">
        <v>1657</v>
      </c>
      <c r="J5220" s="120"/>
      <c r="K5220" s="735"/>
      <c r="L5220" s="735"/>
      <c r="M5220" s="65"/>
    </row>
    <row r="5221" spans="2:13">
      <c r="B5221" s="66" t="s">
        <v>1757</v>
      </c>
      <c r="C5221" s="86" t="s">
        <v>1792</v>
      </c>
      <c r="D5221" s="87">
        <v>40</v>
      </c>
      <c r="E5221" s="88">
        <v>45</v>
      </c>
      <c r="F5221" s="88">
        <v>65</v>
      </c>
      <c r="G5221" s="88">
        <v>100</v>
      </c>
      <c r="H5221" s="88">
        <v>120</v>
      </c>
      <c r="I5221" s="89">
        <v>90</v>
      </c>
      <c r="J5221" s="120"/>
      <c r="K5221" s="735"/>
      <c r="L5221" s="735"/>
      <c r="M5221" s="65"/>
    </row>
    <row r="5222" spans="2:13">
      <c r="B5222" s="66" t="s">
        <v>1665</v>
      </c>
      <c r="C5222" s="86" t="s">
        <v>13</v>
      </c>
      <c r="D5222" s="838" t="s">
        <v>1669</v>
      </c>
      <c r="E5222" s="839"/>
      <c r="F5222" s="839"/>
      <c r="G5222" s="839"/>
      <c r="H5222" s="839"/>
      <c r="I5222" s="840"/>
      <c r="J5222" s="120"/>
      <c r="K5222" s="735"/>
      <c r="L5222" s="735"/>
      <c r="M5222" s="65"/>
    </row>
    <row r="5223" spans="2:13">
      <c r="B5223" s="66" t="s">
        <v>1666</v>
      </c>
      <c r="C5223" s="86" t="s">
        <v>1723</v>
      </c>
      <c r="D5223" s="841" t="s">
        <v>1661</v>
      </c>
      <c r="E5223" s="842"/>
      <c r="F5223" s="842"/>
      <c r="G5223" s="842" t="s">
        <v>1662</v>
      </c>
      <c r="H5223" s="842"/>
      <c r="I5223" s="843"/>
      <c r="J5223" s="120"/>
      <c r="K5223" s="735"/>
      <c r="L5223" s="735"/>
      <c r="M5223" s="65"/>
    </row>
    <row r="5224" spans="2:13">
      <c r="B5224" s="66" t="s">
        <v>1670</v>
      </c>
      <c r="C5224" s="96" t="s">
        <v>1588</v>
      </c>
      <c r="D5224" s="63" t="s">
        <v>1663</v>
      </c>
      <c r="E5224" s="735" t="s">
        <v>1372</v>
      </c>
      <c r="F5224" s="735"/>
      <c r="G5224" s="64" t="s">
        <v>1663</v>
      </c>
      <c r="H5224" s="735" t="s">
        <v>1723</v>
      </c>
      <c r="I5224" s="70"/>
      <c r="J5224" s="120"/>
      <c r="K5224" s="735"/>
      <c r="L5224" s="735"/>
      <c r="M5224" s="65"/>
    </row>
    <row r="5225" spans="2:13">
      <c r="B5225" s="66" t="s">
        <v>1659</v>
      </c>
      <c r="C5225" s="140">
        <v>241.49</v>
      </c>
      <c r="D5225" s="71" t="s">
        <v>1664</v>
      </c>
      <c r="E5225" s="90">
        <v>72</v>
      </c>
      <c r="F5225" s="68"/>
      <c r="G5225" s="72" t="s">
        <v>1664</v>
      </c>
      <c r="H5225" s="90" t="s">
        <v>1723</v>
      </c>
      <c r="I5225" s="69"/>
      <c r="J5225" s="120"/>
      <c r="K5225" s="735"/>
      <c r="L5225" s="735"/>
      <c r="M5225" s="65"/>
    </row>
    <row r="5226" spans="2:13">
      <c r="B5226" s="66" t="s">
        <v>1660</v>
      </c>
      <c r="C5226" s="140">
        <v>102.08</v>
      </c>
      <c r="D5226" s="838" t="s">
        <v>1668</v>
      </c>
      <c r="E5226" s="839"/>
      <c r="F5226" s="839"/>
      <c r="G5226" s="839"/>
      <c r="H5226" s="839"/>
      <c r="I5226" s="840"/>
      <c r="J5226" s="120"/>
      <c r="K5226" s="735"/>
      <c r="L5226" s="735"/>
      <c r="M5226" s="65"/>
    </row>
    <row r="5227" spans="2:13">
      <c r="B5227" s="66" t="s">
        <v>1728</v>
      </c>
      <c r="C5227" s="140">
        <v>467.84</v>
      </c>
      <c r="D5227" s="841" t="s">
        <v>1661</v>
      </c>
      <c r="E5227" s="842"/>
      <c r="F5227" s="842"/>
      <c r="G5227" s="842" t="s">
        <v>1662</v>
      </c>
      <c r="H5227" s="842"/>
      <c r="I5227" s="843"/>
      <c r="J5227" s="120"/>
      <c r="K5227" s="735"/>
      <c r="L5227" s="735"/>
      <c r="M5227" s="65"/>
    </row>
    <row r="5228" spans="2:13">
      <c r="B5228" s="66" t="s">
        <v>1713</v>
      </c>
      <c r="C5228" s="140">
        <v>0.62</v>
      </c>
      <c r="D5228" s="63" t="s">
        <v>1663</v>
      </c>
      <c r="E5228" s="735" t="s">
        <v>13</v>
      </c>
      <c r="F5228" s="735"/>
      <c r="G5228" s="64" t="s">
        <v>1663</v>
      </c>
      <c r="H5228" s="735" t="s">
        <v>1723</v>
      </c>
      <c r="I5228" s="70"/>
      <c r="J5228" s="120"/>
      <c r="K5228" s="735"/>
      <c r="L5228" s="735"/>
      <c r="M5228" s="65"/>
    </row>
    <row r="5229" spans="2:13">
      <c r="B5229" s="66" t="s">
        <v>1714</v>
      </c>
      <c r="C5229" s="140">
        <v>1.38</v>
      </c>
      <c r="D5229" s="63" t="s">
        <v>1664</v>
      </c>
      <c r="E5229" s="90">
        <v>90</v>
      </c>
      <c r="F5229" s="68"/>
      <c r="G5229" s="72" t="s">
        <v>1664</v>
      </c>
      <c r="H5229" s="91" t="s">
        <v>1723</v>
      </c>
      <c r="I5229" s="70"/>
      <c r="J5229" s="120"/>
      <c r="K5229" s="735"/>
      <c r="L5229" s="735"/>
      <c r="M5229" s="65"/>
    </row>
    <row r="5230" spans="2:13">
      <c r="B5230" s="844" t="s">
        <v>1671</v>
      </c>
      <c r="C5230" s="839"/>
      <c r="D5230" s="840"/>
      <c r="E5230" s="838" t="s">
        <v>1672</v>
      </c>
      <c r="F5230" s="839"/>
      <c r="G5230" s="840"/>
      <c r="H5230" s="838" t="s">
        <v>1673</v>
      </c>
      <c r="I5230" s="839"/>
      <c r="J5230" s="840"/>
      <c r="K5230" s="838" t="s">
        <v>1701</v>
      </c>
      <c r="L5230" s="839"/>
      <c r="M5230" s="845"/>
    </row>
    <row r="5231" spans="2:13">
      <c r="B5231" s="73" t="s">
        <v>1674</v>
      </c>
      <c r="C5231" s="732" t="s">
        <v>1675</v>
      </c>
      <c r="D5231" s="733" t="s">
        <v>1676</v>
      </c>
      <c r="E5231" s="731" t="s">
        <v>1674</v>
      </c>
      <c r="F5231" s="732" t="s">
        <v>1675</v>
      </c>
      <c r="G5231" s="733" t="s">
        <v>1676</v>
      </c>
      <c r="H5231" s="731" t="s">
        <v>1694</v>
      </c>
      <c r="I5231" s="732" t="s">
        <v>1731</v>
      </c>
      <c r="J5231" s="733" t="s">
        <v>1732</v>
      </c>
      <c r="K5231" s="731" t="s">
        <v>1702</v>
      </c>
      <c r="L5231" s="732"/>
      <c r="M5231" s="77" t="s">
        <v>1703</v>
      </c>
    </row>
    <row r="5232" spans="2:13">
      <c r="B5232" s="61" t="s">
        <v>1678</v>
      </c>
      <c r="C5232" s="86" t="s">
        <v>1144</v>
      </c>
      <c r="D5232" s="92">
        <v>102</v>
      </c>
      <c r="E5232" s="734" t="s">
        <v>1678</v>
      </c>
      <c r="F5232" s="94" t="s">
        <v>944</v>
      </c>
      <c r="G5232" s="92">
        <v>68</v>
      </c>
      <c r="H5232" s="734" t="s">
        <v>1695</v>
      </c>
      <c r="I5232" s="86">
        <v>0</v>
      </c>
      <c r="J5232" s="92">
        <v>10</v>
      </c>
      <c r="K5232" s="734" t="s">
        <v>1704</v>
      </c>
      <c r="L5232" s="735"/>
      <c r="M5232" s="107">
        <v>55</v>
      </c>
    </row>
    <row r="5233" spans="2:13">
      <c r="B5233" s="61" t="s">
        <v>1679</v>
      </c>
      <c r="C5233" s="86" t="s">
        <v>847</v>
      </c>
      <c r="D5233" s="92">
        <v>75</v>
      </c>
      <c r="E5233" s="734" t="s">
        <v>1679</v>
      </c>
      <c r="F5233" s="86" t="s">
        <v>1722</v>
      </c>
      <c r="G5233" s="92">
        <v>0</v>
      </c>
      <c r="H5233" s="734" t="s">
        <v>1696</v>
      </c>
      <c r="I5233" s="86">
        <v>100</v>
      </c>
      <c r="J5233" s="92">
        <v>10</v>
      </c>
      <c r="K5233" s="734" t="s">
        <v>1735</v>
      </c>
      <c r="L5233" s="735"/>
      <c r="M5233" s="107">
        <v>0</v>
      </c>
    </row>
    <row r="5234" spans="2:13">
      <c r="B5234" s="61" t="s">
        <v>1680</v>
      </c>
      <c r="C5234" s="86" t="s">
        <v>1722</v>
      </c>
      <c r="D5234" s="92">
        <v>0</v>
      </c>
      <c r="E5234" s="734" t="s">
        <v>1680</v>
      </c>
      <c r="F5234" s="86" t="s">
        <v>1722</v>
      </c>
      <c r="G5234" s="92">
        <v>0</v>
      </c>
      <c r="H5234" s="734" t="s">
        <v>1697</v>
      </c>
      <c r="I5234" s="86">
        <v>100</v>
      </c>
      <c r="J5234" s="92">
        <v>20</v>
      </c>
      <c r="K5234" s="67" t="s">
        <v>1706</v>
      </c>
      <c r="L5234" s="68"/>
      <c r="M5234" s="101">
        <v>0</v>
      </c>
    </row>
    <row r="5235" spans="2:13">
      <c r="B5235" s="61" t="s">
        <v>1681</v>
      </c>
      <c r="C5235" s="109" t="s">
        <v>1784</v>
      </c>
      <c r="D5235" s="92">
        <v>75</v>
      </c>
      <c r="E5235" s="734" t="s">
        <v>1681</v>
      </c>
      <c r="F5235" s="96" t="s">
        <v>1307</v>
      </c>
      <c r="G5235" s="92">
        <v>95</v>
      </c>
      <c r="H5235" s="734" t="s">
        <v>1698</v>
      </c>
      <c r="I5235" s="86">
        <v>0</v>
      </c>
      <c r="J5235" s="92">
        <v>10</v>
      </c>
      <c r="K5235" s="838" t="s">
        <v>1707</v>
      </c>
      <c r="L5235" s="839"/>
      <c r="M5235" s="845"/>
    </row>
    <row r="5236" spans="2:13">
      <c r="B5236" s="61" t="s">
        <v>1682</v>
      </c>
      <c r="C5236" s="86" t="s">
        <v>1722</v>
      </c>
      <c r="D5236" s="92">
        <v>0</v>
      </c>
      <c r="E5236" s="734" t="s">
        <v>1682</v>
      </c>
      <c r="F5236" s="86" t="s">
        <v>889</v>
      </c>
      <c r="G5236" s="92">
        <v>80</v>
      </c>
      <c r="H5236" s="735" t="s">
        <v>1724</v>
      </c>
      <c r="I5236" s="86">
        <v>50</v>
      </c>
      <c r="J5236" s="92">
        <v>0</v>
      </c>
      <c r="K5236" s="846" t="s">
        <v>1708</v>
      </c>
      <c r="L5236" s="847"/>
      <c r="M5236" s="107">
        <v>0</v>
      </c>
    </row>
    <row r="5237" spans="2:13">
      <c r="B5237" s="61" t="s">
        <v>1683</v>
      </c>
      <c r="C5237" s="86" t="s">
        <v>953</v>
      </c>
      <c r="D5237" s="92">
        <v>75</v>
      </c>
      <c r="E5237" s="734" t="s">
        <v>1683</v>
      </c>
      <c r="F5237" s="86" t="s">
        <v>1722</v>
      </c>
      <c r="G5237" s="92">
        <v>0</v>
      </c>
      <c r="H5237" s="734" t="s">
        <v>1699</v>
      </c>
      <c r="I5237" s="86">
        <v>100</v>
      </c>
      <c r="J5237" s="92">
        <v>10</v>
      </c>
      <c r="K5237" s="846" t="s">
        <v>1709</v>
      </c>
      <c r="L5237" s="847"/>
      <c r="M5237" s="107">
        <v>0</v>
      </c>
    </row>
    <row r="5238" spans="2:13">
      <c r="B5238" s="61" t="s">
        <v>1684</v>
      </c>
      <c r="C5238" s="96" t="s">
        <v>869</v>
      </c>
      <c r="D5238" s="92">
        <v>150</v>
      </c>
      <c r="E5238" s="734" t="s">
        <v>1684</v>
      </c>
      <c r="F5238" s="94" t="s">
        <v>866</v>
      </c>
      <c r="G5238" s="92">
        <v>84</v>
      </c>
      <c r="H5238" s="734" t="s">
        <v>1685</v>
      </c>
      <c r="I5238" s="86">
        <v>85</v>
      </c>
      <c r="J5238" s="92">
        <v>0</v>
      </c>
      <c r="K5238" s="846" t="s">
        <v>1710</v>
      </c>
      <c r="L5238" s="847"/>
      <c r="M5238" s="107">
        <v>0</v>
      </c>
    </row>
    <row r="5239" spans="2:13">
      <c r="B5239" s="61" t="s">
        <v>1685</v>
      </c>
      <c r="C5239" s="86" t="s">
        <v>1722</v>
      </c>
      <c r="D5239" s="92">
        <v>0</v>
      </c>
      <c r="E5239" s="734" t="s">
        <v>1685</v>
      </c>
      <c r="F5239" s="86" t="s">
        <v>1722</v>
      </c>
      <c r="G5239" s="92">
        <v>0</v>
      </c>
      <c r="H5239" s="734" t="s">
        <v>1700</v>
      </c>
      <c r="I5239" s="100">
        <v>60</v>
      </c>
      <c r="J5239" s="106">
        <v>0</v>
      </c>
      <c r="K5239" s="593" t="s">
        <v>2003</v>
      </c>
      <c r="L5239" s="100"/>
      <c r="M5239" s="101">
        <v>0</v>
      </c>
    </row>
    <row r="5240" spans="2:13">
      <c r="B5240" s="61" t="s">
        <v>1686</v>
      </c>
      <c r="C5240" s="86" t="s">
        <v>1722</v>
      </c>
      <c r="D5240" s="92">
        <v>0</v>
      </c>
      <c r="E5240" s="734" t="s">
        <v>1686</v>
      </c>
      <c r="F5240" s="86" t="s">
        <v>1722</v>
      </c>
      <c r="G5240" s="92">
        <v>0</v>
      </c>
      <c r="H5240" s="848" t="s">
        <v>1712</v>
      </c>
      <c r="I5240" s="849"/>
      <c r="J5240" s="81" t="s">
        <v>1711</v>
      </c>
      <c r="K5240" s="97">
        <v>30</v>
      </c>
      <c r="L5240" s="82" t="s">
        <v>1705</v>
      </c>
      <c r="M5240" s="98">
        <v>425</v>
      </c>
    </row>
    <row r="5241" spans="2:13">
      <c r="B5241" s="61" t="s">
        <v>1687</v>
      </c>
      <c r="C5241" s="86" t="s">
        <v>627</v>
      </c>
      <c r="D5241" s="92">
        <v>60</v>
      </c>
      <c r="E5241" s="734" t="s">
        <v>1687</v>
      </c>
      <c r="F5241" s="86" t="s">
        <v>1722</v>
      </c>
      <c r="G5241" s="92">
        <v>0</v>
      </c>
      <c r="H5241" s="735"/>
      <c r="I5241" s="735"/>
      <c r="J5241" s="735"/>
      <c r="K5241" s="735"/>
      <c r="L5241" s="735"/>
      <c r="M5241" s="65"/>
    </row>
    <row r="5242" spans="2:13">
      <c r="B5242" s="61" t="s">
        <v>1688</v>
      </c>
      <c r="C5242" s="86" t="s">
        <v>1723</v>
      </c>
      <c r="D5242" s="92" t="s">
        <v>1723</v>
      </c>
      <c r="E5242" s="734" t="s">
        <v>1688</v>
      </c>
      <c r="F5242" s="86" t="s">
        <v>1723</v>
      </c>
      <c r="G5242" s="92" t="s">
        <v>1723</v>
      </c>
      <c r="H5242" s="735"/>
      <c r="I5242" s="735"/>
      <c r="J5242" s="735"/>
      <c r="K5242" s="735"/>
      <c r="L5242" s="735"/>
      <c r="M5242" s="65"/>
    </row>
    <row r="5243" spans="2:13">
      <c r="B5243" s="61" t="s">
        <v>1689</v>
      </c>
      <c r="C5243" s="86" t="s">
        <v>1722</v>
      </c>
      <c r="D5243" s="92">
        <v>0</v>
      </c>
      <c r="E5243" s="734" t="s">
        <v>1689</v>
      </c>
      <c r="F5243" s="96" t="s">
        <v>1195</v>
      </c>
      <c r="G5243" s="92">
        <v>75</v>
      </c>
      <c r="H5243" s="735"/>
      <c r="I5243" s="735"/>
      <c r="J5243" s="735"/>
      <c r="K5243" s="735"/>
      <c r="L5243" s="735"/>
      <c r="M5243" s="65"/>
    </row>
    <row r="5244" spans="2:13">
      <c r="B5244" s="61" t="s">
        <v>1690</v>
      </c>
      <c r="C5244" s="86" t="s">
        <v>1722</v>
      </c>
      <c r="D5244" s="92">
        <v>0</v>
      </c>
      <c r="E5244" s="734" t="s">
        <v>1690</v>
      </c>
      <c r="F5244" s="86" t="s">
        <v>1722</v>
      </c>
      <c r="G5244" s="92">
        <v>0</v>
      </c>
      <c r="H5244" s="735"/>
      <c r="I5244" s="735"/>
      <c r="J5244" s="735"/>
      <c r="K5244" s="735"/>
      <c r="L5244" s="735"/>
      <c r="M5244" s="65"/>
    </row>
    <row r="5245" spans="2:13">
      <c r="B5245" s="61" t="s">
        <v>1691</v>
      </c>
      <c r="C5245" s="86" t="s">
        <v>1722</v>
      </c>
      <c r="D5245" s="92">
        <v>0</v>
      </c>
      <c r="E5245" s="734" t="s">
        <v>1691</v>
      </c>
      <c r="F5245" s="96" t="s">
        <v>1185</v>
      </c>
      <c r="G5245" s="92">
        <v>80</v>
      </c>
      <c r="H5245" s="86" t="s">
        <v>1716</v>
      </c>
      <c r="I5245" s="735"/>
      <c r="J5245" s="85" t="s">
        <v>1717</v>
      </c>
      <c r="K5245" s="735"/>
      <c r="L5245" s="85" t="s">
        <v>1718</v>
      </c>
      <c r="M5245" s="65"/>
    </row>
    <row r="5246" spans="2:13">
      <c r="B5246" s="61" t="s">
        <v>1692</v>
      </c>
      <c r="C5246" s="86" t="s">
        <v>1722</v>
      </c>
      <c r="D5246" s="92">
        <v>0</v>
      </c>
      <c r="E5246" s="734" t="s">
        <v>1692</v>
      </c>
      <c r="F5246" s="86" t="s">
        <v>1722</v>
      </c>
      <c r="G5246" s="92">
        <v>0</v>
      </c>
      <c r="H5246" s="735"/>
      <c r="I5246" s="735"/>
      <c r="J5246" s="735"/>
      <c r="K5246" s="735"/>
      <c r="L5246" s="735"/>
      <c r="M5246" s="65"/>
    </row>
    <row r="5247" spans="2:13">
      <c r="B5247" s="61" t="s">
        <v>1677</v>
      </c>
      <c r="C5247" s="86" t="s">
        <v>1081</v>
      </c>
      <c r="D5247" s="92">
        <v>75</v>
      </c>
      <c r="E5247" s="734" t="s">
        <v>1677</v>
      </c>
      <c r="F5247" s="86" t="s">
        <v>1722</v>
      </c>
      <c r="G5247" s="92">
        <v>0</v>
      </c>
      <c r="H5247" s="735"/>
      <c r="I5247" s="735"/>
      <c r="J5247" s="735"/>
      <c r="K5247" s="735"/>
      <c r="L5247" s="735"/>
      <c r="M5247" s="65"/>
    </row>
    <row r="5248" spans="2:13">
      <c r="B5248" s="61" t="s">
        <v>1693</v>
      </c>
      <c r="C5248" s="86" t="s">
        <v>1722</v>
      </c>
      <c r="D5248" s="92">
        <v>0</v>
      </c>
      <c r="E5248" s="734" t="s">
        <v>1693</v>
      </c>
      <c r="F5248" s="86" t="s">
        <v>1722</v>
      </c>
      <c r="G5248" s="92">
        <v>0</v>
      </c>
      <c r="H5248" s="735"/>
      <c r="I5248" s="735"/>
      <c r="J5248" s="735"/>
      <c r="K5248" s="735"/>
      <c r="L5248" s="735"/>
      <c r="M5248" s="65"/>
    </row>
    <row r="5249" spans="2:13" ht="15.75" thickBot="1">
      <c r="B5249" s="102" t="s">
        <v>1729</v>
      </c>
      <c r="C5249" s="93"/>
      <c r="D5249" s="108">
        <v>87</v>
      </c>
      <c r="E5249" s="103" t="s">
        <v>1730</v>
      </c>
      <c r="F5249" s="93"/>
      <c r="G5249" s="108">
        <v>80</v>
      </c>
      <c r="H5249" s="83"/>
      <c r="I5249" s="83"/>
      <c r="J5249" s="83"/>
      <c r="K5249" s="83"/>
      <c r="L5249" s="83"/>
      <c r="M5249" s="84"/>
    </row>
    <row r="5250" spans="2:13" ht="15.75" thickTop="1">
      <c r="B5250" s="156"/>
      <c r="C5250" s="157"/>
      <c r="D5250" s="157"/>
      <c r="E5250" s="156"/>
      <c r="F5250" s="157"/>
      <c r="G5250" s="157"/>
      <c r="H5250" s="156"/>
      <c r="I5250" s="156"/>
      <c r="J5250" s="156"/>
      <c r="K5250" s="156"/>
      <c r="L5250" s="156"/>
      <c r="M5250" s="156"/>
    </row>
    <row r="5251" spans="2:13">
      <c r="B5251" s="156"/>
      <c r="C5251" s="157"/>
      <c r="D5251" s="157"/>
      <c r="E5251" s="156"/>
      <c r="F5251" s="157"/>
      <c r="G5251" s="157"/>
      <c r="H5251" s="156"/>
      <c r="I5251" s="156"/>
      <c r="J5251" s="156"/>
      <c r="K5251" s="156"/>
      <c r="L5251" s="156"/>
      <c r="M5251" s="156"/>
    </row>
    <row r="5252" spans="2:13" ht="15.75" thickBot="1">
      <c r="B5252" s="156"/>
      <c r="C5252" s="157"/>
      <c r="D5252" s="157"/>
      <c r="E5252" s="156"/>
      <c r="F5252" s="157"/>
      <c r="G5252" s="157"/>
      <c r="H5252" s="156"/>
      <c r="I5252" s="156"/>
      <c r="J5252" s="156"/>
      <c r="K5252" s="156"/>
      <c r="L5252" s="156"/>
      <c r="M5252" s="156"/>
    </row>
    <row r="5253" spans="2:13" ht="16.5" thickTop="1" thickBot="1">
      <c r="B5253" s="833" t="s">
        <v>2178</v>
      </c>
      <c r="C5253" s="834"/>
      <c r="D5253" s="835" t="s">
        <v>1658</v>
      </c>
      <c r="E5253" s="836"/>
      <c r="F5253" s="836"/>
      <c r="G5253" s="836"/>
      <c r="H5253" s="836"/>
      <c r="I5253" s="837"/>
      <c r="J5253" s="333"/>
      <c r="K5253" s="59"/>
      <c r="L5253" s="59"/>
      <c r="M5253" s="60"/>
    </row>
    <row r="5254" spans="2:13" ht="15.75" thickTop="1">
      <c r="B5254" s="66" t="s">
        <v>1667</v>
      </c>
      <c r="C5254" s="732" t="s">
        <v>2036</v>
      </c>
      <c r="D5254" s="731" t="s">
        <v>1652</v>
      </c>
      <c r="E5254" s="732" t="s">
        <v>1653</v>
      </c>
      <c r="F5254" s="732" t="s">
        <v>1654</v>
      </c>
      <c r="G5254" s="732" t="s">
        <v>1656</v>
      </c>
      <c r="H5254" s="732" t="s">
        <v>1655</v>
      </c>
      <c r="I5254" s="733" t="s">
        <v>1657</v>
      </c>
      <c r="J5254" s="217"/>
      <c r="K5254" s="735"/>
      <c r="L5254" s="735"/>
      <c r="M5254" s="65"/>
    </row>
    <row r="5255" spans="2:13">
      <c r="B5255" s="66" t="s">
        <v>1757</v>
      </c>
      <c r="C5255" s="86" t="s">
        <v>1792</v>
      </c>
      <c r="D5255" s="87">
        <v>105</v>
      </c>
      <c r="E5255" s="88">
        <v>105</v>
      </c>
      <c r="F5255" s="88">
        <v>75</v>
      </c>
      <c r="G5255" s="88">
        <v>65</v>
      </c>
      <c r="H5255" s="88">
        <v>100</v>
      </c>
      <c r="I5255" s="89">
        <v>50</v>
      </c>
      <c r="J5255" s="217"/>
      <c r="K5255" s="735"/>
      <c r="L5255" s="735"/>
      <c r="M5255" s="65"/>
    </row>
    <row r="5256" spans="2:13">
      <c r="B5256" s="66" t="s">
        <v>1665</v>
      </c>
      <c r="C5256" s="86" t="s">
        <v>12</v>
      </c>
      <c r="D5256" s="838" t="s">
        <v>1669</v>
      </c>
      <c r="E5256" s="839"/>
      <c r="F5256" s="839"/>
      <c r="G5256" s="839"/>
      <c r="H5256" s="839"/>
      <c r="I5256" s="840"/>
      <c r="J5256" s="217"/>
      <c r="K5256" s="735"/>
      <c r="L5256" s="735"/>
      <c r="M5256" s="65"/>
    </row>
    <row r="5257" spans="2:13">
      <c r="B5257" s="66" t="s">
        <v>1666</v>
      </c>
      <c r="C5257" s="86" t="s">
        <v>1723</v>
      </c>
      <c r="D5257" s="841" t="s">
        <v>1661</v>
      </c>
      <c r="E5257" s="842"/>
      <c r="F5257" s="842"/>
      <c r="G5257" s="842" t="s">
        <v>1662</v>
      </c>
      <c r="H5257" s="842"/>
      <c r="I5257" s="843"/>
      <c r="J5257" s="217"/>
      <c r="K5257" s="735"/>
      <c r="L5257" s="735"/>
      <c r="M5257" s="65"/>
    </row>
    <row r="5258" spans="2:13">
      <c r="B5258" s="66" t="s">
        <v>1670</v>
      </c>
      <c r="C5258" s="95" t="s">
        <v>1600</v>
      </c>
      <c r="D5258" s="63" t="s">
        <v>1663</v>
      </c>
      <c r="E5258" s="735" t="s">
        <v>905</v>
      </c>
      <c r="F5258" s="735"/>
      <c r="G5258" s="64" t="s">
        <v>1663</v>
      </c>
      <c r="H5258" s="735" t="s">
        <v>1723</v>
      </c>
      <c r="I5258" s="70"/>
      <c r="J5258" s="217"/>
      <c r="K5258" s="735"/>
      <c r="L5258" s="735"/>
      <c r="M5258" s="65"/>
    </row>
    <row r="5259" spans="2:13">
      <c r="B5259" s="66" t="s">
        <v>1659</v>
      </c>
      <c r="C5259" s="140">
        <v>90.06</v>
      </c>
      <c r="D5259" s="71" t="s">
        <v>1664</v>
      </c>
      <c r="E5259" s="90">
        <v>84</v>
      </c>
      <c r="F5259" s="68"/>
      <c r="G5259" s="72" t="s">
        <v>1664</v>
      </c>
      <c r="H5259" s="90" t="s">
        <v>1723</v>
      </c>
      <c r="I5259" s="69"/>
      <c r="J5259" s="217"/>
      <c r="K5259" s="735"/>
      <c r="L5259" s="735"/>
      <c r="M5259" s="65"/>
    </row>
    <row r="5260" spans="2:13">
      <c r="B5260" s="66" t="s">
        <v>1660</v>
      </c>
      <c r="C5260" s="140">
        <v>360.05</v>
      </c>
      <c r="D5260" s="838" t="s">
        <v>1668</v>
      </c>
      <c r="E5260" s="839"/>
      <c r="F5260" s="839"/>
      <c r="G5260" s="839"/>
      <c r="H5260" s="839"/>
      <c r="I5260" s="840"/>
      <c r="J5260" s="217"/>
      <c r="K5260" s="735"/>
      <c r="L5260" s="735"/>
      <c r="M5260" s="65"/>
    </row>
    <row r="5261" spans="2:13">
      <c r="B5261" s="66" t="s">
        <v>1728</v>
      </c>
      <c r="C5261" s="140">
        <v>395.63</v>
      </c>
      <c r="D5261" s="841" t="s">
        <v>1661</v>
      </c>
      <c r="E5261" s="842"/>
      <c r="F5261" s="842"/>
      <c r="G5261" s="842" t="s">
        <v>1662</v>
      </c>
      <c r="H5261" s="842"/>
      <c r="I5261" s="843"/>
      <c r="J5261" s="217"/>
      <c r="K5261" s="735"/>
      <c r="L5261" s="735"/>
      <c r="M5261" s="65"/>
    </row>
    <row r="5262" spans="2:13">
      <c r="B5262" s="66" t="s">
        <v>1713</v>
      </c>
      <c r="C5262" s="140">
        <v>1.62</v>
      </c>
      <c r="D5262" s="63" t="s">
        <v>1663</v>
      </c>
      <c r="E5262" s="735" t="s">
        <v>1216</v>
      </c>
      <c r="F5262" s="735"/>
      <c r="G5262" s="64" t="s">
        <v>1663</v>
      </c>
      <c r="H5262" s="735" t="s">
        <v>1723</v>
      </c>
      <c r="I5262" s="70"/>
      <c r="J5262" s="217"/>
      <c r="K5262" s="735"/>
      <c r="L5262" s="735"/>
      <c r="M5262" s="65"/>
    </row>
    <row r="5263" spans="2:13">
      <c r="B5263" s="66" t="s">
        <v>1714</v>
      </c>
      <c r="C5263" s="140">
        <v>0.77</v>
      </c>
      <c r="D5263" s="63" t="s">
        <v>1664</v>
      </c>
      <c r="E5263" s="90">
        <v>90</v>
      </c>
      <c r="F5263" s="68"/>
      <c r="G5263" s="72" t="s">
        <v>1664</v>
      </c>
      <c r="H5263" s="91" t="s">
        <v>1723</v>
      </c>
      <c r="I5263" s="70"/>
      <c r="J5263" s="217"/>
      <c r="K5263" s="735"/>
      <c r="L5263" s="735"/>
      <c r="M5263" s="65"/>
    </row>
    <row r="5264" spans="2:13">
      <c r="B5264" s="844" t="s">
        <v>1671</v>
      </c>
      <c r="C5264" s="839"/>
      <c r="D5264" s="840"/>
      <c r="E5264" s="838" t="s">
        <v>1672</v>
      </c>
      <c r="F5264" s="839"/>
      <c r="G5264" s="840"/>
      <c r="H5264" s="838" t="s">
        <v>1673</v>
      </c>
      <c r="I5264" s="839"/>
      <c r="J5264" s="840"/>
      <c r="K5264" s="838" t="s">
        <v>1701</v>
      </c>
      <c r="L5264" s="839"/>
      <c r="M5264" s="845"/>
    </row>
    <row r="5265" spans="2:13">
      <c r="B5265" s="73" t="s">
        <v>1674</v>
      </c>
      <c r="C5265" s="732" t="s">
        <v>1675</v>
      </c>
      <c r="D5265" s="733" t="s">
        <v>1676</v>
      </c>
      <c r="E5265" s="731" t="s">
        <v>1674</v>
      </c>
      <c r="F5265" s="732" t="s">
        <v>1675</v>
      </c>
      <c r="G5265" s="733" t="s">
        <v>1676</v>
      </c>
      <c r="H5265" s="731" t="s">
        <v>1694</v>
      </c>
      <c r="I5265" s="732" t="s">
        <v>1731</v>
      </c>
      <c r="J5265" s="733" t="s">
        <v>1732</v>
      </c>
      <c r="K5265" s="731" t="s">
        <v>1702</v>
      </c>
      <c r="L5265" s="732"/>
      <c r="M5265" s="77" t="s">
        <v>1703</v>
      </c>
    </row>
    <row r="5266" spans="2:13">
      <c r="B5266" s="61" t="s">
        <v>1678</v>
      </c>
      <c r="C5266" s="86" t="s">
        <v>1144</v>
      </c>
      <c r="D5266" s="92">
        <v>102</v>
      </c>
      <c r="E5266" s="734" t="s">
        <v>1678</v>
      </c>
      <c r="F5266" s="94" t="s">
        <v>944</v>
      </c>
      <c r="G5266" s="92">
        <v>68</v>
      </c>
      <c r="H5266" s="734" t="s">
        <v>1695</v>
      </c>
      <c r="I5266" s="86">
        <v>0</v>
      </c>
      <c r="J5266" s="92">
        <v>10</v>
      </c>
      <c r="K5266" s="734" t="s">
        <v>1704</v>
      </c>
      <c r="L5266" s="735"/>
      <c r="M5266" s="107">
        <v>30</v>
      </c>
    </row>
    <row r="5267" spans="2:13">
      <c r="B5267" s="61" t="s">
        <v>1679</v>
      </c>
      <c r="C5267" s="86" t="s">
        <v>847</v>
      </c>
      <c r="D5267" s="92">
        <v>75</v>
      </c>
      <c r="E5267" s="734" t="s">
        <v>1679</v>
      </c>
      <c r="F5267" s="86" t="s">
        <v>844</v>
      </c>
      <c r="G5267" s="92">
        <v>102</v>
      </c>
      <c r="H5267" s="734" t="s">
        <v>1696</v>
      </c>
      <c r="I5267" s="86">
        <v>90</v>
      </c>
      <c r="J5267" s="92">
        <v>0</v>
      </c>
      <c r="K5267" s="734" t="s">
        <v>1735</v>
      </c>
      <c r="L5267" s="735"/>
      <c r="M5267" s="107">
        <v>0</v>
      </c>
    </row>
    <row r="5268" spans="2:13">
      <c r="B5268" s="61" t="s">
        <v>1680</v>
      </c>
      <c r="C5268" s="86" t="s">
        <v>1722</v>
      </c>
      <c r="D5268" s="92">
        <v>0</v>
      </c>
      <c r="E5268" s="734" t="s">
        <v>1680</v>
      </c>
      <c r="F5268" s="86" t="s">
        <v>1722</v>
      </c>
      <c r="G5268" s="92">
        <v>0</v>
      </c>
      <c r="H5268" s="734" t="s">
        <v>1697</v>
      </c>
      <c r="I5268" s="86">
        <v>0</v>
      </c>
      <c r="J5268" s="92">
        <v>30</v>
      </c>
      <c r="K5268" s="67" t="s">
        <v>1706</v>
      </c>
      <c r="L5268" s="68"/>
      <c r="M5268" s="101">
        <v>0</v>
      </c>
    </row>
    <row r="5269" spans="2:13">
      <c r="B5269" s="61" t="s">
        <v>1681</v>
      </c>
      <c r="C5269" s="109" t="s">
        <v>1784</v>
      </c>
      <c r="D5269" s="92">
        <v>75</v>
      </c>
      <c r="E5269" s="734" t="s">
        <v>1681</v>
      </c>
      <c r="F5269" s="96" t="s">
        <v>1307</v>
      </c>
      <c r="G5269" s="92">
        <v>95</v>
      </c>
      <c r="H5269" s="734" t="s">
        <v>1698</v>
      </c>
      <c r="I5269" s="86">
        <v>0</v>
      </c>
      <c r="J5269" s="92">
        <v>10</v>
      </c>
      <c r="K5269" s="838" t="s">
        <v>1707</v>
      </c>
      <c r="L5269" s="839"/>
      <c r="M5269" s="845"/>
    </row>
    <row r="5270" spans="2:13">
      <c r="B5270" s="61" t="s">
        <v>1682</v>
      </c>
      <c r="C5270" s="86" t="s">
        <v>1722</v>
      </c>
      <c r="D5270" s="92">
        <v>0</v>
      </c>
      <c r="E5270" s="734" t="s">
        <v>1682</v>
      </c>
      <c r="F5270" s="86" t="s">
        <v>885</v>
      </c>
      <c r="G5270" s="92">
        <v>60</v>
      </c>
      <c r="H5270" s="735" t="s">
        <v>1724</v>
      </c>
      <c r="I5270" s="86">
        <v>50</v>
      </c>
      <c r="J5270" s="92">
        <v>0</v>
      </c>
      <c r="K5270" s="846" t="s">
        <v>1708</v>
      </c>
      <c r="L5270" s="847"/>
      <c r="M5270" s="107">
        <v>0</v>
      </c>
    </row>
    <row r="5271" spans="2:13">
      <c r="B5271" s="61" t="s">
        <v>1683</v>
      </c>
      <c r="C5271" s="86" t="s">
        <v>953</v>
      </c>
      <c r="D5271" s="92">
        <v>75</v>
      </c>
      <c r="E5271" s="734" t="s">
        <v>1683</v>
      </c>
      <c r="F5271" s="86" t="s">
        <v>1722</v>
      </c>
      <c r="G5271" s="92">
        <v>0</v>
      </c>
      <c r="H5271" s="734" t="s">
        <v>1699</v>
      </c>
      <c r="I5271" s="86">
        <v>0</v>
      </c>
      <c r="J5271" s="92">
        <v>10</v>
      </c>
      <c r="K5271" s="846" t="s">
        <v>1709</v>
      </c>
      <c r="L5271" s="847"/>
      <c r="M5271" s="107">
        <v>0</v>
      </c>
    </row>
    <row r="5272" spans="2:13">
      <c r="B5272" s="61" t="s">
        <v>1684</v>
      </c>
      <c r="C5272" s="96" t="s">
        <v>869</v>
      </c>
      <c r="D5272" s="92">
        <v>150</v>
      </c>
      <c r="E5272" s="734" t="s">
        <v>1684</v>
      </c>
      <c r="F5272" s="94" t="s">
        <v>866</v>
      </c>
      <c r="G5272" s="92">
        <v>84</v>
      </c>
      <c r="H5272" s="734" t="s">
        <v>1685</v>
      </c>
      <c r="I5272" s="86">
        <v>85</v>
      </c>
      <c r="J5272" s="92">
        <v>30</v>
      </c>
      <c r="K5272" s="846" t="s">
        <v>1710</v>
      </c>
      <c r="L5272" s="847"/>
      <c r="M5272" s="107">
        <v>0</v>
      </c>
    </row>
    <row r="5273" spans="2:13">
      <c r="B5273" s="61" t="s">
        <v>1685</v>
      </c>
      <c r="C5273" s="86" t="s">
        <v>1723</v>
      </c>
      <c r="D5273" s="92" t="s">
        <v>1723</v>
      </c>
      <c r="E5273" s="734" t="s">
        <v>1685</v>
      </c>
      <c r="F5273" s="86" t="s">
        <v>1723</v>
      </c>
      <c r="G5273" s="92" t="s">
        <v>1723</v>
      </c>
      <c r="H5273" s="734" t="s">
        <v>1700</v>
      </c>
      <c r="I5273" s="100">
        <v>0</v>
      </c>
      <c r="J5273" s="106">
        <v>0</v>
      </c>
      <c r="K5273" s="593" t="s">
        <v>2003</v>
      </c>
      <c r="L5273" s="100"/>
      <c r="M5273" s="101">
        <v>0</v>
      </c>
    </row>
    <row r="5274" spans="2:13">
      <c r="B5274" s="61" t="s">
        <v>1686</v>
      </c>
      <c r="C5274" s="86" t="s">
        <v>774</v>
      </c>
      <c r="D5274" s="92">
        <v>40</v>
      </c>
      <c r="E5274" s="734" t="s">
        <v>1686</v>
      </c>
      <c r="F5274" s="86" t="s">
        <v>1722</v>
      </c>
      <c r="G5274" s="92">
        <v>0</v>
      </c>
      <c r="H5274" s="848" t="s">
        <v>1712</v>
      </c>
      <c r="I5274" s="849"/>
      <c r="J5274" s="81" t="s">
        <v>1711</v>
      </c>
      <c r="K5274" s="97">
        <v>20</v>
      </c>
      <c r="L5274" s="82" t="s">
        <v>1705</v>
      </c>
      <c r="M5274" s="98">
        <v>235</v>
      </c>
    </row>
    <row r="5275" spans="2:13">
      <c r="B5275" s="61" t="s">
        <v>1687</v>
      </c>
      <c r="C5275" s="86" t="s">
        <v>1722</v>
      </c>
      <c r="D5275" s="92">
        <v>0</v>
      </c>
      <c r="E5275" s="734" t="s">
        <v>1687</v>
      </c>
      <c r="F5275" s="86" t="s">
        <v>1722</v>
      </c>
      <c r="G5275" s="92">
        <v>0</v>
      </c>
      <c r="H5275" s="735"/>
      <c r="I5275" s="735"/>
      <c r="J5275" s="735"/>
      <c r="K5275" s="735"/>
      <c r="L5275" s="735"/>
      <c r="M5275" s="65"/>
    </row>
    <row r="5276" spans="2:13">
      <c r="B5276" s="61" t="s">
        <v>1688</v>
      </c>
      <c r="C5276" s="86" t="s">
        <v>1722</v>
      </c>
      <c r="D5276" s="92">
        <v>0</v>
      </c>
      <c r="E5276" s="734" t="s">
        <v>1688</v>
      </c>
      <c r="F5276" s="86" t="s">
        <v>1722</v>
      </c>
      <c r="G5276" s="92">
        <v>0</v>
      </c>
      <c r="H5276" s="735"/>
      <c r="I5276" s="735"/>
      <c r="J5276" s="735"/>
      <c r="K5276" s="735"/>
      <c r="L5276" s="735"/>
      <c r="M5276" s="65"/>
    </row>
    <row r="5277" spans="2:13">
      <c r="B5277" s="61" t="s">
        <v>1689</v>
      </c>
      <c r="C5277" s="86" t="s">
        <v>1722</v>
      </c>
      <c r="D5277" s="92">
        <v>0</v>
      </c>
      <c r="E5277" s="734" t="s">
        <v>1689</v>
      </c>
      <c r="F5277" s="86" t="s">
        <v>1722</v>
      </c>
      <c r="G5277" s="92">
        <v>0</v>
      </c>
      <c r="H5277" s="735"/>
      <c r="I5277" s="735"/>
      <c r="J5277" s="735"/>
      <c r="K5277" s="735"/>
      <c r="L5277" s="735"/>
      <c r="M5277" s="65"/>
    </row>
    <row r="5278" spans="2:13">
      <c r="B5278" s="61" t="s">
        <v>1690</v>
      </c>
      <c r="C5278" s="86" t="s">
        <v>1154</v>
      </c>
      <c r="D5278" s="92">
        <v>68</v>
      </c>
      <c r="E5278" s="734" t="s">
        <v>1690</v>
      </c>
      <c r="F5278" s="86" t="s">
        <v>1722</v>
      </c>
      <c r="G5278" s="92">
        <v>0</v>
      </c>
      <c r="H5278" s="735"/>
      <c r="I5278" s="735"/>
      <c r="J5278" s="735"/>
      <c r="K5278" s="735"/>
      <c r="L5278" s="735"/>
      <c r="M5278" s="65"/>
    </row>
    <row r="5279" spans="2:13">
      <c r="B5279" s="61" t="s">
        <v>1691</v>
      </c>
      <c r="C5279" s="109" t="s">
        <v>1191</v>
      </c>
      <c r="D5279" s="92">
        <v>70</v>
      </c>
      <c r="E5279" s="734" t="s">
        <v>1691</v>
      </c>
      <c r="F5279" s="96" t="s">
        <v>1185</v>
      </c>
      <c r="G5279" s="92">
        <v>80</v>
      </c>
      <c r="H5279" s="86" t="s">
        <v>1716</v>
      </c>
      <c r="I5279" s="735"/>
      <c r="J5279" s="85" t="s">
        <v>1717</v>
      </c>
      <c r="K5279" s="735"/>
      <c r="L5279" s="85" t="s">
        <v>1718</v>
      </c>
      <c r="M5279" s="65"/>
    </row>
    <row r="5280" spans="2:13">
      <c r="B5280" s="61" t="s">
        <v>1692</v>
      </c>
      <c r="C5280" s="86" t="s">
        <v>1722</v>
      </c>
      <c r="D5280" s="92">
        <v>0</v>
      </c>
      <c r="E5280" s="734" t="s">
        <v>1692</v>
      </c>
      <c r="F5280" s="86" t="s">
        <v>1722</v>
      </c>
      <c r="G5280" s="92">
        <v>0</v>
      </c>
      <c r="H5280" s="735"/>
      <c r="I5280" s="735"/>
      <c r="J5280" s="735"/>
      <c r="K5280" s="735"/>
      <c r="L5280" s="735"/>
      <c r="M5280" s="65"/>
    </row>
    <row r="5281" spans="2:13">
      <c r="B5281" s="61" t="s">
        <v>1677</v>
      </c>
      <c r="C5281" s="86" t="s">
        <v>1081</v>
      </c>
      <c r="D5281" s="92">
        <v>75</v>
      </c>
      <c r="E5281" s="734" t="s">
        <v>1677</v>
      </c>
      <c r="F5281" s="86" t="s">
        <v>761</v>
      </c>
      <c r="G5281" s="92">
        <v>80</v>
      </c>
      <c r="H5281" s="735"/>
      <c r="I5281" s="735"/>
      <c r="J5281" s="735"/>
      <c r="K5281" s="735"/>
      <c r="L5281" s="735"/>
      <c r="M5281" s="65"/>
    </row>
    <row r="5282" spans="2:13">
      <c r="B5282" s="61" t="s">
        <v>1693</v>
      </c>
      <c r="C5282" s="86" t="s">
        <v>1722</v>
      </c>
      <c r="D5282" s="92">
        <v>0</v>
      </c>
      <c r="E5282" s="734" t="s">
        <v>1693</v>
      </c>
      <c r="F5282" s="86" t="s">
        <v>1722</v>
      </c>
      <c r="G5282" s="92">
        <v>0</v>
      </c>
      <c r="H5282" s="735"/>
      <c r="I5282" s="735"/>
      <c r="J5282" s="735"/>
      <c r="K5282" s="735"/>
      <c r="L5282" s="735"/>
      <c r="M5282" s="65"/>
    </row>
    <row r="5283" spans="2:13" ht="15.75" thickBot="1">
      <c r="B5283" s="102" t="s">
        <v>1729</v>
      </c>
      <c r="C5283" s="93"/>
      <c r="D5283" s="108">
        <v>81</v>
      </c>
      <c r="E5283" s="103" t="s">
        <v>1730</v>
      </c>
      <c r="F5283" s="93"/>
      <c r="G5283" s="108">
        <v>81</v>
      </c>
      <c r="H5283" s="83"/>
      <c r="I5283" s="83"/>
      <c r="J5283" s="83"/>
      <c r="K5283" s="83"/>
      <c r="L5283" s="83"/>
      <c r="M5283" s="84"/>
    </row>
    <row r="5284" spans="2:13" ht="15.75" thickTop="1">
      <c r="B5284" s="156"/>
      <c r="C5284" s="157"/>
      <c r="D5284" s="157"/>
      <c r="E5284" s="156"/>
      <c r="F5284" s="157"/>
      <c r="G5284" s="157"/>
      <c r="H5284" s="156"/>
      <c r="I5284" s="156"/>
      <c r="J5284" s="156"/>
      <c r="K5284" s="156"/>
      <c r="L5284" s="156"/>
      <c r="M5284" s="156"/>
    </row>
    <row r="5285" spans="2:13">
      <c r="B5285" s="156"/>
      <c r="C5285" s="157"/>
      <c r="D5285" s="157"/>
      <c r="E5285" s="156"/>
      <c r="F5285" s="157"/>
      <c r="G5285" s="157"/>
      <c r="H5285" s="156"/>
      <c r="I5285" s="156"/>
      <c r="J5285" s="156"/>
      <c r="K5285" s="156"/>
      <c r="L5285" s="156"/>
      <c r="M5285" s="156"/>
    </row>
    <row r="5286" spans="2:13" ht="15.75" thickBot="1">
      <c r="B5286" s="156"/>
      <c r="C5286" s="157"/>
      <c r="D5286" s="157"/>
      <c r="E5286" s="156"/>
      <c r="F5286" s="157"/>
      <c r="G5286" s="157"/>
      <c r="H5286" s="156"/>
      <c r="I5286" s="156"/>
      <c r="J5286" s="156"/>
      <c r="K5286" s="156"/>
      <c r="L5286" s="156"/>
      <c r="M5286" s="156"/>
    </row>
    <row r="5287" spans="2:13" ht="16.5" thickTop="1" thickBot="1">
      <c r="B5287" s="833" t="s">
        <v>1901</v>
      </c>
      <c r="C5287" s="834"/>
      <c r="D5287" s="835" t="s">
        <v>1658</v>
      </c>
      <c r="E5287" s="836"/>
      <c r="F5287" s="836"/>
      <c r="G5287" s="836"/>
      <c r="H5287" s="836"/>
      <c r="I5287" s="837"/>
      <c r="J5287" s="333"/>
      <c r="K5287" s="59"/>
      <c r="L5287" s="59"/>
      <c r="M5287" s="60"/>
    </row>
    <row r="5288" spans="2:13" ht="15.75" thickTop="1">
      <c r="B5288" s="66" t="s">
        <v>1667</v>
      </c>
      <c r="C5288" s="601" t="s">
        <v>2042</v>
      </c>
      <c r="D5288" s="378" t="s">
        <v>1652</v>
      </c>
      <c r="E5288" s="379" t="s">
        <v>1653</v>
      </c>
      <c r="F5288" s="379" t="s">
        <v>1654</v>
      </c>
      <c r="G5288" s="379" t="s">
        <v>1656</v>
      </c>
      <c r="H5288" s="379" t="s">
        <v>1655</v>
      </c>
      <c r="I5288" s="380" t="s">
        <v>1657</v>
      </c>
      <c r="J5288" s="217"/>
      <c r="K5288" s="377"/>
      <c r="L5288" s="377"/>
      <c r="M5288" s="65"/>
    </row>
    <row r="5289" spans="2:13">
      <c r="B5289" s="66" t="s">
        <v>1757</v>
      </c>
      <c r="C5289" s="86" t="s">
        <v>1762</v>
      </c>
      <c r="D5289" s="87">
        <v>81</v>
      </c>
      <c r="E5289" s="88">
        <v>92</v>
      </c>
      <c r="F5289" s="88">
        <v>77</v>
      </c>
      <c r="G5289" s="88">
        <v>85</v>
      </c>
      <c r="H5289" s="88">
        <v>75</v>
      </c>
      <c r="I5289" s="89">
        <v>85</v>
      </c>
      <c r="J5289" s="217"/>
      <c r="K5289" s="377"/>
      <c r="L5289" s="377"/>
      <c r="M5289" s="65"/>
    </row>
    <row r="5290" spans="2:13">
      <c r="B5290" s="66" t="s">
        <v>1665</v>
      </c>
      <c r="C5290" s="86" t="s">
        <v>12</v>
      </c>
      <c r="D5290" s="838" t="s">
        <v>1669</v>
      </c>
      <c r="E5290" s="839"/>
      <c r="F5290" s="839"/>
      <c r="G5290" s="839"/>
      <c r="H5290" s="839"/>
      <c r="I5290" s="840"/>
      <c r="J5290" s="217"/>
      <c r="K5290" s="377"/>
      <c r="L5290" s="377"/>
      <c r="M5290" s="65"/>
    </row>
    <row r="5291" spans="2:13">
      <c r="B5291" s="66" t="s">
        <v>1666</v>
      </c>
      <c r="C5291" s="86" t="s">
        <v>9</v>
      </c>
      <c r="D5291" s="841" t="s">
        <v>1661</v>
      </c>
      <c r="E5291" s="842"/>
      <c r="F5291" s="842"/>
      <c r="G5291" s="842" t="s">
        <v>1662</v>
      </c>
      <c r="H5291" s="842"/>
      <c r="I5291" s="843"/>
      <c r="J5291" s="217"/>
      <c r="K5291" s="377"/>
      <c r="L5291" s="377"/>
      <c r="M5291" s="65"/>
    </row>
    <row r="5292" spans="2:13">
      <c r="B5292" s="66" t="s">
        <v>1670</v>
      </c>
      <c r="C5292" s="96" t="s">
        <v>1539</v>
      </c>
      <c r="D5292" s="63" t="s">
        <v>1663</v>
      </c>
      <c r="E5292" s="377" t="s">
        <v>1095</v>
      </c>
      <c r="F5292" s="377"/>
      <c r="G5292" s="64" t="s">
        <v>1663</v>
      </c>
      <c r="H5292" s="377" t="s">
        <v>811</v>
      </c>
      <c r="I5292" s="70"/>
      <c r="J5292" s="387"/>
      <c r="K5292" s="377"/>
      <c r="L5292" s="377"/>
      <c r="M5292" s="65"/>
    </row>
    <row r="5293" spans="2:13">
      <c r="B5293" s="66" t="s">
        <v>1659</v>
      </c>
      <c r="C5293" s="86">
        <v>486.29</v>
      </c>
      <c r="D5293" s="71" t="s">
        <v>1664</v>
      </c>
      <c r="E5293" s="90">
        <v>80</v>
      </c>
      <c r="F5293" s="68"/>
      <c r="G5293" s="72" t="s">
        <v>1664</v>
      </c>
      <c r="H5293" s="90">
        <v>100</v>
      </c>
      <c r="I5293" s="69"/>
      <c r="J5293" s="145"/>
      <c r="K5293" s="377"/>
      <c r="L5293" s="377"/>
      <c r="M5293" s="65"/>
    </row>
    <row r="5294" spans="2:13">
      <c r="B5294" s="66" t="s">
        <v>1660</v>
      </c>
      <c r="C5294" s="140">
        <v>273.60000000000002</v>
      </c>
      <c r="D5294" s="838" t="s">
        <v>1668</v>
      </c>
      <c r="E5294" s="839"/>
      <c r="F5294" s="839"/>
      <c r="G5294" s="839"/>
      <c r="H5294" s="839"/>
      <c r="I5294" s="840"/>
      <c r="J5294" s="145"/>
      <c r="K5294" s="377"/>
      <c r="L5294" s="377"/>
      <c r="M5294" s="65"/>
    </row>
    <row r="5295" spans="2:13">
      <c r="B5295" s="66" t="s">
        <v>1728</v>
      </c>
      <c r="C5295" s="86">
        <v>542.42999999999995</v>
      </c>
      <c r="D5295" s="841" t="s">
        <v>1661</v>
      </c>
      <c r="E5295" s="842"/>
      <c r="F5295" s="842"/>
      <c r="G5295" s="842" t="s">
        <v>1662</v>
      </c>
      <c r="H5295" s="842"/>
      <c r="I5295" s="843"/>
      <c r="J5295" s="145"/>
      <c r="K5295" s="377"/>
      <c r="L5295" s="377"/>
      <c r="M5295" s="65"/>
    </row>
    <row r="5296" spans="2:13">
      <c r="B5296" s="66" t="s">
        <v>1713</v>
      </c>
      <c r="C5296" s="86">
        <v>1.25</v>
      </c>
      <c r="D5296" s="63" t="s">
        <v>1663</v>
      </c>
      <c r="E5296" s="377" t="s">
        <v>1216</v>
      </c>
      <c r="F5296" s="377"/>
      <c r="G5296" s="64" t="s">
        <v>1663</v>
      </c>
      <c r="H5296" s="377" t="s">
        <v>810</v>
      </c>
      <c r="I5296" s="70"/>
      <c r="J5296" s="145"/>
      <c r="K5296" s="377"/>
      <c r="L5296" s="377"/>
      <c r="M5296" s="65"/>
    </row>
    <row r="5297" spans="2:13">
      <c r="B5297" s="66" t="s">
        <v>1714</v>
      </c>
      <c r="C5297" s="86">
        <v>1.31</v>
      </c>
      <c r="D5297" s="63" t="s">
        <v>1664</v>
      </c>
      <c r="E5297" s="90">
        <v>90</v>
      </c>
      <c r="F5297" s="68"/>
      <c r="G5297" s="72" t="s">
        <v>1664</v>
      </c>
      <c r="H5297" s="91">
        <v>90</v>
      </c>
      <c r="I5297" s="70"/>
      <c r="J5297" s="145"/>
      <c r="K5297" s="377"/>
      <c r="L5297" s="377"/>
      <c r="M5297" s="65"/>
    </row>
    <row r="5298" spans="2:13">
      <c r="B5298" s="844" t="s">
        <v>1671</v>
      </c>
      <c r="C5298" s="839"/>
      <c r="D5298" s="840"/>
      <c r="E5298" s="838" t="s">
        <v>1672</v>
      </c>
      <c r="F5298" s="839"/>
      <c r="G5298" s="840"/>
      <c r="H5298" s="838" t="s">
        <v>1673</v>
      </c>
      <c r="I5298" s="839"/>
      <c r="J5298" s="840"/>
      <c r="K5298" s="838" t="s">
        <v>1701</v>
      </c>
      <c r="L5298" s="839"/>
      <c r="M5298" s="845"/>
    </row>
    <row r="5299" spans="2:13">
      <c r="B5299" s="73" t="s">
        <v>1674</v>
      </c>
      <c r="C5299" s="379" t="s">
        <v>1675</v>
      </c>
      <c r="D5299" s="380" t="s">
        <v>1676</v>
      </c>
      <c r="E5299" s="378" t="s">
        <v>1674</v>
      </c>
      <c r="F5299" s="379" t="s">
        <v>1675</v>
      </c>
      <c r="G5299" s="380" t="s">
        <v>1676</v>
      </c>
      <c r="H5299" s="378" t="s">
        <v>1694</v>
      </c>
      <c r="I5299" s="379" t="s">
        <v>1731</v>
      </c>
      <c r="J5299" s="380" t="s">
        <v>1732</v>
      </c>
      <c r="K5299" s="378" t="s">
        <v>1702</v>
      </c>
      <c r="L5299" s="379"/>
      <c r="M5299" s="77" t="s">
        <v>1703</v>
      </c>
    </row>
    <row r="5300" spans="2:13">
      <c r="B5300" s="61" t="s">
        <v>1678</v>
      </c>
      <c r="C5300" s="86" t="s">
        <v>1144</v>
      </c>
      <c r="D5300" s="92">
        <v>102</v>
      </c>
      <c r="E5300" s="376" t="s">
        <v>1678</v>
      </c>
      <c r="F5300" s="94" t="s">
        <v>944</v>
      </c>
      <c r="G5300" s="92">
        <v>68</v>
      </c>
      <c r="H5300" s="376" t="s">
        <v>1695</v>
      </c>
      <c r="I5300" s="86">
        <v>0</v>
      </c>
      <c r="J5300" s="92">
        <v>10</v>
      </c>
      <c r="K5300" s="376" t="s">
        <v>1704</v>
      </c>
      <c r="L5300" s="377"/>
      <c r="M5300" s="107">
        <v>0</v>
      </c>
    </row>
    <row r="5301" spans="2:13">
      <c r="B5301" s="61" t="s">
        <v>1679</v>
      </c>
      <c r="C5301" s="86" t="s">
        <v>847</v>
      </c>
      <c r="D5301" s="92">
        <v>75</v>
      </c>
      <c r="E5301" s="376" t="s">
        <v>1679</v>
      </c>
      <c r="F5301" s="86" t="s">
        <v>844</v>
      </c>
      <c r="G5301" s="92">
        <v>102</v>
      </c>
      <c r="H5301" s="376" t="s">
        <v>1696</v>
      </c>
      <c r="I5301" s="86">
        <v>100</v>
      </c>
      <c r="J5301" s="92">
        <v>-40</v>
      </c>
      <c r="K5301" s="376" t="s">
        <v>1735</v>
      </c>
      <c r="L5301" s="377"/>
      <c r="M5301" s="107">
        <v>0</v>
      </c>
    </row>
    <row r="5302" spans="2:13">
      <c r="B5302" s="61" t="s">
        <v>1680</v>
      </c>
      <c r="C5302" s="86" t="s">
        <v>644</v>
      </c>
      <c r="D5302" s="92">
        <v>81</v>
      </c>
      <c r="E5302" s="376" t="s">
        <v>1680</v>
      </c>
      <c r="F5302" s="86" t="s">
        <v>1271</v>
      </c>
      <c r="G5302" s="92">
        <v>95</v>
      </c>
      <c r="H5302" s="376" t="s">
        <v>1697</v>
      </c>
      <c r="I5302" s="86">
        <v>0</v>
      </c>
      <c r="J5302" s="92">
        <v>0</v>
      </c>
      <c r="K5302" s="67" t="s">
        <v>1706</v>
      </c>
      <c r="L5302" s="68"/>
      <c r="M5302" s="101">
        <v>0</v>
      </c>
    </row>
    <row r="5303" spans="2:13">
      <c r="B5303" s="61" t="s">
        <v>1681</v>
      </c>
      <c r="C5303" s="109" t="s">
        <v>1784</v>
      </c>
      <c r="D5303" s="92">
        <v>75</v>
      </c>
      <c r="E5303" s="376" t="s">
        <v>1681</v>
      </c>
      <c r="F5303" s="96" t="s">
        <v>1307</v>
      </c>
      <c r="G5303" s="92">
        <v>95</v>
      </c>
      <c r="H5303" s="376" t="s">
        <v>1698</v>
      </c>
      <c r="I5303" s="86">
        <v>0</v>
      </c>
      <c r="J5303" s="92">
        <v>10</v>
      </c>
      <c r="K5303" s="838" t="s">
        <v>1707</v>
      </c>
      <c r="L5303" s="839"/>
      <c r="M5303" s="845"/>
    </row>
    <row r="5304" spans="2:13">
      <c r="B5304" s="61" t="s">
        <v>1682</v>
      </c>
      <c r="C5304" s="86" t="s">
        <v>1722</v>
      </c>
      <c r="D5304" s="92">
        <v>0</v>
      </c>
      <c r="E5304" s="376" t="s">
        <v>1682</v>
      </c>
      <c r="F5304" s="86" t="s">
        <v>1722</v>
      </c>
      <c r="G5304" s="92">
        <v>0</v>
      </c>
      <c r="H5304" s="377" t="s">
        <v>1724</v>
      </c>
      <c r="I5304" s="86">
        <v>50</v>
      </c>
      <c r="J5304" s="92">
        <v>0</v>
      </c>
      <c r="K5304" s="846" t="s">
        <v>1708</v>
      </c>
      <c r="L5304" s="847"/>
      <c r="M5304" s="107">
        <v>0</v>
      </c>
    </row>
    <row r="5305" spans="2:13">
      <c r="B5305" s="61" t="s">
        <v>1683</v>
      </c>
      <c r="C5305" s="86" t="s">
        <v>663</v>
      </c>
      <c r="D5305" s="92">
        <v>90</v>
      </c>
      <c r="E5305" s="376" t="s">
        <v>1683</v>
      </c>
      <c r="F5305" s="86" t="s">
        <v>950</v>
      </c>
      <c r="G5305" s="92">
        <v>95</v>
      </c>
      <c r="H5305" s="376" t="s">
        <v>1699</v>
      </c>
      <c r="I5305" s="86">
        <v>0</v>
      </c>
      <c r="J5305" s="92">
        <v>10</v>
      </c>
      <c r="K5305" s="846" t="s">
        <v>1709</v>
      </c>
      <c r="L5305" s="847"/>
      <c r="M5305" s="107">
        <v>50</v>
      </c>
    </row>
    <row r="5306" spans="2:13">
      <c r="B5306" s="61" t="s">
        <v>1684</v>
      </c>
      <c r="C5306" s="96" t="s">
        <v>869</v>
      </c>
      <c r="D5306" s="92">
        <v>150</v>
      </c>
      <c r="E5306" s="376" t="s">
        <v>1684</v>
      </c>
      <c r="F5306" s="94" t="s">
        <v>866</v>
      </c>
      <c r="G5306" s="92">
        <v>84</v>
      </c>
      <c r="H5306" s="376" t="s">
        <v>1685</v>
      </c>
      <c r="I5306" s="86">
        <v>85</v>
      </c>
      <c r="J5306" s="92">
        <v>30</v>
      </c>
      <c r="K5306" s="846" t="s">
        <v>1710</v>
      </c>
      <c r="L5306" s="847"/>
      <c r="M5306" s="107">
        <v>100</v>
      </c>
    </row>
    <row r="5307" spans="2:13">
      <c r="B5307" s="61" t="s">
        <v>1685</v>
      </c>
      <c r="C5307" s="86" t="s">
        <v>1723</v>
      </c>
      <c r="D5307" s="92" t="s">
        <v>1723</v>
      </c>
      <c r="E5307" s="376" t="s">
        <v>1685</v>
      </c>
      <c r="F5307" s="86" t="s">
        <v>1723</v>
      </c>
      <c r="G5307" s="92" t="s">
        <v>1723</v>
      </c>
      <c r="H5307" s="376" t="s">
        <v>1700</v>
      </c>
      <c r="I5307" s="100">
        <v>0</v>
      </c>
      <c r="J5307" s="106">
        <v>0</v>
      </c>
      <c r="K5307" s="593" t="s">
        <v>2003</v>
      </c>
      <c r="L5307" s="100"/>
      <c r="M5307" s="101">
        <v>0</v>
      </c>
    </row>
    <row r="5308" spans="2:13">
      <c r="B5308" s="61" t="s">
        <v>1686</v>
      </c>
      <c r="C5308" s="86" t="s">
        <v>1723</v>
      </c>
      <c r="D5308" s="92" t="s">
        <v>1723</v>
      </c>
      <c r="E5308" s="376" t="s">
        <v>1686</v>
      </c>
      <c r="F5308" s="86" t="s">
        <v>1723</v>
      </c>
      <c r="G5308" s="92" t="s">
        <v>1723</v>
      </c>
      <c r="H5308" s="848" t="s">
        <v>1712</v>
      </c>
      <c r="I5308" s="849"/>
      <c r="J5308" s="81" t="s">
        <v>1711</v>
      </c>
      <c r="K5308" s="97">
        <v>-20</v>
      </c>
      <c r="L5308" s="82" t="s">
        <v>1705</v>
      </c>
      <c r="M5308" s="98">
        <v>95</v>
      </c>
    </row>
    <row r="5309" spans="2:13">
      <c r="B5309" s="61" t="s">
        <v>1687</v>
      </c>
      <c r="C5309" s="86" t="s">
        <v>1083</v>
      </c>
      <c r="D5309" s="92">
        <v>35</v>
      </c>
      <c r="E5309" s="376" t="s">
        <v>1687</v>
      </c>
      <c r="F5309" s="86" t="s">
        <v>1722</v>
      </c>
      <c r="G5309" s="92">
        <v>0</v>
      </c>
      <c r="H5309" s="377"/>
      <c r="I5309" s="377"/>
      <c r="J5309" s="377"/>
      <c r="K5309" s="377"/>
      <c r="L5309" s="377"/>
      <c r="M5309" s="65"/>
    </row>
    <row r="5310" spans="2:13">
      <c r="B5310" s="61" t="s">
        <v>1688</v>
      </c>
      <c r="C5310" s="86" t="s">
        <v>1722</v>
      </c>
      <c r="D5310" s="92">
        <v>0</v>
      </c>
      <c r="E5310" s="376" t="s">
        <v>1688</v>
      </c>
      <c r="F5310" s="86" t="s">
        <v>731</v>
      </c>
      <c r="G5310" s="92">
        <v>50</v>
      </c>
      <c r="H5310" s="377"/>
      <c r="I5310" s="377"/>
      <c r="J5310" s="377"/>
      <c r="K5310" s="377"/>
      <c r="L5310" s="377"/>
      <c r="M5310" s="65"/>
    </row>
    <row r="5311" spans="2:13">
      <c r="B5311" s="61" t="s">
        <v>1689</v>
      </c>
      <c r="C5311" s="86" t="s">
        <v>1017</v>
      </c>
      <c r="D5311" s="92">
        <v>102</v>
      </c>
      <c r="E5311" s="376" t="s">
        <v>1689</v>
      </c>
      <c r="F5311" s="86" t="s">
        <v>1722</v>
      </c>
      <c r="G5311" s="92">
        <v>0</v>
      </c>
      <c r="H5311" s="377"/>
      <c r="I5311" s="377"/>
      <c r="J5311" s="86" t="s">
        <v>1723</v>
      </c>
      <c r="K5311" s="377"/>
      <c r="L5311" s="377"/>
      <c r="M5311" s="65"/>
    </row>
    <row r="5312" spans="2:13">
      <c r="B5312" s="61" t="s">
        <v>1690</v>
      </c>
      <c r="C5312" s="96" t="s">
        <v>918</v>
      </c>
      <c r="D5312" s="92">
        <v>120</v>
      </c>
      <c r="E5312" s="376" t="s">
        <v>1690</v>
      </c>
      <c r="F5312" s="86" t="s">
        <v>1722</v>
      </c>
      <c r="G5312" s="92">
        <v>0</v>
      </c>
      <c r="H5312" s="377"/>
      <c r="I5312" s="377"/>
      <c r="J5312" s="377"/>
      <c r="K5312" s="377"/>
      <c r="L5312" s="377"/>
      <c r="M5312" s="65"/>
    </row>
    <row r="5313" spans="2:13">
      <c r="B5313" s="61" t="s">
        <v>1691</v>
      </c>
      <c r="C5313" s="96" t="s">
        <v>1187</v>
      </c>
      <c r="D5313" s="92">
        <v>70</v>
      </c>
      <c r="E5313" s="376" t="s">
        <v>1691</v>
      </c>
      <c r="F5313" s="96" t="s">
        <v>1185</v>
      </c>
      <c r="G5313" s="92">
        <v>80</v>
      </c>
      <c r="H5313" s="86" t="s">
        <v>1716</v>
      </c>
      <c r="I5313" s="377"/>
      <c r="J5313" s="85" t="s">
        <v>1717</v>
      </c>
      <c r="K5313" s="377"/>
      <c r="L5313" s="85" t="s">
        <v>1718</v>
      </c>
      <c r="M5313" s="65"/>
    </row>
    <row r="5314" spans="2:13">
      <c r="B5314" s="61" t="s">
        <v>1692</v>
      </c>
      <c r="C5314" s="86" t="s">
        <v>1074</v>
      </c>
      <c r="D5314" s="92">
        <v>120</v>
      </c>
      <c r="E5314" s="376" t="s">
        <v>1692</v>
      </c>
      <c r="F5314" s="96" t="s">
        <v>799</v>
      </c>
      <c r="G5314" s="92">
        <v>90</v>
      </c>
      <c r="H5314" s="377"/>
      <c r="I5314" s="377"/>
      <c r="J5314" s="377"/>
      <c r="K5314" s="377"/>
      <c r="L5314" s="377"/>
      <c r="M5314" s="65"/>
    </row>
    <row r="5315" spans="2:13">
      <c r="B5315" s="61" t="s">
        <v>1677</v>
      </c>
      <c r="C5315" s="96" t="s">
        <v>1262</v>
      </c>
      <c r="D5315" s="92">
        <v>110</v>
      </c>
      <c r="E5315" s="376" t="s">
        <v>1677</v>
      </c>
      <c r="F5315" s="86" t="s">
        <v>1722</v>
      </c>
      <c r="G5315" s="92">
        <v>0</v>
      </c>
      <c r="H5315" s="377"/>
      <c r="I5315" s="377"/>
      <c r="J5315" s="86" t="s">
        <v>1723</v>
      </c>
      <c r="K5315" s="377"/>
      <c r="L5315" s="377"/>
      <c r="M5315" s="65"/>
    </row>
    <row r="5316" spans="2:13">
      <c r="B5316" s="61" t="s">
        <v>1693</v>
      </c>
      <c r="C5316" s="86" t="s">
        <v>1902</v>
      </c>
      <c r="D5316" s="92">
        <v>75</v>
      </c>
      <c r="E5316" s="376" t="s">
        <v>1693</v>
      </c>
      <c r="F5316" s="86" t="s">
        <v>1722</v>
      </c>
      <c r="G5316" s="92">
        <v>0</v>
      </c>
      <c r="H5316" s="377"/>
      <c r="I5316" s="377"/>
      <c r="J5316" s="377"/>
      <c r="K5316" s="377"/>
      <c r="L5316" s="377"/>
      <c r="M5316" s="65"/>
    </row>
    <row r="5317" spans="2:13" ht="15.75" thickBot="1">
      <c r="B5317" s="102" t="s">
        <v>1729</v>
      </c>
      <c r="C5317" s="93"/>
      <c r="D5317" s="108">
        <v>93</v>
      </c>
      <c r="E5317" s="103" t="s">
        <v>1730</v>
      </c>
      <c r="F5317" s="93"/>
      <c r="G5317" s="108">
        <v>84</v>
      </c>
      <c r="H5317" s="83"/>
      <c r="I5317" s="83"/>
      <c r="J5317" s="83"/>
      <c r="K5317" s="83"/>
      <c r="L5317" s="83"/>
      <c r="M5317" s="84"/>
    </row>
    <row r="5318" spans="2:13" ht="16.5" thickTop="1" thickBot="1">
      <c r="B5318" s="156"/>
      <c r="C5318" s="157"/>
      <c r="D5318" s="157"/>
      <c r="E5318" s="156"/>
      <c r="F5318" s="157"/>
      <c r="G5318" s="157"/>
      <c r="H5318" s="156"/>
      <c r="I5318" s="156"/>
      <c r="J5318" s="156"/>
      <c r="K5318" s="156"/>
      <c r="L5318" s="156"/>
      <c r="M5318" s="156"/>
    </row>
    <row r="5319" spans="2:13" ht="16.5" thickTop="1" thickBot="1">
      <c r="B5319" s="833" t="s">
        <v>1903</v>
      </c>
      <c r="C5319" s="834"/>
      <c r="D5319" s="835" t="s">
        <v>1658</v>
      </c>
      <c r="E5319" s="836"/>
      <c r="F5319" s="836"/>
      <c r="G5319" s="836"/>
      <c r="H5319" s="836"/>
      <c r="I5319" s="837"/>
      <c r="J5319" s="333"/>
      <c r="K5319" s="59"/>
      <c r="L5319" s="59"/>
      <c r="M5319" s="60"/>
    </row>
    <row r="5320" spans="2:13" ht="15.75" thickTop="1">
      <c r="B5320" s="66" t="s">
        <v>1667</v>
      </c>
      <c r="C5320" s="601" t="s">
        <v>2042</v>
      </c>
      <c r="D5320" s="382" t="s">
        <v>1652</v>
      </c>
      <c r="E5320" s="383" t="s">
        <v>1653</v>
      </c>
      <c r="F5320" s="383" t="s">
        <v>1654</v>
      </c>
      <c r="G5320" s="383" t="s">
        <v>1656</v>
      </c>
      <c r="H5320" s="383" t="s">
        <v>1655</v>
      </c>
      <c r="I5320" s="384" t="s">
        <v>1657</v>
      </c>
      <c r="J5320" s="217"/>
      <c r="K5320" s="386"/>
      <c r="L5320" s="386"/>
      <c r="M5320" s="65"/>
    </row>
    <row r="5321" spans="2:13">
      <c r="B5321" s="66" t="s">
        <v>1757</v>
      </c>
      <c r="C5321" s="86" t="s">
        <v>1762</v>
      </c>
      <c r="D5321" s="87">
        <v>90</v>
      </c>
      <c r="E5321" s="88">
        <v>82</v>
      </c>
      <c r="F5321" s="88">
        <v>87</v>
      </c>
      <c r="G5321" s="88">
        <v>75</v>
      </c>
      <c r="H5321" s="88">
        <v>85</v>
      </c>
      <c r="I5321" s="89">
        <v>76</v>
      </c>
      <c r="J5321" s="217"/>
      <c r="K5321" s="386"/>
      <c r="L5321" s="386"/>
      <c r="M5321" s="65"/>
    </row>
    <row r="5322" spans="2:13">
      <c r="B5322" s="66" t="s">
        <v>1665</v>
      </c>
      <c r="C5322" s="86" t="s">
        <v>12</v>
      </c>
      <c r="D5322" s="838" t="s">
        <v>1669</v>
      </c>
      <c r="E5322" s="839"/>
      <c r="F5322" s="839"/>
      <c r="G5322" s="839"/>
      <c r="H5322" s="839"/>
      <c r="I5322" s="840"/>
      <c r="J5322" s="217"/>
      <c r="K5322" s="386"/>
      <c r="L5322" s="386"/>
      <c r="M5322" s="65"/>
    </row>
    <row r="5323" spans="2:13">
      <c r="B5323" s="66" t="s">
        <v>1666</v>
      </c>
      <c r="C5323" s="86" t="s">
        <v>9</v>
      </c>
      <c r="D5323" s="841" t="s">
        <v>1661</v>
      </c>
      <c r="E5323" s="842"/>
      <c r="F5323" s="842"/>
      <c r="G5323" s="842" t="s">
        <v>1662</v>
      </c>
      <c r="H5323" s="842"/>
      <c r="I5323" s="843"/>
      <c r="J5323" s="217"/>
      <c r="K5323" s="386"/>
      <c r="L5323" s="386"/>
      <c r="M5323" s="65"/>
    </row>
    <row r="5324" spans="2:13">
      <c r="B5324" s="66" t="s">
        <v>1670</v>
      </c>
      <c r="C5324" s="96" t="s">
        <v>1539</v>
      </c>
      <c r="D5324" s="63" t="s">
        <v>1663</v>
      </c>
      <c r="E5324" s="386" t="s">
        <v>1095</v>
      </c>
      <c r="F5324" s="386"/>
      <c r="G5324" s="64" t="s">
        <v>1663</v>
      </c>
      <c r="H5324" s="386" t="s">
        <v>811</v>
      </c>
      <c r="I5324" s="70"/>
      <c r="J5324" s="387"/>
      <c r="K5324" s="386"/>
      <c r="L5324" s="386"/>
      <c r="M5324" s="65"/>
    </row>
    <row r="5325" spans="2:13">
      <c r="B5325" s="66" t="s">
        <v>1659</v>
      </c>
      <c r="C5325" s="86">
        <v>410.21</v>
      </c>
      <c r="D5325" s="71" t="s">
        <v>1664</v>
      </c>
      <c r="E5325" s="90">
        <v>80</v>
      </c>
      <c r="F5325" s="68"/>
      <c r="G5325" s="72" t="s">
        <v>1664</v>
      </c>
      <c r="H5325" s="90">
        <v>100</v>
      </c>
      <c r="I5325" s="69"/>
      <c r="J5325" s="145"/>
      <c r="K5325" s="386"/>
      <c r="L5325" s="386"/>
      <c r="M5325" s="65"/>
    </row>
    <row r="5326" spans="2:13">
      <c r="B5326" s="66" t="s">
        <v>1660</v>
      </c>
      <c r="C5326" s="140">
        <v>341.8</v>
      </c>
      <c r="D5326" s="838" t="s">
        <v>1668</v>
      </c>
      <c r="E5326" s="839"/>
      <c r="F5326" s="839"/>
      <c r="G5326" s="839"/>
      <c r="H5326" s="839"/>
      <c r="I5326" s="840"/>
      <c r="J5326" s="145"/>
      <c r="K5326" s="386"/>
      <c r="L5326" s="386"/>
      <c r="M5326" s="65"/>
    </row>
    <row r="5327" spans="2:13">
      <c r="B5327" s="66" t="s">
        <v>1728</v>
      </c>
      <c r="C5327" s="140">
        <v>552.79999999999995</v>
      </c>
      <c r="D5327" s="841" t="s">
        <v>1661</v>
      </c>
      <c r="E5327" s="842"/>
      <c r="F5327" s="842"/>
      <c r="G5327" s="842" t="s">
        <v>1662</v>
      </c>
      <c r="H5327" s="842"/>
      <c r="I5327" s="843"/>
      <c r="J5327" s="145"/>
      <c r="K5327" s="386"/>
      <c r="L5327" s="386"/>
      <c r="M5327" s="65"/>
    </row>
    <row r="5328" spans="2:13">
      <c r="B5328" s="66" t="s">
        <v>1713</v>
      </c>
      <c r="C5328" s="86">
        <v>1.38</v>
      </c>
      <c r="D5328" s="63" t="s">
        <v>1663</v>
      </c>
      <c r="E5328" s="386" t="s">
        <v>1216</v>
      </c>
      <c r="F5328" s="386"/>
      <c r="G5328" s="64" t="s">
        <v>1663</v>
      </c>
      <c r="H5328" s="386" t="s">
        <v>810</v>
      </c>
      <c r="I5328" s="70"/>
      <c r="J5328" s="145"/>
      <c r="K5328" s="386"/>
      <c r="L5328" s="386"/>
      <c r="M5328" s="65"/>
    </row>
    <row r="5329" spans="2:13">
      <c r="B5329" s="66" t="s">
        <v>1714</v>
      </c>
      <c r="C5329" s="86">
        <v>1.17</v>
      </c>
      <c r="D5329" s="63" t="s">
        <v>1664</v>
      </c>
      <c r="E5329" s="90">
        <v>90</v>
      </c>
      <c r="F5329" s="68"/>
      <c r="G5329" s="72" t="s">
        <v>1664</v>
      </c>
      <c r="H5329" s="91">
        <v>90</v>
      </c>
      <c r="I5329" s="70"/>
      <c r="J5329" s="145"/>
      <c r="K5329" s="386"/>
      <c r="L5329" s="386"/>
      <c r="M5329" s="65"/>
    </row>
    <row r="5330" spans="2:13">
      <c r="B5330" s="844" t="s">
        <v>1671</v>
      </c>
      <c r="C5330" s="839"/>
      <c r="D5330" s="840"/>
      <c r="E5330" s="838" t="s">
        <v>1672</v>
      </c>
      <c r="F5330" s="839"/>
      <c r="G5330" s="840"/>
      <c r="H5330" s="838" t="s">
        <v>1673</v>
      </c>
      <c r="I5330" s="839"/>
      <c r="J5330" s="840"/>
      <c r="K5330" s="838" t="s">
        <v>1701</v>
      </c>
      <c r="L5330" s="839"/>
      <c r="M5330" s="845"/>
    </row>
    <row r="5331" spans="2:13">
      <c r="B5331" s="73" t="s">
        <v>1674</v>
      </c>
      <c r="C5331" s="383" t="s">
        <v>1675</v>
      </c>
      <c r="D5331" s="384" t="s">
        <v>1676</v>
      </c>
      <c r="E5331" s="382" t="s">
        <v>1674</v>
      </c>
      <c r="F5331" s="383" t="s">
        <v>1675</v>
      </c>
      <c r="G5331" s="384" t="s">
        <v>1676</v>
      </c>
      <c r="H5331" s="382" t="s">
        <v>1694</v>
      </c>
      <c r="I5331" s="383" t="s">
        <v>1731</v>
      </c>
      <c r="J5331" s="384" t="s">
        <v>1732</v>
      </c>
      <c r="K5331" s="382" t="s">
        <v>1702</v>
      </c>
      <c r="L5331" s="383"/>
      <c r="M5331" s="77" t="s">
        <v>1703</v>
      </c>
    </row>
    <row r="5332" spans="2:13">
      <c r="B5332" s="61" t="s">
        <v>1678</v>
      </c>
      <c r="C5332" s="86" t="s">
        <v>1144</v>
      </c>
      <c r="D5332" s="92">
        <v>102</v>
      </c>
      <c r="E5332" s="385" t="s">
        <v>1678</v>
      </c>
      <c r="F5332" s="94" t="s">
        <v>944</v>
      </c>
      <c r="G5332" s="92">
        <v>68</v>
      </c>
      <c r="H5332" s="385" t="s">
        <v>1695</v>
      </c>
      <c r="I5332" s="86">
        <v>0</v>
      </c>
      <c r="J5332" s="92">
        <v>10</v>
      </c>
      <c r="K5332" s="385" t="s">
        <v>1704</v>
      </c>
      <c r="L5332" s="386"/>
      <c r="M5332" s="107">
        <v>0</v>
      </c>
    </row>
    <row r="5333" spans="2:13">
      <c r="B5333" s="61" t="s">
        <v>1679</v>
      </c>
      <c r="C5333" s="86" t="s">
        <v>847</v>
      </c>
      <c r="D5333" s="92">
        <v>75</v>
      </c>
      <c r="E5333" s="385" t="s">
        <v>1679</v>
      </c>
      <c r="F5333" s="86" t="s">
        <v>844</v>
      </c>
      <c r="G5333" s="92">
        <v>102</v>
      </c>
      <c r="H5333" s="385" t="s">
        <v>1696</v>
      </c>
      <c r="I5333" s="86">
        <v>100</v>
      </c>
      <c r="J5333" s="92">
        <v>-50</v>
      </c>
      <c r="K5333" s="385" t="s">
        <v>1735</v>
      </c>
      <c r="L5333" s="386"/>
      <c r="M5333" s="107">
        <v>0</v>
      </c>
    </row>
    <row r="5334" spans="2:13">
      <c r="B5334" s="61" t="s">
        <v>1680</v>
      </c>
      <c r="C5334" s="86" t="s">
        <v>644</v>
      </c>
      <c r="D5334" s="92">
        <v>81</v>
      </c>
      <c r="E5334" s="385" t="s">
        <v>1680</v>
      </c>
      <c r="F5334" s="86" t="s">
        <v>1271</v>
      </c>
      <c r="G5334" s="92">
        <v>95</v>
      </c>
      <c r="H5334" s="385" t="s">
        <v>1697</v>
      </c>
      <c r="I5334" s="86">
        <v>0</v>
      </c>
      <c r="J5334" s="92">
        <v>0</v>
      </c>
      <c r="K5334" s="67" t="s">
        <v>1706</v>
      </c>
      <c r="L5334" s="68"/>
      <c r="M5334" s="101">
        <v>0</v>
      </c>
    </row>
    <row r="5335" spans="2:13">
      <c r="B5335" s="61" t="s">
        <v>1681</v>
      </c>
      <c r="C5335" s="109" t="s">
        <v>1784</v>
      </c>
      <c r="D5335" s="92">
        <v>75</v>
      </c>
      <c r="E5335" s="385" t="s">
        <v>1681</v>
      </c>
      <c r="F5335" s="96" t="s">
        <v>1307</v>
      </c>
      <c r="G5335" s="92">
        <v>95</v>
      </c>
      <c r="H5335" s="385" t="s">
        <v>1698</v>
      </c>
      <c r="I5335" s="86">
        <v>0</v>
      </c>
      <c r="J5335" s="92">
        <v>10</v>
      </c>
      <c r="K5335" s="838" t="s">
        <v>1707</v>
      </c>
      <c r="L5335" s="839"/>
      <c r="M5335" s="845"/>
    </row>
    <row r="5336" spans="2:13">
      <c r="B5336" s="61" t="s">
        <v>1682</v>
      </c>
      <c r="C5336" s="86" t="s">
        <v>1722</v>
      </c>
      <c r="D5336" s="92">
        <v>0</v>
      </c>
      <c r="E5336" s="385" t="s">
        <v>1682</v>
      </c>
      <c r="F5336" s="86" t="s">
        <v>1722</v>
      </c>
      <c r="G5336" s="92">
        <v>0</v>
      </c>
      <c r="H5336" s="386" t="s">
        <v>1724</v>
      </c>
      <c r="I5336" s="86">
        <v>50</v>
      </c>
      <c r="J5336" s="92">
        <v>0</v>
      </c>
      <c r="K5336" s="846" t="s">
        <v>1708</v>
      </c>
      <c r="L5336" s="847"/>
      <c r="M5336" s="107">
        <v>0</v>
      </c>
    </row>
    <row r="5337" spans="2:13">
      <c r="B5337" s="61" t="s">
        <v>1683</v>
      </c>
      <c r="C5337" s="86" t="s">
        <v>663</v>
      </c>
      <c r="D5337" s="92">
        <v>90</v>
      </c>
      <c r="E5337" s="385" t="s">
        <v>1683</v>
      </c>
      <c r="F5337" s="86" t="s">
        <v>950</v>
      </c>
      <c r="G5337" s="92">
        <v>95</v>
      </c>
      <c r="H5337" s="385" t="s">
        <v>1699</v>
      </c>
      <c r="I5337" s="86">
        <v>0</v>
      </c>
      <c r="J5337" s="92">
        <v>10</v>
      </c>
      <c r="K5337" s="846" t="s">
        <v>1709</v>
      </c>
      <c r="L5337" s="847"/>
      <c r="M5337" s="107">
        <v>50</v>
      </c>
    </row>
    <row r="5338" spans="2:13">
      <c r="B5338" s="61" t="s">
        <v>1684</v>
      </c>
      <c r="C5338" s="96" t="s">
        <v>869</v>
      </c>
      <c r="D5338" s="92">
        <v>150</v>
      </c>
      <c r="E5338" s="385" t="s">
        <v>1684</v>
      </c>
      <c r="F5338" s="94" t="s">
        <v>866</v>
      </c>
      <c r="G5338" s="92">
        <v>84</v>
      </c>
      <c r="H5338" s="385" t="s">
        <v>1685</v>
      </c>
      <c r="I5338" s="86">
        <v>85</v>
      </c>
      <c r="J5338" s="92">
        <v>30</v>
      </c>
      <c r="K5338" s="846" t="s">
        <v>1710</v>
      </c>
      <c r="L5338" s="847"/>
      <c r="M5338" s="107">
        <v>100</v>
      </c>
    </row>
    <row r="5339" spans="2:13">
      <c r="B5339" s="61" t="s">
        <v>1685</v>
      </c>
      <c r="C5339" s="86" t="s">
        <v>1723</v>
      </c>
      <c r="D5339" s="92" t="s">
        <v>1723</v>
      </c>
      <c r="E5339" s="385" t="s">
        <v>1685</v>
      </c>
      <c r="F5339" s="86" t="s">
        <v>1723</v>
      </c>
      <c r="G5339" s="92" t="s">
        <v>1723</v>
      </c>
      <c r="H5339" s="385" t="s">
        <v>1700</v>
      </c>
      <c r="I5339" s="100">
        <v>0</v>
      </c>
      <c r="J5339" s="106">
        <v>0</v>
      </c>
      <c r="K5339" s="593" t="s">
        <v>2003</v>
      </c>
      <c r="L5339" s="100"/>
      <c r="M5339" s="101">
        <v>0</v>
      </c>
    </row>
    <row r="5340" spans="2:13">
      <c r="B5340" s="61" t="s">
        <v>1686</v>
      </c>
      <c r="C5340" s="86" t="s">
        <v>1723</v>
      </c>
      <c r="D5340" s="92" t="s">
        <v>1723</v>
      </c>
      <c r="E5340" s="385" t="s">
        <v>1686</v>
      </c>
      <c r="F5340" s="86" t="s">
        <v>1723</v>
      </c>
      <c r="G5340" s="92" t="s">
        <v>1723</v>
      </c>
      <c r="H5340" s="848" t="s">
        <v>1712</v>
      </c>
      <c r="I5340" s="849"/>
      <c r="J5340" s="81" t="s">
        <v>1711</v>
      </c>
      <c r="K5340" s="97">
        <v>50</v>
      </c>
      <c r="L5340" s="82" t="s">
        <v>1705</v>
      </c>
      <c r="M5340" s="98">
        <v>95</v>
      </c>
    </row>
    <row r="5341" spans="2:13">
      <c r="B5341" s="61" t="s">
        <v>1687</v>
      </c>
      <c r="C5341" s="86" t="s">
        <v>627</v>
      </c>
      <c r="D5341" s="92">
        <v>60</v>
      </c>
      <c r="E5341" s="385" t="s">
        <v>1687</v>
      </c>
      <c r="F5341" s="86" t="s">
        <v>1722</v>
      </c>
      <c r="G5341" s="92">
        <v>0</v>
      </c>
      <c r="H5341" s="386"/>
      <c r="I5341" s="386"/>
      <c r="J5341" s="386"/>
      <c r="K5341" s="386"/>
      <c r="L5341" s="386"/>
      <c r="M5341" s="65"/>
    </row>
    <row r="5342" spans="2:13">
      <c r="B5342" s="61" t="s">
        <v>1688</v>
      </c>
      <c r="C5342" s="86" t="s">
        <v>1722</v>
      </c>
      <c r="D5342" s="92">
        <v>0</v>
      </c>
      <c r="E5342" s="385" t="s">
        <v>1688</v>
      </c>
      <c r="F5342" s="86" t="s">
        <v>1722</v>
      </c>
      <c r="G5342" s="92">
        <v>0</v>
      </c>
      <c r="H5342" s="386"/>
      <c r="I5342" s="386"/>
      <c r="J5342" s="386"/>
      <c r="K5342" s="386"/>
      <c r="L5342" s="386"/>
      <c r="M5342" s="65"/>
    </row>
    <row r="5343" spans="2:13">
      <c r="B5343" s="61" t="s">
        <v>1689</v>
      </c>
      <c r="C5343" s="86" t="s">
        <v>1722</v>
      </c>
      <c r="D5343" s="92">
        <v>0</v>
      </c>
      <c r="E5343" s="385" t="s">
        <v>1689</v>
      </c>
      <c r="F5343" s="86" t="s">
        <v>1722</v>
      </c>
      <c r="G5343" s="92">
        <v>0</v>
      </c>
      <c r="H5343" s="86" t="s">
        <v>1723</v>
      </c>
      <c r="I5343" s="386"/>
      <c r="J5343" s="386"/>
      <c r="K5343" s="386"/>
      <c r="L5343" s="386"/>
      <c r="M5343" s="65"/>
    </row>
    <row r="5344" spans="2:13">
      <c r="B5344" s="61" t="s">
        <v>1690</v>
      </c>
      <c r="C5344" s="94" t="s">
        <v>1252</v>
      </c>
      <c r="D5344" s="92">
        <v>80</v>
      </c>
      <c r="E5344" s="385" t="s">
        <v>1690</v>
      </c>
      <c r="F5344" s="86" t="s">
        <v>1722</v>
      </c>
      <c r="G5344" s="92">
        <v>0</v>
      </c>
      <c r="H5344" s="386"/>
      <c r="I5344" s="386"/>
      <c r="J5344" s="386"/>
      <c r="K5344" s="386"/>
      <c r="L5344" s="386"/>
      <c r="M5344" s="65"/>
    </row>
    <row r="5345" spans="2:13">
      <c r="B5345" s="61" t="s">
        <v>1691</v>
      </c>
      <c r="C5345" s="96" t="s">
        <v>1187</v>
      </c>
      <c r="D5345" s="92">
        <v>70</v>
      </c>
      <c r="E5345" s="385" t="s">
        <v>1691</v>
      </c>
      <c r="F5345" s="96" t="s">
        <v>1185</v>
      </c>
      <c r="G5345" s="92">
        <v>80</v>
      </c>
      <c r="H5345" s="86" t="s">
        <v>1716</v>
      </c>
      <c r="I5345" s="386"/>
      <c r="J5345" s="85" t="s">
        <v>1717</v>
      </c>
      <c r="K5345" s="386"/>
      <c r="L5345" s="85" t="s">
        <v>1718</v>
      </c>
      <c r="M5345" s="65"/>
    </row>
    <row r="5346" spans="2:13">
      <c r="B5346" s="61" t="s">
        <v>1692</v>
      </c>
      <c r="C5346" s="86" t="s">
        <v>1074</v>
      </c>
      <c r="D5346" s="92">
        <v>120</v>
      </c>
      <c r="E5346" s="385" t="s">
        <v>1692</v>
      </c>
      <c r="F5346" s="96" t="s">
        <v>799</v>
      </c>
      <c r="G5346" s="92">
        <v>90</v>
      </c>
      <c r="H5346" s="386"/>
      <c r="I5346" s="386"/>
      <c r="J5346" s="386"/>
      <c r="K5346" s="386"/>
      <c r="L5346" s="386"/>
      <c r="M5346" s="65"/>
    </row>
    <row r="5347" spans="2:13">
      <c r="B5347" s="61" t="s">
        <v>1677</v>
      </c>
      <c r="C5347" s="86" t="s">
        <v>752</v>
      </c>
      <c r="D5347" s="92">
        <v>80</v>
      </c>
      <c r="E5347" s="385" t="s">
        <v>1677</v>
      </c>
      <c r="F5347" s="86" t="s">
        <v>1722</v>
      </c>
      <c r="G5347" s="92">
        <v>0</v>
      </c>
      <c r="H5347" s="86" t="s">
        <v>1723</v>
      </c>
      <c r="I5347" s="386"/>
      <c r="J5347" s="386"/>
      <c r="K5347" s="386"/>
      <c r="L5347" s="386"/>
      <c r="M5347" s="65"/>
    </row>
    <row r="5348" spans="2:13">
      <c r="B5348" s="61" t="s">
        <v>1693</v>
      </c>
      <c r="C5348" s="86" t="s">
        <v>964</v>
      </c>
      <c r="D5348" s="92">
        <v>75</v>
      </c>
      <c r="E5348" s="385" t="s">
        <v>1693</v>
      </c>
      <c r="F5348" s="86" t="s">
        <v>1722</v>
      </c>
      <c r="G5348" s="92">
        <v>0</v>
      </c>
      <c r="H5348" s="386"/>
      <c r="I5348" s="386"/>
      <c r="J5348" s="386"/>
      <c r="K5348" s="386"/>
      <c r="L5348" s="386"/>
      <c r="M5348" s="65"/>
    </row>
    <row r="5349" spans="2:13" ht="15.75" thickBot="1">
      <c r="B5349" s="102" t="s">
        <v>1729</v>
      </c>
      <c r="C5349" s="93"/>
      <c r="D5349" s="108">
        <v>84</v>
      </c>
      <c r="E5349" s="103" t="s">
        <v>1730</v>
      </c>
      <c r="F5349" s="93"/>
      <c r="G5349" s="108">
        <v>89</v>
      </c>
      <c r="H5349" s="83"/>
      <c r="I5349" s="83"/>
      <c r="J5349" s="83"/>
      <c r="K5349" s="83"/>
      <c r="L5349" s="83"/>
      <c r="M5349" s="84"/>
    </row>
    <row r="5350" spans="2:13" ht="15.75" thickTop="1">
      <c r="B5350" s="156"/>
      <c r="C5350" s="157"/>
      <c r="D5350" s="157"/>
      <c r="E5350" s="156"/>
      <c r="F5350" s="157"/>
      <c r="G5350" s="157"/>
      <c r="H5350" s="156"/>
      <c r="I5350" s="156"/>
      <c r="J5350" s="156"/>
      <c r="K5350" s="156"/>
      <c r="L5350" s="156"/>
      <c r="M5350" s="156"/>
    </row>
    <row r="5351" spans="2:13">
      <c r="B5351" s="156"/>
      <c r="C5351" s="157"/>
      <c r="D5351" s="157"/>
      <c r="E5351" s="156"/>
      <c r="F5351" s="157"/>
      <c r="G5351" s="157"/>
      <c r="H5351" s="156"/>
      <c r="I5351" s="156"/>
      <c r="J5351" s="156"/>
      <c r="K5351" s="156"/>
      <c r="L5351" s="156"/>
      <c r="M5351" s="156"/>
    </row>
    <row r="5352" spans="2:13" ht="15.75" thickBot="1">
      <c r="B5352" s="156"/>
      <c r="C5352" s="157"/>
      <c r="D5352" s="157"/>
      <c r="E5352" s="156"/>
      <c r="F5352" s="157"/>
      <c r="G5352" s="157"/>
      <c r="H5352" s="156"/>
      <c r="I5352" s="156"/>
      <c r="J5352" s="156"/>
      <c r="K5352" s="156"/>
      <c r="L5352" s="156"/>
      <c r="M5352" s="156"/>
    </row>
    <row r="5353" spans="2:13" ht="16.5" thickTop="1" thickBot="1">
      <c r="B5353" s="833" t="s">
        <v>1988</v>
      </c>
      <c r="C5353" s="834"/>
      <c r="D5353" s="835" t="s">
        <v>1658</v>
      </c>
      <c r="E5353" s="836"/>
      <c r="F5353" s="836"/>
      <c r="G5353" s="836"/>
      <c r="H5353" s="836"/>
      <c r="I5353" s="837"/>
      <c r="J5353" s="228"/>
      <c r="K5353" s="59"/>
      <c r="L5353" s="59"/>
      <c r="M5353" s="60"/>
    </row>
    <row r="5354" spans="2:13" ht="15.75" thickTop="1">
      <c r="B5354" s="66" t="s">
        <v>1667</v>
      </c>
      <c r="C5354" s="612" t="s">
        <v>2008</v>
      </c>
      <c r="D5354" s="567" t="s">
        <v>1652</v>
      </c>
      <c r="E5354" s="568" t="s">
        <v>1653</v>
      </c>
      <c r="F5354" s="568" t="s">
        <v>1654</v>
      </c>
      <c r="G5354" s="568" t="s">
        <v>1656</v>
      </c>
      <c r="H5354" s="568" t="s">
        <v>1655</v>
      </c>
      <c r="I5354" s="569" t="s">
        <v>1657</v>
      </c>
      <c r="J5354" s="229"/>
      <c r="K5354" s="571"/>
      <c r="L5354" s="571"/>
      <c r="M5354" s="65"/>
    </row>
    <row r="5355" spans="2:13">
      <c r="B5355" s="66" t="s">
        <v>1757</v>
      </c>
      <c r="C5355" s="86" t="s">
        <v>1792</v>
      </c>
      <c r="D5355" s="87">
        <v>73</v>
      </c>
      <c r="E5355" s="88">
        <v>76</v>
      </c>
      <c r="F5355" s="88">
        <v>75</v>
      </c>
      <c r="G5355" s="88">
        <v>81</v>
      </c>
      <c r="H5355" s="88">
        <v>100</v>
      </c>
      <c r="I5355" s="89">
        <v>100</v>
      </c>
      <c r="J5355" s="229"/>
      <c r="K5355" s="571"/>
      <c r="L5355" s="571"/>
      <c r="M5355" s="65"/>
    </row>
    <row r="5356" spans="2:13">
      <c r="B5356" s="66" t="s">
        <v>1665</v>
      </c>
      <c r="C5356" s="86" t="s">
        <v>5</v>
      </c>
      <c r="D5356" s="838" t="s">
        <v>1669</v>
      </c>
      <c r="E5356" s="839"/>
      <c r="F5356" s="839"/>
      <c r="G5356" s="839"/>
      <c r="H5356" s="839"/>
      <c r="I5356" s="840"/>
      <c r="J5356" s="229"/>
      <c r="K5356" s="571"/>
      <c r="L5356" s="571"/>
      <c r="M5356" s="65"/>
    </row>
    <row r="5357" spans="2:13">
      <c r="B5357" s="66" t="s">
        <v>1666</v>
      </c>
      <c r="C5357" s="86" t="s">
        <v>1723</v>
      </c>
      <c r="D5357" s="841" t="s">
        <v>1661</v>
      </c>
      <c r="E5357" s="842"/>
      <c r="F5357" s="842"/>
      <c r="G5357" s="842" t="s">
        <v>1662</v>
      </c>
      <c r="H5357" s="842"/>
      <c r="I5357" s="843"/>
      <c r="J5357" s="229"/>
      <c r="K5357" s="571"/>
      <c r="L5357" s="571"/>
      <c r="M5357" s="65"/>
    </row>
    <row r="5358" spans="2:13">
      <c r="B5358" s="66" t="s">
        <v>1670</v>
      </c>
      <c r="C5358" s="94" t="s">
        <v>1451</v>
      </c>
      <c r="D5358" s="63" t="s">
        <v>1663</v>
      </c>
      <c r="E5358" s="571" t="s">
        <v>856</v>
      </c>
      <c r="F5358" s="571"/>
      <c r="G5358" s="64" t="s">
        <v>1663</v>
      </c>
      <c r="H5358" s="571" t="s">
        <v>1723</v>
      </c>
      <c r="I5358" s="70"/>
      <c r="J5358" s="229"/>
      <c r="K5358" s="571"/>
      <c r="L5358" s="571"/>
      <c r="M5358" s="65"/>
    </row>
    <row r="5359" spans="2:13">
      <c r="B5359" s="66" t="s">
        <v>1659</v>
      </c>
      <c r="C5359" s="140">
        <v>633.03</v>
      </c>
      <c r="D5359" s="71" t="s">
        <v>1664</v>
      </c>
      <c r="E5359" s="90">
        <v>120</v>
      </c>
      <c r="F5359" s="68"/>
      <c r="G5359" s="72" t="s">
        <v>1664</v>
      </c>
      <c r="H5359" s="90" t="s">
        <v>1723</v>
      </c>
      <c r="I5359" s="69"/>
      <c r="J5359" s="229"/>
      <c r="K5359" s="571"/>
      <c r="L5359" s="571"/>
      <c r="M5359" s="65"/>
    </row>
    <row r="5360" spans="2:13">
      <c r="B5360" s="66" t="s">
        <v>1660</v>
      </c>
      <c r="C5360" s="140">
        <v>288.12</v>
      </c>
      <c r="D5360" s="838" t="s">
        <v>1668</v>
      </c>
      <c r="E5360" s="839"/>
      <c r="F5360" s="839"/>
      <c r="G5360" s="839"/>
      <c r="H5360" s="839"/>
      <c r="I5360" s="840"/>
      <c r="J5360" s="229"/>
      <c r="K5360" s="571"/>
      <c r="L5360" s="571"/>
      <c r="M5360" s="65"/>
    </row>
    <row r="5361" spans="2:13">
      <c r="B5361" s="66" t="s">
        <v>1728</v>
      </c>
      <c r="C5361" s="140">
        <v>259.62</v>
      </c>
      <c r="D5361" s="841" t="s">
        <v>1661</v>
      </c>
      <c r="E5361" s="842"/>
      <c r="F5361" s="842"/>
      <c r="G5361" s="842" t="s">
        <v>1662</v>
      </c>
      <c r="H5361" s="842"/>
      <c r="I5361" s="843"/>
      <c r="J5361" s="229"/>
      <c r="K5361" s="571"/>
      <c r="L5361" s="571"/>
      <c r="M5361" s="65"/>
    </row>
    <row r="5362" spans="2:13">
      <c r="B5362" s="66" t="s">
        <v>1713</v>
      </c>
      <c r="C5362" s="140">
        <v>1.1200000000000001</v>
      </c>
      <c r="D5362" s="63" t="s">
        <v>1663</v>
      </c>
      <c r="E5362" s="571" t="s">
        <v>1077</v>
      </c>
      <c r="F5362" s="571"/>
      <c r="G5362" s="64" t="s">
        <v>1663</v>
      </c>
      <c r="H5362" s="571" t="s">
        <v>1723</v>
      </c>
      <c r="I5362" s="70"/>
      <c r="J5362" s="229"/>
      <c r="K5362" s="571"/>
      <c r="L5362" s="571"/>
      <c r="M5362" s="65"/>
    </row>
    <row r="5363" spans="2:13">
      <c r="B5363" s="66" t="s">
        <v>1714</v>
      </c>
      <c r="C5363" s="140">
        <v>1.54</v>
      </c>
      <c r="D5363" s="63" t="s">
        <v>1664</v>
      </c>
      <c r="E5363" s="90">
        <v>126</v>
      </c>
      <c r="F5363" s="68"/>
      <c r="G5363" s="72" t="s">
        <v>1664</v>
      </c>
      <c r="H5363" s="91" t="s">
        <v>1723</v>
      </c>
      <c r="I5363" s="70"/>
      <c r="J5363" s="229"/>
      <c r="K5363" s="571"/>
      <c r="L5363" s="571"/>
      <c r="M5363" s="65"/>
    </row>
    <row r="5364" spans="2:13">
      <c r="B5364" s="844" t="s">
        <v>1671</v>
      </c>
      <c r="C5364" s="839"/>
      <c r="D5364" s="840"/>
      <c r="E5364" s="838" t="s">
        <v>1672</v>
      </c>
      <c r="F5364" s="839"/>
      <c r="G5364" s="840"/>
      <c r="H5364" s="838" t="s">
        <v>1673</v>
      </c>
      <c r="I5364" s="839"/>
      <c r="J5364" s="840"/>
      <c r="K5364" s="838" t="s">
        <v>1701</v>
      </c>
      <c r="L5364" s="839"/>
      <c r="M5364" s="845"/>
    </row>
    <row r="5365" spans="2:13">
      <c r="B5365" s="73" t="s">
        <v>1674</v>
      </c>
      <c r="C5365" s="568" t="s">
        <v>1675</v>
      </c>
      <c r="D5365" s="569" t="s">
        <v>1676</v>
      </c>
      <c r="E5365" s="567" t="s">
        <v>1674</v>
      </c>
      <c r="F5365" s="568" t="s">
        <v>1675</v>
      </c>
      <c r="G5365" s="569" t="s">
        <v>1676</v>
      </c>
      <c r="H5365" s="567" t="s">
        <v>1694</v>
      </c>
      <c r="I5365" s="568" t="s">
        <v>1731</v>
      </c>
      <c r="J5365" s="569" t="s">
        <v>1732</v>
      </c>
      <c r="K5365" s="567" t="s">
        <v>1702</v>
      </c>
      <c r="L5365" s="568"/>
      <c r="M5365" s="77" t="s">
        <v>1703</v>
      </c>
    </row>
    <row r="5366" spans="2:13">
      <c r="B5366" s="61" t="s">
        <v>1678</v>
      </c>
      <c r="C5366" s="86" t="s">
        <v>1144</v>
      </c>
      <c r="D5366" s="92">
        <v>102</v>
      </c>
      <c r="E5366" s="570" t="s">
        <v>1678</v>
      </c>
      <c r="F5366" s="94" t="s">
        <v>944</v>
      </c>
      <c r="G5366" s="92">
        <v>68</v>
      </c>
      <c r="H5366" s="570" t="s">
        <v>1695</v>
      </c>
      <c r="I5366" s="86">
        <v>75</v>
      </c>
      <c r="J5366" s="92">
        <v>0</v>
      </c>
      <c r="K5366" s="570" t="s">
        <v>1704</v>
      </c>
      <c r="L5366" s="571"/>
      <c r="M5366" s="107">
        <v>25</v>
      </c>
    </row>
    <row r="5367" spans="2:13">
      <c r="B5367" s="61" t="s">
        <v>1679</v>
      </c>
      <c r="C5367" s="86" t="s">
        <v>1723</v>
      </c>
      <c r="D5367" s="92" t="s">
        <v>1723</v>
      </c>
      <c r="E5367" s="570" t="s">
        <v>1679</v>
      </c>
      <c r="F5367" s="86" t="s">
        <v>1723</v>
      </c>
      <c r="G5367" s="92" t="s">
        <v>1723</v>
      </c>
      <c r="H5367" s="570" t="s">
        <v>1696</v>
      </c>
      <c r="I5367" s="86">
        <v>100</v>
      </c>
      <c r="J5367" s="92">
        <v>0</v>
      </c>
      <c r="K5367" s="570" t="s">
        <v>1735</v>
      </c>
      <c r="L5367" s="571"/>
      <c r="M5367" s="107">
        <v>0</v>
      </c>
    </row>
    <row r="5368" spans="2:13">
      <c r="B5368" s="61" t="s">
        <v>1680</v>
      </c>
      <c r="C5368" s="86" t="s">
        <v>1722</v>
      </c>
      <c r="D5368" s="92">
        <v>0</v>
      </c>
      <c r="E5368" s="570" t="s">
        <v>1680</v>
      </c>
      <c r="F5368" s="86" t="s">
        <v>1722</v>
      </c>
      <c r="G5368" s="92">
        <v>0</v>
      </c>
      <c r="H5368" s="570" t="s">
        <v>1697</v>
      </c>
      <c r="I5368" s="86">
        <v>0</v>
      </c>
      <c r="J5368" s="92">
        <v>20</v>
      </c>
      <c r="K5368" s="67" t="s">
        <v>1706</v>
      </c>
      <c r="L5368" s="68"/>
      <c r="M5368" s="101">
        <v>0</v>
      </c>
    </row>
    <row r="5369" spans="2:13">
      <c r="B5369" s="61" t="s">
        <v>1681</v>
      </c>
      <c r="C5369" s="86" t="s">
        <v>1722</v>
      </c>
      <c r="D5369" s="92">
        <v>0</v>
      </c>
      <c r="E5369" s="570" t="s">
        <v>1681</v>
      </c>
      <c r="F5369" s="86" t="s">
        <v>1722</v>
      </c>
      <c r="G5369" s="92">
        <v>0</v>
      </c>
      <c r="H5369" s="570" t="s">
        <v>1698</v>
      </c>
      <c r="I5369" s="86">
        <v>0</v>
      </c>
      <c r="J5369" s="92">
        <v>0</v>
      </c>
      <c r="K5369" s="838" t="s">
        <v>1707</v>
      </c>
      <c r="L5369" s="839"/>
      <c r="M5369" s="845"/>
    </row>
    <row r="5370" spans="2:13">
      <c r="B5370" s="61" t="s">
        <v>1682</v>
      </c>
      <c r="C5370" s="86" t="s">
        <v>1722</v>
      </c>
      <c r="D5370" s="92">
        <v>0</v>
      </c>
      <c r="E5370" s="570" t="s">
        <v>1682</v>
      </c>
      <c r="F5370" s="94" t="s">
        <v>824</v>
      </c>
      <c r="G5370" s="92">
        <v>80</v>
      </c>
      <c r="H5370" s="571" t="s">
        <v>1724</v>
      </c>
      <c r="I5370" s="86">
        <v>50</v>
      </c>
      <c r="J5370" s="92">
        <v>0</v>
      </c>
      <c r="K5370" s="846" t="s">
        <v>1708</v>
      </c>
      <c r="L5370" s="847"/>
      <c r="M5370" s="107">
        <v>0</v>
      </c>
    </row>
    <row r="5371" spans="2:13">
      <c r="B5371" s="61" t="s">
        <v>1683</v>
      </c>
      <c r="C5371" s="86" t="s">
        <v>1722</v>
      </c>
      <c r="D5371" s="92">
        <v>0</v>
      </c>
      <c r="E5371" s="570" t="s">
        <v>1683</v>
      </c>
      <c r="F5371" s="86" t="s">
        <v>1722</v>
      </c>
      <c r="G5371" s="92">
        <v>0</v>
      </c>
      <c r="H5371" s="570" t="s">
        <v>1699</v>
      </c>
      <c r="I5371" s="86">
        <v>0</v>
      </c>
      <c r="J5371" s="92">
        <v>0</v>
      </c>
      <c r="K5371" s="846" t="s">
        <v>1709</v>
      </c>
      <c r="L5371" s="847"/>
      <c r="M5371" s="107">
        <v>0</v>
      </c>
    </row>
    <row r="5372" spans="2:13">
      <c r="B5372" s="61" t="s">
        <v>1684</v>
      </c>
      <c r="C5372" s="86" t="s">
        <v>1722</v>
      </c>
      <c r="D5372" s="92">
        <v>0</v>
      </c>
      <c r="E5372" s="570" t="s">
        <v>1684</v>
      </c>
      <c r="F5372" s="86" t="s">
        <v>1722</v>
      </c>
      <c r="G5372" s="92">
        <v>0</v>
      </c>
      <c r="H5372" s="570" t="s">
        <v>1685</v>
      </c>
      <c r="I5372" s="86">
        <v>85</v>
      </c>
      <c r="J5372" s="92">
        <v>0</v>
      </c>
      <c r="K5372" s="846" t="s">
        <v>1710</v>
      </c>
      <c r="L5372" s="847"/>
      <c r="M5372" s="107">
        <v>0</v>
      </c>
    </row>
    <row r="5373" spans="2:13">
      <c r="B5373" s="61" t="s">
        <v>1685</v>
      </c>
      <c r="C5373" s="86" t="s">
        <v>1722</v>
      </c>
      <c r="D5373" s="92">
        <v>0</v>
      </c>
      <c r="E5373" s="570" t="s">
        <v>1685</v>
      </c>
      <c r="F5373" s="86" t="s">
        <v>1722</v>
      </c>
      <c r="G5373" s="92">
        <v>0</v>
      </c>
      <c r="H5373" s="570" t="s">
        <v>1700</v>
      </c>
      <c r="I5373" s="100">
        <v>70</v>
      </c>
      <c r="J5373" s="106">
        <v>0</v>
      </c>
      <c r="K5373" s="593" t="s">
        <v>2003</v>
      </c>
      <c r="L5373" s="100"/>
      <c r="M5373" s="101" t="s">
        <v>2004</v>
      </c>
    </row>
    <row r="5374" spans="2:13">
      <c r="B5374" s="61" t="s">
        <v>1686</v>
      </c>
      <c r="C5374" s="86" t="s">
        <v>774</v>
      </c>
      <c r="D5374" s="92">
        <v>40</v>
      </c>
      <c r="E5374" s="570" t="s">
        <v>1686</v>
      </c>
      <c r="F5374" s="86" t="s">
        <v>1722</v>
      </c>
      <c r="G5374" s="92">
        <v>0</v>
      </c>
      <c r="H5374" s="848" t="s">
        <v>1712</v>
      </c>
      <c r="I5374" s="849"/>
      <c r="J5374" s="81" t="s">
        <v>1711</v>
      </c>
      <c r="K5374" s="97">
        <v>-30</v>
      </c>
      <c r="L5374" s="82" t="s">
        <v>1705</v>
      </c>
      <c r="M5374" s="98">
        <v>170</v>
      </c>
    </row>
    <row r="5375" spans="2:13">
      <c r="B5375" s="61" t="s">
        <v>1687</v>
      </c>
      <c r="C5375" s="86" t="s">
        <v>1722</v>
      </c>
      <c r="D5375" s="92">
        <v>0</v>
      </c>
      <c r="E5375" s="570" t="s">
        <v>1687</v>
      </c>
      <c r="F5375" s="86" t="s">
        <v>1722</v>
      </c>
      <c r="G5375" s="92">
        <v>0</v>
      </c>
      <c r="H5375" s="571"/>
      <c r="I5375" s="571"/>
      <c r="J5375" s="571"/>
      <c r="K5375" s="571"/>
      <c r="L5375" s="571"/>
      <c r="M5375" s="65"/>
    </row>
    <row r="5376" spans="2:13">
      <c r="B5376" s="61" t="s">
        <v>1688</v>
      </c>
      <c r="C5376" s="96" t="s">
        <v>1372</v>
      </c>
      <c r="D5376" s="92">
        <v>72</v>
      </c>
      <c r="E5376" s="570" t="s">
        <v>1688</v>
      </c>
      <c r="F5376" s="96" t="s">
        <v>829</v>
      </c>
      <c r="G5376" s="92">
        <v>80</v>
      </c>
      <c r="H5376" s="571"/>
      <c r="I5376" s="571"/>
      <c r="J5376" s="571"/>
      <c r="K5376" s="571"/>
      <c r="L5376" s="571"/>
      <c r="M5376" s="65"/>
    </row>
    <row r="5377" spans="2:13">
      <c r="B5377" s="61" t="s">
        <v>1689</v>
      </c>
      <c r="C5377" s="86" t="s">
        <v>1722</v>
      </c>
      <c r="D5377" s="92">
        <v>0</v>
      </c>
      <c r="E5377" s="570" t="s">
        <v>1689</v>
      </c>
      <c r="F5377" s="86" t="s">
        <v>1722</v>
      </c>
      <c r="G5377" s="92">
        <v>0</v>
      </c>
      <c r="H5377" s="571"/>
      <c r="I5377" s="571"/>
      <c r="J5377" s="571"/>
      <c r="K5377" s="571"/>
      <c r="L5377" s="571"/>
      <c r="M5377" s="65"/>
    </row>
    <row r="5378" spans="2:13">
      <c r="B5378" s="61" t="s">
        <v>1690</v>
      </c>
      <c r="C5378" s="86" t="s">
        <v>1722</v>
      </c>
      <c r="D5378" s="92">
        <v>0</v>
      </c>
      <c r="E5378" s="570" t="s">
        <v>1690</v>
      </c>
      <c r="F5378" s="86" t="s">
        <v>1722</v>
      </c>
      <c r="G5378" s="92">
        <v>0</v>
      </c>
      <c r="H5378" s="571"/>
      <c r="I5378" s="571"/>
      <c r="J5378" s="571"/>
      <c r="K5378" s="571"/>
      <c r="L5378" s="571"/>
      <c r="M5378" s="65"/>
    </row>
    <row r="5379" spans="2:13">
      <c r="B5379" s="61" t="s">
        <v>1691</v>
      </c>
      <c r="C5379" s="86" t="s">
        <v>1722</v>
      </c>
      <c r="D5379" s="92">
        <v>0</v>
      </c>
      <c r="E5379" s="570" t="s">
        <v>1691</v>
      </c>
      <c r="F5379" s="109" t="s">
        <v>1073</v>
      </c>
      <c r="G5379" s="92">
        <v>60</v>
      </c>
      <c r="H5379" s="86" t="s">
        <v>1716</v>
      </c>
      <c r="I5379" s="571"/>
      <c r="J5379" s="85" t="s">
        <v>1717</v>
      </c>
      <c r="K5379" s="571"/>
      <c r="L5379" s="85" t="s">
        <v>1718</v>
      </c>
      <c r="M5379" s="65"/>
    </row>
    <row r="5380" spans="2:13">
      <c r="B5380" s="61" t="s">
        <v>1692</v>
      </c>
      <c r="C5380" s="86" t="s">
        <v>1722</v>
      </c>
      <c r="D5380" s="92">
        <v>0</v>
      </c>
      <c r="E5380" s="570" t="s">
        <v>1692</v>
      </c>
      <c r="F5380" s="86" t="s">
        <v>1722</v>
      </c>
      <c r="G5380" s="92">
        <v>0</v>
      </c>
      <c r="H5380" s="571"/>
      <c r="I5380" s="571"/>
      <c r="J5380" s="571"/>
      <c r="K5380" s="571"/>
      <c r="L5380" s="571"/>
      <c r="M5380" s="65"/>
    </row>
    <row r="5381" spans="2:13">
      <c r="B5381" s="61" t="s">
        <v>1677</v>
      </c>
      <c r="C5381" s="86" t="s">
        <v>1081</v>
      </c>
      <c r="D5381" s="92">
        <v>75</v>
      </c>
      <c r="E5381" s="570" t="s">
        <v>1677</v>
      </c>
      <c r="F5381" s="86" t="s">
        <v>761</v>
      </c>
      <c r="G5381" s="92">
        <v>80</v>
      </c>
      <c r="H5381" s="571"/>
      <c r="I5381" s="571"/>
      <c r="J5381" s="571"/>
      <c r="K5381" s="571"/>
      <c r="L5381" s="571"/>
      <c r="M5381" s="65"/>
    </row>
    <row r="5382" spans="2:13">
      <c r="B5382" s="61" t="s">
        <v>1693</v>
      </c>
      <c r="C5382" s="86" t="s">
        <v>964</v>
      </c>
      <c r="D5382" s="92">
        <v>75</v>
      </c>
      <c r="E5382" s="570" t="s">
        <v>1693</v>
      </c>
      <c r="F5382" s="86" t="s">
        <v>1722</v>
      </c>
      <c r="G5382" s="92">
        <v>0</v>
      </c>
      <c r="H5382" s="571"/>
      <c r="I5382" s="571"/>
      <c r="J5382" s="571"/>
      <c r="K5382" s="571"/>
      <c r="L5382" s="571"/>
      <c r="M5382" s="65"/>
    </row>
    <row r="5383" spans="2:13" ht="15.75" thickBot="1">
      <c r="B5383" s="102" t="s">
        <v>1729</v>
      </c>
      <c r="C5383" s="93"/>
      <c r="D5383" s="108">
        <v>73</v>
      </c>
      <c r="E5383" s="103" t="s">
        <v>1730</v>
      </c>
      <c r="F5383" s="93"/>
      <c r="G5383" s="108">
        <v>74</v>
      </c>
      <c r="H5383" s="83"/>
      <c r="I5383" s="83"/>
      <c r="J5383" s="83"/>
      <c r="K5383" s="83"/>
      <c r="L5383" s="83"/>
      <c r="M5383" s="84"/>
    </row>
    <row r="5384" spans="2:13" ht="16.5" thickTop="1" thickBot="1">
      <c r="B5384" s="156"/>
      <c r="C5384" s="157"/>
      <c r="D5384" s="157"/>
      <c r="E5384" s="156"/>
      <c r="F5384" s="157"/>
      <c r="G5384" s="157"/>
      <c r="H5384" s="156"/>
      <c r="I5384" s="156"/>
      <c r="J5384" s="156"/>
      <c r="K5384" s="156"/>
      <c r="L5384" s="156"/>
      <c r="M5384" s="156"/>
    </row>
    <row r="5385" spans="2:13" ht="16.5" thickTop="1" thickBot="1">
      <c r="B5385" s="833" t="s">
        <v>1835</v>
      </c>
      <c r="C5385" s="834"/>
      <c r="D5385" s="835" t="s">
        <v>1658</v>
      </c>
      <c r="E5385" s="836"/>
      <c r="F5385" s="836"/>
      <c r="G5385" s="836"/>
      <c r="H5385" s="836"/>
      <c r="I5385" s="837"/>
      <c r="J5385" s="158"/>
      <c r="K5385" s="59"/>
      <c r="L5385" s="59"/>
      <c r="M5385" s="60"/>
    </row>
    <row r="5386" spans="2:13" ht="15.75" thickTop="1">
      <c r="B5386" s="66" t="s">
        <v>1667</v>
      </c>
      <c r="C5386" s="612" t="s">
        <v>2114</v>
      </c>
      <c r="D5386" s="260" t="s">
        <v>1652</v>
      </c>
      <c r="E5386" s="261" t="s">
        <v>1653</v>
      </c>
      <c r="F5386" s="261" t="s">
        <v>1654</v>
      </c>
      <c r="G5386" s="261" t="s">
        <v>1656</v>
      </c>
      <c r="H5386" s="261" t="s">
        <v>1655</v>
      </c>
      <c r="I5386" s="262" t="s">
        <v>1657</v>
      </c>
      <c r="J5386" s="159"/>
      <c r="K5386" s="259"/>
      <c r="L5386" s="259"/>
      <c r="M5386" s="65"/>
    </row>
    <row r="5387" spans="2:13">
      <c r="B5387" s="66" t="s">
        <v>1757</v>
      </c>
      <c r="C5387" s="86" t="s">
        <v>1745</v>
      </c>
      <c r="D5387" s="87">
        <v>61</v>
      </c>
      <c r="E5387" s="88">
        <v>90</v>
      </c>
      <c r="F5387" s="88">
        <v>45</v>
      </c>
      <c r="G5387" s="88">
        <v>50</v>
      </c>
      <c r="H5387" s="88">
        <v>50</v>
      </c>
      <c r="I5387" s="89">
        <v>160</v>
      </c>
      <c r="J5387" s="159"/>
      <c r="K5387" s="259"/>
      <c r="L5387" s="259"/>
      <c r="M5387" s="65"/>
    </row>
    <row r="5388" spans="2:13">
      <c r="B5388" s="66" t="s">
        <v>1665</v>
      </c>
      <c r="C5388" s="86" t="s">
        <v>0</v>
      </c>
      <c r="D5388" s="838" t="s">
        <v>1669</v>
      </c>
      <c r="E5388" s="839"/>
      <c r="F5388" s="839"/>
      <c r="G5388" s="839"/>
      <c r="H5388" s="839"/>
      <c r="I5388" s="840"/>
      <c r="J5388" s="159"/>
      <c r="K5388" s="259"/>
      <c r="L5388" s="259"/>
      <c r="M5388" s="65"/>
    </row>
    <row r="5389" spans="2:13">
      <c r="B5389" s="66" t="s">
        <v>1666</v>
      </c>
      <c r="C5389" s="86" t="s">
        <v>6</v>
      </c>
      <c r="D5389" s="841" t="s">
        <v>1661</v>
      </c>
      <c r="E5389" s="842"/>
      <c r="F5389" s="842"/>
      <c r="G5389" s="842" t="s">
        <v>1662</v>
      </c>
      <c r="H5389" s="842"/>
      <c r="I5389" s="843"/>
      <c r="J5389" s="159"/>
      <c r="K5389" s="259"/>
      <c r="L5389" s="259"/>
      <c r="M5389" s="65"/>
    </row>
    <row r="5390" spans="2:13">
      <c r="B5390" s="66" t="s">
        <v>1670</v>
      </c>
      <c r="C5390" s="109" t="s">
        <v>1590</v>
      </c>
      <c r="D5390" s="63" t="s">
        <v>1663</v>
      </c>
      <c r="E5390" s="266" t="s">
        <v>1749</v>
      </c>
      <c r="F5390" s="259"/>
      <c r="G5390" s="64" t="s">
        <v>1663</v>
      </c>
      <c r="H5390" s="266" t="s">
        <v>627</v>
      </c>
      <c r="I5390" s="70"/>
      <c r="J5390" s="275"/>
      <c r="K5390" s="259"/>
      <c r="L5390" s="259"/>
      <c r="M5390" s="65"/>
    </row>
    <row r="5391" spans="2:13">
      <c r="B5391" s="66" t="s">
        <v>1659</v>
      </c>
      <c r="C5391" s="110">
        <v>1090.3699999999999</v>
      </c>
      <c r="D5391" s="71" t="s">
        <v>1664</v>
      </c>
      <c r="E5391" s="90">
        <v>80</v>
      </c>
      <c r="F5391" s="68"/>
      <c r="G5391" s="72" t="s">
        <v>1664</v>
      </c>
      <c r="H5391" s="90">
        <v>60</v>
      </c>
      <c r="I5391" s="69"/>
      <c r="J5391" s="152"/>
      <c r="K5391" s="259"/>
      <c r="L5391" s="259"/>
      <c r="M5391" s="65"/>
    </row>
    <row r="5392" spans="2:13">
      <c r="B5392" s="66" t="s">
        <v>1660</v>
      </c>
      <c r="C5392" s="140">
        <v>102.7</v>
      </c>
      <c r="D5392" s="838" t="s">
        <v>1668</v>
      </c>
      <c r="E5392" s="839"/>
      <c r="F5392" s="839"/>
      <c r="G5392" s="839"/>
      <c r="H5392" s="839"/>
      <c r="I5392" s="840"/>
      <c r="J5392" s="152"/>
      <c r="K5392" s="259"/>
      <c r="L5392" s="259"/>
      <c r="M5392" s="65"/>
    </row>
    <row r="5393" spans="2:13">
      <c r="B5393" s="66" t="s">
        <v>1728</v>
      </c>
      <c r="C5393" s="140">
        <v>589.29999999999995</v>
      </c>
      <c r="D5393" s="841" t="s">
        <v>1661</v>
      </c>
      <c r="E5393" s="842"/>
      <c r="F5393" s="842"/>
      <c r="G5393" s="842" t="s">
        <v>1662</v>
      </c>
      <c r="H5393" s="842"/>
      <c r="I5393" s="843"/>
      <c r="J5393" s="152"/>
      <c r="K5393" s="259"/>
      <c r="L5393" s="259"/>
      <c r="M5393" s="65"/>
    </row>
    <row r="5394" spans="2:13">
      <c r="B5394" s="66" t="s">
        <v>1713</v>
      </c>
      <c r="C5394" s="86">
        <v>0.94</v>
      </c>
      <c r="D5394" s="63" t="s">
        <v>1663</v>
      </c>
      <c r="E5394" s="266" t="s">
        <v>706</v>
      </c>
      <c r="F5394" s="259"/>
      <c r="G5394" s="64" t="s">
        <v>1663</v>
      </c>
      <c r="H5394" s="266" t="s">
        <v>633</v>
      </c>
      <c r="I5394" s="70"/>
      <c r="J5394" s="152"/>
      <c r="K5394" s="259"/>
      <c r="L5394" s="259"/>
      <c r="M5394" s="65"/>
    </row>
    <row r="5395" spans="2:13">
      <c r="B5395" s="66" t="s">
        <v>1714</v>
      </c>
      <c r="C5395" s="86">
        <v>2.46</v>
      </c>
      <c r="D5395" s="63" t="s">
        <v>1664</v>
      </c>
      <c r="E5395" s="90">
        <v>90</v>
      </c>
      <c r="F5395" s="68"/>
      <c r="G5395" s="72" t="s">
        <v>1664</v>
      </c>
      <c r="H5395" s="91">
        <v>52</v>
      </c>
      <c r="I5395" s="70"/>
      <c r="J5395" s="152"/>
      <c r="K5395" s="259"/>
      <c r="L5395" s="259"/>
      <c r="M5395" s="65"/>
    </row>
    <row r="5396" spans="2:13">
      <c r="B5396" s="844" t="s">
        <v>1671</v>
      </c>
      <c r="C5396" s="839"/>
      <c r="D5396" s="840"/>
      <c r="E5396" s="838" t="s">
        <v>1672</v>
      </c>
      <c r="F5396" s="839"/>
      <c r="G5396" s="840"/>
      <c r="H5396" s="838" t="s">
        <v>1673</v>
      </c>
      <c r="I5396" s="839"/>
      <c r="J5396" s="840"/>
      <c r="K5396" s="838" t="s">
        <v>1701</v>
      </c>
      <c r="L5396" s="839"/>
      <c r="M5396" s="845"/>
    </row>
    <row r="5397" spans="2:13">
      <c r="B5397" s="73" t="s">
        <v>1674</v>
      </c>
      <c r="C5397" s="261" t="s">
        <v>1675</v>
      </c>
      <c r="D5397" s="262" t="s">
        <v>1676</v>
      </c>
      <c r="E5397" s="260" t="s">
        <v>1674</v>
      </c>
      <c r="F5397" s="261" t="s">
        <v>1675</v>
      </c>
      <c r="G5397" s="262" t="s">
        <v>1676</v>
      </c>
      <c r="H5397" s="260" t="s">
        <v>1694</v>
      </c>
      <c r="I5397" s="261" t="s">
        <v>1731</v>
      </c>
      <c r="J5397" s="262" t="s">
        <v>1732</v>
      </c>
      <c r="K5397" s="260" t="s">
        <v>1702</v>
      </c>
      <c r="L5397" s="261"/>
      <c r="M5397" s="77" t="s">
        <v>1703</v>
      </c>
    </row>
    <row r="5398" spans="2:13">
      <c r="B5398" s="61" t="s">
        <v>1678</v>
      </c>
      <c r="C5398" s="86" t="s">
        <v>1144</v>
      </c>
      <c r="D5398" s="92">
        <v>102</v>
      </c>
      <c r="E5398" s="258" t="s">
        <v>1678</v>
      </c>
      <c r="F5398" s="94" t="s">
        <v>944</v>
      </c>
      <c r="G5398" s="92">
        <v>68</v>
      </c>
      <c r="H5398" s="258" t="s">
        <v>1695</v>
      </c>
      <c r="I5398" s="86">
        <v>0</v>
      </c>
      <c r="J5398" s="92">
        <v>0</v>
      </c>
      <c r="K5398" s="258" t="s">
        <v>1704</v>
      </c>
      <c r="L5398" s="259"/>
      <c r="M5398" s="107">
        <v>30</v>
      </c>
    </row>
    <row r="5399" spans="2:13">
      <c r="B5399" s="61" t="s">
        <v>1679</v>
      </c>
      <c r="C5399" s="86" t="s">
        <v>1722</v>
      </c>
      <c r="D5399" s="92">
        <v>0</v>
      </c>
      <c r="E5399" s="258" t="s">
        <v>1679</v>
      </c>
      <c r="F5399" s="86" t="s">
        <v>1722</v>
      </c>
      <c r="G5399" s="92">
        <v>0</v>
      </c>
      <c r="H5399" s="258" t="s">
        <v>1696</v>
      </c>
      <c r="I5399" s="86">
        <v>90</v>
      </c>
      <c r="J5399" s="92">
        <v>0</v>
      </c>
      <c r="K5399" s="258" t="s">
        <v>1735</v>
      </c>
      <c r="L5399" s="259"/>
      <c r="M5399" s="107">
        <v>50</v>
      </c>
    </row>
    <row r="5400" spans="2:13">
      <c r="B5400" s="61" t="s">
        <v>1680</v>
      </c>
      <c r="C5400" s="86" t="s">
        <v>1722</v>
      </c>
      <c r="D5400" s="92">
        <v>0</v>
      </c>
      <c r="E5400" s="258" t="s">
        <v>1680</v>
      </c>
      <c r="F5400" s="86" t="s">
        <v>1722</v>
      </c>
      <c r="G5400" s="92">
        <v>0</v>
      </c>
      <c r="H5400" s="258" t="s">
        <v>1697</v>
      </c>
      <c r="I5400" s="86">
        <v>0</v>
      </c>
      <c r="J5400" s="92">
        <v>0</v>
      </c>
      <c r="K5400" s="67" t="s">
        <v>1706</v>
      </c>
      <c r="L5400" s="68"/>
      <c r="M5400" s="101">
        <v>0</v>
      </c>
    </row>
    <row r="5401" spans="2:13">
      <c r="B5401" s="61" t="s">
        <v>1681</v>
      </c>
      <c r="C5401" s="86" t="s">
        <v>1722</v>
      </c>
      <c r="D5401" s="92">
        <v>0</v>
      </c>
      <c r="E5401" s="258" t="s">
        <v>1681</v>
      </c>
      <c r="F5401" s="86" t="s">
        <v>1722</v>
      </c>
      <c r="G5401" s="92">
        <v>0</v>
      </c>
      <c r="H5401" s="258" t="s">
        <v>1698</v>
      </c>
      <c r="I5401" s="86">
        <v>0</v>
      </c>
      <c r="J5401" s="92">
        <v>0</v>
      </c>
      <c r="K5401" s="838" t="s">
        <v>1707</v>
      </c>
      <c r="L5401" s="839"/>
      <c r="M5401" s="845"/>
    </row>
    <row r="5402" spans="2:13">
      <c r="B5402" s="61" t="s">
        <v>1682</v>
      </c>
      <c r="C5402" s="86" t="s">
        <v>1722</v>
      </c>
      <c r="D5402" s="92">
        <v>0</v>
      </c>
      <c r="E5402" s="258" t="s">
        <v>1682</v>
      </c>
      <c r="F5402" s="86" t="s">
        <v>885</v>
      </c>
      <c r="G5402" s="92">
        <v>60</v>
      </c>
      <c r="H5402" s="259" t="s">
        <v>1724</v>
      </c>
      <c r="I5402" s="86">
        <v>50</v>
      </c>
      <c r="J5402" s="92">
        <v>0</v>
      </c>
      <c r="K5402" s="846" t="s">
        <v>1708</v>
      </c>
      <c r="L5402" s="847"/>
      <c r="M5402" s="107">
        <v>0</v>
      </c>
    </row>
    <row r="5403" spans="2:13">
      <c r="B5403" s="61" t="s">
        <v>1683</v>
      </c>
      <c r="C5403" s="86" t="s">
        <v>1722</v>
      </c>
      <c r="D5403" s="92">
        <v>0</v>
      </c>
      <c r="E5403" s="258" t="s">
        <v>1683</v>
      </c>
      <c r="F5403" s="86" t="s">
        <v>1722</v>
      </c>
      <c r="G5403" s="92">
        <v>0</v>
      </c>
      <c r="H5403" s="258" t="s">
        <v>1699</v>
      </c>
      <c r="I5403" s="86">
        <v>0</v>
      </c>
      <c r="J5403" s="92">
        <v>0</v>
      </c>
      <c r="K5403" s="846" t="s">
        <v>1709</v>
      </c>
      <c r="L5403" s="847"/>
      <c r="M5403" s="107">
        <v>0</v>
      </c>
    </row>
    <row r="5404" spans="2:13">
      <c r="B5404" s="61" t="s">
        <v>1684</v>
      </c>
      <c r="C5404" s="86" t="s">
        <v>1722</v>
      </c>
      <c r="D5404" s="92">
        <v>0</v>
      </c>
      <c r="E5404" s="258" t="s">
        <v>1684</v>
      </c>
      <c r="F5404" s="86" t="s">
        <v>1722</v>
      </c>
      <c r="G5404" s="92">
        <v>0</v>
      </c>
      <c r="H5404" s="258" t="s">
        <v>1685</v>
      </c>
      <c r="I5404" s="86">
        <v>85</v>
      </c>
      <c r="J5404" s="92">
        <v>0</v>
      </c>
      <c r="K5404" s="846" t="s">
        <v>1710</v>
      </c>
      <c r="L5404" s="847"/>
      <c r="M5404" s="107">
        <v>0</v>
      </c>
    </row>
    <row r="5405" spans="2:13">
      <c r="B5405" s="61" t="s">
        <v>1685</v>
      </c>
      <c r="C5405" s="86" t="s">
        <v>1722</v>
      </c>
      <c r="D5405" s="92">
        <v>0</v>
      </c>
      <c r="E5405" s="258" t="s">
        <v>1685</v>
      </c>
      <c r="F5405" s="86" t="s">
        <v>1722</v>
      </c>
      <c r="G5405" s="92">
        <v>0</v>
      </c>
      <c r="H5405" s="258" t="s">
        <v>1700</v>
      </c>
      <c r="I5405" s="100">
        <v>0</v>
      </c>
      <c r="J5405" s="106">
        <v>0</v>
      </c>
      <c r="K5405" s="593" t="s">
        <v>2003</v>
      </c>
      <c r="L5405" s="100"/>
      <c r="M5405" s="101" t="s">
        <v>2006</v>
      </c>
    </row>
    <row r="5406" spans="2:13">
      <c r="B5406" s="61" t="s">
        <v>1686</v>
      </c>
      <c r="C5406" s="86" t="s">
        <v>774</v>
      </c>
      <c r="D5406" s="92">
        <v>40</v>
      </c>
      <c r="E5406" s="258" t="s">
        <v>1686</v>
      </c>
      <c r="F5406" s="86" t="s">
        <v>1722</v>
      </c>
      <c r="G5406" s="92">
        <v>0</v>
      </c>
      <c r="H5406" s="848" t="s">
        <v>1712</v>
      </c>
      <c r="I5406" s="849"/>
      <c r="J5406" s="81" t="s">
        <v>1711</v>
      </c>
      <c r="K5406" s="97">
        <v>80</v>
      </c>
      <c r="L5406" s="82" t="s">
        <v>1705</v>
      </c>
      <c r="M5406" s="98">
        <v>100</v>
      </c>
    </row>
    <row r="5407" spans="2:13">
      <c r="B5407" s="61" t="s">
        <v>1687</v>
      </c>
      <c r="C5407" s="86" t="s">
        <v>1723</v>
      </c>
      <c r="D5407" s="92" t="s">
        <v>1723</v>
      </c>
      <c r="E5407" s="258" t="s">
        <v>1687</v>
      </c>
      <c r="F5407" s="86" t="s">
        <v>1723</v>
      </c>
      <c r="G5407" s="92" t="s">
        <v>1723</v>
      </c>
      <c r="H5407" s="259"/>
      <c r="I5407" s="259"/>
      <c r="J5407" s="259"/>
      <c r="K5407" s="259"/>
      <c r="L5407" s="259"/>
      <c r="M5407" s="65"/>
    </row>
    <row r="5408" spans="2:13">
      <c r="B5408" s="61" t="s">
        <v>1688</v>
      </c>
      <c r="C5408" s="86" t="s">
        <v>1722</v>
      </c>
      <c r="D5408" s="92">
        <v>0</v>
      </c>
      <c r="E5408" s="258" t="s">
        <v>1688</v>
      </c>
      <c r="F5408" s="86" t="s">
        <v>1722</v>
      </c>
      <c r="G5408" s="92">
        <v>0</v>
      </c>
      <c r="H5408" s="259"/>
      <c r="I5408" s="259"/>
      <c r="J5408" s="259"/>
      <c r="K5408" s="259"/>
      <c r="L5408" s="259"/>
      <c r="M5408" s="65"/>
    </row>
    <row r="5409" spans="2:13">
      <c r="B5409" s="61" t="s">
        <v>1689</v>
      </c>
      <c r="C5409" s="86" t="s">
        <v>1723</v>
      </c>
      <c r="D5409" s="92" t="s">
        <v>1723</v>
      </c>
      <c r="E5409" s="258" t="s">
        <v>1689</v>
      </c>
      <c r="F5409" s="86" t="s">
        <v>1723</v>
      </c>
      <c r="G5409" s="92" t="s">
        <v>1723</v>
      </c>
      <c r="H5409" s="259"/>
      <c r="I5409" s="259"/>
      <c r="J5409" s="259"/>
      <c r="K5409" s="259"/>
      <c r="L5409" s="259"/>
      <c r="M5409" s="65"/>
    </row>
    <row r="5410" spans="2:13">
      <c r="B5410" s="61" t="s">
        <v>1690</v>
      </c>
      <c r="C5410" s="86" t="s">
        <v>1722</v>
      </c>
      <c r="D5410" s="92">
        <v>0</v>
      </c>
      <c r="E5410" s="258" t="s">
        <v>1690</v>
      </c>
      <c r="F5410" s="86" t="s">
        <v>1722</v>
      </c>
      <c r="G5410" s="92">
        <v>0</v>
      </c>
      <c r="H5410" s="259"/>
      <c r="I5410" s="259"/>
      <c r="J5410" s="259"/>
      <c r="K5410" s="259"/>
      <c r="L5410" s="259"/>
      <c r="M5410" s="65"/>
    </row>
    <row r="5411" spans="2:13">
      <c r="B5411" s="61" t="s">
        <v>1691</v>
      </c>
      <c r="C5411" s="86" t="s">
        <v>1722</v>
      </c>
      <c r="D5411" s="92">
        <v>0</v>
      </c>
      <c r="E5411" s="258" t="s">
        <v>1691</v>
      </c>
      <c r="F5411" s="96" t="s">
        <v>1185</v>
      </c>
      <c r="G5411" s="92">
        <v>80</v>
      </c>
      <c r="H5411" s="86" t="s">
        <v>1716</v>
      </c>
      <c r="I5411" s="259"/>
      <c r="J5411" s="85" t="s">
        <v>1717</v>
      </c>
      <c r="K5411" s="259"/>
      <c r="L5411" s="85" t="s">
        <v>1718</v>
      </c>
      <c r="M5411" s="65"/>
    </row>
    <row r="5412" spans="2:13">
      <c r="B5412" s="61" t="s">
        <v>1692</v>
      </c>
      <c r="C5412" s="86" t="s">
        <v>1722</v>
      </c>
      <c r="D5412" s="92">
        <v>0</v>
      </c>
      <c r="E5412" s="258" t="s">
        <v>1692</v>
      </c>
      <c r="F5412" s="86" t="s">
        <v>1722</v>
      </c>
      <c r="G5412" s="92">
        <v>0</v>
      </c>
      <c r="H5412" s="259"/>
      <c r="I5412" s="259"/>
      <c r="J5412" s="259"/>
      <c r="K5412" s="259"/>
      <c r="L5412" s="259"/>
      <c r="M5412" s="65"/>
    </row>
    <row r="5413" spans="2:13">
      <c r="B5413" s="61" t="s">
        <v>1677</v>
      </c>
      <c r="C5413" s="94" t="s">
        <v>1066</v>
      </c>
      <c r="D5413" s="92">
        <v>70</v>
      </c>
      <c r="E5413" s="258" t="s">
        <v>1677</v>
      </c>
      <c r="F5413" s="86" t="s">
        <v>1722</v>
      </c>
      <c r="G5413" s="92">
        <v>0</v>
      </c>
      <c r="H5413" s="259"/>
      <c r="I5413" s="259"/>
      <c r="J5413" s="259"/>
      <c r="K5413" s="259"/>
      <c r="L5413" s="259"/>
      <c r="M5413" s="65"/>
    </row>
    <row r="5414" spans="2:13">
      <c r="B5414" s="61" t="s">
        <v>1693</v>
      </c>
      <c r="C5414" s="94" t="s">
        <v>1022</v>
      </c>
      <c r="D5414" s="92">
        <v>48</v>
      </c>
      <c r="E5414" s="258" t="s">
        <v>1693</v>
      </c>
      <c r="F5414" s="86" t="s">
        <v>1722</v>
      </c>
      <c r="G5414" s="92">
        <v>0</v>
      </c>
      <c r="H5414" s="259"/>
      <c r="I5414" s="259"/>
      <c r="J5414" s="259"/>
      <c r="K5414" s="259"/>
      <c r="L5414" s="259"/>
      <c r="M5414" s="65"/>
    </row>
    <row r="5415" spans="2:13" ht="15.75" thickBot="1">
      <c r="B5415" s="102" t="s">
        <v>1729</v>
      </c>
      <c r="C5415" s="93"/>
      <c r="D5415" s="108">
        <v>65</v>
      </c>
      <c r="E5415" s="103" t="s">
        <v>1730</v>
      </c>
      <c r="F5415" s="93"/>
      <c r="G5415" s="108">
        <v>69</v>
      </c>
      <c r="H5415" s="83"/>
      <c r="I5415" s="83"/>
      <c r="J5415" s="83"/>
      <c r="K5415" s="83"/>
      <c r="L5415" s="83"/>
      <c r="M5415" s="84"/>
    </row>
    <row r="5416" spans="2:13" ht="16.5" thickTop="1" thickBot="1">
      <c r="B5416" s="156"/>
      <c r="C5416" s="157"/>
      <c r="D5416" s="157"/>
      <c r="E5416" s="156"/>
      <c r="F5416" s="157"/>
      <c r="G5416" s="157"/>
      <c r="H5416" s="156"/>
      <c r="I5416" s="156"/>
      <c r="J5416" s="156"/>
      <c r="K5416" s="156"/>
      <c r="L5416" s="156"/>
      <c r="M5416" s="156"/>
    </row>
    <row r="5417" spans="2:13" ht="16.5" thickTop="1" thickBot="1">
      <c r="B5417" s="833" t="s">
        <v>2179</v>
      </c>
      <c r="C5417" s="834"/>
      <c r="D5417" s="835" t="s">
        <v>1658</v>
      </c>
      <c r="E5417" s="836"/>
      <c r="F5417" s="836"/>
      <c r="G5417" s="836"/>
      <c r="H5417" s="836"/>
      <c r="I5417" s="837"/>
      <c r="J5417" s="131"/>
      <c r="K5417" s="59"/>
      <c r="L5417" s="59"/>
      <c r="M5417" s="60"/>
    </row>
    <row r="5418" spans="2:13" ht="15.75" thickTop="1">
      <c r="B5418" s="66" t="s">
        <v>1667</v>
      </c>
      <c r="C5418" s="732" t="s">
        <v>2035</v>
      </c>
      <c r="D5418" s="731" t="s">
        <v>1652</v>
      </c>
      <c r="E5418" s="732" t="s">
        <v>1653</v>
      </c>
      <c r="F5418" s="732" t="s">
        <v>1654</v>
      </c>
      <c r="G5418" s="732" t="s">
        <v>1656</v>
      </c>
      <c r="H5418" s="732" t="s">
        <v>1655</v>
      </c>
      <c r="I5418" s="733" t="s">
        <v>1657</v>
      </c>
      <c r="J5418" s="132"/>
      <c r="K5418" s="735"/>
      <c r="L5418" s="735"/>
      <c r="M5418" s="65"/>
    </row>
    <row r="5419" spans="2:13">
      <c r="B5419" s="66" t="s">
        <v>1757</v>
      </c>
      <c r="C5419" s="86" t="s">
        <v>1792</v>
      </c>
      <c r="D5419" s="87">
        <v>100</v>
      </c>
      <c r="E5419" s="88">
        <v>50</v>
      </c>
      <c r="F5419" s="88">
        <v>50</v>
      </c>
      <c r="G5419" s="88">
        <v>76</v>
      </c>
      <c r="H5419" s="88">
        <v>96</v>
      </c>
      <c r="I5419" s="89">
        <v>70</v>
      </c>
      <c r="J5419" s="132"/>
      <c r="K5419" s="735"/>
      <c r="L5419" s="735"/>
      <c r="M5419" s="65"/>
    </row>
    <row r="5420" spans="2:13">
      <c r="B5420" s="66" t="s">
        <v>1665</v>
      </c>
      <c r="C5420" s="86" t="s">
        <v>11</v>
      </c>
      <c r="D5420" s="838" t="s">
        <v>1669</v>
      </c>
      <c r="E5420" s="839"/>
      <c r="F5420" s="839"/>
      <c r="G5420" s="839"/>
      <c r="H5420" s="839"/>
      <c r="I5420" s="840"/>
      <c r="J5420" s="132"/>
      <c r="K5420" s="735"/>
      <c r="L5420" s="735"/>
      <c r="M5420" s="65"/>
    </row>
    <row r="5421" spans="2:13">
      <c r="B5421" s="66" t="s">
        <v>1666</v>
      </c>
      <c r="C5421" s="86" t="s">
        <v>6</v>
      </c>
      <c r="D5421" s="841" t="s">
        <v>1661</v>
      </c>
      <c r="E5421" s="842"/>
      <c r="F5421" s="842"/>
      <c r="G5421" s="842" t="s">
        <v>1662</v>
      </c>
      <c r="H5421" s="842"/>
      <c r="I5421" s="843"/>
      <c r="J5421" s="132"/>
      <c r="K5421" s="735"/>
      <c r="L5421" s="735"/>
      <c r="M5421" s="65"/>
    </row>
    <row r="5422" spans="2:13">
      <c r="B5422" s="66" t="s">
        <v>1670</v>
      </c>
      <c r="C5422" s="86" t="s">
        <v>1485</v>
      </c>
      <c r="D5422" s="63" t="s">
        <v>1663</v>
      </c>
      <c r="E5422" s="735" t="s">
        <v>1144</v>
      </c>
      <c r="F5422" s="735"/>
      <c r="G5422" s="64" t="s">
        <v>1663</v>
      </c>
      <c r="H5422" s="735" t="s">
        <v>1205</v>
      </c>
      <c r="I5422" s="70"/>
      <c r="J5422" s="301"/>
      <c r="K5422" s="735"/>
      <c r="L5422" s="735"/>
      <c r="M5422" s="65"/>
    </row>
    <row r="5423" spans="2:13">
      <c r="B5423" s="66" t="s">
        <v>1659</v>
      </c>
      <c r="C5423" s="140">
        <v>437.92</v>
      </c>
      <c r="D5423" s="71" t="s">
        <v>1664</v>
      </c>
      <c r="E5423" s="90">
        <v>102</v>
      </c>
      <c r="F5423" s="68"/>
      <c r="G5423" s="72" t="s">
        <v>1664</v>
      </c>
      <c r="H5423" s="90">
        <v>63</v>
      </c>
      <c r="I5423" s="69"/>
      <c r="J5423" s="152"/>
      <c r="K5423" s="735"/>
      <c r="L5423" s="735"/>
      <c r="M5423" s="65"/>
    </row>
    <row r="5424" spans="2:13">
      <c r="B5424" s="66" t="s">
        <v>1660</v>
      </c>
      <c r="C5424" s="140">
        <v>337.26</v>
      </c>
      <c r="D5424" s="838" t="s">
        <v>1668</v>
      </c>
      <c r="E5424" s="839"/>
      <c r="F5424" s="839"/>
      <c r="G5424" s="839"/>
      <c r="H5424" s="839"/>
      <c r="I5424" s="840"/>
      <c r="J5424" s="152"/>
      <c r="K5424" s="735"/>
      <c r="L5424" s="735"/>
      <c r="M5424" s="65"/>
    </row>
    <row r="5425" spans="2:13">
      <c r="B5425" s="66" t="s">
        <v>1728</v>
      </c>
      <c r="C5425" s="140">
        <v>388.56</v>
      </c>
      <c r="D5425" s="841" t="s">
        <v>1661</v>
      </c>
      <c r="E5425" s="842"/>
      <c r="F5425" s="842"/>
      <c r="G5425" s="842" t="s">
        <v>1662</v>
      </c>
      <c r="H5425" s="842"/>
      <c r="I5425" s="843"/>
      <c r="J5425" s="152"/>
      <c r="K5425" s="735"/>
      <c r="L5425" s="735"/>
      <c r="M5425" s="65"/>
    </row>
    <row r="5426" spans="2:13">
      <c r="B5426" s="66" t="s">
        <v>1713</v>
      </c>
      <c r="C5426" s="140">
        <v>1.54</v>
      </c>
      <c r="D5426" s="63" t="s">
        <v>1663</v>
      </c>
      <c r="E5426" s="735" t="s">
        <v>944</v>
      </c>
      <c r="F5426" s="735"/>
      <c r="G5426" s="64" t="s">
        <v>1663</v>
      </c>
      <c r="H5426" s="735" t="s">
        <v>634</v>
      </c>
      <c r="I5426" s="70"/>
      <c r="J5426" s="152"/>
      <c r="K5426" s="735"/>
      <c r="L5426" s="735"/>
      <c r="M5426" s="65"/>
    </row>
    <row r="5427" spans="2:13">
      <c r="B5427" s="66" t="s">
        <v>1714</v>
      </c>
      <c r="C5427" s="140">
        <v>1.08</v>
      </c>
      <c r="D5427" s="63" t="s">
        <v>1664</v>
      </c>
      <c r="E5427" s="90">
        <v>68</v>
      </c>
      <c r="F5427" s="68"/>
      <c r="G5427" s="72" t="s">
        <v>1664</v>
      </c>
      <c r="H5427" s="91">
        <v>71</v>
      </c>
      <c r="I5427" s="70"/>
      <c r="J5427" s="152"/>
      <c r="K5427" s="735"/>
      <c r="L5427" s="735"/>
      <c r="M5427" s="65"/>
    </row>
    <row r="5428" spans="2:13">
      <c r="B5428" s="844" t="s">
        <v>1671</v>
      </c>
      <c r="C5428" s="839"/>
      <c r="D5428" s="840"/>
      <c r="E5428" s="838" t="s">
        <v>1672</v>
      </c>
      <c r="F5428" s="839"/>
      <c r="G5428" s="840"/>
      <c r="H5428" s="838" t="s">
        <v>1673</v>
      </c>
      <c r="I5428" s="839"/>
      <c r="J5428" s="840"/>
      <c r="K5428" s="838" t="s">
        <v>1701</v>
      </c>
      <c r="L5428" s="839"/>
      <c r="M5428" s="845"/>
    </row>
    <row r="5429" spans="2:13">
      <c r="B5429" s="73" t="s">
        <v>1674</v>
      </c>
      <c r="C5429" s="732" t="s">
        <v>1675</v>
      </c>
      <c r="D5429" s="733" t="s">
        <v>1676</v>
      </c>
      <c r="E5429" s="731" t="s">
        <v>1674</v>
      </c>
      <c r="F5429" s="732" t="s">
        <v>1675</v>
      </c>
      <c r="G5429" s="733" t="s">
        <v>1676</v>
      </c>
      <c r="H5429" s="731" t="s">
        <v>1694</v>
      </c>
      <c r="I5429" s="732" t="s">
        <v>1731</v>
      </c>
      <c r="J5429" s="733" t="s">
        <v>1732</v>
      </c>
      <c r="K5429" s="731" t="s">
        <v>1702</v>
      </c>
      <c r="L5429" s="732"/>
      <c r="M5429" s="77" t="s">
        <v>1703</v>
      </c>
    </row>
    <row r="5430" spans="2:13">
      <c r="B5430" s="61" t="s">
        <v>1678</v>
      </c>
      <c r="C5430" s="86" t="s">
        <v>1723</v>
      </c>
      <c r="D5430" s="92" t="s">
        <v>1723</v>
      </c>
      <c r="E5430" s="734" t="s">
        <v>1678</v>
      </c>
      <c r="F5430" s="86" t="s">
        <v>1723</v>
      </c>
      <c r="G5430" s="92" t="s">
        <v>1723</v>
      </c>
      <c r="H5430" s="734" t="s">
        <v>1695</v>
      </c>
      <c r="I5430" s="86">
        <v>0</v>
      </c>
      <c r="J5430" s="92">
        <v>10</v>
      </c>
      <c r="K5430" s="734" t="s">
        <v>1704</v>
      </c>
      <c r="L5430" s="735"/>
      <c r="M5430" s="107">
        <v>25</v>
      </c>
    </row>
    <row r="5431" spans="2:13">
      <c r="B5431" s="61" t="s">
        <v>1679</v>
      </c>
      <c r="C5431" s="86" t="s">
        <v>1722</v>
      </c>
      <c r="D5431" s="92">
        <v>0</v>
      </c>
      <c r="E5431" s="734" t="s">
        <v>1679</v>
      </c>
      <c r="F5431" s="94" t="s">
        <v>930</v>
      </c>
      <c r="G5431" s="92">
        <v>90</v>
      </c>
      <c r="H5431" s="734" t="s">
        <v>1696</v>
      </c>
      <c r="I5431" s="86">
        <v>90</v>
      </c>
      <c r="J5431" s="92">
        <v>0</v>
      </c>
      <c r="K5431" s="734" t="s">
        <v>1735</v>
      </c>
      <c r="L5431" s="735"/>
      <c r="M5431" s="107">
        <v>50</v>
      </c>
    </row>
    <row r="5432" spans="2:13">
      <c r="B5432" s="61" t="s">
        <v>1680</v>
      </c>
      <c r="C5432" s="86" t="s">
        <v>1722</v>
      </c>
      <c r="D5432" s="92">
        <v>0</v>
      </c>
      <c r="E5432" s="734" t="s">
        <v>1680</v>
      </c>
      <c r="F5432" s="86" t="s">
        <v>1722</v>
      </c>
      <c r="G5432" s="92">
        <v>0</v>
      </c>
      <c r="H5432" s="734" t="s">
        <v>1697</v>
      </c>
      <c r="I5432" s="86">
        <v>0</v>
      </c>
      <c r="J5432" s="92">
        <v>30</v>
      </c>
      <c r="K5432" s="67" t="s">
        <v>1706</v>
      </c>
      <c r="L5432" s="68"/>
      <c r="M5432" s="101">
        <v>0</v>
      </c>
    </row>
    <row r="5433" spans="2:13">
      <c r="B5433" s="61" t="s">
        <v>1681</v>
      </c>
      <c r="C5433" s="86" t="s">
        <v>1722</v>
      </c>
      <c r="D5433" s="92">
        <v>0</v>
      </c>
      <c r="E5433" s="734" t="s">
        <v>1681</v>
      </c>
      <c r="F5433" s="86" t="s">
        <v>1722</v>
      </c>
      <c r="G5433" s="92">
        <v>0</v>
      </c>
      <c r="H5433" s="734" t="s">
        <v>1698</v>
      </c>
      <c r="I5433" s="86">
        <v>0</v>
      </c>
      <c r="J5433" s="92">
        <v>0</v>
      </c>
      <c r="K5433" s="838" t="s">
        <v>1707</v>
      </c>
      <c r="L5433" s="839"/>
      <c r="M5433" s="845"/>
    </row>
    <row r="5434" spans="2:13">
      <c r="B5434" s="61" t="s">
        <v>1682</v>
      </c>
      <c r="C5434" s="86" t="s">
        <v>1722</v>
      </c>
      <c r="D5434" s="92">
        <v>0</v>
      </c>
      <c r="E5434" s="734" t="s">
        <v>1682</v>
      </c>
      <c r="F5434" s="86" t="s">
        <v>1722</v>
      </c>
      <c r="G5434" s="92">
        <v>0</v>
      </c>
      <c r="H5434" s="735" t="s">
        <v>1724</v>
      </c>
      <c r="I5434" s="86">
        <v>50</v>
      </c>
      <c r="J5434" s="92">
        <v>0</v>
      </c>
      <c r="K5434" s="846" t="s">
        <v>1708</v>
      </c>
      <c r="L5434" s="847"/>
      <c r="M5434" s="107">
        <v>0</v>
      </c>
    </row>
    <row r="5435" spans="2:13">
      <c r="B5435" s="61" t="s">
        <v>1683</v>
      </c>
      <c r="C5435" s="86" t="s">
        <v>1722</v>
      </c>
      <c r="D5435" s="92">
        <v>0</v>
      </c>
      <c r="E5435" s="734" t="s">
        <v>1683</v>
      </c>
      <c r="F5435" s="86" t="s">
        <v>1722</v>
      </c>
      <c r="G5435" s="92">
        <v>0</v>
      </c>
      <c r="H5435" s="734" t="s">
        <v>1699</v>
      </c>
      <c r="I5435" s="86">
        <v>0</v>
      </c>
      <c r="J5435" s="92">
        <v>0</v>
      </c>
      <c r="K5435" s="846" t="s">
        <v>1709</v>
      </c>
      <c r="L5435" s="847"/>
      <c r="M5435" s="107">
        <v>0</v>
      </c>
    </row>
    <row r="5436" spans="2:13">
      <c r="B5436" s="61" t="s">
        <v>1684</v>
      </c>
      <c r="C5436" s="86" t="s">
        <v>1722</v>
      </c>
      <c r="D5436" s="92">
        <v>0</v>
      </c>
      <c r="E5436" s="734" t="s">
        <v>1684</v>
      </c>
      <c r="F5436" s="86" t="s">
        <v>1722</v>
      </c>
      <c r="G5436" s="92">
        <v>0</v>
      </c>
      <c r="H5436" s="734" t="s">
        <v>1685</v>
      </c>
      <c r="I5436" s="86">
        <v>85</v>
      </c>
      <c r="J5436" s="92">
        <v>0</v>
      </c>
      <c r="K5436" s="846" t="s">
        <v>1710</v>
      </c>
      <c r="L5436" s="847"/>
      <c r="M5436" s="107">
        <v>0</v>
      </c>
    </row>
    <row r="5437" spans="2:13">
      <c r="B5437" s="61" t="s">
        <v>1685</v>
      </c>
      <c r="C5437" s="86" t="s">
        <v>1722</v>
      </c>
      <c r="D5437" s="92">
        <v>0</v>
      </c>
      <c r="E5437" s="734" t="s">
        <v>1685</v>
      </c>
      <c r="F5437" s="86" t="s">
        <v>1722</v>
      </c>
      <c r="G5437" s="92">
        <v>0</v>
      </c>
      <c r="H5437" s="734" t="s">
        <v>1700</v>
      </c>
      <c r="I5437" s="100">
        <v>60</v>
      </c>
      <c r="J5437" s="106">
        <v>0</v>
      </c>
      <c r="K5437" s="593" t="s">
        <v>2003</v>
      </c>
      <c r="L5437" s="100"/>
      <c r="M5437" s="101" t="s">
        <v>2004</v>
      </c>
    </row>
    <row r="5438" spans="2:13">
      <c r="B5438" s="61" t="s">
        <v>1686</v>
      </c>
      <c r="C5438" s="86" t="s">
        <v>1722</v>
      </c>
      <c r="D5438" s="92">
        <v>0</v>
      </c>
      <c r="E5438" s="734" t="s">
        <v>1686</v>
      </c>
      <c r="F5438" s="86" t="s">
        <v>1722</v>
      </c>
      <c r="G5438" s="92">
        <v>0</v>
      </c>
      <c r="H5438" s="848" t="s">
        <v>1712</v>
      </c>
      <c r="I5438" s="849"/>
      <c r="J5438" s="81" t="s">
        <v>1711</v>
      </c>
      <c r="K5438" s="97">
        <v>40</v>
      </c>
      <c r="L5438" s="82" t="s">
        <v>1705</v>
      </c>
      <c r="M5438" s="98">
        <v>165</v>
      </c>
    </row>
    <row r="5439" spans="2:13">
      <c r="B5439" s="61" t="s">
        <v>1687</v>
      </c>
      <c r="C5439" s="86" t="s">
        <v>1723</v>
      </c>
      <c r="D5439" s="92" t="s">
        <v>1723</v>
      </c>
      <c r="E5439" s="734" t="s">
        <v>1687</v>
      </c>
      <c r="F5439" s="86" t="s">
        <v>1723</v>
      </c>
      <c r="G5439" s="92" t="s">
        <v>1723</v>
      </c>
      <c r="H5439" s="735"/>
      <c r="I5439" s="735"/>
      <c r="J5439" s="735"/>
      <c r="K5439" s="735"/>
      <c r="L5439" s="735"/>
      <c r="M5439" s="65"/>
    </row>
    <row r="5440" spans="2:13">
      <c r="B5440" s="61" t="s">
        <v>1688</v>
      </c>
      <c r="C5440" s="96" t="s">
        <v>1372</v>
      </c>
      <c r="D5440" s="92">
        <v>72</v>
      </c>
      <c r="E5440" s="734" t="s">
        <v>1688</v>
      </c>
      <c r="F5440" s="86" t="s">
        <v>13</v>
      </c>
      <c r="G5440" s="92">
        <v>90</v>
      </c>
      <c r="H5440" s="735"/>
      <c r="I5440" s="735"/>
      <c r="J5440" s="735"/>
      <c r="K5440" s="735"/>
      <c r="L5440" s="735"/>
      <c r="M5440" s="65"/>
    </row>
    <row r="5441" spans="2:13">
      <c r="B5441" s="61" t="s">
        <v>1689</v>
      </c>
      <c r="C5441" s="86" t="s">
        <v>1722</v>
      </c>
      <c r="D5441" s="92">
        <v>0</v>
      </c>
      <c r="E5441" s="734" t="s">
        <v>1689</v>
      </c>
      <c r="F5441" s="94" t="s">
        <v>1196</v>
      </c>
      <c r="G5441" s="92">
        <v>60</v>
      </c>
      <c r="H5441" s="735"/>
      <c r="I5441" s="735"/>
      <c r="J5441" s="735"/>
      <c r="K5441" s="735"/>
      <c r="L5441" s="735"/>
      <c r="M5441" s="65"/>
    </row>
    <row r="5442" spans="2:13">
      <c r="B5442" s="61" t="s">
        <v>1690</v>
      </c>
      <c r="C5442" s="86" t="s">
        <v>1722</v>
      </c>
      <c r="D5442" s="92">
        <v>0</v>
      </c>
      <c r="E5442" s="734" t="s">
        <v>1690</v>
      </c>
      <c r="F5442" s="86" t="s">
        <v>1722</v>
      </c>
      <c r="G5442" s="92">
        <v>0</v>
      </c>
      <c r="H5442" s="735"/>
      <c r="I5442" s="735"/>
      <c r="J5442" s="735"/>
      <c r="K5442" s="735"/>
      <c r="L5442" s="735"/>
      <c r="M5442" s="65"/>
    </row>
    <row r="5443" spans="2:13">
      <c r="B5443" s="61" t="s">
        <v>1691</v>
      </c>
      <c r="C5443" s="86" t="s">
        <v>1722</v>
      </c>
      <c r="D5443" s="92">
        <v>0</v>
      </c>
      <c r="E5443" s="734" t="s">
        <v>1691</v>
      </c>
      <c r="F5443" s="96" t="s">
        <v>1185</v>
      </c>
      <c r="G5443" s="92">
        <v>80</v>
      </c>
      <c r="H5443" s="86" t="s">
        <v>1716</v>
      </c>
      <c r="I5443" s="735"/>
      <c r="J5443" s="85" t="s">
        <v>1717</v>
      </c>
      <c r="K5443" s="735"/>
      <c r="L5443" s="85" t="s">
        <v>1718</v>
      </c>
      <c r="M5443" s="65"/>
    </row>
    <row r="5444" spans="2:13">
      <c r="B5444" s="61" t="s">
        <v>1692</v>
      </c>
      <c r="C5444" s="86" t="s">
        <v>1722</v>
      </c>
      <c r="D5444" s="92">
        <v>0</v>
      </c>
      <c r="E5444" s="734" t="s">
        <v>1692</v>
      </c>
      <c r="F5444" s="86" t="s">
        <v>1332</v>
      </c>
      <c r="G5444" s="92">
        <v>40</v>
      </c>
      <c r="H5444" s="735"/>
      <c r="I5444" s="735"/>
      <c r="J5444" s="735"/>
      <c r="K5444" s="735"/>
      <c r="L5444" s="735"/>
      <c r="M5444" s="65"/>
    </row>
    <row r="5445" spans="2:13">
      <c r="B5445" s="61" t="s">
        <v>1677</v>
      </c>
      <c r="C5445" s="94" t="s">
        <v>833</v>
      </c>
      <c r="D5445" s="92">
        <v>60</v>
      </c>
      <c r="E5445" s="734" t="s">
        <v>1677</v>
      </c>
      <c r="F5445" s="86" t="s">
        <v>1722</v>
      </c>
      <c r="G5445" s="92">
        <v>0</v>
      </c>
      <c r="H5445" s="735"/>
      <c r="I5445" s="735"/>
      <c r="J5445" s="735"/>
      <c r="K5445" s="735"/>
      <c r="L5445" s="735"/>
      <c r="M5445" s="65"/>
    </row>
    <row r="5446" spans="2:13">
      <c r="B5446" s="61" t="s">
        <v>1693</v>
      </c>
      <c r="C5446" s="94" t="s">
        <v>1247</v>
      </c>
      <c r="D5446" s="92">
        <v>63</v>
      </c>
      <c r="E5446" s="734" t="s">
        <v>1693</v>
      </c>
      <c r="F5446" s="86" t="s">
        <v>1722</v>
      </c>
      <c r="G5446" s="92">
        <v>0</v>
      </c>
      <c r="H5446" s="735"/>
      <c r="I5446" s="735"/>
      <c r="J5446" s="735"/>
      <c r="K5446" s="735"/>
      <c r="L5446" s="735"/>
      <c r="M5446" s="65"/>
    </row>
    <row r="5447" spans="2:13" ht="15.75" thickBot="1">
      <c r="B5447" s="102" t="s">
        <v>1729</v>
      </c>
      <c r="C5447" s="93"/>
      <c r="D5447" s="108">
        <v>65</v>
      </c>
      <c r="E5447" s="103" t="s">
        <v>1730</v>
      </c>
      <c r="F5447" s="93"/>
      <c r="G5447" s="108">
        <v>72</v>
      </c>
      <c r="H5447" s="83"/>
      <c r="I5447" s="83"/>
      <c r="J5447" s="83"/>
      <c r="K5447" s="83"/>
      <c r="L5447" s="83"/>
      <c r="M5447" s="84"/>
    </row>
    <row r="5448" spans="2:13" ht="15.75" thickTop="1">
      <c r="B5448" s="156"/>
      <c r="C5448" s="157"/>
      <c r="D5448" s="157"/>
      <c r="E5448" s="156"/>
      <c r="F5448" s="157"/>
      <c r="G5448" s="157"/>
      <c r="H5448" s="156"/>
      <c r="I5448" s="156"/>
      <c r="J5448" s="156"/>
      <c r="K5448" s="156"/>
      <c r="L5448" s="156"/>
      <c r="M5448" s="156"/>
    </row>
    <row r="5449" spans="2:13">
      <c r="B5449" s="156"/>
      <c r="C5449" s="157"/>
      <c r="D5449" s="157"/>
      <c r="E5449" s="156"/>
      <c r="F5449" s="157"/>
      <c r="G5449" s="157"/>
      <c r="H5449" s="156"/>
      <c r="I5449" s="156"/>
      <c r="J5449" s="156"/>
      <c r="K5449" s="156"/>
      <c r="L5449" s="156"/>
      <c r="M5449" s="156"/>
    </row>
    <row r="5450" spans="2:13" ht="15.75" thickBot="1">
      <c r="B5450" s="156"/>
      <c r="C5450" s="157"/>
      <c r="D5450" s="157"/>
      <c r="E5450" s="156"/>
      <c r="F5450" s="157"/>
      <c r="G5450" s="157"/>
      <c r="H5450" s="156"/>
      <c r="I5450" s="156"/>
      <c r="J5450" s="156"/>
      <c r="K5450" s="156"/>
      <c r="L5450" s="156"/>
      <c r="M5450" s="156"/>
    </row>
    <row r="5451" spans="2:13" ht="16.5" thickTop="1" thickBot="1">
      <c r="B5451" s="833" t="s">
        <v>2180</v>
      </c>
      <c r="C5451" s="834"/>
      <c r="D5451" s="835" t="s">
        <v>1658</v>
      </c>
      <c r="E5451" s="836"/>
      <c r="F5451" s="836"/>
      <c r="G5451" s="836"/>
      <c r="H5451" s="836"/>
      <c r="I5451" s="837"/>
      <c r="J5451" s="190"/>
      <c r="K5451" s="59"/>
      <c r="L5451" s="59"/>
      <c r="M5451" s="60"/>
    </row>
    <row r="5452" spans="2:13" ht="15.75" thickTop="1">
      <c r="B5452" s="66" t="s">
        <v>1667</v>
      </c>
      <c r="C5452" s="732" t="s">
        <v>2007</v>
      </c>
      <c r="D5452" s="731" t="s">
        <v>1652</v>
      </c>
      <c r="E5452" s="732" t="s">
        <v>1653</v>
      </c>
      <c r="F5452" s="732" t="s">
        <v>1654</v>
      </c>
      <c r="G5452" s="732" t="s">
        <v>1656</v>
      </c>
      <c r="H5452" s="732" t="s">
        <v>1655</v>
      </c>
      <c r="I5452" s="733" t="s">
        <v>1657</v>
      </c>
      <c r="J5452" s="191"/>
      <c r="K5452" s="735"/>
      <c r="L5452" s="735"/>
      <c r="M5452" s="65"/>
    </row>
    <row r="5453" spans="2:13">
      <c r="B5453" s="66" t="s">
        <v>1757</v>
      </c>
      <c r="C5453" s="86" t="s">
        <v>1792</v>
      </c>
      <c r="D5453" s="87">
        <v>75</v>
      </c>
      <c r="E5453" s="88">
        <v>105</v>
      </c>
      <c r="F5453" s="88">
        <v>75</v>
      </c>
      <c r="G5453" s="88">
        <v>105</v>
      </c>
      <c r="H5453" s="88">
        <v>75</v>
      </c>
      <c r="I5453" s="89">
        <v>45</v>
      </c>
      <c r="J5453" s="191"/>
      <c r="K5453" s="735"/>
      <c r="L5453" s="735"/>
      <c r="M5453" s="65"/>
    </row>
    <row r="5454" spans="2:13">
      <c r="B5454" s="66" t="s">
        <v>1665</v>
      </c>
      <c r="C5454" s="86" t="s">
        <v>16</v>
      </c>
      <c r="D5454" s="838" t="s">
        <v>1669</v>
      </c>
      <c r="E5454" s="839"/>
      <c r="F5454" s="839"/>
      <c r="G5454" s="839"/>
      <c r="H5454" s="839"/>
      <c r="I5454" s="840"/>
      <c r="J5454" s="191"/>
      <c r="K5454" s="735"/>
      <c r="L5454" s="735"/>
      <c r="M5454" s="65"/>
    </row>
    <row r="5455" spans="2:13">
      <c r="B5455" s="66" t="s">
        <v>1666</v>
      </c>
      <c r="C5455" s="86" t="s">
        <v>1723</v>
      </c>
      <c r="D5455" s="841" t="s">
        <v>1661</v>
      </c>
      <c r="E5455" s="842"/>
      <c r="F5455" s="842"/>
      <c r="G5455" s="842" t="s">
        <v>1662</v>
      </c>
      <c r="H5455" s="842"/>
      <c r="I5455" s="843"/>
      <c r="J5455" s="191"/>
      <c r="K5455" s="735"/>
      <c r="L5455" s="735"/>
      <c r="M5455" s="65"/>
    </row>
    <row r="5456" spans="2:13">
      <c r="B5456" s="66" t="s">
        <v>1670</v>
      </c>
      <c r="C5456" s="86" t="s">
        <v>1579</v>
      </c>
      <c r="D5456" s="63" t="s">
        <v>1663</v>
      </c>
      <c r="E5456" s="735" t="s">
        <v>1351</v>
      </c>
      <c r="F5456" s="735"/>
      <c r="G5456" s="64" t="s">
        <v>1663</v>
      </c>
      <c r="H5456" s="735" t="s">
        <v>1723</v>
      </c>
      <c r="I5456" s="70"/>
      <c r="J5456" s="191"/>
      <c r="K5456" s="735"/>
      <c r="L5456" s="735"/>
      <c r="M5456" s="65"/>
    </row>
    <row r="5457" spans="2:13">
      <c r="B5457" s="66" t="s">
        <v>1659</v>
      </c>
      <c r="C5457" s="140">
        <v>274.39999999999998</v>
      </c>
      <c r="D5457" s="71" t="s">
        <v>1664</v>
      </c>
      <c r="E5457" s="90">
        <v>80</v>
      </c>
      <c r="F5457" s="68"/>
      <c r="G5457" s="72" t="s">
        <v>1664</v>
      </c>
      <c r="H5457" s="90" t="s">
        <v>1723</v>
      </c>
      <c r="I5457" s="69"/>
      <c r="J5457" s="191"/>
      <c r="K5457" s="735"/>
      <c r="L5457" s="735"/>
      <c r="M5457" s="65"/>
    </row>
    <row r="5458" spans="2:13">
      <c r="B5458" s="66" t="s">
        <v>1660</v>
      </c>
      <c r="C5458" s="140">
        <v>219.08</v>
      </c>
      <c r="D5458" s="838" t="s">
        <v>1668</v>
      </c>
      <c r="E5458" s="839"/>
      <c r="F5458" s="839"/>
      <c r="G5458" s="839"/>
      <c r="H5458" s="839"/>
      <c r="I5458" s="840"/>
      <c r="J5458" s="191"/>
      <c r="K5458" s="735"/>
      <c r="L5458" s="735"/>
      <c r="M5458" s="65"/>
    </row>
    <row r="5459" spans="2:13">
      <c r="B5459" s="66" t="s">
        <v>1728</v>
      </c>
      <c r="C5459" s="140">
        <v>286.45</v>
      </c>
      <c r="D5459" s="841" t="s">
        <v>1661</v>
      </c>
      <c r="E5459" s="842"/>
      <c r="F5459" s="842"/>
      <c r="G5459" s="842" t="s">
        <v>1662</v>
      </c>
      <c r="H5459" s="842"/>
      <c r="I5459" s="843"/>
      <c r="J5459" s="191"/>
      <c r="K5459" s="735"/>
      <c r="L5459" s="735"/>
      <c r="M5459" s="65"/>
    </row>
    <row r="5460" spans="2:13">
      <c r="B5460" s="66" t="s">
        <v>1713</v>
      </c>
      <c r="C5460" s="140">
        <v>1.1499999999999999</v>
      </c>
      <c r="D5460" s="63" t="s">
        <v>1663</v>
      </c>
      <c r="E5460" s="735" t="s">
        <v>1271</v>
      </c>
      <c r="F5460" s="735"/>
      <c r="G5460" s="64" t="s">
        <v>1663</v>
      </c>
      <c r="H5460" s="735" t="s">
        <v>1723</v>
      </c>
      <c r="I5460" s="70"/>
      <c r="J5460" s="191"/>
      <c r="K5460" s="735"/>
      <c r="L5460" s="735"/>
      <c r="M5460" s="65"/>
    </row>
    <row r="5461" spans="2:13">
      <c r="B5461" s="66" t="s">
        <v>1714</v>
      </c>
      <c r="C5461" s="140">
        <v>0.69</v>
      </c>
      <c r="D5461" s="63" t="s">
        <v>1664</v>
      </c>
      <c r="E5461" s="90">
        <v>95</v>
      </c>
      <c r="F5461" s="68"/>
      <c r="G5461" s="72" t="s">
        <v>1664</v>
      </c>
      <c r="H5461" s="91" t="s">
        <v>1723</v>
      </c>
      <c r="I5461" s="70"/>
      <c r="J5461" s="191"/>
      <c r="K5461" s="735"/>
      <c r="L5461" s="735"/>
      <c r="M5461" s="65"/>
    </row>
    <row r="5462" spans="2:13">
      <c r="B5462" s="844" t="s">
        <v>1671</v>
      </c>
      <c r="C5462" s="839"/>
      <c r="D5462" s="840"/>
      <c r="E5462" s="838" t="s">
        <v>1672</v>
      </c>
      <c r="F5462" s="839"/>
      <c r="G5462" s="840"/>
      <c r="H5462" s="838" t="s">
        <v>1673</v>
      </c>
      <c r="I5462" s="839"/>
      <c r="J5462" s="840"/>
      <c r="K5462" s="838" t="s">
        <v>1701</v>
      </c>
      <c r="L5462" s="839"/>
      <c r="M5462" s="845"/>
    </row>
    <row r="5463" spans="2:13">
      <c r="B5463" s="73" t="s">
        <v>1674</v>
      </c>
      <c r="C5463" s="732" t="s">
        <v>1675</v>
      </c>
      <c r="D5463" s="733" t="s">
        <v>1676</v>
      </c>
      <c r="E5463" s="731" t="s">
        <v>1674</v>
      </c>
      <c r="F5463" s="732" t="s">
        <v>1675</v>
      </c>
      <c r="G5463" s="733" t="s">
        <v>1676</v>
      </c>
      <c r="H5463" s="731" t="s">
        <v>1694</v>
      </c>
      <c r="I5463" s="732" t="s">
        <v>1731</v>
      </c>
      <c r="J5463" s="733" t="s">
        <v>1732</v>
      </c>
      <c r="K5463" s="731" t="s">
        <v>1702</v>
      </c>
      <c r="L5463" s="732"/>
      <c r="M5463" s="77" t="s">
        <v>1703</v>
      </c>
    </row>
    <row r="5464" spans="2:13">
      <c r="B5464" s="61" t="s">
        <v>1678</v>
      </c>
      <c r="C5464" s="86" t="s">
        <v>1144</v>
      </c>
      <c r="D5464" s="92">
        <v>102</v>
      </c>
      <c r="E5464" s="734" t="s">
        <v>1678</v>
      </c>
      <c r="F5464" s="94" t="s">
        <v>944</v>
      </c>
      <c r="G5464" s="92">
        <v>68</v>
      </c>
      <c r="H5464" s="734" t="s">
        <v>1695</v>
      </c>
      <c r="I5464" s="86">
        <v>0</v>
      </c>
      <c r="J5464" s="92">
        <v>10</v>
      </c>
      <c r="K5464" s="734" t="s">
        <v>1704</v>
      </c>
      <c r="L5464" s="735"/>
      <c r="M5464" s="107">
        <v>0</v>
      </c>
    </row>
    <row r="5465" spans="2:13">
      <c r="B5465" s="61" t="s">
        <v>1679</v>
      </c>
      <c r="C5465" s="86" t="s">
        <v>1722</v>
      </c>
      <c r="D5465" s="92">
        <v>0</v>
      </c>
      <c r="E5465" s="734" t="s">
        <v>1679</v>
      </c>
      <c r="F5465" s="86" t="s">
        <v>844</v>
      </c>
      <c r="G5465" s="92">
        <v>102</v>
      </c>
      <c r="H5465" s="734" t="s">
        <v>1696</v>
      </c>
      <c r="I5465" s="86">
        <v>90</v>
      </c>
      <c r="J5465" s="92">
        <v>10</v>
      </c>
      <c r="K5465" s="734" t="s">
        <v>1735</v>
      </c>
      <c r="L5465" s="735"/>
      <c r="M5465" s="107">
        <v>0</v>
      </c>
    </row>
    <row r="5466" spans="2:13">
      <c r="B5466" s="61" t="s">
        <v>1680</v>
      </c>
      <c r="C5466" s="86" t="s">
        <v>1723</v>
      </c>
      <c r="D5466" s="92" t="s">
        <v>1723</v>
      </c>
      <c r="E5466" s="734" t="s">
        <v>1680</v>
      </c>
      <c r="F5466" s="86" t="s">
        <v>1723</v>
      </c>
      <c r="G5466" s="92" t="s">
        <v>1723</v>
      </c>
      <c r="H5466" s="734" t="s">
        <v>1697</v>
      </c>
      <c r="I5466" s="86">
        <v>0</v>
      </c>
      <c r="J5466" s="92">
        <v>20</v>
      </c>
      <c r="K5466" s="67" t="s">
        <v>1706</v>
      </c>
      <c r="L5466" s="68"/>
      <c r="M5466" s="101">
        <v>0</v>
      </c>
    </row>
    <row r="5467" spans="2:13">
      <c r="B5467" s="61" t="s">
        <v>1681</v>
      </c>
      <c r="C5467" s="86" t="s">
        <v>1722</v>
      </c>
      <c r="D5467" s="92">
        <v>0</v>
      </c>
      <c r="E5467" s="734" t="s">
        <v>1681</v>
      </c>
      <c r="F5467" s="96" t="s">
        <v>719</v>
      </c>
      <c r="G5467" s="92">
        <v>45</v>
      </c>
      <c r="H5467" s="734" t="s">
        <v>1698</v>
      </c>
      <c r="I5467" s="86">
        <v>0</v>
      </c>
      <c r="J5467" s="92">
        <v>10</v>
      </c>
      <c r="K5467" s="838" t="s">
        <v>1707</v>
      </c>
      <c r="L5467" s="839"/>
      <c r="M5467" s="845"/>
    </row>
    <row r="5468" spans="2:13">
      <c r="B5468" s="61" t="s">
        <v>1682</v>
      </c>
      <c r="C5468" s="94" t="s">
        <v>1180</v>
      </c>
      <c r="D5468" s="92">
        <v>80</v>
      </c>
      <c r="E5468" s="734" t="s">
        <v>1682</v>
      </c>
      <c r="F5468" s="94" t="s">
        <v>824</v>
      </c>
      <c r="G5468" s="92">
        <v>80</v>
      </c>
      <c r="H5468" s="735" t="s">
        <v>1724</v>
      </c>
      <c r="I5468" s="86">
        <v>50</v>
      </c>
      <c r="J5468" s="92">
        <v>0</v>
      </c>
      <c r="K5468" s="846" t="s">
        <v>1708</v>
      </c>
      <c r="L5468" s="847"/>
      <c r="M5468" s="107">
        <v>0</v>
      </c>
    </row>
    <row r="5469" spans="2:13">
      <c r="B5469" s="61" t="s">
        <v>1683</v>
      </c>
      <c r="C5469" s="86" t="s">
        <v>1722</v>
      </c>
      <c r="D5469" s="92">
        <v>0</v>
      </c>
      <c r="E5469" s="734" t="s">
        <v>1683</v>
      </c>
      <c r="F5469" s="86" t="s">
        <v>950</v>
      </c>
      <c r="G5469" s="92">
        <v>95</v>
      </c>
      <c r="H5469" s="734" t="s">
        <v>1699</v>
      </c>
      <c r="I5469" s="86">
        <v>100</v>
      </c>
      <c r="J5469" s="92">
        <v>30</v>
      </c>
      <c r="K5469" s="846" t="s">
        <v>1709</v>
      </c>
      <c r="L5469" s="847"/>
      <c r="M5469" s="107">
        <v>0</v>
      </c>
    </row>
    <row r="5470" spans="2:13">
      <c r="B5470" s="61" t="s">
        <v>1684</v>
      </c>
      <c r="C5470" s="86" t="s">
        <v>1722</v>
      </c>
      <c r="D5470" s="92">
        <v>0</v>
      </c>
      <c r="E5470" s="734" t="s">
        <v>1684</v>
      </c>
      <c r="F5470" s="86" t="s">
        <v>1722</v>
      </c>
      <c r="G5470" s="92">
        <v>0</v>
      </c>
      <c r="H5470" s="734" t="s">
        <v>1685</v>
      </c>
      <c r="I5470" s="86">
        <v>85</v>
      </c>
      <c r="J5470" s="92">
        <v>30</v>
      </c>
      <c r="K5470" s="846" t="s">
        <v>1710</v>
      </c>
      <c r="L5470" s="847"/>
      <c r="M5470" s="107">
        <v>0</v>
      </c>
    </row>
    <row r="5471" spans="2:13">
      <c r="B5471" s="61" t="s">
        <v>1685</v>
      </c>
      <c r="C5471" s="86" t="s">
        <v>905</v>
      </c>
      <c r="D5471" s="92">
        <v>84</v>
      </c>
      <c r="E5471" s="734" t="s">
        <v>1685</v>
      </c>
      <c r="F5471" s="96" t="s">
        <v>1216</v>
      </c>
      <c r="G5471" s="92">
        <v>90</v>
      </c>
      <c r="H5471" s="734" t="s">
        <v>1700</v>
      </c>
      <c r="I5471" s="100">
        <v>0</v>
      </c>
      <c r="J5471" s="106">
        <v>0</v>
      </c>
      <c r="K5471" s="593" t="s">
        <v>2003</v>
      </c>
      <c r="L5471" s="100"/>
      <c r="M5471" s="101">
        <v>0</v>
      </c>
    </row>
    <row r="5472" spans="2:13">
      <c r="B5472" s="61" t="s">
        <v>1686</v>
      </c>
      <c r="C5472" s="86" t="s">
        <v>1722</v>
      </c>
      <c r="D5472" s="92">
        <v>0</v>
      </c>
      <c r="E5472" s="734" t="s">
        <v>1686</v>
      </c>
      <c r="F5472" s="86" t="s">
        <v>1722</v>
      </c>
      <c r="G5472" s="92">
        <v>0</v>
      </c>
      <c r="H5472" s="848" t="s">
        <v>1712</v>
      </c>
      <c r="I5472" s="849"/>
      <c r="J5472" s="81" t="s">
        <v>1711</v>
      </c>
      <c r="K5472" s="97">
        <v>40</v>
      </c>
      <c r="L5472" s="82" t="s">
        <v>1705</v>
      </c>
      <c r="M5472" s="98">
        <v>55</v>
      </c>
    </row>
    <row r="5473" spans="2:13">
      <c r="B5473" s="61" t="s">
        <v>1687</v>
      </c>
      <c r="C5473" s="86" t="s">
        <v>693</v>
      </c>
      <c r="D5473" s="92">
        <v>36</v>
      </c>
      <c r="E5473" s="734" t="s">
        <v>1687</v>
      </c>
      <c r="F5473" s="86" t="s">
        <v>1722</v>
      </c>
      <c r="G5473" s="92">
        <v>0</v>
      </c>
      <c r="H5473" s="735"/>
      <c r="I5473" s="735"/>
      <c r="J5473" s="735"/>
      <c r="K5473" s="735"/>
      <c r="L5473" s="735"/>
      <c r="M5473" s="65"/>
    </row>
    <row r="5474" spans="2:13">
      <c r="B5474" s="61" t="s">
        <v>1688</v>
      </c>
      <c r="C5474" s="86" t="s">
        <v>1722</v>
      </c>
      <c r="D5474" s="92">
        <v>0</v>
      </c>
      <c r="E5474" s="734" t="s">
        <v>1688</v>
      </c>
      <c r="F5474" s="86" t="s">
        <v>13</v>
      </c>
      <c r="G5474" s="92">
        <v>90</v>
      </c>
      <c r="H5474" s="735"/>
      <c r="I5474" s="735"/>
      <c r="J5474" s="735"/>
      <c r="K5474" s="735"/>
      <c r="L5474" s="735"/>
      <c r="M5474" s="65"/>
    </row>
    <row r="5475" spans="2:13">
      <c r="B5475" s="61" t="s">
        <v>1689</v>
      </c>
      <c r="C5475" s="86" t="s">
        <v>1722</v>
      </c>
      <c r="D5475" s="92">
        <v>0</v>
      </c>
      <c r="E5475" s="734" t="s">
        <v>1689</v>
      </c>
      <c r="F5475" s="96" t="s">
        <v>1195</v>
      </c>
      <c r="G5475" s="92">
        <v>75</v>
      </c>
      <c r="H5475" s="735"/>
      <c r="I5475" s="735"/>
      <c r="J5475" s="735"/>
      <c r="K5475" s="735"/>
      <c r="L5475" s="735"/>
      <c r="M5475" s="65"/>
    </row>
    <row r="5476" spans="2:13">
      <c r="B5476" s="61" t="s">
        <v>1690</v>
      </c>
      <c r="C5476" s="86" t="s">
        <v>1151</v>
      </c>
      <c r="D5476" s="92">
        <v>60</v>
      </c>
      <c r="E5476" s="734" t="s">
        <v>1690</v>
      </c>
      <c r="F5476" s="86" t="s">
        <v>1722</v>
      </c>
      <c r="G5476" s="92">
        <v>0</v>
      </c>
      <c r="H5476" s="735"/>
      <c r="I5476" s="735"/>
      <c r="J5476" s="735"/>
      <c r="K5476" s="735"/>
      <c r="L5476" s="735"/>
      <c r="M5476" s="65"/>
    </row>
    <row r="5477" spans="2:13">
      <c r="B5477" s="61" t="s">
        <v>1691</v>
      </c>
      <c r="C5477" s="86" t="s">
        <v>1722</v>
      </c>
      <c r="D5477" s="92">
        <v>0</v>
      </c>
      <c r="E5477" s="734" t="s">
        <v>1691</v>
      </c>
      <c r="F5477" s="86" t="s">
        <v>1722</v>
      </c>
      <c r="G5477" s="92">
        <v>0</v>
      </c>
      <c r="H5477" s="86" t="s">
        <v>1716</v>
      </c>
      <c r="I5477" s="735"/>
      <c r="J5477" s="85" t="s">
        <v>1717</v>
      </c>
      <c r="K5477" s="735"/>
      <c r="L5477" s="85" t="s">
        <v>1718</v>
      </c>
      <c r="M5477" s="65"/>
    </row>
    <row r="5478" spans="2:13">
      <c r="B5478" s="61" t="s">
        <v>1692</v>
      </c>
      <c r="C5478" s="86" t="s">
        <v>1722</v>
      </c>
      <c r="D5478" s="92">
        <v>0</v>
      </c>
      <c r="E5478" s="734" t="s">
        <v>1692</v>
      </c>
      <c r="F5478" s="86" t="s">
        <v>1722</v>
      </c>
      <c r="G5478" s="92">
        <v>0</v>
      </c>
      <c r="H5478" s="735"/>
      <c r="I5478" s="735"/>
      <c r="J5478" s="735"/>
      <c r="K5478" s="735"/>
      <c r="L5478" s="735"/>
      <c r="M5478" s="65"/>
    </row>
    <row r="5479" spans="2:13">
      <c r="B5479" s="61" t="s">
        <v>1677</v>
      </c>
      <c r="C5479" s="86" t="s">
        <v>1081</v>
      </c>
      <c r="D5479" s="92">
        <v>75</v>
      </c>
      <c r="E5479" s="734" t="s">
        <v>1677</v>
      </c>
      <c r="F5479" s="86" t="s">
        <v>1722</v>
      </c>
      <c r="G5479" s="92">
        <v>0</v>
      </c>
      <c r="H5479" s="735"/>
      <c r="I5479" s="735"/>
      <c r="J5479" s="735"/>
      <c r="K5479" s="735"/>
      <c r="L5479" s="735"/>
      <c r="M5479" s="65"/>
    </row>
    <row r="5480" spans="2:13">
      <c r="B5480" s="61" t="s">
        <v>1693</v>
      </c>
      <c r="C5480" s="86" t="s">
        <v>1722</v>
      </c>
      <c r="D5480" s="92">
        <v>0</v>
      </c>
      <c r="E5480" s="734" t="s">
        <v>1693</v>
      </c>
      <c r="F5480" s="96" t="s">
        <v>860</v>
      </c>
      <c r="G5480" s="92">
        <v>80</v>
      </c>
      <c r="H5480" s="735"/>
      <c r="I5480" s="735"/>
      <c r="J5480" s="735"/>
      <c r="K5480" s="735"/>
      <c r="L5480" s="735"/>
      <c r="M5480" s="65"/>
    </row>
    <row r="5481" spans="2:13" ht="15.75" thickBot="1">
      <c r="B5481" s="102" t="s">
        <v>1729</v>
      </c>
      <c r="C5481" s="93"/>
      <c r="D5481" s="108">
        <v>73</v>
      </c>
      <c r="E5481" s="103" t="s">
        <v>1730</v>
      </c>
      <c r="F5481" s="93"/>
      <c r="G5481" s="108">
        <v>81</v>
      </c>
      <c r="H5481" s="83"/>
      <c r="I5481" s="83"/>
      <c r="J5481" s="83"/>
      <c r="K5481" s="83"/>
      <c r="L5481" s="83"/>
      <c r="M5481" s="84"/>
    </row>
    <row r="5482" spans="2:13" ht="15.75" thickTop="1">
      <c r="B5482" s="156"/>
      <c r="C5482" s="157"/>
      <c r="D5482" s="157"/>
      <c r="E5482" s="156"/>
      <c r="F5482" s="157"/>
      <c r="G5482" s="157"/>
      <c r="H5482" s="156"/>
      <c r="I5482" s="156"/>
      <c r="J5482" s="156"/>
      <c r="K5482" s="156"/>
      <c r="L5482" s="156"/>
      <c r="M5482" s="156"/>
    </row>
    <row r="5483" spans="2:13">
      <c r="B5483" s="156"/>
      <c r="C5483" s="157"/>
      <c r="D5483" s="157"/>
      <c r="E5483" s="156"/>
      <c r="F5483" s="157"/>
      <c r="G5483" s="157"/>
      <c r="H5483" s="156"/>
      <c r="I5483" s="156"/>
      <c r="J5483" s="156"/>
      <c r="K5483" s="156"/>
      <c r="L5483" s="156"/>
      <c r="M5483" s="156"/>
    </row>
    <row r="5484" spans="2:13" ht="15.75" thickBot="1">
      <c r="B5484" s="156"/>
      <c r="C5484" s="157"/>
      <c r="D5484" s="157"/>
      <c r="E5484" s="156"/>
      <c r="F5484" s="157"/>
      <c r="G5484" s="157"/>
      <c r="H5484" s="156"/>
      <c r="I5484" s="156"/>
      <c r="J5484" s="156"/>
      <c r="K5484" s="156"/>
      <c r="L5484" s="156"/>
      <c r="M5484" s="156"/>
    </row>
    <row r="5485" spans="2:13" ht="16.5" thickTop="1" thickBot="1">
      <c r="B5485" s="833" t="s">
        <v>1904</v>
      </c>
      <c r="C5485" s="834"/>
      <c r="D5485" s="835" t="s">
        <v>1658</v>
      </c>
      <c r="E5485" s="836"/>
      <c r="F5485" s="836"/>
      <c r="G5485" s="836"/>
      <c r="H5485" s="836"/>
      <c r="I5485" s="837"/>
      <c r="J5485" s="130"/>
      <c r="K5485" s="59"/>
      <c r="L5485" s="59"/>
      <c r="M5485" s="60"/>
    </row>
    <row r="5486" spans="2:13" ht="15.75" thickTop="1">
      <c r="B5486" s="66" t="s">
        <v>1667</v>
      </c>
      <c r="C5486" s="601" t="s">
        <v>2078</v>
      </c>
      <c r="D5486" s="388" t="s">
        <v>1652</v>
      </c>
      <c r="E5486" s="389" t="s">
        <v>1653</v>
      </c>
      <c r="F5486" s="389" t="s">
        <v>1654</v>
      </c>
      <c r="G5486" s="389" t="s">
        <v>1656</v>
      </c>
      <c r="H5486" s="389" t="s">
        <v>1655</v>
      </c>
      <c r="I5486" s="390" t="s">
        <v>1657</v>
      </c>
      <c r="J5486" s="128"/>
      <c r="K5486" s="392"/>
      <c r="L5486" s="392"/>
      <c r="M5486" s="65"/>
    </row>
    <row r="5487" spans="2:13">
      <c r="B5487" s="66" t="s">
        <v>1757</v>
      </c>
      <c r="C5487" s="86" t="s">
        <v>1762</v>
      </c>
      <c r="D5487" s="87">
        <v>70</v>
      </c>
      <c r="E5487" s="88">
        <v>60</v>
      </c>
      <c r="F5487" s="88">
        <v>125</v>
      </c>
      <c r="G5487" s="88">
        <v>115</v>
      </c>
      <c r="H5487" s="88">
        <v>70</v>
      </c>
      <c r="I5487" s="89">
        <v>55</v>
      </c>
      <c r="J5487" s="128"/>
      <c r="K5487" s="392"/>
      <c r="L5487" s="392"/>
      <c r="M5487" s="65"/>
    </row>
    <row r="5488" spans="2:13">
      <c r="B5488" s="66" t="s">
        <v>1665</v>
      </c>
      <c r="C5488" s="86" t="s">
        <v>14</v>
      </c>
      <c r="D5488" s="838" t="s">
        <v>1669</v>
      </c>
      <c r="E5488" s="839"/>
      <c r="F5488" s="839"/>
      <c r="G5488" s="839"/>
      <c r="H5488" s="839"/>
      <c r="I5488" s="840"/>
      <c r="J5488" s="128"/>
      <c r="K5488" s="392"/>
      <c r="L5488" s="392"/>
      <c r="M5488" s="65"/>
    </row>
    <row r="5489" spans="2:13">
      <c r="B5489" s="66" t="s">
        <v>1666</v>
      </c>
      <c r="C5489" s="86" t="s">
        <v>16</v>
      </c>
      <c r="D5489" s="841" t="s">
        <v>1661</v>
      </c>
      <c r="E5489" s="842"/>
      <c r="F5489" s="842"/>
      <c r="G5489" s="842" t="s">
        <v>1662</v>
      </c>
      <c r="H5489" s="842"/>
      <c r="I5489" s="843"/>
      <c r="J5489" s="128"/>
      <c r="K5489" s="392"/>
      <c r="L5489" s="392"/>
      <c r="M5489" s="65"/>
    </row>
    <row r="5490" spans="2:13">
      <c r="B5490" s="66" t="s">
        <v>1670</v>
      </c>
      <c r="C5490" s="96" t="s">
        <v>1612</v>
      </c>
      <c r="D5490" s="63" t="s">
        <v>1663</v>
      </c>
      <c r="E5490" s="392" t="s">
        <v>1252</v>
      </c>
      <c r="F5490" s="392"/>
      <c r="G5490" s="64" t="s">
        <v>1663</v>
      </c>
      <c r="H5490" s="392" t="s">
        <v>1351</v>
      </c>
      <c r="I5490" s="70"/>
      <c r="J5490" s="358"/>
      <c r="K5490" s="392"/>
      <c r="L5490" s="392"/>
      <c r="M5490" s="65"/>
    </row>
    <row r="5491" spans="2:13">
      <c r="B5491" s="66" t="s">
        <v>1659</v>
      </c>
      <c r="C5491" s="86">
        <v>605.71</v>
      </c>
      <c r="D5491" s="71" t="s">
        <v>1664</v>
      </c>
      <c r="E5491" s="90">
        <v>80</v>
      </c>
      <c r="F5491" s="68"/>
      <c r="G5491" s="72" t="s">
        <v>1664</v>
      </c>
      <c r="H5491" s="90">
        <v>80</v>
      </c>
      <c r="I5491" s="69"/>
      <c r="J5491" s="191"/>
      <c r="K5491" s="392"/>
      <c r="L5491" s="392"/>
      <c r="M5491" s="65"/>
    </row>
    <row r="5492" spans="2:13">
      <c r="B5492" s="66" t="s">
        <v>1660</v>
      </c>
      <c r="C5492" s="86">
        <v>233.77</v>
      </c>
      <c r="D5492" s="838" t="s">
        <v>1668</v>
      </c>
      <c r="E5492" s="839"/>
      <c r="F5492" s="839"/>
      <c r="G5492" s="839"/>
      <c r="H5492" s="839"/>
      <c r="I5492" s="840"/>
      <c r="J5492" s="191"/>
      <c r="K5492" s="392"/>
      <c r="L5492" s="392"/>
      <c r="M5492" s="65"/>
    </row>
    <row r="5493" spans="2:13">
      <c r="B5493" s="66" t="s">
        <v>1728</v>
      </c>
      <c r="C5493" s="86">
        <v>394.82</v>
      </c>
      <c r="D5493" s="841" t="s">
        <v>1661</v>
      </c>
      <c r="E5493" s="842"/>
      <c r="F5493" s="842"/>
      <c r="G5493" s="842" t="s">
        <v>1662</v>
      </c>
      <c r="H5493" s="842"/>
      <c r="I5493" s="843"/>
      <c r="J5493" s="191"/>
      <c r="K5493" s="392"/>
      <c r="L5493" s="392"/>
      <c r="M5493" s="65"/>
    </row>
    <row r="5494" spans="2:13">
      <c r="B5494" s="66" t="s">
        <v>1713</v>
      </c>
      <c r="C5494" s="86">
        <v>1.08</v>
      </c>
      <c r="D5494" s="63" t="s">
        <v>1663</v>
      </c>
      <c r="E5494" s="392" t="s">
        <v>1851</v>
      </c>
      <c r="F5494" s="392"/>
      <c r="G5494" s="64" t="s">
        <v>1663</v>
      </c>
      <c r="H5494" s="392" t="s">
        <v>1271</v>
      </c>
      <c r="I5494" s="70"/>
      <c r="J5494" s="191"/>
      <c r="K5494" s="392"/>
      <c r="L5494" s="392"/>
      <c r="M5494" s="65"/>
    </row>
    <row r="5495" spans="2:13">
      <c r="B5495" s="66" t="s">
        <v>1714</v>
      </c>
      <c r="C5495" s="86">
        <v>0.85</v>
      </c>
      <c r="D5495" s="63" t="s">
        <v>1664</v>
      </c>
      <c r="E5495" s="90">
        <v>60</v>
      </c>
      <c r="F5495" s="68"/>
      <c r="G5495" s="72" t="s">
        <v>1664</v>
      </c>
      <c r="H5495" s="91">
        <v>95</v>
      </c>
      <c r="I5495" s="70"/>
      <c r="J5495" s="191"/>
      <c r="K5495" s="392"/>
      <c r="L5495" s="392"/>
      <c r="M5495" s="65"/>
    </row>
    <row r="5496" spans="2:13">
      <c r="B5496" s="844" t="s">
        <v>1671</v>
      </c>
      <c r="C5496" s="839"/>
      <c r="D5496" s="840"/>
      <c r="E5496" s="838" t="s">
        <v>1672</v>
      </c>
      <c r="F5496" s="839"/>
      <c r="G5496" s="840"/>
      <c r="H5496" s="838" t="s">
        <v>1673</v>
      </c>
      <c r="I5496" s="839"/>
      <c r="J5496" s="840"/>
      <c r="K5496" s="838" t="s">
        <v>1701</v>
      </c>
      <c r="L5496" s="839"/>
      <c r="M5496" s="845"/>
    </row>
    <row r="5497" spans="2:13">
      <c r="B5497" s="73" t="s">
        <v>1674</v>
      </c>
      <c r="C5497" s="389" t="s">
        <v>1675</v>
      </c>
      <c r="D5497" s="390" t="s">
        <v>1676</v>
      </c>
      <c r="E5497" s="388" t="s">
        <v>1674</v>
      </c>
      <c r="F5497" s="389" t="s">
        <v>1675</v>
      </c>
      <c r="G5497" s="390" t="s">
        <v>1676</v>
      </c>
      <c r="H5497" s="388" t="s">
        <v>1694</v>
      </c>
      <c r="I5497" s="389" t="s">
        <v>1731</v>
      </c>
      <c r="J5497" s="390" t="s">
        <v>1732</v>
      </c>
      <c r="K5497" s="388" t="s">
        <v>1702</v>
      </c>
      <c r="L5497" s="389"/>
      <c r="M5497" s="77" t="s">
        <v>1703</v>
      </c>
    </row>
    <row r="5498" spans="2:13">
      <c r="B5498" s="61" t="s">
        <v>1678</v>
      </c>
      <c r="C5498" s="86" t="s">
        <v>1144</v>
      </c>
      <c r="D5498" s="92">
        <v>102</v>
      </c>
      <c r="E5498" s="391" t="s">
        <v>1678</v>
      </c>
      <c r="F5498" s="94" t="s">
        <v>944</v>
      </c>
      <c r="G5498" s="92">
        <v>68</v>
      </c>
      <c r="H5498" s="391" t="s">
        <v>1695</v>
      </c>
      <c r="I5498" s="86">
        <v>0</v>
      </c>
      <c r="J5498" s="92">
        <v>0</v>
      </c>
      <c r="K5498" s="391" t="s">
        <v>1704</v>
      </c>
      <c r="L5498" s="392"/>
      <c r="M5498" s="107">
        <v>0</v>
      </c>
    </row>
    <row r="5499" spans="2:13">
      <c r="B5499" s="61" t="s">
        <v>1679</v>
      </c>
      <c r="C5499" s="86" t="s">
        <v>1722</v>
      </c>
      <c r="D5499" s="92">
        <v>0</v>
      </c>
      <c r="E5499" s="391" t="s">
        <v>1679</v>
      </c>
      <c r="F5499" s="86" t="s">
        <v>1722</v>
      </c>
      <c r="G5499" s="92">
        <v>0</v>
      </c>
      <c r="H5499" s="391" t="s">
        <v>1696</v>
      </c>
      <c r="I5499" s="86">
        <v>90</v>
      </c>
      <c r="J5499" s="92">
        <v>0</v>
      </c>
      <c r="K5499" s="391" t="s">
        <v>1735</v>
      </c>
      <c r="L5499" s="392"/>
      <c r="M5499" s="107">
        <v>0</v>
      </c>
    </row>
    <row r="5500" spans="2:13">
      <c r="B5500" s="61" t="s">
        <v>1680</v>
      </c>
      <c r="C5500" s="86" t="s">
        <v>1723</v>
      </c>
      <c r="D5500" s="92" t="s">
        <v>1723</v>
      </c>
      <c r="E5500" s="391" t="s">
        <v>1680</v>
      </c>
      <c r="F5500" s="86" t="s">
        <v>1723</v>
      </c>
      <c r="G5500" s="92" t="s">
        <v>1723</v>
      </c>
      <c r="H5500" s="391" t="s">
        <v>1697</v>
      </c>
      <c r="I5500" s="86">
        <v>0</v>
      </c>
      <c r="J5500" s="92">
        <v>30</v>
      </c>
      <c r="K5500" s="67" t="s">
        <v>1706</v>
      </c>
      <c r="L5500" s="68"/>
      <c r="M5500" s="101">
        <v>0</v>
      </c>
    </row>
    <row r="5501" spans="2:13">
      <c r="B5501" s="61" t="s">
        <v>1681</v>
      </c>
      <c r="C5501" s="86" t="s">
        <v>1722</v>
      </c>
      <c r="D5501" s="92">
        <v>0</v>
      </c>
      <c r="E5501" s="391" t="s">
        <v>1681</v>
      </c>
      <c r="F5501" s="86" t="s">
        <v>1722</v>
      </c>
      <c r="G5501" s="92">
        <v>0</v>
      </c>
      <c r="H5501" s="391" t="s">
        <v>1698</v>
      </c>
      <c r="I5501" s="86">
        <v>0</v>
      </c>
      <c r="J5501" s="92">
        <v>10</v>
      </c>
      <c r="K5501" s="838" t="s">
        <v>1707</v>
      </c>
      <c r="L5501" s="839"/>
      <c r="M5501" s="845"/>
    </row>
    <row r="5502" spans="2:13">
      <c r="B5502" s="61" t="s">
        <v>1682</v>
      </c>
      <c r="C5502" s="86" t="s">
        <v>1722</v>
      </c>
      <c r="D5502" s="92">
        <v>0</v>
      </c>
      <c r="E5502" s="391" t="s">
        <v>1682</v>
      </c>
      <c r="F5502" s="86" t="s">
        <v>1722</v>
      </c>
      <c r="G5502" s="92">
        <v>0</v>
      </c>
      <c r="H5502" s="392" t="s">
        <v>1724</v>
      </c>
      <c r="I5502" s="86">
        <v>50</v>
      </c>
      <c r="J5502" s="92">
        <v>0</v>
      </c>
      <c r="K5502" s="846" t="s">
        <v>1708</v>
      </c>
      <c r="L5502" s="847"/>
      <c r="M5502" s="107">
        <v>30</v>
      </c>
    </row>
    <row r="5503" spans="2:13">
      <c r="B5503" s="61" t="s">
        <v>1683</v>
      </c>
      <c r="C5503" s="86" t="s">
        <v>1722</v>
      </c>
      <c r="D5503" s="92">
        <v>0</v>
      </c>
      <c r="E5503" s="391" t="s">
        <v>1683</v>
      </c>
      <c r="F5503" s="86" t="s">
        <v>950</v>
      </c>
      <c r="G5503" s="92">
        <v>95</v>
      </c>
      <c r="H5503" s="391" t="s">
        <v>1699</v>
      </c>
      <c r="I5503" s="86">
        <v>0</v>
      </c>
      <c r="J5503" s="92">
        <v>0</v>
      </c>
      <c r="K5503" s="846" t="s">
        <v>1709</v>
      </c>
      <c r="L5503" s="847"/>
      <c r="M5503" s="107">
        <v>50</v>
      </c>
    </row>
    <row r="5504" spans="2:13">
      <c r="B5504" s="61" t="s">
        <v>1684</v>
      </c>
      <c r="C5504" s="94" t="s">
        <v>1155</v>
      </c>
      <c r="D5504" s="92">
        <v>40</v>
      </c>
      <c r="E5504" s="391" t="s">
        <v>1684</v>
      </c>
      <c r="F5504" s="86" t="s">
        <v>1722</v>
      </c>
      <c r="G5504" s="92">
        <v>0</v>
      </c>
      <c r="H5504" s="391" t="s">
        <v>1685</v>
      </c>
      <c r="I5504" s="86">
        <v>85</v>
      </c>
      <c r="J5504" s="92">
        <v>0</v>
      </c>
      <c r="K5504" s="846" t="s">
        <v>1710</v>
      </c>
      <c r="L5504" s="847"/>
      <c r="M5504" s="107">
        <v>100</v>
      </c>
    </row>
    <row r="5505" spans="2:13">
      <c r="B5505" s="61" t="s">
        <v>1685</v>
      </c>
      <c r="C5505" s="86" t="s">
        <v>1722</v>
      </c>
      <c r="D5505" s="92">
        <v>0</v>
      </c>
      <c r="E5505" s="391" t="s">
        <v>1685</v>
      </c>
      <c r="F5505" s="86" t="s">
        <v>1722</v>
      </c>
      <c r="G5505" s="92">
        <v>0</v>
      </c>
      <c r="H5505" s="391" t="s">
        <v>1700</v>
      </c>
      <c r="I5505" s="100">
        <v>0</v>
      </c>
      <c r="J5505" s="106">
        <v>0</v>
      </c>
      <c r="K5505" s="593" t="s">
        <v>2003</v>
      </c>
      <c r="L5505" s="100"/>
      <c r="M5505" s="101">
        <v>0</v>
      </c>
    </row>
    <row r="5506" spans="2:13">
      <c r="B5506" s="61" t="s">
        <v>1686</v>
      </c>
      <c r="C5506" s="86" t="s">
        <v>1722</v>
      </c>
      <c r="D5506" s="92">
        <v>0</v>
      </c>
      <c r="E5506" s="391" t="s">
        <v>1686</v>
      </c>
      <c r="F5506" s="96" t="s">
        <v>810</v>
      </c>
      <c r="G5506" s="92">
        <v>90</v>
      </c>
      <c r="H5506" s="848" t="s">
        <v>1712</v>
      </c>
      <c r="I5506" s="849"/>
      <c r="J5506" s="81" t="s">
        <v>1711</v>
      </c>
      <c r="K5506" s="97">
        <v>30</v>
      </c>
      <c r="L5506" s="82" t="s">
        <v>1705</v>
      </c>
      <c r="M5506" s="98">
        <v>95</v>
      </c>
    </row>
    <row r="5507" spans="2:13">
      <c r="B5507" s="61" t="s">
        <v>1687</v>
      </c>
      <c r="C5507" s="86" t="s">
        <v>1722</v>
      </c>
      <c r="D5507" s="92">
        <v>0</v>
      </c>
      <c r="E5507" s="391" t="s">
        <v>1687</v>
      </c>
      <c r="F5507" s="86" t="s">
        <v>1722</v>
      </c>
      <c r="G5507" s="92">
        <v>0</v>
      </c>
      <c r="H5507" s="392"/>
      <c r="I5507" s="392"/>
      <c r="J5507" s="392"/>
      <c r="K5507" s="392"/>
      <c r="L5507" s="392"/>
      <c r="M5507" s="65"/>
    </row>
    <row r="5508" spans="2:13">
      <c r="B5508" s="61" t="s">
        <v>1688</v>
      </c>
      <c r="C5508" s="86" t="s">
        <v>1722</v>
      </c>
      <c r="D5508" s="92">
        <v>0</v>
      </c>
      <c r="E5508" s="391" t="s">
        <v>1688</v>
      </c>
      <c r="F5508" s="86" t="s">
        <v>1722</v>
      </c>
      <c r="G5508" s="92">
        <v>0</v>
      </c>
      <c r="H5508" s="392"/>
      <c r="I5508" s="392"/>
      <c r="J5508" s="392"/>
      <c r="K5508" s="392"/>
      <c r="L5508" s="392"/>
      <c r="M5508" s="65"/>
    </row>
    <row r="5509" spans="2:13">
      <c r="B5509" s="61" t="s">
        <v>1689</v>
      </c>
      <c r="C5509" s="86" t="s">
        <v>1722</v>
      </c>
      <c r="D5509" s="92">
        <v>0</v>
      </c>
      <c r="E5509" s="391" t="s">
        <v>1689</v>
      </c>
      <c r="F5509" s="86" t="s">
        <v>1722</v>
      </c>
      <c r="G5509" s="92">
        <v>0</v>
      </c>
      <c r="H5509" s="392"/>
      <c r="I5509" s="392"/>
      <c r="J5509" s="392"/>
      <c r="K5509" s="392"/>
      <c r="L5509" s="392"/>
      <c r="M5509" s="65"/>
    </row>
    <row r="5510" spans="2:13">
      <c r="B5510" s="61" t="s">
        <v>1690</v>
      </c>
      <c r="C5510" s="86" t="s">
        <v>1723</v>
      </c>
      <c r="D5510" s="92" t="s">
        <v>1723</v>
      </c>
      <c r="E5510" s="391" t="s">
        <v>1690</v>
      </c>
      <c r="F5510" s="86" t="s">
        <v>1723</v>
      </c>
      <c r="G5510" s="92" t="s">
        <v>1723</v>
      </c>
      <c r="H5510" s="392"/>
      <c r="I5510" s="392"/>
      <c r="J5510" s="392"/>
      <c r="K5510" s="392"/>
      <c r="L5510" s="392"/>
      <c r="M5510" s="65"/>
    </row>
    <row r="5511" spans="2:13">
      <c r="B5511" s="61" t="s">
        <v>1691</v>
      </c>
      <c r="C5511" s="86" t="s">
        <v>1722</v>
      </c>
      <c r="D5511" s="92">
        <v>0</v>
      </c>
      <c r="E5511" s="391" t="s">
        <v>1691</v>
      </c>
      <c r="F5511" s="86" t="s">
        <v>1722</v>
      </c>
      <c r="G5511" s="92">
        <v>0</v>
      </c>
      <c r="H5511" s="86" t="s">
        <v>1716</v>
      </c>
      <c r="I5511" s="392"/>
      <c r="J5511" s="85" t="s">
        <v>1717</v>
      </c>
      <c r="K5511" s="392"/>
      <c r="L5511" s="85" t="s">
        <v>1718</v>
      </c>
      <c r="M5511" s="65"/>
    </row>
    <row r="5512" spans="2:13">
      <c r="B5512" s="61" t="s">
        <v>1692</v>
      </c>
      <c r="C5512" s="86" t="s">
        <v>1722</v>
      </c>
      <c r="D5512" s="92">
        <v>0</v>
      </c>
      <c r="E5512" s="391" t="s">
        <v>1692</v>
      </c>
      <c r="F5512" s="86" t="s">
        <v>1722</v>
      </c>
      <c r="G5512" s="92">
        <v>0</v>
      </c>
      <c r="H5512" s="392"/>
      <c r="I5512" s="392"/>
      <c r="J5512" s="392"/>
      <c r="K5512" s="392"/>
      <c r="L5512" s="392"/>
      <c r="M5512" s="65"/>
    </row>
    <row r="5513" spans="2:13">
      <c r="B5513" s="61" t="s">
        <v>1677</v>
      </c>
      <c r="C5513" s="86" t="s">
        <v>677</v>
      </c>
      <c r="D5513" s="92">
        <v>60</v>
      </c>
      <c r="E5513" s="391" t="s">
        <v>1677</v>
      </c>
      <c r="F5513" s="86" t="s">
        <v>1722</v>
      </c>
      <c r="G5513" s="92">
        <v>0</v>
      </c>
      <c r="H5513" s="392"/>
      <c r="I5513" s="392"/>
      <c r="J5513" s="392"/>
      <c r="K5513" s="392"/>
      <c r="L5513" s="392"/>
      <c r="M5513" s="65"/>
    </row>
    <row r="5514" spans="2:13">
      <c r="B5514" s="61" t="s">
        <v>1693</v>
      </c>
      <c r="C5514" s="86" t="s">
        <v>909</v>
      </c>
      <c r="D5514" s="92">
        <v>75</v>
      </c>
      <c r="E5514" s="391" t="s">
        <v>1693</v>
      </c>
      <c r="F5514" s="86" t="s">
        <v>1722</v>
      </c>
      <c r="G5514" s="92">
        <v>0</v>
      </c>
      <c r="H5514" s="392"/>
      <c r="I5514" s="392"/>
      <c r="J5514" s="392"/>
      <c r="K5514" s="392"/>
      <c r="L5514" s="392"/>
      <c r="M5514" s="65"/>
    </row>
    <row r="5515" spans="2:13" ht="15.75" thickBot="1">
      <c r="B5515" s="102" t="s">
        <v>1729</v>
      </c>
      <c r="C5515" s="93"/>
      <c r="D5515" s="108">
        <v>69</v>
      </c>
      <c r="E5515" s="103" t="s">
        <v>1730</v>
      </c>
      <c r="F5515" s="93"/>
      <c r="G5515" s="108">
        <v>84</v>
      </c>
      <c r="H5515" s="83"/>
      <c r="I5515" s="83"/>
      <c r="J5515" s="83"/>
      <c r="K5515" s="83"/>
      <c r="L5515" s="83"/>
      <c r="M5515" s="84"/>
    </row>
    <row r="5516" spans="2:13" ht="15.75" thickTop="1">
      <c r="B5516" s="156"/>
      <c r="C5516" s="157"/>
      <c r="D5516" s="157"/>
      <c r="E5516" s="156"/>
      <c r="F5516" s="157"/>
      <c r="G5516" s="157"/>
      <c r="H5516" s="156"/>
      <c r="I5516" s="156"/>
      <c r="J5516" s="156"/>
      <c r="K5516" s="156"/>
      <c r="L5516" s="156"/>
      <c r="M5516" s="156"/>
    </row>
    <row r="5517" spans="2:13">
      <c r="B5517" s="156"/>
      <c r="C5517" s="157"/>
      <c r="D5517" s="157"/>
      <c r="E5517" s="156"/>
      <c r="F5517" s="157"/>
      <c r="G5517" s="157"/>
      <c r="H5517" s="156"/>
      <c r="I5517" s="156"/>
      <c r="J5517" s="156"/>
      <c r="K5517" s="156"/>
      <c r="L5517" s="156"/>
      <c r="M5517" s="156"/>
    </row>
    <row r="5518" spans="2:13" ht="15.75" thickBot="1">
      <c r="B5518" s="156"/>
      <c r="C5518" s="157"/>
      <c r="D5518" s="157"/>
      <c r="E5518" s="156"/>
      <c r="F5518" s="157"/>
      <c r="G5518" s="157"/>
      <c r="H5518" s="156"/>
      <c r="I5518" s="156"/>
      <c r="J5518" s="156"/>
      <c r="K5518" s="156"/>
      <c r="L5518" s="156"/>
      <c r="M5518" s="156"/>
    </row>
    <row r="5519" spans="2:13" ht="16.5" thickTop="1" thickBot="1">
      <c r="B5519" s="833" t="s">
        <v>2181</v>
      </c>
      <c r="C5519" s="834"/>
      <c r="D5519" s="835" t="s">
        <v>1658</v>
      </c>
      <c r="E5519" s="836"/>
      <c r="F5519" s="836"/>
      <c r="G5519" s="836"/>
      <c r="H5519" s="836"/>
      <c r="I5519" s="837"/>
      <c r="J5519" s="207"/>
      <c r="K5519" s="59"/>
      <c r="L5519" s="59"/>
      <c r="M5519" s="60"/>
    </row>
    <row r="5520" spans="2:13" ht="15.75" thickTop="1">
      <c r="B5520" s="66" t="s">
        <v>1667</v>
      </c>
      <c r="C5520" s="742" t="s">
        <v>2061</v>
      </c>
      <c r="D5520" s="731" t="s">
        <v>1652</v>
      </c>
      <c r="E5520" s="732" t="s">
        <v>1653</v>
      </c>
      <c r="F5520" s="732" t="s">
        <v>1654</v>
      </c>
      <c r="G5520" s="732" t="s">
        <v>1656</v>
      </c>
      <c r="H5520" s="732" t="s">
        <v>1655</v>
      </c>
      <c r="I5520" s="733" t="s">
        <v>1657</v>
      </c>
      <c r="J5520" s="208"/>
      <c r="K5520" s="735"/>
      <c r="L5520" s="735"/>
      <c r="M5520" s="65"/>
    </row>
    <row r="5521" spans="2:13">
      <c r="B5521" s="66" t="s">
        <v>1757</v>
      </c>
      <c r="C5521" s="86" t="s">
        <v>1792</v>
      </c>
      <c r="D5521" s="87">
        <v>60</v>
      </c>
      <c r="E5521" s="88">
        <v>45</v>
      </c>
      <c r="F5521" s="88">
        <v>70</v>
      </c>
      <c r="G5521" s="88">
        <v>45</v>
      </c>
      <c r="H5521" s="88">
        <v>90</v>
      </c>
      <c r="I5521" s="89">
        <v>95</v>
      </c>
      <c r="J5521" s="208"/>
      <c r="K5521" s="735"/>
      <c r="L5521" s="735"/>
      <c r="M5521" s="65"/>
    </row>
    <row r="5522" spans="2:13">
      <c r="B5522" s="66" t="s">
        <v>1665</v>
      </c>
      <c r="C5522" s="86" t="s">
        <v>3</v>
      </c>
      <c r="D5522" s="838" t="s">
        <v>1669</v>
      </c>
      <c r="E5522" s="839"/>
      <c r="F5522" s="839"/>
      <c r="G5522" s="839"/>
      <c r="H5522" s="839"/>
      <c r="I5522" s="840"/>
      <c r="J5522" s="208"/>
      <c r="K5522" s="735"/>
      <c r="L5522" s="735"/>
      <c r="M5522" s="65"/>
    </row>
    <row r="5523" spans="2:13">
      <c r="B5523" s="66" t="s">
        <v>1666</v>
      </c>
      <c r="C5523" s="86" t="s">
        <v>1723</v>
      </c>
      <c r="D5523" s="841" t="s">
        <v>1661</v>
      </c>
      <c r="E5523" s="842"/>
      <c r="F5523" s="842"/>
      <c r="G5523" s="842" t="s">
        <v>1662</v>
      </c>
      <c r="H5523" s="842"/>
      <c r="I5523" s="843"/>
      <c r="J5523" s="208"/>
      <c r="K5523" s="735"/>
      <c r="L5523" s="735"/>
      <c r="M5523" s="65"/>
    </row>
    <row r="5524" spans="2:13">
      <c r="B5524" s="66" t="s">
        <v>1670</v>
      </c>
      <c r="C5524" s="86" t="s">
        <v>1533</v>
      </c>
      <c r="D5524" s="63" t="s">
        <v>1663</v>
      </c>
      <c r="E5524" s="735" t="s">
        <v>1232</v>
      </c>
      <c r="F5524" s="735"/>
      <c r="G5524" s="64" t="s">
        <v>1663</v>
      </c>
      <c r="H5524" s="735" t="s">
        <v>1723</v>
      </c>
      <c r="I5524" s="70"/>
      <c r="J5524" s="208"/>
      <c r="K5524" s="735"/>
      <c r="L5524" s="735"/>
      <c r="M5524" s="65"/>
    </row>
    <row r="5525" spans="2:13">
      <c r="B5525" s="66" t="s">
        <v>1659</v>
      </c>
      <c r="C5525" s="140">
        <v>240.9</v>
      </c>
      <c r="D5525" s="71" t="s">
        <v>1664</v>
      </c>
      <c r="E5525" s="90">
        <v>65</v>
      </c>
      <c r="F5525" s="68"/>
      <c r="G5525" s="72" t="s">
        <v>1664</v>
      </c>
      <c r="H5525" s="90" t="s">
        <v>1723</v>
      </c>
      <c r="I5525" s="69"/>
      <c r="J5525" s="208"/>
      <c r="K5525" s="735"/>
      <c r="L5525" s="735"/>
      <c r="M5525" s="65"/>
    </row>
    <row r="5526" spans="2:13">
      <c r="B5526" s="66" t="s">
        <v>1660</v>
      </c>
      <c r="C5526" s="140">
        <v>186.94</v>
      </c>
      <c r="D5526" s="838" t="s">
        <v>1668</v>
      </c>
      <c r="E5526" s="839"/>
      <c r="F5526" s="839"/>
      <c r="G5526" s="839"/>
      <c r="H5526" s="839"/>
      <c r="I5526" s="840"/>
      <c r="J5526" s="208"/>
      <c r="K5526" s="735"/>
      <c r="L5526" s="735"/>
      <c r="M5526" s="65"/>
    </row>
    <row r="5527" spans="2:13">
      <c r="B5527" s="66" t="s">
        <v>1728</v>
      </c>
      <c r="C5527" s="140">
        <v>310.31</v>
      </c>
      <c r="D5527" s="841" t="s">
        <v>1661</v>
      </c>
      <c r="E5527" s="842"/>
      <c r="F5527" s="842"/>
      <c r="G5527" s="842" t="s">
        <v>1662</v>
      </c>
      <c r="H5527" s="842"/>
      <c r="I5527" s="843"/>
      <c r="J5527" s="208"/>
      <c r="K5527" s="735"/>
      <c r="L5527" s="735"/>
      <c r="M5527" s="65"/>
    </row>
    <row r="5528" spans="2:13">
      <c r="B5528" s="66" t="s">
        <v>1713</v>
      </c>
      <c r="C5528" s="140">
        <v>0.92</v>
      </c>
      <c r="D5528" s="63" t="s">
        <v>1663</v>
      </c>
      <c r="E5528" s="735" t="s">
        <v>1307</v>
      </c>
      <c r="F5528" s="735"/>
      <c r="G5528" s="64" t="s">
        <v>1663</v>
      </c>
      <c r="H5528" s="735" t="s">
        <v>1723</v>
      </c>
      <c r="I5528" s="70"/>
      <c r="J5528" s="208"/>
      <c r="K5528" s="735"/>
      <c r="L5528" s="735"/>
      <c r="M5528" s="65"/>
    </row>
    <row r="5529" spans="2:13">
      <c r="B5529" s="66" t="s">
        <v>1714</v>
      </c>
      <c r="C5529" s="140">
        <v>1.46</v>
      </c>
      <c r="D5529" s="63" t="s">
        <v>1664</v>
      </c>
      <c r="E5529" s="90">
        <v>95</v>
      </c>
      <c r="F5529" s="68"/>
      <c r="G5529" s="72" t="s">
        <v>1664</v>
      </c>
      <c r="H5529" s="91" t="s">
        <v>1723</v>
      </c>
      <c r="I5529" s="70"/>
      <c r="J5529" s="208"/>
      <c r="K5529" s="735"/>
      <c r="L5529" s="735"/>
      <c r="M5529" s="65"/>
    </row>
    <row r="5530" spans="2:13">
      <c r="B5530" s="844" t="s">
        <v>1671</v>
      </c>
      <c r="C5530" s="839"/>
      <c r="D5530" s="840"/>
      <c r="E5530" s="838" t="s">
        <v>1672</v>
      </c>
      <c r="F5530" s="839"/>
      <c r="G5530" s="840"/>
      <c r="H5530" s="838" t="s">
        <v>1673</v>
      </c>
      <c r="I5530" s="839"/>
      <c r="J5530" s="840"/>
      <c r="K5530" s="838" t="s">
        <v>1701</v>
      </c>
      <c r="L5530" s="839"/>
      <c r="M5530" s="845"/>
    </row>
    <row r="5531" spans="2:13">
      <c r="B5531" s="73" t="s">
        <v>1674</v>
      </c>
      <c r="C5531" s="732" t="s">
        <v>1675</v>
      </c>
      <c r="D5531" s="733" t="s">
        <v>1676</v>
      </c>
      <c r="E5531" s="731" t="s">
        <v>1674</v>
      </c>
      <c r="F5531" s="732" t="s">
        <v>1675</v>
      </c>
      <c r="G5531" s="733" t="s">
        <v>1676</v>
      </c>
      <c r="H5531" s="731" t="s">
        <v>1694</v>
      </c>
      <c r="I5531" s="732" t="s">
        <v>1731</v>
      </c>
      <c r="J5531" s="733" t="s">
        <v>1732</v>
      </c>
      <c r="K5531" s="731" t="s">
        <v>1702</v>
      </c>
      <c r="L5531" s="732"/>
      <c r="M5531" s="77" t="s">
        <v>1703</v>
      </c>
    </row>
    <row r="5532" spans="2:13">
      <c r="B5532" s="61" t="s">
        <v>1678</v>
      </c>
      <c r="C5532" s="86" t="s">
        <v>1144</v>
      </c>
      <c r="D5532" s="92">
        <v>102</v>
      </c>
      <c r="E5532" s="734" t="s">
        <v>1678</v>
      </c>
      <c r="F5532" s="86" t="s">
        <v>1280</v>
      </c>
      <c r="G5532" s="92">
        <v>60</v>
      </c>
      <c r="H5532" s="734" t="s">
        <v>1695</v>
      </c>
      <c r="I5532" s="86">
        <v>0</v>
      </c>
      <c r="J5532" s="92">
        <v>0</v>
      </c>
      <c r="K5532" s="734" t="s">
        <v>1704</v>
      </c>
      <c r="L5532" s="735"/>
      <c r="M5532" s="107">
        <v>0</v>
      </c>
    </row>
    <row r="5533" spans="2:13">
      <c r="B5533" s="61" t="s">
        <v>1679</v>
      </c>
      <c r="C5533" s="86" t="s">
        <v>1722</v>
      </c>
      <c r="D5533" s="92">
        <v>0</v>
      </c>
      <c r="E5533" s="734" t="s">
        <v>1679</v>
      </c>
      <c r="F5533" s="86" t="s">
        <v>1722</v>
      </c>
      <c r="G5533" s="92">
        <v>0</v>
      </c>
      <c r="H5533" s="734" t="s">
        <v>1696</v>
      </c>
      <c r="I5533" s="86">
        <v>100</v>
      </c>
      <c r="J5533" s="92">
        <v>0</v>
      </c>
      <c r="K5533" s="734" t="s">
        <v>1735</v>
      </c>
      <c r="L5533" s="735"/>
      <c r="M5533" s="107">
        <v>0</v>
      </c>
    </row>
    <row r="5534" spans="2:13">
      <c r="B5534" s="61" t="s">
        <v>1680</v>
      </c>
      <c r="C5534" s="86" t="s">
        <v>1722</v>
      </c>
      <c r="D5534" s="92">
        <v>0</v>
      </c>
      <c r="E5534" s="734" t="s">
        <v>1680</v>
      </c>
      <c r="F5534" s="86" t="s">
        <v>1722</v>
      </c>
      <c r="G5534" s="92">
        <v>0</v>
      </c>
      <c r="H5534" s="734" t="s">
        <v>1697</v>
      </c>
      <c r="I5534" s="86">
        <v>0</v>
      </c>
      <c r="J5534" s="92">
        <v>0</v>
      </c>
      <c r="K5534" s="67" t="s">
        <v>1706</v>
      </c>
      <c r="L5534" s="68"/>
      <c r="M5534" s="101">
        <v>0</v>
      </c>
    </row>
    <row r="5535" spans="2:13">
      <c r="B5535" s="61" t="s">
        <v>1681</v>
      </c>
      <c r="C5535" s="86" t="s">
        <v>1723</v>
      </c>
      <c r="D5535" s="92" t="s">
        <v>1723</v>
      </c>
      <c r="E5535" s="734" t="s">
        <v>1681</v>
      </c>
      <c r="F5535" s="86" t="s">
        <v>1723</v>
      </c>
      <c r="G5535" s="92" t="s">
        <v>1723</v>
      </c>
      <c r="H5535" s="734" t="s">
        <v>1698</v>
      </c>
      <c r="I5535" s="86">
        <v>0</v>
      </c>
      <c r="J5535" s="92">
        <v>0</v>
      </c>
      <c r="K5535" s="838" t="s">
        <v>1707</v>
      </c>
      <c r="L5535" s="839"/>
      <c r="M5535" s="845"/>
    </row>
    <row r="5536" spans="2:13">
      <c r="B5536" s="61" t="s">
        <v>1682</v>
      </c>
      <c r="C5536" s="94" t="s">
        <v>1180</v>
      </c>
      <c r="D5536" s="92">
        <v>80</v>
      </c>
      <c r="E5536" s="734" t="s">
        <v>1682</v>
      </c>
      <c r="F5536" s="86" t="s">
        <v>889</v>
      </c>
      <c r="G5536" s="92">
        <v>80</v>
      </c>
      <c r="H5536" s="735" t="s">
        <v>1724</v>
      </c>
      <c r="I5536" s="86">
        <v>50</v>
      </c>
      <c r="J5536" s="92">
        <v>0</v>
      </c>
      <c r="K5536" s="846" t="s">
        <v>1708</v>
      </c>
      <c r="L5536" s="847"/>
      <c r="M5536" s="107">
        <v>0</v>
      </c>
    </row>
    <row r="5537" spans="2:13">
      <c r="B5537" s="61" t="s">
        <v>1683</v>
      </c>
      <c r="C5537" s="86" t="s">
        <v>1722</v>
      </c>
      <c r="D5537" s="92">
        <v>0</v>
      </c>
      <c r="E5537" s="734" t="s">
        <v>1683</v>
      </c>
      <c r="F5537" s="86" t="s">
        <v>1722</v>
      </c>
      <c r="G5537" s="92">
        <v>0</v>
      </c>
      <c r="H5537" s="734" t="s">
        <v>1699</v>
      </c>
      <c r="I5537" s="86">
        <v>100</v>
      </c>
      <c r="J5537" s="92">
        <v>30</v>
      </c>
      <c r="K5537" s="846" t="s">
        <v>1709</v>
      </c>
      <c r="L5537" s="847"/>
      <c r="M5537" s="107">
        <v>0</v>
      </c>
    </row>
    <row r="5538" spans="2:13">
      <c r="B5538" s="61" t="s">
        <v>1684</v>
      </c>
      <c r="C5538" s="86" t="s">
        <v>1722</v>
      </c>
      <c r="D5538" s="92">
        <v>0</v>
      </c>
      <c r="E5538" s="734" t="s">
        <v>1684</v>
      </c>
      <c r="F5538" s="86" t="s">
        <v>1722</v>
      </c>
      <c r="G5538" s="92">
        <v>0</v>
      </c>
      <c r="H5538" s="734" t="s">
        <v>1685</v>
      </c>
      <c r="I5538" s="86">
        <v>85</v>
      </c>
      <c r="J5538" s="92">
        <v>30</v>
      </c>
      <c r="K5538" s="846" t="s">
        <v>1710</v>
      </c>
      <c r="L5538" s="847"/>
      <c r="M5538" s="107">
        <v>0</v>
      </c>
    </row>
    <row r="5539" spans="2:13">
      <c r="B5539" s="61" t="s">
        <v>1685</v>
      </c>
      <c r="C5539" s="86" t="s">
        <v>905</v>
      </c>
      <c r="D5539" s="92">
        <v>84</v>
      </c>
      <c r="E5539" s="734" t="s">
        <v>1685</v>
      </c>
      <c r="F5539" s="86" t="s">
        <v>1722</v>
      </c>
      <c r="G5539" s="92">
        <v>0</v>
      </c>
      <c r="H5539" s="734" t="s">
        <v>1700</v>
      </c>
      <c r="I5539" s="100">
        <v>0</v>
      </c>
      <c r="J5539" s="106">
        <v>0</v>
      </c>
      <c r="K5539" s="593" t="s">
        <v>2003</v>
      </c>
      <c r="L5539" s="100"/>
      <c r="M5539" s="101">
        <v>0</v>
      </c>
    </row>
    <row r="5540" spans="2:13">
      <c r="B5540" s="61" t="s">
        <v>1686</v>
      </c>
      <c r="C5540" s="86" t="s">
        <v>774</v>
      </c>
      <c r="D5540" s="92">
        <v>40</v>
      </c>
      <c r="E5540" s="734" t="s">
        <v>1686</v>
      </c>
      <c r="F5540" s="86" t="s">
        <v>1722</v>
      </c>
      <c r="G5540" s="92">
        <v>0</v>
      </c>
      <c r="H5540" s="848" t="s">
        <v>1712</v>
      </c>
      <c r="I5540" s="849"/>
      <c r="J5540" s="81" t="s">
        <v>1711</v>
      </c>
      <c r="K5540" s="97">
        <v>60</v>
      </c>
      <c r="L5540" s="82" t="s">
        <v>1705</v>
      </c>
      <c r="M5540" s="98">
        <v>125</v>
      </c>
    </row>
    <row r="5541" spans="2:13">
      <c r="B5541" s="61" t="s">
        <v>1687</v>
      </c>
      <c r="C5541" s="86" t="s">
        <v>1722</v>
      </c>
      <c r="D5541" s="92">
        <v>0</v>
      </c>
      <c r="E5541" s="734" t="s">
        <v>1687</v>
      </c>
      <c r="F5541" s="86" t="s">
        <v>1722</v>
      </c>
      <c r="G5541" s="92">
        <v>0</v>
      </c>
      <c r="H5541" s="735"/>
      <c r="I5541" s="735"/>
      <c r="J5541" s="735"/>
      <c r="K5541" s="735"/>
      <c r="L5541" s="735"/>
      <c r="M5541" s="65"/>
    </row>
    <row r="5542" spans="2:13">
      <c r="B5542" s="61" t="s">
        <v>1688</v>
      </c>
      <c r="C5542" s="86" t="s">
        <v>1722</v>
      </c>
      <c r="D5542" s="92">
        <v>0</v>
      </c>
      <c r="E5542" s="734" t="s">
        <v>1688</v>
      </c>
      <c r="F5542" s="86" t="s">
        <v>1722</v>
      </c>
      <c r="G5542" s="92">
        <v>0</v>
      </c>
      <c r="H5542" s="735"/>
      <c r="I5542" s="735"/>
      <c r="J5542" s="735"/>
      <c r="K5542" s="735"/>
      <c r="L5542" s="735"/>
      <c r="M5542" s="65"/>
    </row>
    <row r="5543" spans="2:13">
      <c r="B5543" s="61" t="s">
        <v>1689</v>
      </c>
      <c r="C5543" s="86" t="s">
        <v>1333</v>
      </c>
      <c r="D5543" s="92">
        <v>70</v>
      </c>
      <c r="E5543" s="734" t="s">
        <v>1689</v>
      </c>
      <c r="F5543" s="86" t="s">
        <v>1722</v>
      </c>
      <c r="G5543" s="92">
        <v>0</v>
      </c>
      <c r="H5543" s="735"/>
      <c r="I5543" s="735"/>
      <c r="J5543" s="735"/>
      <c r="K5543" s="735"/>
      <c r="L5543" s="735"/>
      <c r="M5543" s="65"/>
    </row>
    <row r="5544" spans="2:13">
      <c r="B5544" s="61" t="s">
        <v>1690</v>
      </c>
      <c r="C5544" s="86" t="s">
        <v>1162</v>
      </c>
      <c r="D5544" s="92">
        <v>49</v>
      </c>
      <c r="E5544" s="734" t="s">
        <v>1690</v>
      </c>
      <c r="F5544" s="86" t="s">
        <v>1722</v>
      </c>
      <c r="G5544" s="92">
        <v>0</v>
      </c>
      <c r="H5544" s="735"/>
      <c r="I5544" s="735"/>
      <c r="J5544" s="735"/>
      <c r="K5544" s="735"/>
      <c r="L5544" s="735"/>
      <c r="M5544" s="65"/>
    </row>
    <row r="5545" spans="2:13">
      <c r="B5545" s="61" t="s">
        <v>1691</v>
      </c>
      <c r="C5545" s="86" t="s">
        <v>1722</v>
      </c>
      <c r="D5545" s="92">
        <v>0</v>
      </c>
      <c r="E5545" s="734" t="s">
        <v>1691</v>
      </c>
      <c r="F5545" s="86" t="s">
        <v>1722</v>
      </c>
      <c r="G5545" s="92">
        <v>0</v>
      </c>
      <c r="H5545" s="86" t="s">
        <v>1716</v>
      </c>
      <c r="I5545" s="735"/>
      <c r="J5545" s="85" t="s">
        <v>1717</v>
      </c>
      <c r="K5545" s="735"/>
      <c r="L5545" s="85" t="s">
        <v>1718</v>
      </c>
      <c r="M5545" s="65"/>
    </row>
    <row r="5546" spans="2:13">
      <c r="B5546" s="61" t="s">
        <v>1692</v>
      </c>
      <c r="C5546" s="86" t="s">
        <v>1722</v>
      </c>
      <c r="D5546" s="92">
        <v>0</v>
      </c>
      <c r="E5546" s="734" t="s">
        <v>1692</v>
      </c>
      <c r="F5546" s="86" t="s">
        <v>1722</v>
      </c>
      <c r="G5546" s="92">
        <v>0</v>
      </c>
      <c r="H5546" s="735"/>
      <c r="I5546" s="735"/>
      <c r="J5546" s="735"/>
      <c r="K5546" s="735"/>
      <c r="L5546" s="735"/>
      <c r="M5546" s="65"/>
    </row>
    <row r="5547" spans="2:13">
      <c r="B5547" s="61" t="s">
        <v>1677</v>
      </c>
      <c r="C5547" s="86" t="s">
        <v>863</v>
      </c>
      <c r="D5547" s="92">
        <v>66</v>
      </c>
      <c r="E5547" s="734" t="s">
        <v>1677</v>
      </c>
      <c r="F5547" s="86" t="s">
        <v>1722</v>
      </c>
      <c r="G5547" s="92">
        <v>0</v>
      </c>
      <c r="H5547" s="735"/>
      <c r="I5547" s="735"/>
      <c r="J5547" s="735"/>
      <c r="K5547" s="735"/>
      <c r="L5547" s="735"/>
      <c r="M5547" s="65"/>
    </row>
    <row r="5548" spans="2:13">
      <c r="B5548" s="61" t="s">
        <v>1693</v>
      </c>
      <c r="C5548" s="86" t="s">
        <v>964</v>
      </c>
      <c r="D5548" s="92">
        <v>75</v>
      </c>
      <c r="E5548" s="734" t="s">
        <v>1693</v>
      </c>
      <c r="F5548" s="86" t="s">
        <v>1722</v>
      </c>
      <c r="G5548" s="92">
        <v>0</v>
      </c>
      <c r="H5548" s="735"/>
      <c r="I5548" s="735"/>
      <c r="J5548" s="735"/>
      <c r="K5548" s="735"/>
      <c r="L5548" s="735"/>
      <c r="M5548" s="65"/>
    </row>
    <row r="5549" spans="2:13" ht="15.75" thickBot="1">
      <c r="B5549" s="102" t="s">
        <v>1729</v>
      </c>
      <c r="C5549" s="93"/>
      <c r="D5549" s="108">
        <v>71</v>
      </c>
      <c r="E5549" s="103" t="s">
        <v>1730</v>
      </c>
      <c r="F5549" s="93"/>
      <c r="G5549" s="108">
        <v>70</v>
      </c>
      <c r="H5549" s="83"/>
      <c r="I5549" s="83"/>
      <c r="J5549" s="83"/>
      <c r="K5549" s="83"/>
      <c r="L5549" s="83"/>
      <c r="M5549" s="84"/>
    </row>
    <row r="5550" spans="2:13" ht="15.75" thickTop="1">
      <c r="B5550" s="156"/>
      <c r="C5550" s="157"/>
      <c r="D5550" s="157"/>
      <c r="E5550" s="156"/>
      <c r="F5550" s="157"/>
      <c r="G5550" s="157"/>
      <c r="H5550" s="156"/>
      <c r="I5550" s="156"/>
      <c r="J5550" s="156"/>
      <c r="K5550" s="156"/>
      <c r="L5550" s="156"/>
      <c r="M5550" s="156"/>
    </row>
    <row r="5551" spans="2:13">
      <c r="B5551" s="156"/>
      <c r="C5551" s="157"/>
      <c r="D5551" s="157"/>
      <c r="E5551" s="156"/>
      <c r="F5551" s="157"/>
      <c r="G5551" s="157"/>
      <c r="H5551" s="156"/>
      <c r="I5551" s="156"/>
      <c r="J5551" s="156"/>
      <c r="K5551" s="156"/>
      <c r="L5551" s="156"/>
      <c r="M5551" s="156"/>
    </row>
    <row r="5552" spans="2:13" ht="15.75" thickBot="1">
      <c r="B5552" s="156"/>
      <c r="C5552" s="157"/>
      <c r="D5552" s="157"/>
      <c r="E5552" s="156"/>
      <c r="F5552" s="157"/>
      <c r="G5552" s="157"/>
      <c r="H5552" s="156"/>
      <c r="I5552" s="156"/>
      <c r="J5552" s="156"/>
      <c r="K5552" s="156"/>
      <c r="L5552" s="156"/>
      <c r="M5552" s="156"/>
    </row>
    <row r="5553" spans="2:13" ht="16.5" thickTop="1" thickBot="1">
      <c r="B5553" s="833" t="s">
        <v>2101</v>
      </c>
      <c r="C5553" s="834"/>
      <c r="D5553" s="835" t="s">
        <v>1658</v>
      </c>
      <c r="E5553" s="836"/>
      <c r="F5553" s="836"/>
      <c r="G5553" s="836"/>
      <c r="H5553" s="836"/>
      <c r="I5553" s="837"/>
      <c r="J5553" s="158"/>
      <c r="K5553" s="59"/>
      <c r="L5553" s="59"/>
      <c r="M5553" s="60"/>
    </row>
    <row r="5554" spans="2:13" ht="15.75" thickTop="1">
      <c r="B5554" s="66" t="s">
        <v>1667</v>
      </c>
      <c r="C5554" s="612" t="s">
        <v>2115</v>
      </c>
      <c r="D5554" s="611" t="s">
        <v>1652</v>
      </c>
      <c r="E5554" s="612" t="s">
        <v>1653</v>
      </c>
      <c r="F5554" s="612" t="s">
        <v>1654</v>
      </c>
      <c r="G5554" s="612" t="s">
        <v>1656</v>
      </c>
      <c r="H5554" s="612" t="s">
        <v>1655</v>
      </c>
      <c r="I5554" s="613" t="s">
        <v>1657</v>
      </c>
      <c r="J5554" s="159"/>
      <c r="K5554" s="615"/>
      <c r="L5554" s="615"/>
      <c r="M5554" s="65"/>
    </row>
    <row r="5555" spans="2:13">
      <c r="B5555" s="66" t="s">
        <v>1757</v>
      </c>
      <c r="C5555" s="86" t="s">
        <v>1792</v>
      </c>
      <c r="D5555" s="87">
        <v>60</v>
      </c>
      <c r="E5555" s="88">
        <v>95</v>
      </c>
      <c r="F5555" s="88">
        <v>80</v>
      </c>
      <c r="G5555" s="88">
        <v>60</v>
      </c>
      <c r="H5555" s="88">
        <v>80</v>
      </c>
      <c r="I5555" s="89">
        <v>30</v>
      </c>
      <c r="J5555" s="159"/>
      <c r="K5555" s="615"/>
      <c r="L5555" s="615"/>
      <c r="M5555" s="65"/>
    </row>
    <row r="5556" spans="2:13">
      <c r="B5556" s="66" t="s">
        <v>1665</v>
      </c>
      <c r="C5556" s="86" t="s">
        <v>0</v>
      </c>
      <c r="D5556" s="838" t="s">
        <v>1669</v>
      </c>
      <c r="E5556" s="839"/>
      <c r="F5556" s="839"/>
      <c r="G5556" s="839"/>
      <c r="H5556" s="839"/>
      <c r="I5556" s="840"/>
      <c r="J5556" s="159"/>
      <c r="K5556" s="615"/>
      <c r="L5556" s="615"/>
      <c r="M5556" s="65"/>
    </row>
    <row r="5557" spans="2:13">
      <c r="B5557" s="66" t="s">
        <v>1666</v>
      </c>
      <c r="C5557" s="86" t="s">
        <v>8</v>
      </c>
      <c r="D5557" s="841" t="s">
        <v>1661</v>
      </c>
      <c r="E5557" s="842"/>
      <c r="F5557" s="842"/>
      <c r="G5557" s="842" t="s">
        <v>1662</v>
      </c>
      <c r="H5557" s="842"/>
      <c r="I5557" s="843"/>
      <c r="J5557" s="159"/>
      <c r="K5557" s="615"/>
      <c r="L5557" s="615"/>
      <c r="M5557" s="65"/>
    </row>
    <row r="5558" spans="2:13">
      <c r="B5558" s="66" t="s">
        <v>1670</v>
      </c>
      <c r="C5558" s="86" t="s">
        <v>1441</v>
      </c>
      <c r="D5558" s="63" t="s">
        <v>1663</v>
      </c>
      <c r="E5558" s="615" t="s">
        <v>1749</v>
      </c>
      <c r="F5558" s="615"/>
      <c r="G5558" s="64" t="s">
        <v>1663</v>
      </c>
      <c r="H5558" s="615" t="s">
        <v>1180</v>
      </c>
      <c r="I5558" s="70"/>
      <c r="J5558" s="621"/>
      <c r="K5558" s="615"/>
      <c r="L5558" s="615"/>
      <c r="M5558" s="65"/>
    </row>
    <row r="5559" spans="2:13">
      <c r="B5559" s="66" t="s">
        <v>1659</v>
      </c>
      <c r="C5559" s="140">
        <v>118.98</v>
      </c>
      <c r="D5559" s="71" t="s">
        <v>1664</v>
      </c>
      <c r="E5559" s="90">
        <v>80</v>
      </c>
      <c r="F5559" s="68"/>
      <c r="G5559" s="72" t="s">
        <v>1664</v>
      </c>
      <c r="H5559" s="90">
        <v>80</v>
      </c>
      <c r="I5559" s="69"/>
      <c r="J5559" s="113"/>
      <c r="K5559" s="615"/>
      <c r="L5559" s="615"/>
      <c r="M5559" s="65"/>
    </row>
    <row r="5560" spans="2:13">
      <c r="B5560" s="66" t="s">
        <v>1660</v>
      </c>
      <c r="C5560" s="140">
        <v>141.31</v>
      </c>
      <c r="D5560" s="838" t="s">
        <v>1668</v>
      </c>
      <c r="E5560" s="839"/>
      <c r="F5560" s="839"/>
      <c r="G5560" s="839"/>
      <c r="H5560" s="839"/>
      <c r="I5560" s="840"/>
      <c r="J5560" s="113"/>
      <c r="K5560" s="615"/>
      <c r="L5560" s="615"/>
      <c r="M5560" s="65"/>
    </row>
    <row r="5561" spans="2:13">
      <c r="B5561" s="66" t="s">
        <v>1728</v>
      </c>
      <c r="C5561" s="140">
        <v>205.89</v>
      </c>
      <c r="D5561" s="841" t="s">
        <v>1661</v>
      </c>
      <c r="E5561" s="842"/>
      <c r="F5561" s="842"/>
      <c r="G5561" s="842" t="s">
        <v>1662</v>
      </c>
      <c r="H5561" s="842"/>
      <c r="I5561" s="843"/>
      <c r="J5561" s="113"/>
      <c r="K5561" s="615"/>
      <c r="L5561" s="615"/>
      <c r="M5561" s="65"/>
    </row>
    <row r="5562" spans="2:13">
      <c r="B5562" s="66" t="s">
        <v>1713</v>
      </c>
      <c r="C5562" s="140">
        <v>0.92</v>
      </c>
      <c r="D5562" s="63" t="s">
        <v>1663</v>
      </c>
      <c r="E5562" s="615" t="s">
        <v>1722</v>
      </c>
      <c r="F5562" s="615"/>
      <c r="G5562" s="64" t="s">
        <v>1663</v>
      </c>
      <c r="H5562" s="615" t="s">
        <v>889</v>
      </c>
      <c r="I5562" s="70"/>
      <c r="J5562" s="113"/>
      <c r="K5562" s="615"/>
      <c r="L5562" s="615"/>
      <c r="M5562" s="65"/>
    </row>
    <row r="5563" spans="2:13">
      <c r="B5563" s="66" t="s">
        <v>1714</v>
      </c>
      <c r="C5563" s="140">
        <v>0.46</v>
      </c>
      <c r="D5563" s="63" t="s">
        <v>1664</v>
      </c>
      <c r="E5563" s="90">
        <v>0</v>
      </c>
      <c r="F5563" s="68"/>
      <c r="G5563" s="72" t="s">
        <v>1664</v>
      </c>
      <c r="H5563" s="91">
        <v>80</v>
      </c>
      <c r="I5563" s="70"/>
      <c r="J5563" s="113"/>
      <c r="K5563" s="615"/>
      <c r="L5563" s="615"/>
      <c r="M5563" s="65"/>
    </row>
    <row r="5564" spans="2:13">
      <c r="B5564" s="844" t="s">
        <v>1671</v>
      </c>
      <c r="C5564" s="839"/>
      <c r="D5564" s="840"/>
      <c r="E5564" s="838" t="s">
        <v>1672</v>
      </c>
      <c r="F5564" s="839"/>
      <c r="G5564" s="840"/>
      <c r="H5564" s="838" t="s">
        <v>1673</v>
      </c>
      <c r="I5564" s="839"/>
      <c r="J5564" s="840"/>
      <c r="K5564" s="838" t="s">
        <v>1701</v>
      </c>
      <c r="L5564" s="839"/>
      <c r="M5564" s="845"/>
    </row>
    <row r="5565" spans="2:13">
      <c r="B5565" s="73" t="s">
        <v>1674</v>
      </c>
      <c r="C5565" s="612" t="s">
        <v>1675</v>
      </c>
      <c r="D5565" s="613" t="s">
        <v>1676</v>
      </c>
      <c r="E5565" s="611" t="s">
        <v>1674</v>
      </c>
      <c r="F5565" s="612" t="s">
        <v>1675</v>
      </c>
      <c r="G5565" s="613" t="s">
        <v>1676</v>
      </c>
      <c r="H5565" s="611" t="s">
        <v>1694</v>
      </c>
      <c r="I5565" s="612" t="s">
        <v>1731</v>
      </c>
      <c r="J5565" s="613" t="s">
        <v>1732</v>
      </c>
      <c r="K5565" s="611" t="s">
        <v>1702</v>
      </c>
      <c r="L5565" s="612"/>
      <c r="M5565" s="77" t="s">
        <v>1703</v>
      </c>
    </row>
    <row r="5566" spans="2:13">
      <c r="B5566" s="61" t="s">
        <v>1678</v>
      </c>
      <c r="C5566" s="86" t="s">
        <v>1144</v>
      </c>
      <c r="D5566" s="92">
        <v>102</v>
      </c>
      <c r="E5566" s="614" t="s">
        <v>1678</v>
      </c>
      <c r="F5566" s="94" t="s">
        <v>944</v>
      </c>
      <c r="G5566" s="92">
        <v>68</v>
      </c>
      <c r="H5566" s="614" t="s">
        <v>1695</v>
      </c>
      <c r="I5566" s="86">
        <v>0</v>
      </c>
      <c r="J5566" s="92">
        <v>0</v>
      </c>
      <c r="K5566" s="614" t="s">
        <v>1704</v>
      </c>
      <c r="L5566" s="615"/>
      <c r="M5566" s="107">
        <v>40</v>
      </c>
    </row>
    <row r="5567" spans="2:13">
      <c r="B5567" s="61" t="s">
        <v>1679</v>
      </c>
      <c r="C5567" s="86" t="s">
        <v>1722</v>
      </c>
      <c r="D5567" s="92">
        <v>0</v>
      </c>
      <c r="E5567" s="614" t="s">
        <v>1679</v>
      </c>
      <c r="F5567" s="86" t="s">
        <v>1722</v>
      </c>
      <c r="G5567" s="92">
        <v>0</v>
      </c>
      <c r="H5567" s="614" t="s">
        <v>1696</v>
      </c>
      <c r="I5567" s="86">
        <v>90</v>
      </c>
      <c r="J5567" s="92">
        <v>10</v>
      </c>
      <c r="K5567" s="614" t="s">
        <v>1735</v>
      </c>
      <c r="L5567" s="615"/>
      <c r="M5567" s="107">
        <v>50</v>
      </c>
    </row>
    <row r="5568" spans="2:13">
      <c r="B5568" s="61" t="s">
        <v>1680</v>
      </c>
      <c r="C5568" s="86" t="s">
        <v>1722</v>
      </c>
      <c r="D5568" s="92">
        <v>0</v>
      </c>
      <c r="E5568" s="614" t="s">
        <v>1680</v>
      </c>
      <c r="F5568" s="86" t="s">
        <v>1722</v>
      </c>
      <c r="G5568" s="92">
        <v>0</v>
      </c>
      <c r="H5568" s="614" t="s">
        <v>1697</v>
      </c>
      <c r="I5568" s="86">
        <v>0</v>
      </c>
      <c r="J5568" s="92">
        <v>0</v>
      </c>
      <c r="K5568" s="67" t="s">
        <v>1706</v>
      </c>
      <c r="L5568" s="68"/>
      <c r="M5568" s="101">
        <v>50</v>
      </c>
    </row>
    <row r="5569" spans="2:13">
      <c r="B5569" s="61" t="s">
        <v>1681</v>
      </c>
      <c r="C5569" s="86" t="s">
        <v>1722</v>
      </c>
      <c r="D5569" s="92">
        <v>0</v>
      </c>
      <c r="E5569" s="614" t="s">
        <v>1681</v>
      </c>
      <c r="F5569" s="86" t="s">
        <v>1722</v>
      </c>
      <c r="G5569" s="92">
        <v>0</v>
      </c>
      <c r="H5569" s="614" t="s">
        <v>1698</v>
      </c>
      <c r="I5569" s="86">
        <v>0</v>
      </c>
      <c r="J5569" s="92">
        <v>0</v>
      </c>
      <c r="K5569" s="838" t="s">
        <v>1707</v>
      </c>
      <c r="L5569" s="839"/>
      <c r="M5569" s="845"/>
    </row>
    <row r="5570" spans="2:13">
      <c r="B5570" s="61" t="s">
        <v>1682</v>
      </c>
      <c r="C5570" s="86" t="s">
        <v>1723</v>
      </c>
      <c r="D5570" s="92" t="s">
        <v>1723</v>
      </c>
      <c r="E5570" s="614" t="s">
        <v>1682</v>
      </c>
      <c r="F5570" s="86" t="s">
        <v>1723</v>
      </c>
      <c r="G5570" s="92" t="s">
        <v>1723</v>
      </c>
      <c r="H5570" s="615" t="s">
        <v>1724</v>
      </c>
      <c r="I5570" s="86">
        <v>50</v>
      </c>
      <c r="J5570" s="92">
        <v>0</v>
      </c>
      <c r="K5570" s="846" t="s">
        <v>1708</v>
      </c>
      <c r="L5570" s="847"/>
      <c r="M5570" s="107">
        <v>0</v>
      </c>
    </row>
    <row r="5571" spans="2:13">
      <c r="B5571" s="61" t="s">
        <v>1683</v>
      </c>
      <c r="C5571" s="86" t="s">
        <v>1722</v>
      </c>
      <c r="D5571" s="92">
        <v>0</v>
      </c>
      <c r="E5571" s="614" t="s">
        <v>1683</v>
      </c>
      <c r="F5571" s="86" t="s">
        <v>1722</v>
      </c>
      <c r="G5571" s="92">
        <v>0</v>
      </c>
      <c r="H5571" s="614" t="s">
        <v>1699</v>
      </c>
      <c r="I5571" s="86">
        <v>75</v>
      </c>
      <c r="J5571" s="92">
        <v>0</v>
      </c>
      <c r="K5571" s="846" t="s">
        <v>1709</v>
      </c>
      <c r="L5571" s="847"/>
      <c r="M5571" s="107">
        <v>0</v>
      </c>
    </row>
    <row r="5572" spans="2:13">
      <c r="B5572" s="61" t="s">
        <v>1684</v>
      </c>
      <c r="C5572" s="94" t="s">
        <v>697</v>
      </c>
      <c r="D5572" s="92">
        <v>75</v>
      </c>
      <c r="E5572" s="614" t="s">
        <v>1684</v>
      </c>
      <c r="F5572" s="86" t="s">
        <v>1722</v>
      </c>
      <c r="G5572" s="92">
        <v>0</v>
      </c>
      <c r="H5572" s="614" t="s">
        <v>1685</v>
      </c>
      <c r="I5572" s="86">
        <v>85</v>
      </c>
      <c r="J5572" s="92">
        <v>30</v>
      </c>
      <c r="K5572" s="846" t="s">
        <v>1710</v>
      </c>
      <c r="L5572" s="847"/>
      <c r="M5572" s="107">
        <v>0</v>
      </c>
    </row>
    <row r="5573" spans="2:13">
      <c r="B5573" s="61" t="s">
        <v>1685</v>
      </c>
      <c r="C5573" s="96" t="s">
        <v>750</v>
      </c>
      <c r="D5573" s="92">
        <v>70</v>
      </c>
      <c r="E5573" s="614" t="s">
        <v>1685</v>
      </c>
      <c r="F5573" s="96" t="s">
        <v>1216</v>
      </c>
      <c r="G5573" s="92">
        <v>90</v>
      </c>
      <c r="H5573" s="614" t="s">
        <v>1700</v>
      </c>
      <c r="I5573" s="100">
        <v>100</v>
      </c>
      <c r="J5573" s="106">
        <v>0</v>
      </c>
      <c r="K5573" s="593" t="s">
        <v>2003</v>
      </c>
      <c r="L5573" s="100"/>
      <c r="M5573" s="101" t="s">
        <v>2004</v>
      </c>
    </row>
    <row r="5574" spans="2:13">
      <c r="B5574" s="61" t="s">
        <v>1686</v>
      </c>
      <c r="C5574" s="86" t="s">
        <v>774</v>
      </c>
      <c r="D5574" s="92">
        <v>40</v>
      </c>
      <c r="E5574" s="614" t="s">
        <v>1686</v>
      </c>
      <c r="F5574" s="86" t="s">
        <v>1722</v>
      </c>
      <c r="G5574" s="92">
        <v>0</v>
      </c>
      <c r="H5574" s="848" t="s">
        <v>1712</v>
      </c>
      <c r="I5574" s="849"/>
      <c r="J5574" s="81" t="s">
        <v>1711</v>
      </c>
      <c r="K5574" s="97">
        <v>30</v>
      </c>
      <c r="L5574" s="82" t="s">
        <v>1705</v>
      </c>
      <c r="M5574" s="98">
        <v>125</v>
      </c>
    </row>
    <row r="5575" spans="2:13">
      <c r="B5575" s="61" t="s">
        <v>1687</v>
      </c>
      <c r="C5575" s="86" t="s">
        <v>627</v>
      </c>
      <c r="D5575" s="92">
        <v>60</v>
      </c>
      <c r="E5575" s="614" t="s">
        <v>1687</v>
      </c>
      <c r="F5575" s="86" t="s">
        <v>1722</v>
      </c>
      <c r="G5575" s="92">
        <v>0</v>
      </c>
      <c r="H5575" s="615"/>
      <c r="I5575" s="615"/>
      <c r="J5575" s="615"/>
      <c r="K5575" s="615"/>
      <c r="L5575" s="615"/>
      <c r="M5575" s="65"/>
    </row>
    <row r="5576" spans="2:13">
      <c r="B5576" s="61" t="s">
        <v>1688</v>
      </c>
      <c r="C5576" s="86" t="s">
        <v>1722</v>
      </c>
      <c r="D5576" s="92">
        <v>0</v>
      </c>
      <c r="E5576" s="614" t="s">
        <v>1688</v>
      </c>
      <c r="F5576" s="86" t="s">
        <v>1111</v>
      </c>
      <c r="G5576" s="92">
        <v>65</v>
      </c>
      <c r="H5576" s="615"/>
      <c r="I5576" s="615"/>
      <c r="J5576" s="615"/>
      <c r="K5576" s="615"/>
      <c r="L5576" s="615"/>
      <c r="M5576" s="65"/>
    </row>
    <row r="5577" spans="2:13">
      <c r="B5577" s="61" t="s">
        <v>1689</v>
      </c>
      <c r="C5577" s="86" t="s">
        <v>1723</v>
      </c>
      <c r="D5577" s="92" t="s">
        <v>1723</v>
      </c>
      <c r="E5577" s="614" t="s">
        <v>1689</v>
      </c>
      <c r="F5577" s="86" t="s">
        <v>1723</v>
      </c>
      <c r="G5577" s="92" t="s">
        <v>1723</v>
      </c>
      <c r="H5577" s="615"/>
      <c r="I5577" s="615"/>
      <c r="J5577" s="615"/>
      <c r="K5577" s="615"/>
      <c r="L5577" s="615"/>
      <c r="M5577" s="65"/>
    </row>
    <row r="5578" spans="2:13">
      <c r="B5578" s="61" t="s">
        <v>1690</v>
      </c>
      <c r="C5578" s="86" t="s">
        <v>1722</v>
      </c>
      <c r="D5578" s="92">
        <v>0</v>
      </c>
      <c r="E5578" s="614" t="s">
        <v>1690</v>
      </c>
      <c r="F5578" s="86" t="s">
        <v>1722</v>
      </c>
      <c r="G5578" s="92">
        <v>0</v>
      </c>
      <c r="H5578" s="615"/>
      <c r="I5578" s="615"/>
      <c r="J5578" s="615"/>
      <c r="K5578" s="615"/>
      <c r="L5578" s="615"/>
      <c r="M5578" s="65"/>
    </row>
    <row r="5579" spans="2:13">
      <c r="B5579" s="61" t="s">
        <v>1691</v>
      </c>
      <c r="C5579" s="86" t="s">
        <v>1722</v>
      </c>
      <c r="D5579" s="92">
        <v>0</v>
      </c>
      <c r="E5579" s="614" t="s">
        <v>1691</v>
      </c>
      <c r="F5579" s="86" t="s">
        <v>1722</v>
      </c>
      <c r="G5579" s="92">
        <v>0</v>
      </c>
      <c r="H5579" s="86" t="s">
        <v>1716</v>
      </c>
      <c r="I5579" s="615"/>
      <c r="J5579" s="85" t="s">
        <v>1717</v>
      </c>
      <c r="K5579" s="615"/>
      <c r="L5579" s="85" t="s">
        <v>1718</v>
      </c>
      <c r="M5579" s="65"/>
    </row>
    <row r="5580" spans="2:13">
      <c r="B5580" s="61" t="s">
        <v>1692</v>
      </c>
      <c r="C5580" s="86" t="s">
        <v>1722</v>
      </c>
      <c r="D5580" s="92">
        <v>0</v>
      </c>
      <c r="E5580" s="614" t="s">
        <v>1692</v>
      </c>
      <c r="F5580" s="86" t="s">
        <v>1722</v>
      </c>
      <c r="G5580" s="92">
        <v>0</v>
      </c>
      <c r="H5580" s="615"/>
      <c r="I5580" s="615"/>
      <c r="J5580" s="615"/>
      <c r="K5580" s="615"/>
      <c r="L5580" s="615"/>
      <c r="M5580" s="65"/>
    </row>
    <row r="5581" spans="2:13">
      <c r="B5581" s="61" t="s">
        <v>1677</v>
      </c>
      <c r="C5581" s="86" t="s">
        <v>1122</v>
      </c>
      <c r="D5581" s="92">
        <v>40</v>
      </c>
      <c r="E5581" s="614" t="s">
        <v>1677</v>
      </c>
      <c r="F5581" s="86" t="s">
        <v>1722</v>
      </c>
      <c r="G5581" s="92">
        <v>0</v>
      </c>
      <c r="H5581" s="615"/>
      <c r="I5581" s="615"/>
      <c r="J5581" s="615"/>
      <c r="K5581" s="615"/>
      <c r="L5581" s="615"/>
      <c r="M5581" s="65"/>
    </row>
    <row r="5582" spans="2:13">
      <c r="B5582" s="61" t="s">
        <v>1693</v>
      </c>
      <c r="C5582" s="94" t="s">
        <v>1022</v>
      </c>
      <c r="D5582" s="92">
        <v>48</v>
      </c>
      <c r="E5582" s="614" t="s">
        <v>1693</v>
      </c>
      <c r="F5582" s="86" t="s">
        <v>1722</v>
      </c>
      <c r="G5582" s="92">
        <v>0</v>
      </c>
      <c r="H5582" s="615"/>
      <c r="I5582" s="615"/>
      <c r="J5582" s="615"/>
      <c r="K5582" s="615"/>
      <c r="L5582" s="615"/>
      <c r="M5582" s="65"/>
    </row>
    <row r="5583" spans="2:13" ht="15.75" thickBot="1">
      <c r="B5583" s="102" t="s">
        <v>1729</v>
      </c>
      <c r="C5583" s="93"/>
      <c r="D5583" s="108">
        <v>62</v>
      </c>
      <c r="E5583" s="103" t="s">
        <v>1730</v>
      </c>
      <c r="F5583" s="93"/>
      <c r="G5583" s="108">
        <v>74</v>
      </c>
      <c r="H5583" s="83"/>
      <c r="I5583" s="83"/>
      <c r="J5583" s="83"/>
      <c r="K5583" s="83"/>
      <c r="L5583" s="83"/>
      <c r="M5583" s="84"/>
    </row>
    <row r="5584" spans="2:13" ht="16.5" thickTop="1" thickBot="1">
      <c r="B5584" s="156"/>
      <c r="C5584" s="157"/>
      <c r="D5584" s="157"/>
      <c r="E5584" s="156"/>
      <c r="F5584" s="157"/>
      <c r="G5584" s="157"/>
      <c r="H5584" s="156"/>
      <c r="I5584" s="156"/>
      <c r="J5584" s="156"/>
      <c r="K5584" s="156"/>
      <c r="L5584" s="156"/>
      <c r="M5584" s="156"/>
    </row>
    <row r="5585" spans="2:13" ht="16.5" thickTop="1" thickBot="1">
      <c r="B5585" s="833" t="s">
        <v>2182</v>
      </c>
      <c r="C5585" s="834"/>
      <c r="D5585" s="835" t="s">
        <v>1658</v>
      </c>
      <c r="E5585" s="836"/>
      <c r="F5585" s="836"/>
      <c r="G5585" s="836"/>
      <c r="H5585" s="836"/>
      <c r="I5585" s="837"/>
      <c r="J5585" s="190"/>
      <c r="K5585" s="59"/>
      <c r="L5585" s="59"/>
      <c r="M5585" s="60"/>
    </row>
    <row r="5586" spans="2:13" ht="15.75" thickTop="1">
      <c r="B5586" s="66" t="s">
        <v>1667</v>
      </c>
      <c r="C5586" s="742" t="s">
        <v>2020</v>
      </c>
      <c r="D5586" s="741" t="s">
        <v>1652</v>
      </c>
      <c r="E5586" s="742" t="s">
        <v>1653</v>
      </c>
      <c r="F5586" s="742" t="s">
        <v>1654</v>
      </c>
      <c r="G5586" s="742" t="s">
        <v>1656</v>
      </c>
      <c r="H5586" s="742" t="s">
        <v>1655</v>
      </c>
      <c r="I5586" s="743" t="s">
        <v>1657</v>
      </c>
      <c r="J5586" s="191"/>
      <c r="K5586" s="740"/>
      <c r="L5586" s="740"/>
      <c r="M5586" s="65"/>
    </row>
    <row r="5587" spans="2:13">
      <c r="B5587" s="66" t="s">
        <v>1757</v>
      </c>
      <c r="C5587" s="86" t="s">
        <v>1792</v>
      </c>
      <c r="D5587" s="87">
        <v>60</v>
      </c>
      <c r="E5587" s="88">
        <v>50</v>
      </c>
      <c r="F5587" s="88">
        <v>100</v>
      </c>
      <c r="G5587" s="88">
        <v>85</v>
      </c>
      <c r="H5587" s="88">
        <v>70</v>
      </c>
      <c r="I5587" s="89">
        <v>65</v>
      </c>
      <c r="J5587" s="191"/>
      <c r="K5587" s="740"/>
      <c r="L5587" s="740"/>
      <c r="M5587" s="65"/>
    </row>
    <row r="5588" spans="2:13">
      <c r="B5588" s="66" t="s">
        <v>1665</v>
      </c>
      <c r="C5588" s="86" t="s">
        <v>16</v>
      </c>
      <c r="D5588" s="838" t="s">
        <v>1669</v>
      </c>
      <c r="E5588" s="839"/>
      <c r="F5588" s="839"/>
      <c r="G5588" s="839"/>
      <c r="H5588" s="839"/>
      <c r="I5588" s="840"/>
      <c r="J5588" s="191"/>
      <c r="K5588" s="740"/>
      <c r="L5588" s="740"/>
      <c r="M5588" s="65"/>
    </row>
    <row r="5589" spans="2:13">
      <c r="B5589" s="66" t="s">
        <v>1666</v>
      </c>
      <c r="C5589" s="86" t="s">
        <v>6</v>
      </c>
      <c r="D5589" s="841" t="s">
        <v>1661</v>
      </c>
      <c r="E5589" s="842"/>
      <c r="F5589" s="842"/>
      <c r="G5589" s="842" t="s">
        <v>1662</v>
      </c>
      <c r="H5589" s="842"/>
      <c r="I5589" s="843"/>
      <c r="J5589" s="191"/>
      <c r="K5589" s="740"/>
      <c r="L5589" s="740"/>
      <c r="M5589" s="65"/>
    </row>
    <row r="5590" spans="2:13">
      <c r="B5590" s="66" t="s">
        <v>1670</v>
      </c>
      <c r="C5590" s="86" t="s">
        <v>1491</v>
      </c>
      <c r="D5590" s="63" t="s">
        <v>1663</v>
      </c>
      <c r="E5590" s="740" t="s">
        <v>1722</v>
      </c>
      <c r="F5590" s="740"/>
      <c r="G5590" s="64" t="s">
        <v>1663</v>
      </c>
      <c r="H5590" s="740" t="s">
        <v>1205</v>
      </c>
      <c r="I5590" s="70"/>
      <c r="J5590" s="220"/>
      <c r="K5590" s="740"/>
      <c r="L5590" s="740"/>
      <c r="M5590" s="65"/>
    </row>
    <row r="5591" spans="2:13">
      <c r="B5591" s="66" t="s">
        <v>1659</v>
      </c>
      <c r="C5591" s="140">
        <v>453.43</v>
      </c>
      <c r="D5591" s="71" t="s">
        <v>1664</v>
      </c>
      <c r="E5591" s="90">
        <v>0</v>
      </c>
      <c r="F5591" s="68"/>
      <c r="G5591" s="72" t="s">
        <v>1664</v>
      </c>
      <c r="H5591" s="90">
        <v>63</v>
      </c>
      <c r="I5591" s="69"/>
      <c r="J5591" s="152"/>
      <c r="K5591" s="740"/>
      <c r="L5591" s="740"/>
      <c r="M5591" s="65"/>
    </row>
    <row r="5592" spans="2:13">
      <c r="B5592" s="66" t="s">
        <v>1660</v>
      </c>
      <c r="C5592" s="140">
        <v>250.24</v>
      </c>
      <c r="D5592" s="838" t="s">
        <v>1668</v>
      </c>
      <c r="E5592" s="839"/>
      <c r="F5592" s="839"/>
      <c r="G5592" s="839"/>
      <c r="H5592" s="839"/>
      <c r="I5592" s="840"/>
      <c r="J5592" s="152"/>
      <c r="K5592" s="740"/>
      <c r="L5592" s="740"/>
      <c r="M5592" s="65"/>
    </row>
    <row r="5593" spans="2:13">
      <c r="B5593" s="66" t="s">
        <v>1728</v>
      </c>
      <c r="C5593" s="140">
        <v>341.98</v>
      </c>
      <c r="D5593" s="841" t="s">
        <v>1661</v>
      </c>
      <c r="E5593" s="842"/>
      <c r="F5593" s="842"/>
      <c r="G5593" s="842" t="s">
        <v>1662</v>
      </c>
      <c r="H5593" s="842"/>
      <c r="I5593" s="843"/>
      <c r="J5593" s="152"/>
      <c r="K5593" s="740"/>
      <c r="L5593" s="740"/>
      <c r="M5593" s="65"/>
    </row>
    <row r="5594" spans="2:13">
      <c r="B5594" s="66" t="s">
        <v>1713</v>
      </c>
      <c r="C5594" s="140">
        <v>0.92</v>
      </c>
      <c r="D5594" s="63" t="s">
        <v>1663</v>
      </c>
      <c r="E5594" s="740" t="s">
        <v>1271</v>
      </c>
      <c r="F5594" s="740"/>
      <c r="G5594" s="64" t="s">
        <v>1663</v>
      </c>
      <c r="H5594" s="740" t="s">
        <v>634</v>
      </c>
      <c r="I5594" s="70"/>
      <c r="J5594" s="152"/>
      <c r="K5594" s="740"/>
      <c r="L5594" s="740"/>
      <c r="M5594" s="65"/>
    </row>
    <row r="5595" spans="2:13">
      <c r="B5595" s="66" t="s">
        <v>1714</v>
      </c>
      <c r="C5595" s="140">
        <v>1</v>
      </c>
      <c r="D5595" s="63" t="s">
        <v>1664</v>
      </c>
      <c r="E5595" s="90">
        <v>95</v>
      </c>
      <c r="F5595" s="68"/>
      <c r="G5595" s="72" t="s">
        <v>1664</v>
      </c>
      <c r="H5595" s="91">
        <v>71</v>
      </c>
      <c r="I5595" s="70"/>
      <c r="J5595" s="152"/>
      <c r="K5595" s="740"/>
      <c r="L5595" s="740"/>
      <c r="M5595" s="65"/>
    </row>
    <row r="5596" spans="2:13">
      <c r="B5596" s="844" t="s">
        <v>1671</v>
      </c>
      <c r="C5596" s="839"/>
      <c r="D5596" s="840"/>
      <c r="E5596" s="838" t="s">
        <v>1672</v>
      </c>
      <c r="F5596" s="839"/>
      <c r="G5596" s="840"/>
      <c r="H5596" s="838" t="s">
        <v>1673</v>
      </c>
      <c r="I5596" s="839"/>
      <c r="J5596" s="840"/>
      <c r="K5596" s="838" t="s">
        <v>1701</v>
      </c>
      <c r="L5596" s="839"/>
      <c r="M5596" s="845"/>
    </row>
    <row r="5597" spans="2:13">
      <c r="B5597" s="73" t="s">
        <v>1674</v>
      </c>
      <c r="C5597" s="742" t="s">
        <v>1675</v>
      </c>
      <c r="D5597" s="743" t="s">
        <v>1676</v>
      </c>
      <c r="E5597" s="741" t="s">
        <v>1674</v>
      </c>
      <c r="F5597" s="742" t="s">
        <v>1675</v>
      </c>
      <c r="G5597" s="743" t="s">
        <v>1676</v>
      </c>
      <c r="H5597" s="741" t="s">
        <v>1694</v>
      </c>
      <c r="I5597" s="742" t="s">
        <v>1731</v>
      </c>
      <c r="J5597" s="743" t="s">
        <v>1732</v>
      </c>
      <c r="K5597" s="741" t="s">
        <v>1702</v>
      </c>
      <c r="L5597" s="742"/>
      <c r="M5597" s="77" t="s">
        <v>1703</v>
      </c>
    </row>
    <row r="5598" spans="2:13">
      <c r="B5598" s="61" t="s">
        <v>1678</v>
      </c>
      <c r="C5598" s="86" t="s">
        <v>1144</v>
      </c>
      <c r="D5598" s="92">
        <v>102</v>
      </c>
      <c r="E5598" s="739" t="s">
        <v>1678</v>
      </c>
      <c r="F5598" s="94" t="s">
        <v>944</v>
      </c>
      <c r="G5598" s="92">
        <v>68</v>
      </c>
      <c r="H5598" s="739" t="s">
        <v>1695</v>
      </c>
      <c r="I5598" s="86">
        <v>0</v>
      </c>
      <c r="J5598" s="92">
        <v>0</v>
      </c>
      <c r="K5598" s="739" t="s">
        <v>1704</v>
      </c>
      <c r="L5598" s="740"/>
      <c r="M5598" s="107">
        <v>0</v>
      </c>
    </row>
    <row r="5599" spans="2:13">
      <c r="B5599" s="61" t="s">
        <v>1679</v>
      </c>
      <c r="C5599" s="86" t="s">
        <v>1722</v>
      </c>
      <c r="D5599" s="92">
        <v>0</v>
      </c>
      <c r="E5599" s="739" t="s">
        <v>1679</v>
      </c>
      <c r="F5599" s="86" t="s">
        <v>1722</v>
      </c>
      <c r="G5599" s="92">
        <v>0</v>
      </c>
      <c r="H5599" s="739" t="s">
        <v>1696</v>
      </c>
      <c r="I5599" s="86">
        <v>90</v>
      </c>
      <c r="J5599" s="92">
        <v>0</v>
      </c>
      <c r="K5599" s="739" t="s">
        <v>1735</v>
      </c>
      <c r="L5599" s="740"/>
      <c r="M5599" s="107">
        <v>81</v>
      </c>
    </row>
    <row r="5600" spans="2:13">
      <c r="B5600" s="61" t="s">
        <v>1680</v>
      </c>
      <c r="C5600" s="86" t="s">
        <v>1723</v>
      </c>
      <c r="D5600" s="92" t="s">
        <v>1723</v>
      </c>
      <c r="E5600" s="739" t="s">
        <v>1680</v>
      </c>
      <c r="F5600" s="86" t="s">
        <v>1723</v>
      </c>
      <c r="G5600" s="92" t="s">
        <v>1723</v>
      </c>
      <c r="H5600" s="739" t="s">
        <v>1697</v>
      </c>
      <c r="I5600" s="86">
        <v>0</v>
      </c>
      <c r="J5600" s="92">
        <v>30</v>
      </c>
      <c r="K5600" s="67" t="s">
        <v>1706</v>
      </c>
      <c r="L5600" s="68"/>
      <c r="M5600" s="101">
        <v>0</v>
      </c>
    </row>
    <row r="5601" spans="2:13">
      <c r="B5601" s="61" t="s">
        <v>1681</v>
      </c>
      <c r="C5601" s="86" t="s">
        <v>1722</v>
      </c>
      <c r="D5601" s="92">
        <v>0</v>
      </c>
      <c r="E5601" s="739" t="s">
        <v>1681</v>
      </c>
      <c r="F5601" s="95" t="s">
        <v>1194</v>
      </c>
      <c r="G5601" s="92">
        <v>60</v>
      </c>
      <c r="H5601" s="739" t="s">
        <v>1698</v>
      </c>
      <c r="I5601" s="86">
        <v>0</v>
      </c>
      <c r="J5601" s="92">
        <v>10</v>
      </c>
      <c r="K5601" s="838" t="s">
        <v>1707</v>
      </c>
      <c r="L5601" s="839"/>
      <c r="M5601" s="845"/>
    </row>
    <row r="5602" spans="2:13">
      <c r="B5602" s="61" t="s">
        <v>1682</v>
      </c>
      <c r="C5602" s="94" t="s">
        <v>1180</v>
      </c>
      <c r="D5602" s="92">
        <v>80</v>
      </c>
      <c r="E5602" s="739" t="s">
        <v>1682</v>
      </c>
      <c r="F5602" s="86" t="s">
        <v>1722</v>
      </c>
      <c r="G5602" s="92">
        <v>0</v>
      </c>
      <c r="H5602" s="740" t="s">
        <v>1724</v>
      </c>
      <c r="I5602" s="86">
        <v>50</v>
      </c>
      <c r="J5602" s="92">
        <v>0</v>
      </c>
      <c r="K5602" s="846" t="s">
        <v>1708</v>
      </c>
      <c r="L5602" s="847"/>
      <c r="M5602" s="107">
        <v>0</v>
      </c>
    </row>
    <row r="5603" spans="2:13">
      <c r="B5603" s="61" t="s">
        <v>1683</v>
      </c>
      <c r="C5603" s="86" t="s">
        <v>1722</v>
      </c>
      <c r="D5603" s="92">
        <v>0</v>
      </c>
      <c r="E5603" s="739" t="s">
        <v>1683</v>
      </c>
      <c r="F5603" s="86" t="s">
        <v>950</v>
      </c>
      <c r="G5603" s="92">
        <v>95</v>
      </c>
      <c r="H5603" s="739" t="s">
        <v>1699</v>
      </c>
      <c r="I5603" s="86">
        <v>0</v>
      </c>
      <c r="J5603" s="92">
        <v>0</v>
      </c>
      <c r="K5603" s="846" t="s">
        <v>1709</v>
      </c>
      <c r="L5603" s="847"/>
      <c r="M5603" s="107">
        <v>0</v>
      </c>
    </row>
    <row r="5604" spans="2:13">
      <c r="B5604" s="61" t="s">
        <v>1684</v>
      </c>
      <c r="C5604" s="86" t="s">
        <v>1722</v>
      </c>
      <c r="D5604" s="92">
        <v>0</v>
      </c>
      <c r="E5604" s="739" t="s">
        <v>1684</v>
      </c>
      <c r="F5604" s="86" t="s">
        <v>1722</v>
      </c>
      <c r="G5604" s="92">
        <v>0</v>
      </c>
      <c r="H5604" s="739" t="s">
        <v>1685</v>
      </c>
      <c r="I5604" s="86">
        <v>85</v>
      </c>
      <c r="J5604" s="92">
        <v>30</v>
      </c>
      <c r="K5604" s="846" t="s">
        <v>1710</v>
      </c>
      <c r="L5604" s="847"/>
      <c r="M5604" s="107">
        <v>0</v>
      </c>
    </row>
    <row r="5605" spans="2:13">
      <c r="B5605" s="61" t="s">
        <v>1685</v>
      </c>
      <c r="C5605" s="86" t="s">
        <v>905</v>
      </c>
      <c r="D5605" s="92">
        <v>84</v>
      </c>
      <c r="E5605" s="739" t="s">
        <v>1685</v>
      </c>
      <c r="F5605" s="86" t="s">
        <v>1722</v>
      </c>
      <c r="G5605" s="92">
        <v>0</v>
      </c>
      <c r="H5605" s="739" t="s">
        <v>1700</v>
      </c>
      <c r="I5605" s="100">
        <v>0</v>
      </c>
      <c r="J5605" s="106">
        <v>0</v>
      </c>
      <c r="K5605" s="593" t="s">
        <v>2003</v>
      </c>
      <c r="L5605" s="100"/>
      <c r="M5605" s="101" t="s">
        <v>2004</v>
      </c>
    </row>
    <row r="5606" spans="2:13">
      <c r="B5606" s="61" t="s">
        <v>1686</v>
      </c>
      <c r="C5606" s="86" t="s">
        <v>1722</v>
      </c>
      <c r="D5606" s="92">
        <v>0</v>
      </c>
      <c r="E5606" s="739" t="s">
        <v>1686</v>
      </c>
      <c r="F5606" s="86" t="s">
        <v>1722</v>
      </c>
      <c r="G5606" s="92">
        <v>0</v>
      </c>
      <c r="H5606" s="848" t="s">
        <v>1712</v>
      </c>
      <c r="I5606" s="849"/>
      <c r="J5606" s="81" t="s">
        <v>1711</v>
      </c>
      <c r="K5606" s="97">
        <v>70</v>
      </c>
      <c r="L5606" s="82" t="s">
        <v>1705</v>
      </c>
      <c r="M5606" s="98">
        <v>100</v>
      </c>
    </row>
    <row r="5607" spans="2:13">
      <c r="B5607" s="61" t="s">
        <v>1687</v>
      </c>
      <c r="C5607" s="86" t="s">
        <v>1723</v>
      </c>
      <c r="D5607" s="92" t="s">
        <v>1723</v>
      </c>
      <c r="E5607" s="739" t="s">
        <v>1687</v>
      </c>
      <c r="F5607" s="86" t="s">
        <v>1723</v>
      </c>
      <c r="G5607" s="92" t="s">
        <v>1723</v>
      </c>
      <c r="H5607" s="740"/>
      <c r="I5607" s="740"/>
      <c r="J5607" s="740"/>
      <c r="K5607" s="740"/>
      <c r="L5607" s="740"/>
      <c r="M5607" s="65"/>
    </row>
    <row r="5608" spans="2:13">
      <c r="B5608" s="61" t="s">
        <v>1688</v>
      </c>
      <c r="C5608" s="86" t="s">
        <v>1722</v>
      </c>
      <c r="D5608" s="92">
        <v>0</v>
      </c>
      <c r="E5608" s="739" t="s">
        <v>1688</v>
      </c>
      <c r="F5608" s="86" t="s">
        <v>1722</v>
      </c>
      <c r="G5608" s="92">
        <v>0</v>
      </c>
      <c r="H5608" s="740"/>
      <c r="I5608" s="740"/>
      <c r="J5608" s="740"/>
      <c r="K5608" s="740"/>
      <c r="L5608" s="740"/>
      <c r="M5608" s="65"/>
    </row>
    <row r="5609" spans="2:13">
      <c r="B5609" s="61" t="s">
        <v>1689</v>
      </c>
      <c r="C5609" s="86" t="s">
        <v>1333</v>
      </c>
      <c r="D5609" s="92">
        <v>70</v>
      </c>
      <c r="E5609" s="739" t="s">
        <v>1689</v>
      </c>
      <c r="F5609" s="86" t="s">
        <v>1722</v>
      </c>
      <c r="G5609" s="92">
        <v>0</v>
      </c>
      <c r="H5609" s="740"/>
      <c r="I5609" s="740"/>
      <c r="J5609" s="740"/>
      <c r="K5609" s="740"/>
      <c r="L5609" s="740"/>
      <c r="M5609" s="65"/>
    </row>
    <row r="5610" spans="2:13">
      <c r="B5610" s="61" t="s">
        <v>1690</v>
      </c>
      <c r="C5610" s="86" t="s">
        <v>1722</v>
      </c>
      <c r="D5610" s="92">
        <v>0</v>
      </c>
      <c r="E5610" s="739" t="s">
        <v>1690</v>
      </c>
      <c r="F5610" s="86" t="s">
        <v>1722</v>
      </c>
      <c r="G5610" s="92">
        <v>0</v>
      </c>
      <c r="H5610" s="740"/>
      <c r="I5610" s="740"/>
      <c r="J5610" s="740"/>
      <c r="K5610" s="740"/>
      <c r="L5610" s="740"/>
      <c r="M5610" s="65"/>
    </row>
    <row r="5611" spans="2:13">
      <c r="B5611" s="61" t="s">
        <v>1691</v>
      </c>
      <c r="C5611" s="86" t="s">
        <v>1722</v>
      </c>
      <c r="D5611" s="92">
        <v>0</v>
      </c>
      <c r="E5611" s="739" t="s">
        <v>1691</v>
      </c>
      <c r="F5611" s="109" t="s">
        <v>1073</v>
      </c>
      <c r="G5611" s="92">
        <v>60</v>
      </c>
      <c r="H5611" s="86" t="s">
        <v>1716</v>
      </c>
      <c r="I5611" s="740"/>
      <c r="J5611" s="85" t="s">
        <v>1717</v>
      </c>
      <c r="K5611" s="740"/>
      <c r="L5611" s="85" t="s">
        <v>1718</v>
      </c>
      <c r="M5611" s="65"/>
    </row>
    <row r="5612" spans="2:13">
      <c r="B5612" s="61" t="s">
        <v>1692</v>
      </c>
      <c r="C5612" s="86" t="s">
        <v>1722</v>
      </c>
      <c r="D5612" s="92">
        <v>0</v>
      </c>
      <c r="E5612" s="739" t="s">
        <v>1692</v>
      </c>
      <c r="F5612" s="86" t="s">
        <v>1332</v>
      </c>
      <c r="G5612" s="92">
        <v>40</v>
      </c>
      <c r="H5612" s="740"/>
      <c r="I5612" s="740"/>
      <c r="J5612" s="740"/>
      <c r="K5612" s="740"/>
      <c r="L5612" s="740"/>
      <c r="M5612" s="65"/>
    </row>
    <row r="5613" spans="2:13">
      <c r="B5613" s="61" t="s">
        <v>1677</v>
      </c>
      <c r="C5613" s="86" t="s">
        <v>1081</v>
      </c>
      <c r="D5613" s="92">
        <v>75</v>
      </c>
      <c r="E5613" s="739" t="s">
        <v>1677</v>
      </c>
      <c r="F5613" s="86" t="s">
        <v>1722</v>
      </c>
      <c r="G5613" s="92">
        <v>0</v>
      </c>
      <c r="H5613" s="740"/>
      <c r="I5613" s="740"/>
      <c r="J5613" s="740"/>
      <c r="K5613" s="740"/>
      <c r="L5613" s="740"/>
      <c r="M5613" s="65"/>
    </row>
    <row r="5614" spans="2:13">
      <c r="B5614" s="61" t="s">
        <v>1693</v>
      </c>
      <c r="C5614" s="94" t="s">
        <v>1247</v>
      </c>
      <c r="D5614" s="92">
        <v>63</v>
      </c>
      <c r="E5614" s="739" t="s">
        <v>1693</v>
      </c>
      <c r="F5614" s="86" t="s">
        <v>1722</v>
      </c>
      <c r="G5614" s="92">
        <v>0</v>
      </c>
      <c r="H5614" s="740"/>
      <c r="I5614" s="740"/>
      <c r="J5614" s="740"/>
      <c r="K5614" s="740"/>
      <c r="L5614" s="740"/>
      <c r="M5614" s="65"/>
    </row>
    <row r="5615" spans="2:13" ht="15.75" thickBot="1">
      <c r="B5615" s="102" t="s">
        <v>1729</v>
      </c>
      <c r="C5615" s="93"/>
      <c r="D5615" s="108">
        <v>79</v>
      </c>
      <c r="E5615" s="103" t="s">
        <v>1730</v>
      </c>
      <c r="F5615" s="93"/>
      <c r="G5615" s="108">
        <v>65</v>
      </c>
      <c r="H5615" s="83"/>
      <c r="I5615" s="83"/>
      <c r="J5615" s="83"/>
      <c r="K5615" s="83"/>
      <c r="L5615" s="83"/>
      <c r="M5615" s="84"/>
    </row>
    <row r="5616" spans="2:13" ht="16.5" thickTop="1" thickBot="1">
      <c r="B5616" s="156"/>
      <c r="C5616" s="157"/>
      <c r="D5616" s="157"/>
      <c r="E5616" s="156"/>
      <c r="F5616" s="157"/>
      <c r="G5616" s="157"/>
      <c r="H5616" s="156"/>
      <c r="I5616" s="156"/>
      <c r="J5616" s="156"/>
      <c r="K5616" s="156"/>
      <c r="L5616" s="156"/>
      <c r="M5616" s="156"/>
    </row>
    <row r="5617" spans="2:13" ht="16.5" thickTop="1" thickBot="1">
      <c r="B5617" s="833" t="s">
        <v>2183</v>
      </c>
      <c r="C5617" s="834"/>
      <c r="D5617" s="835" t="s">
        <v>1658</v>
      </c>
      <c r="E5617" s="836"/>
      <c r="F5617" s="836"/>
      <c r="G5617" s="836"/>
      <c r="H5617" s="836"/>
      <c r="I5617" s="837"/>
      <c r="J5617" s="507"/>
      <c r="K5617" s="59"/>
      <c r="L5617" s="59"/>
      <c r="M5617" s="60"/>
    </row>
    <row r="5618" spans="2:13" ht="15.75" thickTop="1">
      <c r="B5618" s="66" t="s">
        <v>1667</v>
      </c>
      <c r="C5618" s="745" t="s">
        <v>2096</v>
      </c>
      <c r="D5618" s="744" t="s">
        <v>1652</v>
      </c>
      <c r="E5618" s="745" t="s">
        <v>1653</v>
      </c>
      <c r="F5618" s="745" t="s">
        <v>1654</v>
      </c>
      <c r="G5618" s="745" t="s">
        <v>1656</v>
      </c>
      <c r="H5618" s="745" t="s">
        <v>1655</v>
      </c>
      <c r="I5618" s="746" t="s">
        <v>1657</v>
      </c>
      <c r="J5618" s="508"/>
      <c r="K5618" s="748"/>
      <c r="L5618" s="748"/>
      <c r="M5618" s="65"/>
    </row>
    <row r="5619" spans="2:13">
      <c r="B5619" s="66" t="s">
        <v>1757</v>
      </c>
      <c r="C5619" s="86" t="s">
        <v>1792</v>
      </c>
      <c r="D5619" s="87">
        <v>65</v>
      </c>
      <c r="E5619" s="88">
        <v>70</v>
      </c>
      <c r="F5619" s="88">
        <v>60</v>
      </c>
      <c r="G5619" s="88">
        <v>65</v>
      </c>
      <c r="H5619" s="88">
        <v>65</v>
      </c>
      <c r="I5619" s="89">
        <v>115</v>
      </c>
      <c r="J5619" s="508"/>
      <c r="K5619" s="748"/>
      <c r="L5619" s="748"/>
      <c r="M5619" s="65"/>
    </row>
    <row r="5620" spans="2:13">
      <c r="B5620" s="66" t="s">
        <v>1665</v>
      </c>
      <c r="C5620" s="86" t="s">
        <v>11</v>
      </c>
      <c r="D5620" s="838" t="s">
        <v>1669</v>
      </c>
      <c r="E5620" s="839"/>
      <c r="F5620" s="839"/>
      <c r="G5620" s="839"/>
      <c r="H5620" s="839"/>
      <c r="I5620" s="840"/>
      <c r="J5620" s="508"/>
      <c r="K5620" s="748"/>
      <c r="L5620" s="748"/>
      <c r="M5620" s="65"/>
    </row>
    <row r="5621" spans="2:13">
      <c r="B5621" s="66" t="s">
        <v>1666</v>
      </c>
      <c r="C5621" s="86" t="s">
        <v>1723</v>
      </c>
      <c r="D5621" s="841" t="s">
        <v>1661</v>
      </c>
      <c r="E5621" s="842"/>
      <c r="F5621" s="842"/>
      <c r="G5621" s="842" t="s">
        <v>1662</v>
      </c>
      <c r="H5621" s="842"/>
      <c r="I5621" s="843"/>
      <c r="J5621" s="508"/>
      <c r="K5621" s="748"/>
      <c r="L5621" s="748"/>
      <c r="M5621" s="65"/>
    </row>
    <row r="5622" spans="2:13">
      <c r="B5622" s="66" t="s">
        <v>1670</v>
      </c>
      <c r="C5622" s="95" t="s">
        <v>1618</v>
      </c>
      <c r="D5622" s="63" t="s">
        <v>1663</v>
      </c>
      <c r="E5622" s="748" t="s">
        <v>1144</v>
      </c>
      <c r="F5622" s="748"/>
      <c r="G5622" s="64" t="s">
        <v>1663</v>
      </c>
      <c r="H5622" s="748" t="s">
        <v>1723</v>
      </c>
      <c r="I5622" s="70"/>
      <c r="J5622" s="508"/>
      <c r="K5622" s="748"/>
      <c r="L5622" s="748"/>
      <c r="M5622" s="65"/>
    </row>
    <row r="5623" spans="2:13">
      <c r="B5623" s="66" t="s">
        <v>1659</v>
      </c>
      <c r="C5623" s="140">
        <v>232.14</v>
      </c>
      <c r="D5623" s="71" t="s">
        <v>1664</v>
      </c>
      <c r="E5623" s="90">
        <v>102</v>
      </c>
      <c r="F5623" s="68"/>
      <c r="G5623" s="72" t="s">
        <v>1664</v>
      </c>
      <c r="H5623" s="90" t="s">
        <v>1723</v>
      </c>
      <c r="I5623" s="69"/>
      <c r="J5623" s="508"/>
      <c r="K5623" s="748"/>
      <c r="L5623" s="748"/>
      <c r="M5623" s="65"/>
    </row>
    <row r="5624" spans="2:13">
      <c r="B5624" s="66" t="s">
        <v>1660</v>
      </c>
      <c r="C5624" s="140">
        <v>147.5</v>
      </c>
      <c r="D5624" s="838" t="s">
        <v>1668</v>
      </c>
      <c r="E5624" s="839"/>
      <c r="F5624" s="839"/>
      <c r="G5624" s="839"/>
      <c r="H5624" s="839"/>
      <c r="I5624" s="840"/>
      <c r="J5624" s="508"/>
      <c r="K5624" s="748"/>
      <c r="L5624" s="748"/>
      <c r="M5624" s="65"/>
    </row>
    <row r="5625" spans="2:13">
      <c r="B5625" s="66" t="s">
        <v>1728</v>
      </c>
      <c r="C5625" s="140">
        <v>576.15</v>
      </c>
      <c r="D5625" s="841" t="s">
        <v>1661</v>
      </c>
      <c r="E5625" s="842"/>
      <c r="F5625" s="842"/>
      <c r="G5625" s="842" t="s">
        <v>1662</v>
      </c>
      <c r="H5625" s="842"/>
      <c r="I5625" s="843"/>
      <c r="J5625" s="508"/>
      <c r="K5625" s="748"/>
      <c r="L5625" s="748"/>
      <c r="M5625" s="65"/>
    </row>
    <row r="5626" spans="2:13">
      <c r="B5626" s="66" t="s">
        <v>1713</v>
      </c>
      <c r="C5626" s="140">
        <v>1</v>
      </c>
      <c r="D5626" s="63" t="s">
        <v>1663</v>
      </c>
      <c r="E5626" s="748" t="s">
        <v>944</v>
      </c>
      <c r="F5626" s="748"/>
      <c r="G5626" s="64" t="s">
        <v>1663</v>
      </c>
      <c r="H5626" s="748" t="s">
        <v>1723</v>
      </c>
      <c r="I5626" s="70"/>
      <c r="J5626" s="508"/>
      <c r="K5626" s="748"/>
      <c r="L5626" s="748"/>
      <c r="M5626" s="65"/>
    </row>
    <row r="5627" spans="2:13">
      <c r="B5627" s="66" t="s">
        <v>1714</v>
      </c>
      <c r="C5627" s="140">
        <v>1.77</v>
      </c>
      <c r="D5627" s="63" t="s">
        <v>1664</v>
      </c>
      <c r="E5627" s="90">
        <v>68</v>
      </c>
      <c r="F5627" s="68"/>
      <c r="G5627" s="72" t="s">
        <v>1664</v>
      </c>
      <c r="H5627" s="91" t="s">
        <v>1723</v>
      </c>
      <c r="I5627" s="70"/>
      <c r="J5627" s="508"/>
      <c r="K5627" s="748"/>
      <c r="L5627" s="748"/>
      <c r="M5627" s="65"/>
    </row>
    <row r="5628" spans="2:13">
      <c r="B5628" s="844" t="s">
        <v>1671</v>
      </c>
      <c r="C5628" s="839"/>
      <c r="D5628" s="840"/>
      <c r="E5628" s="838" t="s">
        <v>1672</v>
      </c>
      <c r="F5628" s="839"/>
      <c r="G5628" s="840"/>
      <c r="H5628" s="838" t="s">
        <v>1673</v>
      </c>
      <c r="I5628" s="839"/>
      <c r="J5628" s="840"/>
      <c r="K5628" s="838" t="s">
        <v>1701</v>
      </c>
      <c r="L5628" s="839"/>
      <c r="M5628" s="845"/>
    </row>
    <row r="5629" spans="2:13">
      <c r="B5629" s="73" t="s">
        <v>1674</v>
      </c>
      <c r="C5629" s="745" t="s">
        <v>1675</v>
      </c>
      <c r="D5629" s="746" t="s">
        <v>1676</v>
      </c>
      <c r="E5629" s="744" t="s">
        <v>1674</v>
      </c>
      <c r="F5629" s="745" t="s">
        <v>1675</v>
      </c>
      <c r="G5629" s="746" t="s">
        <v>1676</v>
      </c>
      <c r="H5629" s="744" t="s">
        <v>1694</v>
      </c>
      <c r="I5629" s="745" t="s">
        <v>1731</v>
      </c>
      <c r="J5629" s="746" t="s">
        <v>1732</v>
      </c>
      <c r="K5629" s="744" t="s">
        <v>1702</v>
      </c>
      <c r="L5629" s="745"/>
      <c r="M5629" s="77" t="s">
        <v>1703</v>
      </c>
    </row>
    <row r="5630" spans="2:13">
      <c r="B5630" s="61" t="s">
        <v>1678</v>
      </c>
      <c r="C5630" s="86" t="s">
        <v>1723</v>
      </c>
      <c r="D5630" s="92" t="s">
        <v>1723</v>
      </c>
      <c r="E5630" s="747" t="s">
        <v>1678</v>
      </c>
      <c r="F5630" s="86" t="s">
        <v>1723</v>
      </c>
      <c r="G5630" s="92" t="s">
        <v>1723</v>
      </c>
      <c r="H5630" s="747" t="s">
        <v>1695</v>
      </c>
      <c r="I5630" s="86">
        <v>0</v>
      </c>
      <c r="J5630" s="92">
        <v>0</v>
      </c>
      <c r="K5630" s="747" t="s">
        <v>1704</v>
      </c>
      <c r="L5630" s="748"/>
      <c r="M5630" s="107">
        <v>25</v>
      </c>
    </row>
    <row r="5631" spans="2:13">
      <c r="B5631" s="61" t="s">
        <v>1679</v>
      </c>
      <c r="C5631" s="86" t="s">
        <v>1722</v>
      </c>
      <c r="D5631" s="92">
        <v>0</v>
      </c>
      <c r="E5631" s="747" t="s">
        <v>1679</v>
      </c>
      <c r="F5631" s="86" t="s">
        <v>1722</v>
      </c>
      <c r="G5631" s="92">
        <v>0</v>
      </c>
      <c r="H5631" s="747" t="s">
        <v>1696</v>
      </c>
      <c r="I5631" s="86">
        <v>90</v>
      </c>
      <c r="J5631" s="92">
        <v>20</v>
      </c>
      <c r="K5631" s="747" t="s">
        <v>1735</v>
      </c>
      <c r="L5631" s="748"/>
      <c r="M5631" s="107">
        <v>0</v>
      </c>
    </row>
    <row r="5632" spans="2:13">
      <c r="B5632" s="61" t="s">
        <v>1680</v>
      </c>
      <c r="C5632" s="86" t="s">
        <v>1722</v>
      </c>
      <c r="D5632" s="92">
        <v>0</v>
      </c>
      <c r="E5632" s="747" t="s">
        <v>1680</v>
      </c>
      <c r="F5632" s="96" t="s">
        <v>1346</v>
      </c>
      <c r="G5632" s="92">
        <v>90</v>
      </c>
      <c r="H5632" s="747" t="s">
        <v>1697</v>
      </c>
      <c r="I5632" s="86">
        <v>100</v>
      </c>
      <c r="J5632" s="92">
        <v>20</v>
      </c>
      <c r="K5632" s="67" t="s">
        <v>1706</v>
      </c>
      <c r="L5632" s="68"/>
      <c r="M5632" s="101">
        <v>0</v>
      </c>
    </row>
    <row r="5633" spans="2:13">
      <c r="B5633" s="61" t="s">
        <v>1681</v>
      </c>
      <c r="C5633" s="86" t="s">
        <v>1722</v>
      </c>
      <c r="D5633" s="92">
        <v>0</v>
      </c>
      <c r="E5633" s="747" t="s">
        <v>1681</v>
      </c>
      <c r="F5633" s="96" t="s">
        <v>1307</v>
      </c>
      <c r="G5633" s="92">
        <v>95</v>
      </c>
      <c r="H5633" s="747" t="s">
        <v>1698</v>
      </c>
      <c r="I5633" s="86">
        <v>0</v>
      </c>
      <c r="J5633" s="92">
        <v>0</v>
      </c>
      <c r="K5633" s="838" t="s">
        <v>1707</v>
      </c>
      <c r="L5633" s="839"/>
      <c r="M5633" s="845"/>
    </row>
    <row r="5634" spans="2:13">
      <c r="B5634" s="61" t="s">
        <v>1682</v>
      </c>
      <c r="C5634" s="94" t="s">
        <v>1180</v>
      </c>
      <c r="D5634" s="92">
        <v>80</v>
      </c>
      <c r="E5634" s="747" t="s">
        <v>1682</v>
      </c>
      <c r="F5634" s="86" t="s">
        <v>1722</v>
      </c>
      <c r="G5634" s="92">
        <v>0</v>
      </c>
      <c r="H5634" s="748" t="s">
        <v>1724</v>
      </c>
      <c r="I5634" s="86">
        <v>50</v>
      </c>
      <c r="J5634" s="92">
        <v>0</v>
      </c>
      <c r="K5634" s="846" t="s">
        <v>1708</v>
      </c>
      <c r="L5634" s="847"/>
      <c r="M5634" s="107">
        <v>0</v>
      </c>
    </row>
    <row r="5635" spans="2:13">
      <c r="B5635" s="61" t="s">
        <v>1683</v>
      </c>
      <c r="C5635" s="86" t="s">
        <v>1722</v>
      </c>
      <c r="D5635" s="92">
        <v>0</v>
      </c>
      <c r="E5635" s="747" t="s">
        <v>1683</v>
      </c>
      <c r="F5635" s="86" t="s">
        <v>956</v>
      </c>
      <c r="G5635" s="92">
        <v>79</v>
      </c>
      <c r="H5635" s="747" t="s">
        <v>1699</v>
      </c>
      <c r="I5635" s="86">
        <v>0</v>
      </c>
      <c r="J5635" s="92">
        <v>10</v>
      </c>
      <c r="K5635" s="846" t="s">
        <v>1709</v>
      </c>
      <c r="L5635" s="847"/>
      <c r="M5635" s="107">
        <v>0</v>
      </c>
    </row>
    <row r="5636" spans="2:13">
      <c r="B5636" s="61" t="s">
        <v>1684</v>
      </c>
      <c r="C5636" s="86" t="s">
        <v>1722</v>
      </c>
      <c r="D5636" s="92">
        <v>0</v>
      </c>
      <c r="E5636" s="747" t="s">
        <v>1684</v>
      </c>
      <c r="F5636" s="86" t="s">
        <v>1722</v>
      </c>
      <c r="G5636" s="92">
        <v>0</v>
      </c>
      <c r="H5636" s="747" t="s">
        <v>1685</v>
      </c>
      <c r="I5636" s="86">
        <v>85</v>
      </c>
      <c r="J5636" s="92">
        <v>30</v>
      </c>
      <c r="K5636" s="846" t="s">
        <v>1710</v>
      </c>
      <c r="L5636" s="847"/>
      <c r="M5636" s="107">
        <v>0</v>
      </c>
    </row>
    <row r="5637" spans="2:13">
      <c r="B5637" s="61" t="s">
        <v>1685</v>
      </c>
      <c r="C5637" s="86" t="s">
        <v>905</v>
      </c>
      <c r="D5637" s="92">
        <v>84</v>
      </c>
      <c r="E5637" s="747" t="s">
        <v>1685</v>
      </c>
      <c r="F5637" s="86" t="s">
        <v>1722</v>
      </c>
      <c r="G5637" s="92">
        <v>0</v>
      </c>
      <c r="H5637" s="747" t="s">
        <v>1700</v>
      </c>
      <c r="I5637" s="100">
        <v>60</v>
      </c>
      <c r="J5637" s="106">
        <v>0</v>
      </c>
      <c r="K5637" s="593" t="s">
        <v>2003</v>
      </c>
      <c r="L5637" s="100"/>
      <c r="M5637" s="101">
        <v>0</v>
      </c>
    </row>
    <row r="5638" spans="2:13">
      <c r="B5638" s="61" t="s">
        <v>1686</v>
      </c>
      <c r="C5638" s="86" t="s">
        <v>774</v>
      </c>
      <c r="D5638" s="92">
        <v>40</v>
      </c>
      <c r="E5638" s="747" t="s">
        <v>1686</v>
      </c>
      <c r="F5638" s="86" t="s">
        <v>1722</v>
      </c>
      <c r="G5638" s="92">
        <v>0</v>
      </c>
      <c r="H5638" s="848" t="s">
        <v>1712</v>
      </c>
      <c r="I5638" s="849"/>
      <c r="J5638" s="81" t="s">
        <v>1711</v>
      </c>
      <c r="K5638" s="97">
        <v>80</v>
      </c>
      <c r="L5638" s="82" t="s">
        <v>1705</v>
      </c>
      <c r="M5638" s="98">
        <v>195</v>
      </c>
    </row>
    <row r="5639" spans="2:13">
      <c r="B5639" s="61" t="s">
        <v>1687</v>
      </c>
      <c r="C5639" s="86" t="s">
        <v>627</v>
      </c>
      <c r="D5639" s="92">
        <v>90</v>
      </c>
      <c r="E5639" s="747" t="s">
        <v>1687</v>
      </c>
      <c r="F5639" s="86" t="s">
        <v>1722</v>
      </c>
      <c r="G5639" s="92">
        <v>0</v>
      </c>
      <c r="H5639" s="748"/>
      <c r="I5639" s="748"/>
      <c r="J5639" s="748"/>
      <c r="K5639" s="748"/>
      <c r="L5639" s="748"/>
      <c r="M5639" s="65"/>
    </row>
    <row r="5640" spans="2:13">
      <c r="B5640" s="61" t="s">
        <v>1688</v>
      </c>
      <c r="C5640" s="86" t="s">
        <v>1722</v>
      </c>
      <c r="D5640" s="92">
        <v>0</v>
      </c>
      <c r="E5640" s="747" t="s">
        <v>1688</v>
      </c>
      <c r="F5640" s="96" t="s">
        <v>806</v>
      </c>
      <c r="G5640" s="92">
        <v>50</v>
      </c>
      <c r="H5640" s="748"/>
      <c r="I5640" s="748"/>
      <c r="J5640" s="748"/>
      <c r="K5640" s="748"/>
      <c r="L5640" s="748"/>
      <c r="M5640" s="65"/>
    </row>
    <row r="5641" spans="2:13">
      <c r="B5641" s="61" t="s">
        <v>1689</v>
      </c>
      <c r="C5641" s="86" t="s">
        <v>1333</v>
      </c>
      <c r="D5641" s="92">
        <v>70</v>
      </c>
      <c r="E5641" s="747" t="s">
        <v>1689</v>
      </c>
      <c r="F5641" s="86" t="s">
        <v>1722</v>
      </c>
      <c r="G5641" s="92">
        <v>0</v>
      </c>
      <c r="H5641" s="748"/>
      <c r="I5641" s="748"/>
      <c r="J5641" s="748"/>
      <c r="K5641" s="748"/>
      <c r="L5641" s="748"/>
      <c r="M5641" s="65"/>
    </row>
    <row r="5642" spans="2:13">
      <c r="B5642" s="61" t="s">
        <v>1690</v>
      </c>
      <c r="C5642" s="86" t="s">
        <v>1722</v>
      </c>
      <c r="D5642" s="92">
        <v>0</v>
      </c>
      <c r="E5642" s="747" t="s">
        <v>1690</v>
      </c>
      <c r="F5642" s="94" t="s">
        <v>1102</v>
      </c>
      <c r="G5642" s="92">
        <v>70</v>
      </c>
      <c r="H5642" s="748"/>
      <c r="I5642" s="748"/>
      <c r="J5642" s="748"/>
      <c r="K5642" s="748"/>
      <c r="L5642" s="748"/>
      <c r="M5642" s="65"/>
    </row>
    <row r="5643" spans="2:13">
      <c r="B5643" s="61" t="s">
        <v>1691</v>
      </c>
      <c r="C5643" s="96" t="s">
        <v>1187</v>
      </c>
      <c r="D5643" s="92">
        <v>70</v>
      </c>
      <c r="E5643" s="747" t="s">
        <v>1691</v>
      </c>
      <c r="F5643" s="96" t="s">
        <v>1185</v>
      </c>
      <c r="G5643" s="92">
        <v>80</v>
      </c>
      <c r="H5643" s="86" t="s">
        <v>1716</v>
      </c>
      <c r="I5643" s="748"/>
      <c r="J5643" s="85" t="s">
        <v>1717</v>
      </c>
      <c r="K5643" s="748"/>
      <c r="L5643" s="85" t="s">
        <v>1718</v>
      </c>
      <c r="M5643" s="65"/>
    </row>
    <row r="5644" spans="2:13">
      <c r="B5644" s="61" t="s">
        <v>1692</v>
      </c>
      <c r="C5644" s="86" t="s">
        <v>1722</v>
      </c>
      <c r="D5644" s="92">
        <v>0</v>
      </c>
      <c r="E5644" s="747" t="s">
        <v>1692</v>
      </c>
      <c r="F5644" s="86" t="s">
        <v>1722</v>
      </c>
      <c r="G5644" s="92">
        <v>0</v>
      </c>
      <c r="H5644" s="748"/>
      <c r="I5644" s="748"/>
      <c r="J5644" s="748"/>
      <c r="K5644" s="748"/>
      <c r="L5644" s="748"/>
      <c r="M5644" s="65"/>
    </row>
    <row r="5645" spans="2:13">
      <c r="B5645" s="61" t="s">
        <v>1677</v>
      </c>
      <c r="C5645" s="86" t="s">
        <v>1081</v>
      </c>
      <c r="D5645" s="92">
        <v>75</v>
      </c>
      <c r="E5645" s="747" t="s">
        <v>1677</v>
      </c>
      <c r="F5645" s="86" t="s">
        <v>761</v>
      </c>
      <c r="G5645" s="92">
        <v>80</v>
      </c>
      <c r="H5645" s="748"/>
      <c r="I5645" s="748"/>
      <c r="J5645" s="748"/>
      <c r="K5645" s="748"/>
      <c r="L5645" s="748"/>
      <c r="M5645" s="65"/>
    </row>
    <row r="5646" spans="2:13">
      <c r="B5646" s="61" t="s">
        <v>1693</v>
      </c>
      <c r="C5646" s="86" t="s">
        <v>964</v>
      </c>
      <c r="D5646" s="92">
        <v>75</v>
      </c>
      <c r="E5646" s="747" t="s">
        <v>1693</v>
      </c>
      <c r="F5646" s="86" t="s">
        <v>1722</v>
      </c>
      <c r="G5646" s="92">
        <v>0</v>
      </c>
      <c r="H5646" s="748"/>
      <c r="I5646" s="748"/>
      <c r="J5646" s="748"/>
      <c r="K5646" s="748"/>
      <c r="L5646" s="748"/>
      <c r="M5646" s="65"/>
    </row>
    <row r="5647" spans="2:13" ht="15.75" thickBot="1">
      <c r="B5647" s="102" t="s">
        <v>1729</v>
      </c>
      <c r="C5647" s="93"/>
      <c r="D5647" s="108">
        <v>73</v>
      </c>
      <c r="E5647" s="103" t="s">
        <v>1730</v>
      </c>
      <c r="F5647" s="93"/>
      <c r="G5647" s="108">
        <v>78</v>
      </c>
      <c r="H5647" s="83"/>
      <c r="I5647" s="83"/>
      <c r="J5647" s="83"/>
      <c r="K5647" s="83"/>
      <c r="L5647" s="83"/>
      <c r="M5647" s="84"/>
    </row>
    <row r="5648" spans="2:13" ht="15.75" thickTop="1">
      <c r="B5648" s="156"/>
      <c r="C5648" s="157"/>
      <c r="D5648" s="157"/>
      <c r="E5648" s="156"/>
      <c r="F5648" s="157"/>
      <c r="G5648" s="157"/>
      <c r="H5648" s="156"/>
      <c r="I5648" s="156"/>
      <c r="J5648" s="156"/>
      <c r="K5648" s="156"/>
      <c r="L5648" s="156"/>
      <c r="M5648" s="156"/>
    </row>
    <row r="5649" spans="2:13">
      <c r="B5649" s="156"/>
      <c r="C5649" s="157"/>
      <c r="D5649" s="157"/>
      <c r="E5649" s="156"/>
      <c r="F5649" s="157"/>
      <c r="G5649" s="157"/>
      <c r="H5649" s="156"/>
      <c r="I5649" s="156"/>
      <c r="J5649" s="156"/>
      <c r="K5649" s="156"/>
      <c r="L5649" s="156"/>
      <c r="M5649" s="156"/>
    </row>
    <row r="5650" spans="2:13" ht="15.75" thickBot="1">
      <c r="B5650" s="156"/>
      <c r="C5650" s="157"/>
      <c r="D5650" s="157"/>
      <c r="E5650" s="156"/>
      <c r="F5650" s="157"/>
      <c r="G5650" s="157"/>
      <c r="H5650" s="156"/>
      <c r="I5650" s="156"/>
      <c r="J5650" s="156"/>
      <c r="K5650" s="156"/>
      <c r="L5650" s="156"/>
      <c r="M5650" s="156"/>
    </row>
    <row r="5651" spans="2:13" ht="16.5" thickTop="1" thickBot="1">
      <c r="B5651" s="833" t="s">
        <v>2184</v>
      </c>
      <c r="C5651" s="834"/>
      <c r="D5651" s="835" t="s">
        <v>1658</v>
      </c>
      <c r="E5651" s="836"/>
      <c r="F5651" s="836"/>
      <c r="G5651" s="836"/>
      <c r="H5651" s="836"/>
      <c r="I5651" s="837"/>
      <c r="J5651" s="190"/>
      <c r="K5651" s="59"/>
      <c r="L5651" s="59"/>
      <c r="M5651" s="60"/>
    </row>
    <row r="5652" spans="2:13" ht="15.75" thickTop="1">
      <c r="B5652" s="66" t="s">
        <v>1667</v>
      </c>
      <c r="C5652" s="745" t="s">
        <v>2008</v>
      </c>
      <c r="D5652" s="744" t="s">
        <v>1652</v>
      </c>
      <c r="E5652" s="745" t="s">
        <v>1653</v>
      </c>
      <c r="F5652" s="745" t="s">
        <v>1654</v>
      </c>
      <c r="G5652" s="745" t="s">
        <v>1656</v>
      </c>
      <c r="H5652" s="745" t="s">
        <v>1655</v>
      </c>
      <c r="I5652" s="746" t="s">
        <v>1657</v>
      </c>
      <c r="J5652" s="191"/>
      <c r="K5652" s="748"/>
      <c r="L5652" s="748"/>
      <c r="M5652" s="65"/>
    </row>
    <row r="5653" spans="2:13">
      <c r="B5653" s="66" t="s">
        <v>1757</v>
      </c>
      <c r="C5653" s="86" t="s">
        <v>1792</v>
      </c>
      <c r="D5653" s="87">
        <v>80</v>
      </c>
      <c r="E5653" s="88">
        <v>80</v>
      </c>
      <c r="F5653" s="88">
        <v>80</v>
      </c>
      <c r="G5653" s="88">
        <v>80</v>
      </c>
      <c r="H5653" s="88">
        <v>80</v>
      </c>
      <c r="I5653" s="89">
        <v>80</v>
      </c>
      <c r="J5653" s="191"/>
      <c r="K5653" s="748"/>
      <c r="L5653" s="748"/>
      <c r="M5653" s="65"/>
    </row>
    <row r="5654" spans="2:13">
      <c r="B5654" s="66" t="s">
        <v>1665</v>
      </c>
      <c r="C5654" s="86" t="s">
        <v>16</v>
      </c>
      <c r="D5654" s="838" t="s">
        <v>1669</v>
      </c>
      <c r="E5654" s="839"/>
      <c r="F5654" s="839"/>
      <c r="G5654" s="839"/>
      <c r="H5654" s="839"/>
      <c r="I5654" s="840"/>
      <c r="J5654" s="191"/>
      <c r="K5654" s="748"/>
      <c r="L5654" s="748"/>
      <c r="M5654" s="65"/>
    </row>
    <row r="5655" spans="2:13">
      <c r="B5655" s="66" t="s">
        <v>1666</v>
      </c>
      <c r="C5655" s="86" t="s">
        <v>1723</v>
      </c>
      <c r="D5655" s="841" t="s">
        <v>1661</v>
      </c>
      <c r="E5655" s="842"/>
      <c r="F5655" s="842"/>
      <c r="G5655" s="842" t="s">
        <v>1662</v>
      </c>
      <c r="H5655" s="842"/>
      <c r="I5655" s="843"/>
      <c r="J5655" s="191"/>
      <c r="K5655" s="748"/>
      <c r="L5655" s="748"/>
      <c r="M5655" s="65"/>
    </row>
    <row r="5656" spans="2:13">
      <c r="B5656" s="66" t="s">
        <v>1670</v>
      </c>
      <c r="C5656" s="94" t="s">
        <v>1473</v>
      </c>
      <c r="D5656" s="63" t="s">
        <v>1663</v>
      </c>
      <c r="E5656" s="748" t="s">
        <v>1351</v>
      </c>
      <c r="F5656" s="748"/>
      <c r="G5656" s="64" t="s">
        <v>1663</v>
      </c>
      <c r="H5656" s="748" t="s">
        <v>1723</v>
      </c>
      <c r="I5656" s="70"/>
      <c r="J5656" s="191"/>
      <c r="K5656" s="748"/>
      <c r="L5656" s="748"/>
      <c r="M5656" s="65"/>
    </row>
    <row r="5657" spans="2:13">
      <c r="B5657" s="66" t="s">
        <v>1659</v>
      </c>
      <c r="C5657" s="140">
        <v>379.09</v>
      </c>
      <c r="D5657" s="71" t="s">
        <v>1664</v>
      </c>
      <c r="E5657" s="90">
        <v>80</v>
      </c>
      <c r="F5657" s="68"/>
      <c r="G5657" s="72" t="s">
        <v>1664</v>
      </c>
      <c r="H5657" s="90" t="s">
        <v>1723</v>
      </c>
      <c r="I5657" s="69"/>
      <c r="J5657" s="191"/>
      <c r="K5657" s="748"/>
      <c r="L5657" s="748"/>
      <c r="M5657" s="65"/>
    </row>
    <row r="5658" spans="2:13">
      <c r="B5658" s="66" t="s">
        <v>1660</v>
      </c>
      <c r="C5658" s="140">
        <v>249.94</v>
      </c>
      <c r="D5658" s="838" t="s">
        <v>1668</v>
      </c>
      <c r="E5658" s="839"/>
      <c r="F5658" s="839"/>
      <c r="G5658" s="839"/>
      <c r="H5658" s="839"/>
      <c r="I5658" s="840"/>
      <c r="J5658" s="191"/>
      <c r="K5658" s="748"/>
      <c r="L5658" s="748"/>
      <c r="M5658" s="65"/>
    </row>
    <row r="5659" spans="2:13">
      <c r="B5659" s="66" t="s">
        <v>1728</v>
      </c>
      <c r="C5659" s="140">
        <v>405.93</v>
      </c>
      <c r="D5659" s="841" t="s">
        <v>1661</v>
      </c>
      <c r="E5659" s="842"/>
      <c r="F5659" s="842"/>
      <c r="G5659" s="842" t="s">
        <v>1662</v>
      </c>
      <c r="H5659" s="842"/>
      <c r="I5659" s="843"/>
      <c r="J5659" s="191"/>
      <c r="K5659" s="748"/>
      <c r="L5659" s="748"/>
      <c r="M5659" s="65"/>
    </row>
    <row r="5660" spans="2:13">
      <c r="B5660" s="66" t="s">
        <v>1713</v>
      </c>
      <c r="C5660" s="140">
        <v>1.23</v>
      </c>
      <c r="D5660" s="63" t="s">
        <v>1663</v>
      </c>
      <c r="E5660" s="748" t="s">
        <v>1271</v>
      </c>
      <c r="F5660" s="748"/>
      <c r="G5660" s="64" t="s">
        <v>1663</v>
      </c>
      <c r="H5660" s="748" t="s">
        <v>1723</v>
      </c>
      <c r="I5660" s="70"/>
      <c r="J5660" s="191"/>
      <c r="K5660" s="748"/>
      <c r="L5660" s="748"/>
      <c r="M5660" s="65"/>
    </row>
    <row r="5661" spans="2:13">
      <c r="B5661" s="66" t="s">
        <v>1714</v>
      </c>
      <c r="C5661" s="140">
        <v>1.23</v>
      </c>
      <c r="D5661" s="63" t="s">
        <v>1664</v>
      </c>
      <c r="E5661" s="90">
        <v>95</v>
      </c>
      <c r="F5661" s="68"/>
      <c r="G5661" s="72" t="s">
        <v>1664</v>
      </c>
      <c r="H5661" s="91" t="s">
        <v>1723</v>
      </c>
      <c r="I5661" s="70"/>
      <c r="J5661" s="191"/>
      <c r="K5661" s="748"/>
      <c r="L5661" s="748"/>
      <c r="M5661" s="65"/>
    </row>
    <row r="5662" spans="2:13">
      <c r="B5662" s="844" t="s">
        <v>1671</v>
      </c>
      <c r="C5662" s="839"/>
      <c r="D5662" s="840"/>
      <c r="E5662" s="838" t="s">
        <v>1672</v>
      </c>
      <c r="F5662" s="839"/>
      <c r="G5662" s="840"/>
      <c r="H5662" s="838" t="s">
        <v>1673</v>
      </c>
      <c r="I5662" s="839"/>
      <c r="J5662" s="840"/>
      <c r="K5662" s="838" t="s">
        <v>1701</v>
      </c>
      <c r="L5662" s="839"/>
      <c r="M5662" s="845"/>
    </row>
    <row r="5663" spans="2:13">
      <c r="B5663" s="73" t="s">
        <v>1674</v>
      </c>
      <c r="C5663" s="745" t="s">
        <v>1675</v>
      </c>
      <c r="D5663" s="746" t="s">
        <v>1676</v>
      </c>
      <c r="E5663" s="744" t="s">
        <v>1674</v>
      </c>
      <c r="F5663" s="745" t="s">
        <v>1675</v>
      </c>
      <c r="G5663" s="746" t="s">
        <v>1676</v>
      </c>
      <c r="H5663" s="744" t="s">
        <v>1694</v>
      </c>
      <c r="I5663" s="745" t="s">
        <v>1731</v>
      </c>
      <c r="J5663" s="746" t="s">
        <v>1732</v>
      </c>
      <c r="K5663" s="744" t="s">
        <v>1702</v>
      </c>
      <c r="L5663" s="745"/>
      <c r="M5663" s="77" t="s">
        <v>1703</v>
      </c>
    </row>
    <row r="5664" spans="2:13">
      <c r="B5664" s="61" t="s">
        <v>1678</v>
      </c>
      <c r="C5664" s="86" t="s">
        <v>1144</v>
      </c>
      <c r="D5664" s="92">
        <v>102</v>
      </c>
      <c r="E5664" s="747" t="s">
        <v>1678</v>
      </c>
      <c r="F5664" s="86" t="s">
        <v>1280</v>
      </c>
      <c r="G5664" s="92">
        <v>60</v>
      </c>
      <c r="H5664" s="747" t="s">
        <v>1695</v>
      </c>
      <c r="I5664" s="86">
        <v>0</v>
      </c>
      <c r="J5664" s="92">
        <v>0</v>
      </c>
      <c r="K5664" s="747" t="s">
        <v>1704</v>
      </c>
      <c r="L5664" s="748"/>
      <c r="M5664" s="107">
        <v>0</v>
      </c>
    </row>
    <row r="5665" spans="2:13">
      <c r="B5665" s="61" t="s">
        <v>1679</v>
      </c>
      <c r="C5665" s="86" t="s">
        <v>1722</v>
      </c>
      <c r="D5665" s="92">
        <v>0</v>
      </c>
      <c r="E5665" s="747" t="s">
        <v>1679</v>
      </c>
      <c r="F5665" s="86" t="s">
        <v>1722</v>
      </c>
      <c r="G5665" s="92">
        <v>0</v>
      </c>
      <c r="H5665" s="747" t="s">
        <v>1696</v>
      </c>
      <c r="I5665" s="86">
        <v>90</v>
      </c>
      <c r="J5665" s="92">
        <v>10</v>
      </c>
      <c r="K5665" s="747" t="s">
        <v>1735</v>
      </c>
      <c r="L5665" s="748"/>
      <c r="M5665" s="107">
        <v>6</v>
      </c>
    </row>
    <row r="5666" spans="2:13">
      <c r="B5666" s="61" t="s">
        <v>1680</v>
      </c>
      <c r="C5666" s="86" t="s">
        <v>1723</v>
      </c>
      <c r="D5666" s="92" t="s">
        <v>1723</v>
      </c>
      <c r="E5666" s="747" t="s">
        <v>1680</v>
      </c>
      <c r="F5666" s="86" t="s">
        <v>1723</v>
      </c>
      <c r="G5666" s="92" t="s">
        <v>1723</v>
      </c>
      <c r="H5666" s="747" t="s">
        <v>1697</v>
      </c>
      <c r="I5666" s="86">
        <v>0</v>
      </c>
      <c r="J5666" s="92">
        <v>20</v>
      </c>
      <c r="K5666" s="67" t="s">
        <v>1706</v>
      </c>
      <c r="L5666" s="68"/>
      <c r="M5666" s="101">
        <v>50</v>
      </c>
    </row>
    <row r="5667" spans="2:13">
      <c r="B5667" s="61" t="s">
        <v>1681</v>
      </c>
      <c r="C5667" s="86" t="s">
        <v>1722</v>
      </c>
      <c r="D5667" s="92">
        <v>0</v>
      </c>
      <c r="E5667" s="747" t="s">
        <v>1681</v>
      </c>
      <c r="F5667" s="86" t="s">
        <v>1722</v>
      </c>
      <c r="G5667" s="92">
        <v>0</v>
      </c>
      <c r="H5667" s="747" t="s">
        <v>1698</v>
      </c>
      <c r="I5667" s="86">
        <v>0</v>
      </c>
      <c r="J5667" s="92">
        <v>10</v>
      </c>
      <c r="K5667" s="838" t="s">
        <v>1707</v>
      </c>
      <c r="L5667" s="839"/>
      <c r="M5667" s="845"/>
    </row>
    <row r="5668" spans="2:13">
      <c r="B5668" s="61" t="s">
        <v>1682</v>
      </c>
      <c r="C5668" s="86" t="s">
        <v>1722</v>
      </c>
      <c r="D5668" s="92">
        <v>0</v>
      </c>
      <c r="E5668" s="747" t="s">
        <v>1682</v>
      </c>
      <c r="F5668" s="86" t="s">
        <v>889</v>
      </c>
      <c r="G5668" s="92">
        <v>80</v>
      </c>
      <c r="H5668" s="748" t="s">
        <v>1724</v>
      </c>
      <c r="I5668" s="86">
        <v>0</v>
      </c>
      <c r="J5668" s="92">
        <v>0</v>
      </c>
      <c r="K5668" s="846" t="s">
        <v>1708</v>
      </c>
      <c r="L5668" s="847"/>
      <c r="M5668" s="107">
        <v>0</v>
      </c>
    </row>
    <row r="5669" spans="2:13">
      <c r="B5669" s="61" t="s">
        <v>1683</v>
      </c>
      <c r="C5669" s="86" t="s">
        <v>1722</v>
      </c>
      <c r="D5669" s="92">
        <v>0</v>
      </c>
      <c r="E5669" s="747" t="s">
        <v>1683</v>
      </c>
      <c r="F5669" s="86" t="s">
        <v>950</v>
      </c>
      <c r="G5669" s="92">
        <v>95</v>
      </c>
      <c r="H5669" s="747" t="s">
        <v>1699</v>
      </c>
      <c r="I5669" s="86">
        <v>0</v>
      </c>
      <c r="J5669" s="92">
        <v>30</v>
      </c>
      <c r="K5669" s="846" t="s">
        <v>1709</v>
      </c>
      <c r="L5669" s="847"/>
      <c r="M5669" s="107">
        <v>0</v>
      </c>
    </row>
    <row r="5670" spans="2:13">
      <c r="B5670" s="61" t="s">
        <v>1684</v>
      </c>
      <c r="C5670" s="86" t="s">
        <v>1722</v>
      </c>
      <c r="D5670" s="92">
        <v>0</v>
      </c>
      <c r="E5670" s="747" t="s">
        <v>1684</v>
      </c>
      <c r="F5670" s="86" t="s">
        <v>1722</v>
      </c>
      <c r="G5670" s="92">
        <v>0</v>
      </c>
      <c r="H5670" s="747" t="s">
        <v>1685</v>
      </c>
      <c r="I5670" s="86">
        <v>85</v>
      </c>
      <c r="J5670" s="92">
        <v>0</v>
      </c>
      <c r="K5670" s="846" t="s">
        <v>1710</v>
      </c>
      <c r="L5670" s="847"/>
      <c r="M5670" s="107">
        <v>0</v>
      </c>
    </row>
    <row r="5671" spans="2:13">
      <c r="B5671" s="61" t="s">
        <v>1685</v>
      </c>
      <c r="C5671" s="86" t="s">
        <v>1722</v>
      </c>
      <c r="D5671" s="92">
        <v>0</v>
      </c>
      <c r="E5671" s="747" t="s">
        <v>1685</v>
      </c>
      <c r="F5671" s="86" t="s">
        <v>1722</v>
      </c>
      <c r="G5671" s="92">
        <v>0</v>
      </c>
      <c r="H5671" s="747" t="s">
        <v>1700</v>
      </c>
      <c r="I5671" s="100">
        <v>0</v>
      </c>
      <c r="J5671" s="106">
        <v>0</v>
      </c>
      <c r="K5671" s="593" t="s">
        <v>2003</v>
      </c>
      <c r="L5671" s="100"/>
      <c r="M5671" s="101">
        <v>0</v>
      </c>
    </row>
    <row r="5672" spans="2:13">
      <c r="B5672" s="61" t="s">
        <v>1686</v>
      </c>
      <c r="C5672" s="86" t="s">
        <v>1722</v>
      </c>
      <c r="D5672" s="92">
        <v>0</v>
      </c>
      <c r="E5672" s="747" t="s">
        <v>1686</v>
      </c>
      <c r="F5672" s="86" t="s">
        <v>1722</v>
      </c>
      <c r="G5672" s="92">
        <v>0</v>
      </c>
      <c r="H5672" s="848" t="s">
        <v>1712</v>
      </c>
      <c r="I5672" s="849"/>
      <c r="J5672" s="81" t="s">
        <v>1711</v>
      </c>
      <c r="K5672" s="97">
        <v>60</v>
      </c>
      <c r="L5672" s="82" t="s">
        <v>1705</v>
      </c>
      <c r="M5672" s="98">
        <v>70</v>
      </c>
    </row>
    <row r="5673" spans="2:13">
      <c r="B5673" s="61" t="s">
        <v>1687</v>
      </c>
      <c r="C5673" s="86" t="s">
        <v>693</v>
      </c>
      <c r="D5673" s="92">
        <v>36</v>
      </c>
      <c r="E5673" s="747" t="s">
        <v>1687</v>
      </c>
      <c r="F5673" s="86" t="s">
        <v>1722</v>
      </c>
      <c r="G5673" s="92">
        <v>0</v>
      </c>
      <c r="H5673" s="748"/>
      <c r="I5673" s="748"/>
      <c r="J5673" s="748"/>
      <c r="K5673" s="748"/>
      <c r="L5673" s="748"/>
      <c r="M5673" s="65"/>
    </row>
    <row r="5674" spans="2:13">
      <c r="B5674" s="61" t="s">
        <v>1688</v>
      </c>
      <c r="C5674" s="86" t="s">
        <v>1722</v>
      </c>
      <c r="D5674" s="92">
        <v>0</v>
      </c>
      <c r="E5674" s="747" t="s">
        <v>1688</v>
      </c>
      <c r="F5674" s="86" t="s">
        <v>1722</v>
      </c>
      <c r="G5674" s="92">
        <v>0</v>
      </c>
      <c r="H5674" s="748"/>
      <c r="I5674" s="748"/>
      <c r="J5674" s="748"/>
      <c r="K5674" s="748"/>
      <c r="L5674" s="748"/>
      <c r="M5674" s="65"/>
    </row>
    <row r="5675" spans="2:13">
      <c r="B5675" s="61" t="s">
        <v>1689</v>
      </c>
      <c r="C5675" s="86" t="s">
        <v>1333</v>
      </c>
      <c r="D5675" s="92">
        <v>70</v>
      </c>
      <c r="E5675" s="747" t="s">
        <v>1689</v>
      </c>
      <c r="F5675" s="96" t="s">
        <v>1195</v>
      </c>
      <c r="G5675" s="92">
        <v>75</v>
      </c>
      <c r="H5675" s="748"/>
      <c r="I5675" s="748"/>
      <c r="J5675" s="748"/>
      <c r="K5675" s="748"/>
      <c r="L5675" s="748"/>
      <c r="M5675" s="65"/>
    </row>
    <row r="5676" spans="2:13">
      <c r="B5676" s="61" t="s">
        <v>1690</v>
      </c>
      <c r="C5676" s="86" t="s">
        <v>1722</v>
      </c>
      <c r="D5676" s="92">
        <v>0</v>
      </c>
      <c r="E5676" s="747" t="s">
        <v>1690</v>
      </c>
      <c r="F5676" s="109" t="s">
        <v>1851</v>
      </c>
      <c r="G5676" s="92">
        <v>60</v>
      </c>
      <c r="H5676" s="748"/>
      <c r="I5676" s="748"/>
      <c r="J5676" s="748"/>
      <c r="K5676" s="748"/>
      <c r="L5676" s="748"/>
      <c r="M5676" s="65"/>
    </row>
    <row r="5677" spans="2:13">
      <c r="B5677" s="61" t="s">
        <v>1691</v>
      </c>
      <c r="C5677" s="86" t="s">
        <v>1722</v>
      </c>
      <c r="D5677" s="92">
        <v>0</v>
      </c>
      <c r="E5677" s="747" t="s">
        <v>1691</v>
      </c>
      <c r="F5677" s="86" t="s">
        <v>1722</v>
      </c>
      <c r="G5677" s="92">
        <v>0</v>
      </c>
      <c r="H5677" s="86"/>
      <c r="I5677" s="748" t="s">
        <v>1800</v>
      </c>
      <c r="J5677" s="85"/>
      <c r="K5677" s="748"/>
      <c r="L5677" s="85" t="s">
        <v>1718</v>
      </c>
      <c r="M5677" s="65"/>
    </row>
    <row r="5678" spans="2:13">
      <c r="B5678" s="61" t="s">
        <v>1692</v>
      </c>
      <c r="C5678" s="86" t="s">
        <v>1722</v>
      </c>
      <c r="D5678" s="92">
        <v>0</v>
      </c>
      <c r="E5678" s="747" t="s">
        <v>1692</v>
      </c>
      <c r="F5678" s="86" t="s">
        <v>1722</v>
      </c>
      <c r="G5678" s="92">
        <v>0</v>
      </c>
      <c r="H5678" s="748"/>
      <c r="I5678" s="748"/>
      <c r="J5678" s="748"/>
      <c r="K5678" s="748"/>
      <c r="L5678" s="748"/>
      <c r="M5678" s="65"/>
    </row>
    <row r="5679" spans="2:13">
      <c r="B5679" s="61" t="s">
        <v>1677</v>
      </c>
      <c r="C5679" s="86" t="s">
        <v>863</v>
      </c>
      <c r="D5679" s="92">
        <v>66</v>
      </c>
      <c r="E5679" s="747" t="s">
        <v>1677</v>
      </c>
      <c r="F5679" s="86" t="s">
        <v>1722</v>
      </c>
      <c r="G5679" s="92">
        <v>0</v>
      </c>
      <c r="H5679" s="748"/>
      <c r="I5679" s="748"/>
      <c r="J5679" s="748"/>
      <c r="K5679" s="748"/>
      <c r="L5679" s="748"/>
      <c r="M5679" s="65"/>
    </row>
    <row r="5680" spans="2:13">
      <c r="B5680" s="61" t="s">
        <v>1693</v>
      </c>
      <c r="C5680" s="86" t="s">
        <v>1722</v>
      </c>
      <c r="D5680" s="92">
        <v>0</v>
      </c>
      <c r="E5680" s="747" t="s">
        <v>1693</v>
      </c>
      <c r="F5680" s="86" t="s">
        <v>1722</v>
      </c>
      <c r="G5680" s="92">
        <v>0</v>
      </c>
      <c r="H5680" s="748"/>
      <c r="I5680" s="748"/>
      <c r="J5680" s="748"/>
      <c r="K5680" s="748"/>
      <c r="L5680" s="748"/>
      <c r="M5680" s="65"/>
    </row>
    <row r="5681" spans="2:13" ht="15.75" thickBot="1">
      <c r="B5681" s="102" t="s">
        <v>1729</v>
      </c>
      <c r="C5681" s="93"/>
      <c r="D5681" s="108">
        <v>69</v>
      </c>
      <c r="E5681" s="103" t="s">
        <v>1730</v>
      </c>
      <c r="F5681" s="93"/>
      <c r="G5681" s="108">
        <v>74</v>
      </c>
      <c r="H5681" s="83"/>
      <c r="I5681" s="83"/>
      <c r="J5681" s="83"/>
      <c r="K5681" s="83"/>
      <c r="L5681" s="83"/>
      <c r="M5681" s="84"/>
    </row>
    <row r="5682" spans="2:13" ht="16.5" thickTop="1" thickBot="1">
      <c r="B5682" s="156"/>
      <c r="C5682" s="157"/>
      <c r="D5682" s="157"/>
      <c r="E5682" s="156"/>
      <c r="F5682" s="157"/>
      <c r="G5682" s="157"/>
      <c r="H5682" s="156"/>
      <c r="I5682" s="156"/>
      <c r="J5682" s="156"/>
      <c r="K5682" s="156"/>
      <c r="L5682" s="156"/>
      <c r="M5682" s="156"/>
    </row>
    <row r="5683" spans="2:13" ht="16.5" thickTop="1" thickBot="1">
      <c r="B5683" s="833" t="s">
        <v>1989</v>
      </c>
      <c r="C5683" s="834"/>
      <c r="D5683" s="835" t="s">
        <v>1658</v>
      </c>
      <c r="E5683" s="836"/>
      <c r="F5683" s="836"/>
      <c r="G5683" s="836"/>
      <c r="H5683" s="836"/>
      <c r="I5683" s="837"/>
      <c r="J5683" s="207"/>
      <c r="K5683" s="59"/>
      <c r="L5683" s="59"/>
      <c r="M5683" s="60"/>
    </row>
    <row r="5684" spans="2:13" ht="15.75" thickTop="1">
      <c r="B5684" s="66" t="s">
        <v>1667</v>
      </c>
      <c r="C5684" s="601" t="s">
        <v>2079</v>
      </c>
      <c r="D5684" s="567" t="s">
        <v>1652</v>
      </c>
      <c r="E5684" s="568" t="s">
        <v>1653</v>
      </c>
      <c r="F5684" s="568" t="s">
        <v>1654</v>
      </c>
      <c r="G5684" s="568" t="s">
        <v>1656</v>
      </c>
      <c r="H5684" s="568" t="s">
        <v>1655</v>
      </c>
      <c r="I5684" s="569" t="s">
        <v>1657</v>
      </c>
      <c r="J5684" s="208"/>
      <c r="K5684" s="571"/>
      <c r="L5684" s="571"/>
      <c r="M5684" s="65"/>
    </row>
    <row r="5685" spans="2:13">
      <c r="B5685" s="66" t="s">
        <v>1757</v>
      </c>
      <c r="C5685" s="86" t="s">
        <v>1741</v>
      </c>
      <c r="D5685" s="87">
        <v>20</v>
      </c>
      <c r="E5685" s="88">
        <v>40</v>
      </c>
      <c r="F5685" s="88">
        <v>15</v>
      </c>
      <c r="G5685" s="88">
        <v>35</v>
      </c>
      <c r="H5685" s="88">
        <v>35</v>
      </c>
      <c r="I5685" s="89">
        <v>60</v>
      </c>
      <c r="J5685" s="208"/>
      <c r="K5685" s="571"/>
      <c r="L5685" s="571"/>
      <c r="M5685" s="65"/>
    </row>
    <row r="5686" spans="2:13">
      <c r="B5686" s="66" t="s">
        <v>1665</v>
      </c>
      <c r="C5686" s="86" t="s">
        <v>3</v>
      </c>
      <c r="D5686" s="838" t="s">
        <v>1669</v>
      </c>
      <c r="E5686" s="839"/>
      <c r="F5686" s="839"/>
      <c r="G5686" s="839"/>
      <c r="H5686" s="839"/>
      <c r="I5686" s="840"/>
      <c r="J5686" s="208"/>
      <c r="K5686" s="571"/>
      <c r="L5686" s="571"/>
      <c r="M5686" s="65"/>
    </row>
    <row r="5687" spans="2:13">
      <c r="B5687" s="66" t="s">
        <v>1666</v>
      </c>
      <c r="C5687" s="86" t="s">
        <v>1723</v>
      </c>
      <c r="D5687" s="841" t="s">
        <v>1661</v>
      </c>
      <c r="E5687" s="842"/>
      <c r="F5687" s="842"/>
      <c r="G5687" s="842" t="s">
        <v>1662</v>
      </c>
      <c r="H5687" s="842"/>
      <c r="I5687" s="843"/>
      <c r="J5687" s="208"/>
      <c r="K5687" s="571"/>
      <c r="L5687" s="571"/>
      <c r="M5687" s="65"/>
    </row>
    <row r="5688" spans="2:13">
      <c r="B5688" s="66" t="s">
        <v>1670</v>
      </c>
      <c r="C5688" s="86" t="s">
        <v>1594</v>
      </c>
      <c r="D5688" s="63" t="s">
        <v>1663</v>
      </c>
      <c r="E5688" s="571" t="s">
        <v>1341</v>
      </c>
      <c r="F5688" s="571"/>
      <c r="G5688" s="64" t="s">
        <v>1663</v>
      </c>
      <c r="H5688" s="571" t="s">
        <v>1723</v>
      </c>
      <c r="I5688" s="70"/>
      <c r="J5688" s="208"/>
      <c r="K5688" s="571"/>
      <c r="L5688" s="571"/>
      <c r="M5688" s="65"/>
    </row>
    <row r="5689" spans="2:13">
      <c r="B5689" s="66" t="s">
        <v>1659</v>
      </c>
      <c r="C5689" s="140">
        <v>176.09</v>
      </c>
      <c r="D5689" s="71" t="s">
        <v>1664</v>
      </c>
      <c r="E5689" s="90">
        <v>120</v>
      </c>
      <c r="F5689" s="68"/>
      <c r="G5689" s="72" t="s">
        <v>1664</v>
      </c>
      <c r="H5689" s="90" t="s">
        <v>1723</v>
      </c>
      <c r="I5689" s="69"/>
      <c r="J5689" s="208"/>
      <c r="K5689" s="571"/>
      <c r="L5689" s="571"/>
      <c r="M5689" s="65"/>
    </row>
    <row r="5690" spans="2:13">
      <c r="B5690" s="66" t="s">
        <v>1660</v>
      </c>
      <c r="C5690" s="140">
        <v>19.690000000000001</v>
      </c>
      <c r="D5690" s="838" t="s">
        <v>1668</v>
      </c>
      <c r="E5690" s="839"/>
      <c r="F5690" s="839"/>
      <c r="G5690" s="839"/>
      <c r="H5690" s="839"/>
      <c r="I5690" s="840"/>
      <c r="J5690" s="208"/>
      <c r="K5690" s="571"/>
      <c r="L5690" s="571"/>
      <c r="M5690" s="65"/>
    </row>
    <row r="5691" spans="2:13">
      <c r="B5691" s="66" t="s">
        <v>1728</v>
      </c>
      <c r="C5691" s="140">
        <v>133.93</v>
      </c>
      <c r="D5691" s="841" t="s">
        <v>1661</v>
      </c>
      <c r="E5691" s="842"/>
      <c r="F5691" s="842"/>
      <c r="G5691" s="842" t="s">
        <v>1662</v>
      </c>
      <c r="H5691" s="842"/>
      <c r="I5691" s="843"/>
      <c r="J5691" s="208"/>
      <c r="K5691" s="571"/>
      <c r="L5691" s="571"/>
      <c r="M5691" s="65"/>
    </row>
    <row r="5692" spans="2:13">
      <c r="B5692" s="66" t="s">
        <v>1713</v>
      </c>
      <c r="C5692" s="140">
        <v>0.31</v>
      </c>
      <c r="D5692" s="63" t="s">
        <v>1663</v>
      </c>
      <c r="E5692" s="571" t="s">
        <v>1307</v>
      </c>
      <c r="F5692" s="571"/>
      <c r="G5692" s="64" t="s">
        <v>1663</v>
      </c>
      <c r="H5692" s="571" t="s">
        <v>1723</v>
      </c>
      <c r="I5692" s="70"/>
      <c r="J5692" s="208"/>
      <c r="K5692" s="571"/>
      <c r="L5692" s="571"/>
      <c r="M5692" s="65"/>
    </row>
    <row r="5693" spans="2:13">
      <c r="B5693" s="66" t="s">
        <v>1714</v>
      </c>
      <c r="C5693" s="140">
        <v>0.92</v>
      </c>
      <c r="D5693" s="63" t="s">
        <v>1664</v>
      </c>
      <c r="E5693" s="90">
        <v>95</v>
      </c>
      <c r="F5693" s="68"/>
      <c r="G5693" s="72" t="s">
        <v>1664</v>
      </c>
      <c r="H5693" s="91" t="s">
        <v>1723</v>
      </c>
      <c r="I5693" s="70"/>
      <c r="J5693" s="208"/>
      <c r="K5693" s="571"/>
      <c r="L5693" s="571"/>
      <c r="M5693" s="65"/>
    </row>
    <row r="5694" spans="2:13">
      <c r="B5694" s="844" t="s">
        <v>1671</v>
      </c>
      <c r="C5694" s="839"/>
      <c r="D5694" s="840"/>
      <c r="E5694" s="838" t="s">
        <v>1672</v>
      </c>
      <c r="F5694" s="839"/>
      <c r="G5694" s="840"/>
      <c r="H5694" s="838" t="s">
        <v>1673</v>
      </c>
      <c r="I5694" s="839"/>
      <c r="J5694" s="840"/>
      <c r="K5694" s="838" t="s">
        <v>1701</v>
      </c>
      <c r="L5694" s="839"/>
      <c r="M5694" s="845"/>
    </row>
    <row r="5695" spans="2:13">
      <c r="B5695" s="73" t="s">
        <v>1674</v>
      </c>
      <c r="C5695" s="568" t="s">
        <v>1675</v>
      </c>
      <c r="D5695" s="569" t="s">
        <v>1676</v>
      </c>
      <c r="E5695" s="567" t="s">
        <v>1674</v>
      </c>
      <c r="F5695" s="568" t="s">
        <v>1675</v>
      </c>
      <c r="G5695" s="569" t="s">
        <v>1676</v>
      </c>
      <c r="H5695" s="567" t="s">
        <v>1694</v>
      </c>
      <c r="I5695" s="568" t="s">
        <v>1731</v>
      </c>
      <c r="J5695" s="569" t="s">
        <v>1732</v>
      </c>
      <c r="K5695" s="567" t="s">
        <v>1702</v>
      </c>
      <c r="L5695" s="568"/>
      <c r="M5695" s="77" t="s">
        <v>1703</v>
      </c>
    </row>
    <row r="5696" spans="2:13">
      <c r="B5696" s="61" t="s">
        <v>1678</v>
      </c>
      <c r="C5696" s="86" t="s">
        <v>1144</v>
      </c>
      <c r="D5696" s="92">
        <v>102</v>
      </c>
      <c r="E5696" s="570" t="s">
        <v>1678</v>
      </c>
      <c r="F5696" s="86" t="s">
        <v>1280</v>
      </c>
      <c r="G5696" s="92">
        <v>60</v>
      </c>
      <c r="H5696" s="570" t="s">
        <v>1695</v>
      </c>
      <c r="I5696" s="86">
        <v>0</v>
      </c>
      <c r="J5696" s="92">
        <v>0</v>
      </c>
      <c r="K5696" s="570" t="s">
        <v>1704</v>
      </c>
      <c r="L5696" s="571"/>
      <c r="M5696" s="107">
        <v>0</v>
      </c>
    </row>
    <row r="5697" spans="2:13">
      <c r="B5697" s="61" t="s">
        <v>1679</v>
      </c>
      <c r="C5697" s="86" t="s">
        <v>1722</v>
      </c>
      <c r="D5697" s="92">
        <v>0</v>
      </c>
      <c r="E5697" s="570" t="s">
        <v>1679</v>
      </c>
      <c r="F5697" s="86" t="s">
        <v>1722</v>
      </c>
      <c r="G5697" s="92">
        <v>0</v>
      </c>
      <c r="H5697" s="570" t="s">
        <v>1696</v>
      </c>
      <c r="I5697" s="86">
        <v>90</v>
      </c>
      <c r="J5697" s="92">
        <v>10</v>
      </c>
      <c r="K5697" s="570" t="s">
        <v>1735</v>
      </c>
      <c r="L5697" s="571"/>
      <c r="M5697" s="107">
        <v>25</v>
      </c>
    </row>
    <row r="5698" spans="2:13">
      <c r="B5698" s="61" t="s">
        <v>1680</v>
      </c>
      <c r="C5698" s="86" t="s">
        <v>1722</v>
      </c>
      <c r="D5698" s="92">
        <v>0</v>
      </c>
      <c r="E5698" s="570" t="s">
        <v>1680</v>
      </c>
      <c r="F5698" s="86" t="s">
        <v>1722</v>
      </c>
      <c r="G5698" s="92">
        <v>0</v>
      </c>
      <c r="H5698" s="570" t="s">
        <v>1697</v>
      </c>
      <c r="I5698" s="86">
        <v>100</v>
      </c>
      <c r="J5698" s="92">
        <v>0</v>
      </c>
      <c r="K5698" s="67" t="s">
        <v>1706</v>
      </c>
      <c r="L5698" s="68"/>
      <c r="M5698" s="101">
        <v>0</v>
      </c>
    </row>
    <row r="5699" spans="2:13">
      <c r="B5699" s="61" t="s">
        <v>1681</v>
      </c>
      <c r="C5699" s="86" t="s">
        <v>1723</v>
      </c>
      <c r="D5699" s="92" t="s">
        <v>1723</v>
      </c>
      <c r="E5699" s="570" t="s">
        <v>1681</v>
      </c>
      <c r="F5699" s="86" t="s">
        <v>1723</v>
      </c>
      <c r="G5699" s="92" t="s">
        <v>1723</v>
      </c>
      <c r="H5699" s="570" t="s">
        <v>1698</v>
      </c>
      <c r="I5699" s="86">
        <v>0</v>
      </c>
      <c r="J5699" s="92">
        <v>0</v>
      </c>
      <c r="K5699" s="838" t="s">
        <v>1707</v>
      </c>
      <c r="L5699" s="839"/>
      <c r="M5699" s="845"/>
    </row>
    <row r="5700" spans="2:13">
      <c r="B5700" s="61" t="s">
        <v>1682</v>
      </c>
      <c r="C5700" s="86" t="s">
        <v>1722</v>
      </c>
      <c r="D5700" s="92">
        <v>0</v>
      </c>
      <c r="E5700" s="570" t="s">
        <v>1682</v>
      </c>
      <c r="F5700" s="86" t="s">
        <v>889</v>
      </c>
      <c r="G5700" s="92">
        <v>80</v>
      </c>
      <c r="H5700" s="571" t="s">
        <v>1724</v>
      </c>
      <c r="I5700" s="86">
        <v>50</v>
      </c>
      <c r="J5700" s="92">
        <v>0</v>
      </c>
      <c r="K5700" s="846" t="s">
        <v>1708</v>
      </c>
      <c r="L5700" s="847"/>
      <c r="M5700" s="107">
        <v>0</v>
      </c>
    </row>
    <row r="5701" spans="2:13">
      <c r="B5701" s="61" t="s">
        <v>1683</v>
      </c>
      <c r="C5701" s="86" t="s">
        <v>1722</v>
      </c>
      <c r="D5701" s="92">
        <v>0</v>
      </c>
      <c r="E5701" s="570" t="s">
        <v>1683</v>
      </c>
      <c r="F5701" s="86" t="s">
        <v>1722</v>
      </c>
      <c r="G5701" s="92">
        <v>0</v>
      </c>
      <c r="H5701" s="570" t="s">
        <v>1699</v>
      </c>
      <c r="I5701" s="86">
        <v>100</v>
      </c>
      <c r="J5701" s="92">
        <v>10</v>
      </c>
      <c r="K5701" s="846" t="s">
        <v>1709</v>
      </c>
      <c r="L5701" s="847"/>
      <c r="M5701" s="107">
        <v>0</v>
      </c>
    </row>
    <row r="5702" spans="2:13">
      <c r="B5702" s="61" t="s">
        <v>1684</v>
      </c>
      <c r="C5702" s="86" t="s">
        <v>1147</v>
      </c>
      <c r="D5702" s="92">
        <v>55</v>
      </c>
      <c r="E5702" s="570" t="s">
        <v>1684</v>
      </c>
      <c r="F5702" s="86" t="s">
        <v>1722</v>
      </c>
      <c r="G5702" s="92">
        <v>0</v>
      </c>
      <c r="H5702" s="570" t="s">
        <v>1685</v>
      </c>
      <c r="I5702" s="86">
        <v>85</v>
      </c>
      <c r="J5702" s="92">
        <v>0</v>
      </c>
      <c r="K5702" s="846" t="s">
        <v>1710</v>
      </c>
      <c r="L5702" s="847"/>
      <c r="M5702" s="107">
        <v>0</v>
      </c>
    </row>
    <row r="5703" spans="2:13">
      <c r="B5703" s="61" t="s">
        <v>1685</v>
      </c>
      <c r="C5703" s="86" t="s">
        <v>1722</v>
      </c>
      <c r="D5703" s="92">
        <v>0</v>
      </c>
      <c r="E5703" s="570" t="s">
        <v>1685</v>
      </c>
      <c r="F5703" s="86" t="s">
        <v>1722</v>
      </c>
      <c r="G5703" s="92">
        <v>0</v>
      </c>
      <c r="H5703" s="570" t="s">
        <v>1700</v>
      </c>
      <c r="I5703" s="100">
        <v>0</v>
      </c>
      <c r="J5703" s="106">
        <v>0</v>
      </c>
      <c r="K5703" s="593" t="s">
        <v>2003</v>
      </c>
      <c r="L5703" s="100"/>
      <c r="M5703" s="101">
        <v>0</v>
      </c>
    </row>
    <row r="5704" spans="2:13">
      <c r="B5704" s="61" t="s">
        <v>1686</v>
      </c>
      <c r="C5704" s="86" t="s">
        <v>1722</v>
      </c>
      <c r="D5704" s="92">
        <v>0</v>
      </c>
      <c r="E5704" s="570" t="s">
        <v>1686</v>
      </c>
      <c r="F5704" s="86" t="s">
        <v>1722</v>
      </c>
      <c r="G5704" s="92">
        <v>0</v>
      </c>
      <c r="H5704" s="848" t="s">
        <v>1712</v>
      </c>
      <c r="I5704" s="849"/>
      <c r="J5704" s="81" t="s">
        <v>1711</v>
      </c>
      <c r="K5704" s="97">
        <v>-30</v>
      </c>
      <c r="L5704" s="82" t="s">
        <v>1705</v>
      </c>
      <c r="M5704" s="98">
        <v>215</v>
      </c>
    </row>
    <row r="5705" spans="2:13">
      <c r="B5705" s="61" t="s">
        <v>1687</v>
      </c>
      <c r="C5705" s="86" t="s">
        <v>1722</v>
      </c>
      <c r="D5705" s="92">
        <v>0</v>
      </c>
      <c r="E5705" s="570" t="s">
        <v>1687</v>
      </c>
      <c r="F5705" s="86" t="s">
        <v>1722</v>
      </c>
      <c r="G5705" s="92">
        <v>0</v>
      </c>
      <c r="H5705" s="571"/>
      <c r="I5705" s="571"/>
      <c r="J5705" s="571"/>
      <c r="K5705" s="571"/>
      <c r="L5705" s="571"/>
      <c r="M5705" s="65"/>
    </row>
    <row r="5706" spans="2:13">
      <c r="B5706" s="61" t="s">
        <v>1688</v>
      </c>
      <c r="C5706" s="86" t="s">
        <v>1722</v>
      </c>
      <c r="D5706" s="92">
        <v>0</v>
      </c>
      <c r="E5706" s="570" t="s">
        <v>1688</v>
      </c>
      <c r="F5706" s="86" t="s">
        <v>1722</v>
      </c>
      <c r="G5706" s="92">
        <v>0</v>
      </c>
      <c r="H5706" s="571"/>
      <c r="I5706" s="571"/>
      <c r="J5706" s="571"/>
      <c r="K5706" s="571"/>
      <c r="L5706" s="571"/>
      <c r="M5706" s="65"/>
    </row>
    <row r="5707" spans="2:13">
      <c r="B5707" s="61" t="s">
        <v>1689</v>
      </c>
      <c r="C5707" s="86" t="s">
        <v>1722</v>
      </c>
      <c r="D5707" s="92">
        <v>0</v>
      </c>
      <c r="E5707" s="570" t="s">
        <v>1689</v>
      </c>
      <c r="F5707" s="96" t="s">
        <v>1195</v>
      </c>
      <c r="G5707" s="92">
        <v>75</v>
      </c>
      <c r="H5707" s="571"/>
      <c r="I5707" s="571"/>
      <c r="J5707" s="571"/>
      <c r="K5707" s="571"/>
      <c r="L5707" s="571"/>
      <c r="M5707" s="65"/>
    </row>
    <row r="5708" spans="2:13">
      <c r="B5708" s="61" t="s">
        <v>1690</v>
      </c>
      <c r="C5708" s="86" t="s">
        <v>1162</v>
      </c>
      <c r="D5708" s="92">
        <v>49</v>
      </c>
      <c r="E5708" s="570" t="s">
        <v>1690</v>
      </c>
      <c r="F5708" s="86" t="s">
        <v>1722</v>
      </c>
      <c r="G5708" s="92">
        <v>0</v>
      </c>
      <c r="H5708" s="571"/>
      <c r="I5708" s="571"/>
      <c r="J5708" s="571"/>
      <c r="K5708" s="571"/>
      <c r="L5708" s="571"/>
      <c r="M5708" s="65"/>
    </row>
    <row r="5709" spans="2:13">
      <c r="B5709" s="61" t="s">
        <v>1691</v>
      </c>
      <c r="C5709" s="86" t="s">
        <v>1722</v>
      </c>
      <c r="D5709" s="92">
        <v>0</v>
      </c>
      <c r="E5709" s="570" t="s">
        <v>1691</v>
      </c>
      <c r="F5709" s="86" t="s">
        <v>1722</v>
      </c>
      <c r="G5709" s="92">
        <v>0</v>
      </c>
      <c r="H5709" s="86" t="s">
        <v>1716</v>
      </c>
      <c r="I5709" s="571"/>
      <c r="J5709" s="85" t="s">
        <v>1717</v>
      </c>
      <c r="K5709" s="571"/>
      <c r="L5709" s="85" t="s">
        <v>1718</v>
      </c>
      <c r="M5709" s="65"/>
    </row>
    <row r="5710" spans="2:13">
      <c r="B5710" s="61" t="s">
        <v>1692</v>
      </c>
      <c r="C5710" s="86" t="s">
        <v>1722</v>
      </c>
      <c r="D5710" s="92">
        <v>0</v>
      </c>
      <c r="E5710" s="570" t="s">
        <v>1692</v>
      </c>
      <c r="F5710" s="86" t="s">
        <v>1722</v>
      </c>
      <c r="G5710" s="92">
        <v>0</v>
      </c>
      <c r="H5710" s="571"/>
      <c r="I5710" s="571"/>
      <c r="J5710" s="571"/>
      <c r="K5710" s="571"/>
      <c r="L5710" s="571"/>
      <c r="M5710" s="65"/>
    </row>
    <row r="5711" spans="2:13">
      <c r="B5711" s="61" t="s">
        <v>1677</v>
      </c>
      <c r="C5711" s="86" t="s">
        <v>863</v>
      </c>
      <c r="D5711" s="92">
        <v>66</v>
      </c>
      <c r="E5711" s="570" t="s">
        <v>1677</v>
      </c>
      <c r="F5711" s="86" t="s">
        <v>1722</v>
      </c>
      <c r="G5711" s="92">
        <v>0</v>
      </c>
      <c r="H5711" s="571"/>
      <c r="I5711" s="571"/>
      <c r="J5711" s="571"/>
      <c r="K5711" s="571"/>
      <c r="L5711" s="571"/>
      <c r="M5711" s="65"/>
    </row>
    <row r="5712" spans="2:13">
      <c r="B5712" s="61" t="s">
        <v>1693</v>
      </c>
      <c r="C5712" s="86" t="s">
        <v>964</v>
      </c>
      <c r="D5712" s="92">
        <v>75</v>
      </c>
      <c r="E5712" s="570" t="s">
        <v>1693</v>
      </c>
      <c r="F5712" s="86" t="s">
        <v>1722</v>
      </c>
      <c r="G5712" s="92">
        <v>0</v>
      </c>
      <c r="H5712" s="571"/>
      <c r="I5712" s="571"/>
      <c r="J5712" s="571"/>
      <c r="K5712" s="571"/>
      <c r="L5712" s="571"/>
      <c r="M5712" s="65"/>
    </row>
    <row r="5713" spans="2:13" ht="15.75" thickBot="1">
      <c r="B5713" s="102" t="s">
        <v>1729</v>
      </c>
      <c r="C5713" s="93"/>
      <c r="D5713" s="108">
        <v>69</v>
      </c>
      <c r="E5713" s="103" t="s">
        <v>1730</v>
      </c>
      <c r="F5713" s="93"/>
      <c r="G5713" s="108">
        <v>72</v>
      </c>
      <c r="H5713" s="83"/>
      <c r="I5713" s="83"/>
      <c r="J5713" s="83"/>
      <c r="K5713" s="83"/>
      <c r="L5713" s="83"/>
      <c r="M5713" s="84"/>
    </row>
    <row r="5714" spans="2:13" ht="16.5" thickTop="1" thickBot="1">
      <c r="B5714" s="156"/>
      <c r="C5714" s="157"/>
      <c r="D5714" s="157"/>
      <c r="E5714" s="156"/>
      <c r="F5714" s="157"/>
      <c r="G5714" s="157"/>
      <c r="H5714" s="156"/>
      <c r="I5714" s="156"/>
      <c r="J5714" s="156"/>
      <c r="K5714" s="156"/>
      <c r="L5714" s="156"/>
      <c r="M5714" s="156"/>
    </row>
    <row r="5715" spans="2:13" ht="16.5" thickTop="1" thickBot="1">
      <c r="B5715" s="833" t="s">
        <v>1990</v>
      </c>
      <c r="C5715" s="834"/>
      <c r="D5715" s="835" t="s">
        <v>1658</v>
      </c>
      <c r="E5715" s="836"/>
      <c r="F5715" s="836"/>
      <c r="G5715" s="836"/>
      <c r="H5715" s="836"/>
      <c r="I5715" s="837"/>
      <c r="J5715" s="131"/>
      <c r="K5715" s="59"/>
      <c r="L5715" s="59"/>
      <c r="M5715" s="60"/>
    </row>
    <row r="5716" spans="2:13" ht="15.75" thickTop="1">
      <c r="B5716" s="66" t="s">
        <v>1667</v>
      </c>
      <c r="C5716" s="612" t="s">
        <v>2062</v>
      </c>
      <c r="D5716" s="567" t="s">
        <v>1652</v>
      </c>
      <c r="E5716" s="568" t="s">
        <v>1653</v>
      </c>
      <c r="F5716" s="568" t="s">
        <v>1654</v>
      </c>
      <c r="G5716" s="568" t="s">
        <v>1656</v>
      </c>
      <c r="H5716" s="568" t="s">
        <v>1655</v>
      </c>
      <c r="I5716" s="569" t="s">
        <v>1657</v>
      </c>
      <c r="J5716" s="132"/>
      <c r="K5716" s="571"/>
      <c r="L5716" s="571"/>
      <c r="M5716" s="65"/>
    </row>
    <row r="5717" spans="2:13">
      <c r="B5717" s="66" t="s">
        <v>1757</v>
      </c>
      <c r="C5717" s="86" t="s">
        <v>1792</v>
      </c>
      <c r="D5717" s="87">
        <v>83</v>
      </c>
      <c r="E5717" s="88">
        <v>80</v>
      </c>
      <c r="F5717" s="88">
        <v>75</v>
      </c>
      <c r="G5717" s="88">
        <v>70</v>
      </c>
      <c r="H5717" s="88">
        <v>70</v>
      </c>
      <c r="I5717" s="89">
        <v>91</v>
      </c>
      <c r="J5717" s="132"/>
      <c r="K5717" s="571"/>
      <c r="L5717" s="571"/>
      <c r="M5717" s="65"/>
    </row>
    <row r="5718" spans="2:13">
      <c r="B5718" s="66" t="s">
        <v>1665</v>
      </c>
      <c r="C5718" s="86" t="s">
        <v>11</v>
      </c>
      <c r="D5718" s="838" t="s">
        <v>1669</v>
      </c>
      <c r="E5718" s="839"/>
      <c r="F5718" s="839"/>
      <c r="G5718" s="839"/>
      <c r="H5718" s="839"/>
      <c r="I5718" s="840"/>
      <c r="J5718" s="132"/>
      <c r="K5718" s="571"/>
      <c r="L5718" s="571"/>
      <c r="M5718" s="65"/>
    </row>
    <row r="5719" spans="2:13">
      <c r="B5719" s="66" t="s">
        <v>1666</v>
      </c>
      <c r="C5719" s="86" t="s">
        <v>6</v>
      </c>
      <c r="D5719" s="841" t="s">
        <v>1661</v>
      </c>
      <c r="E5719" s="842"/>
      <c r="F5719" s="842"/>
      <c r="G5719" s="842" t="s">
        <v>1662</v>
      </c>
      <c r="H5719" s="842"/>
      <c r="I5719" s="843"/>
      <c r="J5719" s="132"/>
      <c r="K5719" s="571"/>
      <c r="L5719" s="571"/>
      <c r="M5719" s="65"/>
    </row>
    <row r="5720" spans="2:13">
      <c r="B5720" s="66" t="s">
        <v>1670</v>
      </c>
      <c r="C5720" s="109" t="s">
        <v>1616</v>
      </c>
      <c r="D5720" s="63" t="s">
        <v>1663</v>
      </c>
      <c r="E5720" s="571" t="s">
        <v>1144</v>
      </c>
      <c r="F5720" s="571"/>
      <c r="G5720" s="64" t="s">
        <v>1663</v>
      </c>
      <c r="H5720" s="571" t="s">
        <v>695</v>
      </c>
      <c r="I5720" s="70"/>
      <c r="J5720" s="301"/>
      <c r="K5720" s="571"/>
      <c r="L5720" s="571"/>
      <c r="M5720" s="65"/>
    </row>
    <row r="5721" spans="2:13">
      <c r="B5721" s="66" t="s">
        <v>1659</v>
      </c>
      <c r="C5721" s="140">
        <v>703.46</v>
      </c>
      <c r="D5721" s="71" t="s">
        <v>1664</v>
      </c>
      <c r="E5721" s="90">
        <v>102</v>
      </c>
      <c r="F5721" s="68"/>
      <c r="G5721" s="72" t="s">
        <v>1664</v>
      </c>
      <c r="H5721" s="90">
        <v>120</v>
      </c>
      <c r="I5721" s="69"/>
      <c r="J5721" s="152"/>
      <c r="K5721" s="571"/>
      <c r="L5721" s="571"/>
      <c r="M5721" s="65"/>
    </row>
    <row r="5722" spans="2:13">
      <c r="B5722" s="66" t="s">
        <v>1660</v>
      </c>
      <c r="C5722" s="140">
        <v>278.39999999999998</v>
      </c>
      <c r="D5722" s="838" t="s">
        <v>1668</v>
      </c>
      <c r="E5722" s="839"/>
      <c r="F5722" s="839"/>
      <c r="G5722" s="839"/>
      <c r="H5722" s="839"/>
      <c r="I5722" s="840"/>
      <c r="J5722" s="152"/>
      <c r="K5722" s="571"/>
      <c r="L5722" s="571"/>
      <c r="M5722" s="65"/>
    </row>
    <row r="5723" spans="2:13">
      <c r="B5723" s="66" t="s">
        <v>1728</v>
      </c>
      <c r="C5723" s="140">
        <v>315.47000000000003</v>
      </c>
      <c r="D5723" s="841" t="s">
        <v>1661</v>
      </c>
      <c r="E5723" s="842"/>
      <c r="F5723" s="842"/>
      <c r="G5723" s="842" t="s">
        <v>1662</v>
      </c>
      <c r="H5723" s="842"/>
      <c r="I5723" s="843"/>
      <c r="J5723" s="152"/>
      <c r="K5723" s="571"/>
      <c r="L5723" s="571"/>
      <c r="M5723" s="65"/>
    </row>
    <row r="5724" spans="2:13">
      <c r="B5724" s="66" t="s">
        <v>1713</v>
      </c>
      <c r="C5724" s="140">
        <v>1.28</v>
      </c>
      <c r="D5724" s="63" t="s">
        <v>1663</v>
      </c>
      <c r="E5724" s="571" t="s">
        <v>944</v>
      </c>
      <c r="F5724" s="571"/>
      <c r="G5724" s="64" t="s">
        <v>1663</v>
      </c>
      <c r="H5724" s="571" t="s">
        <v>634</v>
      </c>
      <c r="I5724" s="70"/>
      <c r="J5724" s="152"/>
      <c r="K5724" s="571"/>
      <c r="L5724" s="571"/>
      <c r="M5724" s="65"/>
    </row>
    <row r="5725" spans="2:13">
      <c r="B5725" s="66" t="s">
        <v>1714</v>
      </c>
      <c r="C5725" s="140">
        <v>1.4</v>
      </c>
      <c r="D5725" s="63" t="s">
        <v>1664</v>
      </c>
      <c r="E5725" s="90">
        <v>68</v>
      </c>
      <c r="F5725" s="68"/>
      <c r="G5725" s="72" t="s">
        <v>1664</v>
      </c>
      <c r="H5725" s="91">
        <v>71</v>
      </c>
      <c r="I5725" s="70"/>
      <c r="J5725" s="152"/>
      <c r="K5725" s="571"/>
      <c r="L5725" s="571"/>
      <c r="M5725" s="65"/>
    </row>
    <row r="5726" spans="2:13">
      <c r="B5726" s="844" t="s">
        <v>1671</v>
      </c>
      <c r="C5726" s="839"/>
      <c r="D5726" s="840"/>
      <c r="E5726" s="838" t="s">
        <v>1672</v>
      </c>
      <c r="F5726" s="839"/>
      <c r="G5726" s="840"/>
      <c r="H5726" s="838" t="s">
        <v>1673</v>
      </c>
      <c r="I5726" s="839"/>
      <c r="J5726" s="840"/>
      <c r="K5726" s="838" t="s">
        <v>1701</v>
      </c>
      <c r="L5726" s="839"/>
      <c r="M5726" s="845"/>
    </row>
    <row r="5727" spans="2:13">
      <c r="B5727" s="73" t="s">
        <v>1674</v>
      </c>
      <c r="C5727" s="568" t="s">
        <v>1675</v>
      </c>
      <c r="D5727" s="569" t="s">
        <v>1676</v>
      </c>
      <c r="E5727" s="567" t="s">
        <v>1674</v>
      </c>
      <c r="F5727" s="568" t="s">
        <v>1675</v>
      </c>
      <c r="G5727" s="569" t="s">
        <v>1676</v>
      </c>
      <c r="H5727" s="567" t="s">
        <v>1694</v>
      </c>
      <c r="I5727" s="568" t="s">
        <v>1731</v>
      </c>
      <c r="J5727" s="569" t="s">
        <v>1732</v>
      </c>
      <c r="K5727" s="567" t="s">
        <v>1702</v>
      </c>
      <c r="L5727" s="568"/>
      <c r="M5727" s="77" t="s">
        <v>1703</v>
      </c>
    </row>
    <row r="5728" spans="2:13">
      <c r="B5728" s="61" t="s">
        <v>1678</v>
      </c>
      <c r="C5728" s="86" t="s">
        <v>1723</v>
      </c>
      <c r="D5728" s="92" t="s">
        <v>1723</v>
      </c>
      <c r="E5728" s="570" t="s">
        <v>1678</v>
      </c>
      <c r="F5728" s="86" t="s">
        <v>1723</v>
      </c>
      <c r="G5728" s="92" t="s">
        <v>1723</v>
      </c>
      <c r="H5728" s="570" t="s">
        <v>1695</v>
      </c>
      <c r="I5728" s="86">
        <v>0</v>
      </c>
      <c r="J5728" s="92">
        <v>10</v>
      </c>
      <c r="K5728" s="570" t="s">
        <v>1704</v>
      </c>
      <c r="L5728" s="571"/>
      <c r="M5728" s="107">
        <v>0</v>
      </c>
    </row>
    <row r="5729" spans="2:13">
      <c r="B5729" s="61" t="s">
        <v>1679</v>
      </c>
      <c r="C5729" s="86" t="s">
        <v>1722</v>
      </c>
      <c r="D5729" s="92">
        <v>0</v>
      </c>
      <c r="E5729" s="570" t="s">
        <v>1679</v>
      </c>
      <c r="F5729" s="94" t="s">
        <v>930</v>
      </c>
      <c r="G5729" s="92">
        <v>90</v>
      </c>
      <c r="H5729" s="570" t="s">
        <v>1696</v>
      </c>
      <c r="I5729" s="86">
        <v>90</v>
      </c>
      <c r="J5729" s="92">
        <v>0</v>
      </c>
      <c r="K5729" s="570" t="s">
        <v>1735</v>
      </c>
      <c r="L5729" s="571"/>
      <c r="M5729" s="107">
        <v>50</v>
      </c>
    </row>
    <row r="5730" spans="2:13">
      <c r="B5730" s="61" t="s">
        <v>1680</v>
      </c>
      <c r="C5730" s="86" t="s">
        <v>1722</v>
      </c>
      <c r="D5730" s="92">
        <v>0</v>
      </c>
      <c r="E5730" s="570" t="s">
        <v>1680</v>
      </c>
      <c r="F5730" s="86" t="s">
        <v>1722</v>
      </c>
      <c r="G5730" s="92">
        <v>0</v>
      </c>
      <c r="H5730" s="570" t="s">
        <v>1697</v>
      </c>
      <c r="I5730" s="86">
        <v>0</v>
      </c>
      <c r="J5730" s="92">
        <v>30</v>
      </c>
      <c r="K5730" s="67" t="s">
        <v>1706</v>
      </c>
      <c r="L5730" s="68"/>
      <c r="M5730" s="101">
        <v>0</v>
      </c>
    </row>
    <row r="5731" spans="2:13">
      <c r="B5731" s="61" t="s">
        <v>1681</v>
      </c>
      <c r="C5731" s="86" t="s">
        <v>1722</v>
      </c>
      <c r="D5731" s="92">
        <v>0</v>
      </c>
      <c r="E5731" s="570" t="s">
        <v>1681</v>
      </c>
      <c r="F5731" s="86" t="s">
        <v>1722</v>
      </c>
      <c r="G5731" s="92">
        <v>0</v>
      </c>
      <c r="H5731" s="570" t="s">
        <v>1698</v>
      </c>
      <c r="I5731" s="86">
        <v>0</v>
      </c>
      <c r="J5731" s="92">
        <v>0</v>
      </c>
      <c r="K5731" s="838" t="s">
        <v>1707</v>
      </c>
      <c r="L5731" s="839"/>
      <c r="M5731" s="845"/>
    </row>
    <row r="5732" spans="2:13">
      <c r="B5732" s="61" t="s">
        <v>1682</v>
      </c>
      <c r="C5732" s="86" t="s">
        <v>1722</v>
      </c>
      <c r="D5732" s="92">
        <v>0</v>
      </c>
      <c r="E5732" s="570" t="s">
        <v>1682</v>
      </c>
      <c r="F5732" s="86" t="s">
        <v>1722</v>
      </c>
      <c r="G5732" s="92">
        <v>0</v>
      </c>
      <c r="H5732" s="571" t="s">
        <v>1724</v>
      </c>
      <c r="I5732" s="86">
        <v>50</v>
      </c>
      <c r="J5732" s="92">
        <v>0</v>
      </c>
      <c r="K5732" s="846" t="s">
        <v>1708</v>
      </c>
      <c r="L5732" s="847"/>
      <c r="M5732" s="107">
        <v>0</v>
      </c>
    </row>
    <row r="5733" spans="2:13">
      <c r="B5733" s="61" t="s">
        <v>1683</v>
      </c>
      <c r="C5733" s="86" t="s">
        <v>1722</v>
      </c>
      <c r="D5733" s="92">
        <v>0</v>
      </c>
      <c r="E5733" s="570" t="s">
        <v>1683</v>
      </c>
      <c r="F5733" s="86" t="s">
        <v>1722</v>
      </c>
      <c r="G5733" s="92">
        <v>0</v>
      </c>
      <c r="H5733" s="570" t="s">
        <v>1699</v>
      </c>
      <c r="I5733" s="86">
        <v>0</v>
      </c>
      <c r="J5733" s="92">
        <v>0</v>
      </c>
      <c r="K5733" s="846" t="s">
        <v>1709</v>
      </c>
      <c r="L5733" s="847"/>
      <c r="M5733" s="107">
        <v>0</v>
      </c>
    </row>
    <row r="5734" spans="2:13">
      <c r="B5734" s="61" t="s">
        <v>1684</v>
      </c>
      <c r="C5734" s="86" t="s">
        <v>1722</v>
      </c>
      <c r="D5734" s="92">
        <v>0</v>
      </c>
      <c r="E5734" s="570" t="s">
        <v>1684</v>
      </c>
      <c r="F5734" s="86" t="s">
        <v>1722</v>
      </c>
      <c r="G5734" s="92">
        <v>0</v>
      </c>
      <c r="H5734" s="570" t="s">
        <v>1685</v>
      </c>
      <c r="I5734" s="86">
        <v>85</v>
      </c>
      <c r="J5734" s="92">
        <v>0</v>
      </c>
      <c r="K5734" s="846" t="s">
        <v>1710</v>
      </c>
      <c r="L5734" s="847"/>
      <c r="M5734" s="107">
        <v>0</v>
      </c>
    </row>
    <row r="5735" spans="2:13">
      <c r="B5735" s="61" t="s">
        <v>1685</v>
      </c>
      <c r="C5735" s="86" t="s">
        <v>1722</v>
      </c>
      <c r="D5735" s="92">
        <v>0</v>
      </c>
      <c r="E5735" s="570" t="s">
        <v>1685</v>
      </c>
      <c r="F5735" s="86" t="s">
        <v>1722</v>
      </c>
      <c r="G5735" s="92">
        <v>0</v>
      </c>
      <c r="H5735" s="570" t="s">
        <v>1700</v>
      </c>
      <c r="I5735" s="100">
        <v>0</v>
      </c>
      <c r="J5735" s="106">
        <v>0</v>
      </c>
      <c r="K5735" s="593" t="s">
        <v>2003</v>
      </c>
      <c r="L5735" s="100"/>
      <c r="M5735" s="101" t="s">
        <v>2004</v>
      </c>
    </row>
    <row r="5736" spans="2:13">
      <c r="B5736" s="61" t="s">
        <v>1686</v>
      </c>
      <c r="C5736" s="86" t="s">
        <v>1722</v>
      </c>
      <c r="D5736" s="92">
        <v>0</v>
      </c>
      <c r="E5736" s="570" t="s">
        <v>1686</v>
      </c>
      <c r="F5736" s="86" t="s">
        <v>1722</v>
      </c>
      <c r="G5736" s="92">
        <v>0</v>
      </c>
      <c r="H5736" s="848" t="s">
        <v>1712</v>
      </c>
      <c r="I5736" s="849"/>
      <c r="J5736" s="81" t="s">
        <v>1711</v>
      </c>
      <c r="K5736" s="97">
        <v>30</v>
      </c>
      <c r="L5736" s="82" t="s">
        <v>1705</v>
      </c>
      <c r="M5736" s="98">
        <v>95</v>
      </c>
    </row>
    <row r="5737" spans="2:13">
      <c r="B5737" s="61" t="s">
        <v>1687</v>
      </c>
      <c r="C5737" s="86" t="s">
        <v>1723</v>
      </c>
      <c r="D5737" s="92" t="s">
        <v>1723</v>
      </c>
      <c r="E5737" s="570" t="s">
        <v>1687</v>
      </c>
      <c r="F5737" s="86" t="s">
        <v>1723</v>
      </c>
      <c r="G5737" s="92" t="s">
        <v>1723</v>
      </c>
      <c r="H5737" s="571"/>
      <c r="I5737" s="571"/>
      <c r="J5737" s="571"/>
      <c r="K5737" s="571"/>
      <c r="L5737" s="571"/>
      <c r="M5737" s="65"/>
    </row>
    <row r="5738" spans="2:13">
      <c r="B5738" s="61" t="s">
        <v>1688</v>
      </c>
      <c r="C5738" s="86" t="s">
        <v>1722</v>
      </c>
      <c r="D5738" s="92">
        <v>0</v>
      </c>
      <c r="E5738" s="570" t="s">
        <v>1688</v>
      </c>
      <c r="F5738" s="86" t="s">
        <v>1722</v>
      </c>
      <c r="G5738" s="92">
        <v>0</v>
      </c>
      <c r="H5738" s="571"/>
      <c r="I5738" s="571"/>
      <c r="J5738" s="571"/>
      <c r="K5738" s="571"/>
      <c r="L5738" s="571"/>
      <c r="M5738" s="65"/>
    </row>
    <row r="5739" spans="2:13">
      <c r="B5739" s="61" t="s">
        <v>1689</v>
      </c>
      <c r="C5739" s="86" t="s">
        <v>1333</v>
      </c>
      <c r="D5739" s="92">
        <v>70</v>
      </c>
      <c r="E5739" s="570" t="s">
        <v>1689</v>
      </c>
      <c r="F5739" s="86" t="s">
        <v>1722</v>
      </c>
      <c r="G5739" s="92">
        <v>0</v>
      </c>
      <c r="H5739" s="571"/>
      <c r="I5739" s="571"/>
      <c r="J5739" s="571"/>
      <c r="K5739" s="571"/>
      <c r="L5739" s="571"/>
      <c r="M5739" s="65"/>
    </row>
    <row r="5740" spans="2:13">
      <c r="B5740" s="61" t="s">
        <v>1690</v>
      </c>
      <c r="C5740" s="86" t="s">
        <v>1722</v>
      </c>
      <c r="D5740" s="92">
        <v>0</v>
      </c>
      <c r="E5740" s="570" t="s">
        <v>1690</v>
      </c>
      <c r="F5740" s="86" t="s">
        <v>1722</v>
      </c>
      <c r="G5740" s="92">
        <v>0</v>
      </c>
      <c r="H5740" s="571"/>
      <c r="I5740" s="571"/>
      <c r="J5740" s="571"/>
      <c r="K5740" s="571"/>
      <c r="L5740" s="571"/>
      <c r="M5740" s="65"/>
    </row>
    <row r="5741" spans="2:13">
      <c r="B5741" s="61" t="s">
        <v>1691</v>
      </c>
      <c r="C5741" s="86" t="s">
        <v>1722</v>
      </c>
      <c r="D5741" s="92">
        <v>0</v>
      </c>
      <c r="E5741" s="570" t="s">
        <v>1691</v>
      </c>
      <c r="F5741" s="109" t="s">
        <v>1073</v>
      </c>
      <c r="G5741" s="92">
        <v>60</v>
      </c>
      <c r="H5741" s="86" t="s">
        <v>1716</v>
      </c>
      <c r="I5741" s="571"/>
      <c r="J5741" s="85" t="s">
        <v>1717</v>
      </c>
      <c r="K5741" s="571"/>
      <c r="L5741" s="85" t="s">
        <v>1718</v>
      </c>
      <c r="M5741" s="65"/>
    </row>
    <row r="5742" spans="2:13">
      <c r="B5742" s="61" t="s">
        <v>1692</v>
      </c>
      <c r="C5742" s="86" t="s">
        <v>1722</v>
      </c>
      <c r="D5742" s="92">
        <v>0</v>
      </c>
      <c r="E5742" s="570" t="s">
        <v>1692</v>
      </c>
      <c r="F5742" s="86" t="s">
        <v>1332</v>
      </c>
      <c r="G5742" s="92">
        <v>40</v>
      </c>
      <c r="H5742" s="571"/>
      <c r="I5742" s="571"/>
      <c r="J5742" s="571"/>
      <c r="K5742" s="571"/>
      <c r="L5742" s="571"/>
      <c r="M5742" s="65"/>
    </row>
    <row r="5743" spans="2:13">
      <c r="B5743" s="61" t="s">
        <v>1677</v>
      </c>
      <c r="C5743" s="94" t="s">
        <v>833</v>
      </c>
      <c r="D5743" s="92">
        <v>60</v>
      </c>
      <c r="E5743" s="570" t="s">
        <v>1677</v>
      </c>
      <c r="F5743" s="86" t="s">
        <v>1722</v>
      </c>
      <c r="G5743" s="92">
        <v>0</v>
      </c>
      <c r="H5743" s="571"/>
      <c r="I5743" s="571"/>
      <c r="J5743" s="571"/>
      <c r="K5743" s="571"/>
      <c r="L5743" s="571"/>
      <c r="M5743" s="65"/>
    </row>
    <row r="5744" spans="2:13">
      <c r="B5744" s="61" t="s">
        <v>1693</v>
      </c>
      <c r="C5744" s="94" t="s">
        <v>1247</v>
      </c>
      <c r="D5744" s="92">
        <v>63</v>
      </c>
      <c r="E5744" s="570" t="s">
        <v>1693</v>
      </c>
      <c r="F5744" s="86" t="s">
        <v>1722</v>
      </c>
      <c r="G5744" s="92">
        <v>0</v>
      </c>
      <c r="H5744" s="571"/>
      <c r="I5744" s="571"/>
      <c r="J5744" s="571"/>
      <c r="K5744" s="571"/>
      <c r="L5744" s="571"/>
      <c r="M5744" s="65"/>
    </row>
    <row r="5745" spans="2:13" ht="15.75" thickBot="1">
      <c r="B5745" s="102" t="s">
        <v>1729</v>
      </c>
      <c r="C5745" s="93"/>
      <c r="D5745" s="108">
        <v>64</v>
      </c>
      <c r="E5745" s="103" t="s">
        <v>1730</v>
      </c>
      <c r="F5745" s="93"/>
      <c r="G5745" s="108">
        <v>63</v>
      </c>
      <c r="H5745" s="83"/>
      <c r="I5745" s="83"/>
      <c r="J5745" s="83"/>
      <c r="K5745" s="83"/>
      <c r="L5745" s="83"/>
      <c r="M5745" s="84"/>
    </row>
    <row r="5746" spans="2:13" ht="15.75" thickTop="1">
      <c r="B5746" s="156"/>
      <c r="C5746" s="157"/>
      <c r="D5746" s="157"/>
      <c r="E5746" s="156"/>
      <c r="F5746" s="157"/>
      <c r="G5746" s="157"/>
      <c r="H5746" s="156"/>
      <c r="I5746" s="156"/>
      <c r="J5746" s="156"/>
      <c r="K5746" s="156"/>
      <c r="L5746" s="156"/>
      <c r="M5746" s="156"/>
    </row>
    <row r="5747" spans="2:13">
      <c r="B5747" s="156"/>
      <c r="C5747" s="157"/>
      <c r="D5747" s="157"/>
      <c r="E5747" s="156"/>
      <c r="F5747" s="157"/>
      <c r="G5747" s="157"/>
      <c r="H5747" s="156"/>
      <c r="I5747" s="156"/>
      <c r="J5747" s="156"/>
      <c r="K5747" s="156"/>
      <c r="L5747" s="156"/>
      <c r="M5747" s="156"/>
    </row>
    <row r="5748" spans="2:13" ht="15.75" thickBot="1">
      <c r="B5748" s="156"/>
      <c r="C5748" s="157"/>
      <c r="D5748" s="157"/>
      <c r="E5748" s="156"/>
      <c r="F5748" s="157"/>
      <c r="G5748" s="157"/>
      <c r="H5748" s="156"/>
      <c r="I5748" s="156"/>
      <c r="J5748" s="156"/>
      <c r="K5748" s="156"/>
      <c r="L5748" s="156"/>
      <c r="M5748" s="156"/>
    </row>
    <row r="5749" spans="2:13" ht="16.5" thickTop="1" thickBot="1">
      <c r="B5749" s="833" t="s">
        <v>1991</v>
      </c>
      <c r="C5749" s="834"/>
      <c r="D5749" s="835" t="s">
        <v>1994</v>
      </c>
      <c r="E5749" s="836"/>
      <c r="F5749" s="836"/>
      <c r="G5749" s="836"/>
      <c r="H5749" s="836"/>
      <c r="I5749" s="837"/>
      <c r="J5749" s="207"/>
      <c r="K5749" s="59"/>
      <c r="L5749" s="59"/>
      <c r="M5749" s="60"/>
    </row>
    <row r="5750" spans="2:13" ht="15.75" thickTop="1">
      <c r="B5750" s="66" t="s">
        <v>1667</v>
      </c>
      <c r="C5750" s="601" t="s">
        <v>2055</v>
      </c>
      <c r="D5750" s="574" t="s">
        <v>1652</v>
      </c>
      <c r="E5750" s="575" t="s">
        <v>1653</v>
      </c>
      <c r="F5750" s="575" t="s">
        <v>1654</v>
      </c>
      <c r="G5750" s="575" t="s">
        <v>1656</v>
      </c>
      <c r="H5750" s="575" t="s">
        <v>1655</v>
      </c>
      <c r="I5750" s="576" t="s">
        <v>1657</v>
      </c>
      <c r="J5750" s="208"/>
      <c r="K5750" s="573"/>
      <c r="L5750" s="573"/>
      <c r="M5750" s="65"/>
    </row>
    <row r="5751" spans="2:13">
      <c r="B5751" s="66" t="s">
        <v>1757</v>
      </c>
      <c r="C5751" s="86" t="s">
        <v>1792</v>
      </c>
      <c r="D5751" s="87">
        <v>35</v>
      </c>
      <c r="E5751" s="88" t="s">
        <v>1992</v>
      </c>
      <c r="F5751" s="88">
        <v>30</v>
      </c>
      <c r="G5751" s="88" t="s">
        <v>1993</v>
      </c>
      <c r="H5751" s="88">
        <v>40</v>
      </c>
      <c r="I5751" s="89">
        <v>90</v>
      </c>
      <c r="J5751" s="208"/>
      <c r="K5751" s="573"/>
      <c r="L5751" s="573"/>
      <c r="M5751" s="65"/>
    </row>
    <row r="5752" spans="2:13">
      <c r="B5752" s="66" t="s">
        <v>1665</v>
      </c>
      <c r="C5752" s="86" t="s">
        <v>3</v>
      </c>
      <c r="D5752" s="838" t="s">
        <v>1669</v>
      </c>
      <c r="E5752" s="839"/>
      <c r="F5752" s="839"/>
      <c r="G5752" s="839"/>
      <c r="H5752" s="839"/>
      <c r="I5752" s="840"/>
      <c r="J5752" s="208"/>
      <c r="K5752" s="573"/>
      <c r="L5752" s="573"/>
      <c r="M5752" s="65"/>
    </row>
    <row r="5753" spans="2:13">
      <c r="B5753" s="66" t="s">
        <v>1666</v>
      </c>
      <c r="C5753" s="86" t="s">
        <v>1723</v>
      </c>
      <c r="D5753" s="841" t="s">
        <v>1661</v>
      </c>
      <c r="E5753" s="842"/>
      <c r="F5753" s="842"/>
      <c r="G5753" s="842" t="s">
        <v>1662</v>
      </c>
      <c r="H5753" s="842"/>
      <c r="I5753" s="843"/>
      <c r="J5753" s="208"/>
      <c r="K5753" s="573"/>
      <c r="L5753" s="573"/>
      <c r="M5753" s="65"/>
    </row>
    <row r="5754" spans="2:13">
      <c r="B5754" s="66" t="s">
        <v>1670</v>
      </c>
      <c r="C5754" s="86" t="s">
        <v>1594</v>
      </c>
      <c r="D5754" s="63" t="s">
        <v>1663</v>
      </c>
      <c r="E5754" s="573" t="s">
        <v>1341</v>
      </c>
      <c r="F5754" s="573"/>
      <c r="G5754" s="64" t="s">
        <v>1663</v>
      </c>
      <c r="H5754" s="573" t="s">
        <v>1723</v>
      </c>
      <c r="I5754" s="70"/>
      <c r="J5754" s="208"/>
      <c r="K5754" s="573"/>
      <c r="L5754" s="573"/>
      <c r="M5754" s="65"/>
    </row>
    <row r="5755" spans="2:13">
      <c r="B5755" s="66" t="s">
        <v>1659</v>
      </c>
      <c r="C5755" s="140">
        <v>387.09</v>
      </c>
      <c r="D5755" s="71" t="s">
        <v>1664</v>
      </c>
      <c r="E5755" s="90">
        <v>120</v>
      </c>
      <c r="F5755" s="68"/>
      <c r="G5755" s="72" t="s">
        <v>1664</v>
      </c>
      <c r="H5755" s="90" t="s">
        <v>1723</v>
      </c>
      <c r="I5755" s="69"/>
      <c r="J5755" s="208"/>
      <c r="K5755" s="573"/>
      <c r="L5755" s="573"/>
      <c r="M5755" s="65"/>
    </row>
    <row r="5756" spans="2:13">
      <c r="B5756" s="66" t="s">
        <v>1660</v>
      </c>
      <c r="C5756" s="140">
        <v>48.01</v>
      </c>
      <c r="D5756" s="838" t="s">
        <v>1668</v>
      </c>
      <c r="E5756" s="839"/>
      <c r="F5756" s="839"/>
      <c r="G5756" s="839"/>
      <c r="H5756" s="839"/>
      <c r="I5756" s="840"/>
      <c r="J5756" s="208"/>
      <c r="K5756" s="573"/>
      <c r="L5756" s="573"/>
      <c r="M5756" s="65"/>
    </row>
    <row r="5757" spans="2:13">
      <c r="B5757" s="66" t="s">
        <v>1728</v>
      </c>
      <c r="C5757" s="140">
        <v>274.08999999999997</v>
      </c>
      <c r="D5757" s="841" t="s">
        <v>1661</v>
      </c>
      <c r="E5757" s="842"/>
      <c r="F5757" s="842"/>
      <c r="G5757" s="842" t="s">
        <v>1662</v>
      </c>
      <c r="H5757" s="842"/>
      <c r="I5757" s="843"/>
      <c r="J5757" s="208"/>
      <c r="K5757" s="573"/>
      <c r="L5757" s="573"/>
      <c r="M5757" s="65"/>
    </row>
    <row r="5758" spans="2:13">
      <c r="B5758" s="66" t="s">
        <v>1713</v>
      </c>
      <c r="C5758" s="140">
        <v>0.54</v>
      </c>
      <c r="D5758" s="63" t="s">
        <v>1663</v>
      </c>
      <c r="E5758" s="573" t="s">
        <v>1307</v>
      </c>
      <c r="F5758" s="573"/>
      <c r="G5758" s="64" t="s">
        <v>1663</v>
      </c>
      <c r="H5758" s="573" t="s">
        <v>1723</v>
      </c>
      <c r="I5758" s="70"/>
      <c r="J5758" s="208"/>
      <c r="K5758" s="573"/>
      <c r="L5758" s="573"/>
      <c r="M5758" s="65"/>
    </row>
    <row r="5759" spans="2:13">
      <c r="B5759" s="66" t="s">
        <v>1714</v>
      </c>
      <c r="C5759" s="140">
        <v>1.38</v>
      </c>
      <c r="D5759" s="63" t="s">
        <v>1664</v>
      </c>
      <c r="E5759" s="90">
        <v>95</v>
      </c>
      <c r="F5759" s="68"/>
      <c r="G5759" s="72" t="s">
        <v>1664</v>
      </c>
      <c r="H5759" s="91" t="s">
        <v>1723</v>
      </c>
      <c r="I5759" s="70"/>
      <c r="J5759" s="208"/>
      <c r="K5759" s="573"/>
      <c r="L5759" s="573"/>
      <c r="M5759" s="65"/>
    </row>
    <row r="5760" spans="2:13">
      <c r="B5760" s="844" t="s">
        <v>1671</v>
      </c>
      <c r="C5760" s="839"/>
      <c r="D5760" s="840"/>
      <c r="E5760" s="838" t="s">
        <v>1672</v>
      </c>
      <c r="F5760" s="839"/>
      <c r="G5760" s="840"/>
      <c r="H5760" s="838" t="s">
        <v>1673</v>
      </c>
      <c r="I5760" s="839"/>
      <c r="J5760" s="840"/>
      <c r="K5760" s="838" t="s">
        <v>1701</v>
      </c>
      <c r="L5760" s="839"/>
      <c r="M5760" s="845"/>
    </row>
    <row r="5761" spans="2:13">
      <c r="B5761" s="73" t="s">
        <v>1674</v>
      </c>
      <c r="C5761" s="575" t="s">
        <v>1675</v>
      </c>
      <c r="D5761" s="576" t="s">
        <v>1676</v>
      </c>
      <c r="E5761" s="574" t="s">
        <v>1674</v>
      </c>
      <c r="F5761" s="575" t="s">
        <v>1675</v>
      </c>
      <c r="G5761" s="576" t="s">
        <v>1676</v>
      </c>
      <c r="H5761" s="574" t="s">
        <v>1694</v>
      </c>
      <c r="I5761" s="575" t="s">
        <v>1731</v>
      </c>
      <c r="J5761" s="576" t="s">
        <v>1732</v>
      </c>
      <c r="K5761" s="574" t="s">
        <v>1702</v>
      </c>
      <c r="L5761" s="575"/>
      <c r="M5761" s="77" t="s">
        <v>1703</v>
      </c>
    </row>
    <row r="5762" spans="2:13">
      <c r="B5762" s="61" t="s">
        <v>1678</v>
      </c>
      <c r="C5762" s="86" t="s">
        <v>1144</v>
      </c>
      <c r="D5762" s="92">
        <v>102</v>
      </c>
      <c r="E5762" s="572" t="s">
        <v>1678</v>
      </c>
      <c r="F5762" s="86" t="s">
        <v>1280</v>
      </c>
      <c r="G5762" s="92">
        <v>60</v>
      </c>
      <c r="H5762" s="572" t="s">
        <v>1695</v>
      </c>
      <c r="I5762" s="86">
        <v>0</v>
      </c>
      <c r="J5762" s="92">
        <v>0</v>
      </c>
      <c r="K5762" s="572" t="s">
        <v>1704</v>
      </c>
      <c r="L5762" s="573"/>
      <c r="M5762" s="107">
        <v>0</v>
      </c>
    </row>
    <row r="5763" spans="2:13">
      <c r="B5763" s="61" t="s">
        <v>1679</v>
      </c>
      <c r="C5763" s="86" t="s">
        <v>1722</v>
      </c>
      <c r="D5763" s="92">
        <v>0</v>
      </c>
      <c r="E5763" s="572" t="s">
        <v>1679</v>
      </c>
      <c r="F5763" s="86" t="s">
        <v>1722</v>
      </c>
      <c r="G5763" s="92">
        <v>0</v>
      </c>
      <c r="H5763" s="572" t="s">
        <v>1696</v>
      </c>
      <c r="I5763" s="86">
        <v>90</v>
      </c>
      <c r="J5763" s="92">
        <v>10</v>
      </c>
      <c r="K5763" s="572" t="s">
        <v>1735</v>
      </c>
      <c r="L5763" s="573"/>
      <c r="M5763" s="107">
        <v>25</v>
      </c>
    </row>
    <row r="5764" spans="2:13">
      <c r="B5764" s="61" t="s">
        <v>1680</v>
      </c>
      <c r="C5764" s="86" t="s">
        <v>1722</v>
      </c>
      <c r="D5764" s="92">
        <v>0</v>
      </c>
      <c r="E5764" s="572" t="s">
        <v>1680</v>
      </c>
      <c r="F5764" s="86" t="s">
        <v>1271</v>
      </c>
      <c r="G5764" s="92">
        <v>95</v>
      </c>
      <c r="H5764" s="572" t="s">
        <v>1697</v>
      </c>
      <c r="I5764" s="86">
        <v>100</v>
      </c>
      <c r="J5764" s="92">
        <v>0</v>
      </c>
      <c r="K5764" s="67" t="s">
        <v>1706</v>
      </c>
      <c r="L5764" s="68"/>
      <c r="M5764" s="101">
        <v>0</v>
      </c>
    </row>
    <row r="5765" spans="2:13">
      <c r="B5765" s="61" t="s">
        <v>1681</v>
      </c>
      <c r="C5765" s="86" t="s">
        <v>1723</v>
      </c>
      <c r="D5765" s="92" t="s">
        <v>1723</v>
      </c>
      <c r="E5765" s="572" t="s">
        <v>1681</v>
      </c>
      <c r="F5765" s="86" t="s">
        <v>1723</v>
      </c>
      <c r="G5765" s="92" t="s">
        <v>1723</v>
      </c>
      <c r="H5765" s="572" t="s">
        <v>1698</v>
      </c>
      <c r="I5765" s="86">
        <v>0</v>
      </c>
      <c r="J5765" s="92">
        <v>0</v>
      </c>
      <c r="K5765" s="838" t="s">
        <v>1707</v>
      </c>
      <c r="L5765" s="839"/>
      <c r="M5765" s="845"/>
    </row>
    <row r="5766" spans="2:13">
      <c r="B5766" s="61" t="s">
        <v>1682</v>
      </c>
      <c r="C5766" s="86" t="s">
        <v>1722</v>
      </c>
      <c r="D5766" s="92">
        <v>0</v>
      </c>
      <c r="E5766" s="572" t="s">
        <v>1682</v>
      </c>
      <c r="F5766" s="86" t="s">
        <v>889</v>
      </c>
      <c r="G5766" s="92">
        <v>80</v>
      </c>
      <c r="H5766" s="573" t="s">
        <v>1724</v>
      </c>
      <c r="I5766" s="86">
        <v>50</v>
      </c>
      <c r="J5766" s="92">
        <v>0</v>
      </c>
      <c r="K5766" s="846" t="s">
        <v>1708</v>
      </c>
      <c r="L5766" s="847"/>
      <c r="M5766" s="107">
        <v>0</v>
      </c>
    </row>
    <row r="5767" spans="2:13">
      <c r="B5767" s="61" t="s">
        <v>1683</v>
      </c>
      <c r="C5767" s="86" t="s">
        <v>1722</v>
      </c>
      <c r="D5767" s="92">
        <v>0</v>
      </c>
      <c r="E5767" s="572" t="s">
        <v>1683</v>
      </c>
      <c r="F5767" s="86" t="s">
        <v>1722</v>
      </c>
      <c r="G5767" s="92">
        <v>0</v>
      </c>
      <c r="H5767" s="572" t="s">
        <v>1699</v>
      </c>
      <c r="I5767" s="86">
        <v>100</v>
      </c>
      <c r="J5767" s="92">
        <v>10</v>
      </c>
      <c r="K5767" s="846" t="s">
        <v>1709</v>
      </c>
      <c r="L5767" s="847"/>
      <c r="M5767" s="107">
        <v>0</v>
      </c>
    </row>
    <row r="5768" spans="2:13">
      <c r="B5768" s="61" t="s">
        <v>1684</v>
      </c>
      <c r="C5768" s="96" t="s">
        <v>869</v>
      </c>
      <c r="D5768" s="92">
        <v>150</v>
      </c>
      <c r="E5768" s="572" t="s">
        <v>1684</v>
      </c>
      <c r="F5768" s="86" t="s">
        <v>1722</v>
      </c>
      <c r="G5768" s="92">
        <v>0</v>
      </c>
      <c r="H5768" s="572" t="s">
        <v>1685</v>
      </c>
      <c r="I5768" s="86">
        <v>85</v>
      </c>
      <c r="J5768" s="92">
        <v>0</v>
      </c>
      <c r="K5768" s="846" t="s">
        <v>1710</v>
      </c>
      <c r="L5768" s="847"/>
      <c r="M5768" s="107">
        <v>0</v>
      </c>
    </row>
    <row r="5769" spans="2:13">
      <c r="B5769" s="61" t="s">
        <v>1685</v>
      </c>
      <c r="C5769" s="86" t="s">
        <v>1722</v>
      </c>
      <c r="D5769" s="92">
        <v>0</v>
      </c>
      <c r="E5769" s="572" t="s">
        <v>1685</v>
      </c>
      <c r="F5769" s="86" t="s">
        <v>1722</v>
      </c>
      <c r="G5769" s="92">
        <v>0</v>
      </c>
      <c r="H5769" s="572" t="s">
        <v>1700</v>
      </c>
      <c r="I5769" s="100">
        <v>0</v>
      </c>
      <c r="J5769" s="106">
        <v>0</v>
      </c>
      <c r="K5769" s="593" t="s">
        <v>2003</v>
      </c>
      <c r="L5769" s="100"/>
      <c r="M5769" s="101">
        <v>0</v>
      </c>
    </row>
    <row r="5770" spans="2:13">
      <c r="B5770" s="61" t="s">
        <v>1686</v>
      </c>
      <c r="C5770" s="86" t="s">
        <v>774</v>
      </c>
      <c r="D5770" s="92">
        <v>40</v>
      </c>
      <c r="E5770" s="572" t="s">
        <v>1686</v>
      </c>
      <c r="F5770" s="86" t="s">
        <v>1722</v>
      </c>
      <c r="G5770" s="92">
        <v>0</v>
      </c>
      <c r="H5770" s="848" t="s">
        <v>1712</v>
      </c>
      <c r="I5770" s="849"/>
      <c r="J5770" s="81" t="s">
        <v>1711</v>
      </c>
      <c r="K5770" s="97">
        <v>-30</v>
      </c>
      <c r="L5770" s="82" t="s">
        <v>1705</v>
      </c>
      <c r="M5770" s="98">
        <v>185</v>
      </c>
    </row>
    <row r="5771" spans="2:13">
      <c r="B5771" s="61" t="s">
        <v>1687</v>
      </c>
      <c r="C5771" s="86" t="s">
        <v>865</v>
      </c>
      <c r="D5771" s="92">
        <v>43</v>
      </c>
      <c r="E5771" s="572" t="s">
        <v>1687</v>
      </c>
      <c r="F5771" s="86" t="s">
        <v>1722</v>
      </c>
      <c r="G5771" s="92">
        <v>0</v>
      </c>
      <c r="H5771" s="573"/>
      <c r="I5771" s="573"/>
      <c r="J5771" s="573"/>
      <c r="K5771" s="573"/>
      <c r="L5771" s="573"/>
      <c r="M5771" s="65"/>
    </row>
    <row r="5772" spans="2:13">
      <c r="B5772" s="61" t="s">
        <v>1688</v>
      </c>
      <c r="C5772" s="86" t="s">
        <v>1722</v>
      </c>
      <c r="D5772" s="92">
        <v>0</v>
      </c>
      <c r="E5772" s="572" t="s">
        <v>1688</v>
      </c>
      <c r="F5772" s="86" t="s">
        <v>1722</v>
      </c>
      <c r="G5772" s="92">
        <v>0</v>
      </c>
      <c r="H5772" s="573"/>
      <c r="I5772" s="573"/>
      <c r="J5772" s="573"/>
      <c r="K5772" s="573"/>
      <c r="L5772" s="573"/>
      <c r="M5772" s="65"/>
    </row>
    <row r="5773" spans="2:13">
      <c r="B5773" s="61" t="s">
        <v>1689</v>
      </c>
      <c r="C5773" s="86" t="s">
        <v>1722</v>
      </c>
      <c r="D5773" s="92">
        <v>0</v>
      </c>
      <c r="E5773" s="572" t="s">
        <v>1689</v>
      </c>
      <c r="F5773" s="96" t="s">
        <v>1195</v>
      </c>
      <c r="G5773" s="92">
        <v>75</v>
      </c>
      <c r="H5773" s="573"/>
      <c r="I5773" s="573"/>
      <c r="J5773" s="573"/>
      <c r="K5773" s="573"/>
      <c r="L5773" s="573"/>
      <c r="M5773" s="65"/>
    </row>
    <row r="5774" spans="2:13">
      <c r="B5774" s="61" t="s">
        <v>1690</v>
      </c>
      <c r="C5774" s="86" t="s">
        <v>1162</v>
      </c>
      <c r="D5774" s="92">
        <v>49</v>
      </c>
      <c r="E5774" s="572" t="s">
        <v>1690</v>
      </c>
      <c r="F5774" s="86" t="s">
        <v>1722</v>
      </c>
      <c r="G5774" s="92">
        <v>0</v>
      </c>
      <c r="H5774" s="573"/>
      <c r="I5774" s="573"/>
      <c r="J5774" s="573"/>
      <c r="K5774" s="573"/>
      <c r="L5774" s="573"/>
      <c r="M5774" s="65"/>
    </row>
    <row r="5775" spans="2:13">
      <c r="B5775" s="61" t="s">
        <v>1691</v>
      </c>
      <c r="C5775" s="86" t="s">
        <v>1722</v>
      </c>
      <c r="D5775" s="92">
        <v>0</v>
      </c>
      <c r="E5775" s="572" t="s">
        <v>1691</v>
      </c>
      <c r="F5775" s="86" t="s">
        <v>1722</v>
      </c>
      <c r="G5775" s="92">
        <v>0</v>
      </c>
      <c r="H5775" s="86" t="s">
        <v>1716</v>
      </c>
      <c r="I5775" s="573"/>
      <c r="J5775" s="85" t="s">
        <v>1717</v>
      </c>
      <c r="K5775" s="573"/>
      <c r="L5775" s="85" t="s">
        <v>1718</v>
      </c>
      <c r="M5775" s="65"/>
    </row>
    <row r="5776" spans="2:13">
      <c r="B5776" s="61" t="s">
        <v>1692</v>
      </c>
      <c r="C5776" s="86" t="s">
        <v>1722</v>
      </c>
      <c r="D5776" s="92">
        <v>0</v>
      </c>
      <c r="E5776" s="572" t="s">
        <v>1692</v>
      </c>
      <c r="F5776" s="86" t="s">
        <v>1722</v>
      </c>
      <c r="G5776" s="92">
        <v>0</v>
      </c>
      <c r="H5776" s="573"/>
      <c r="I5776" s="573"/>
      <c r="J5776" s="573"/>
      <c r="K5776" s="573"/>
      <c r="L5776" s="573"/>
      <c r="M5776" s="65"/>
    </row>
    <row r="5777" spans="2:13">
      <c r="B5777" s="61" t="s">
        <v>1677</v>
      </c>
      <c r="C5777" s="86" t="s">
        <v>863</v>
      </c>
      <c r="D5777" s="92">
        <v>66</v>
      </c>
      <c r="E5777" s="572" t="s">
        <v>1677</v>
      </c>
      <c r="F5777" s="86" t="s">
        <v>1722</v>
      </c>
      <c r="G5777" s="92">
        <v>0</v>
      </c>
      <c r="H5777" s="573"/>
      <c r="I5777" s="573"/>
      <c r="J5777" s="573"/>
      <c r="K5777" s="573"/>
      <c r="L5777" s="573"/>
      <c r="M5777" s="65"/>
    </row>
    <row r="5778" spans="2:13">
      <c r="B5778" s="61" t="s">
        <v>1693</v>
      </c>
      <c r="C5778" s="86" t="s">
        <v>964</v>
      </c>
      <c r="D5778" s="92">
        <v>75</v>
      </c>
      <c r="E5778" s="572" t="s">
        <v>1693</v>
      </c>
      <c r="F5778" s="86" t="s">
        <v>1722</v>
      </c>
      <c r="G5778" s="92">
        <v>0</v>
      </c>
      <c r="H5778" s="573"/>
      <c r="I5778" s="573"/>
      <c r="J5778" s="573"/>
      <c r="K5778" s="573"/>
      <c r="L5778" s="573"/>
      <c r="M5778" s="65"/>
    </row>
    <row r="5779" spans="2:13" ht="15.75" thickBot="1">
      <c r="B5779" s="102" t="s">
        <v>1729</v>
      </c>
      <c r="C5779" s="93"/>
      <c r="D5779" s="108">
        <v>75</v>
      </c>
      <c r="E5779" s="103" t="s">
        <v>1730</v>
      </c>
      <c r="F5779" s="93"/>
      <c r="G5779" s="108">
        <v>78</v>
      </c>
      <c r="H5779" s="83"/>
      <c r="I5779" s="83"/>
      <c r="J5779" s="83"/>
      <c r="K5779" s="83"/>
      <c r="L5779" s="83"/>
      <c r="M5779" s="84"/>
    </row>
    <row r="5780" spans="2:13" ht="15.75" thickTop="1">
      <c r="B5780" s="156"/>
      <c r="C5780" s="157"/>
      <c r="D5780" s="157"/>
      <c r="E5780" s="156"/>
      <c r="F5780" s="157"/>
      <c r="G5780" s="157"/>
      <c r="H5780" s="156"/>
      <c r="I5780" s="156"/>
      <c r="J5780" s="156"/>
      <c r="K5780" s="156"/>
      <c r="L5780" s="156"/>
      <c r="M5780" s="156"/>
    </row>
    <row r="5781" spans="2:13">
      <c r="B5781" s="156"/>
      <c r="C5781" s="157"/>
      <c r="D5781" s="157"/>
      <c r="E5781" s="156"/>
      <c r="F5781" s="157"/>
      <c r="G5781" s="157"/>
      <c r="H5781" s="156"/>
      <c r="I5781" s="156"/>
      <c r="J5781" s="156"/>
      <c r="K5781" s="156"/>
      <c r="L5781" s="156"/>
      <c r="M5781" s="156"/>
    </row>
    <row r="5782" spans="2:13" ht="15.75" thickBot="1">
      <c r="B5782" s="156"/>
      <c r="C5782" s="157"/>
      <c r="D5782" s="157"/>
      <c r="E5782" s="156"/>
      <c r="F5782" s="157"/>
      <c r="G5782" s="157"/>
      <c r="H5782" s="156"/>
      <c r="I5782" s="156"/>
      <c r="J5782" s="156"/>
      <c r="K5782" s="156"/>
      <c r="L5782" s="156"/>
      <c r="M5782" s="156"/>
    </row>
    <row r="5783" spans="2:13" ht="16.5" thickTop="1" thickBot="1">
      <c r="B5783" s="833" t="s">
        <v>2185</v>
      </c>
      <c r="C5783" s="834"/>
      <c r="D5783" s="835" t="s">
        <v>1658</v>
      </c>
      <c r="E5783" s="836"/>
      <c r="F5783" s="836"/>
      <c r="G5783" s="836"/>
      <c r="H5783" s="836"/>
      <c r="I5783" s="837"/>
      <c r="J5783" s="158"/>
      <c r="K5783" s="59"/>
      <c r="L5783" s="59"/>
      <c r="M5783" s="60"/>
    </row>
    <row r="5784" spans="2:13" ht="15.75" thickTop="1">
      <c r="B5784" s="66" t="s">
        <v>1667</v>
      </c>
      <c r="C5784" s="750" t="s">
        <v>2186</v>
      </c>
      <c r="D5784" s="749" t="s">
        <v>1652</v>
      </c>
      <c r="E5784" s="750" t="s">
        <v>1653</v>
      </c>
      <c r="F5784" s="750" t="s">
        <v>1654</v>
      </c>
      <c r="G5784" s="750" t="s">
        <v>1656</v>
      </c>
      <c r="H5784" s="750" t="s">
        <v>1655</v>
      </c>
      <c r="I5784" s="751" t="s">
        <v>1657</v>
      </c>
      <c r="J5784" s="159"/>
      <c r="K5784" s="753"/>
      <c r="L5784" s="753"/>
      <c r="M5784" s="65"/>
    </row>
    <row r="5785" spans="2:13">
      <c r="B5785" s="66" t="s">
        <v>1757</v>
      </c>
      <c r="C5785" s="86" t="s">
        <v>1792</v>
      </c>
      <c r="D5785" s="87">
        <v>65</v>
      </c>
      <c r="E5785" s="88">
        <v>125</v>
      </c>
      <c r="F5785" s="88">
        <v>100</v>
      </c>
      <c r="G5785" s="88">
        <v>55</v>
      </c>
      <c r="H5785" s="88">
        <v>70</v>
      </c>
      <c r="I5785" s="89">
        <v>85</v>
      </c>
      <c r="J5785" s="159"/>
      <c r="K5785" s="753"/>
      <c r="L5785" s="753"/>
      <c r="M5785" s="65"/>
    </row>
    <row r="5786" spans="2:13">
      <c r="B5786" s="66" t="s">
        <v>1665</v>
      </c>
      <c r="C5786" s="86" t="s">
        <v>0</v>
      </c>
      <c r="D5786" s="838" t="s">
        <v>1669</v>
      </c>
      <c r="E5786" s="839"/>
      <c r="F5786" s="839"/>
      <c r="G5786" s="839"/>
      <c r="H5786" s="839"/>
      <c r="I5786" s="840"/>
      <c r="J5786" s="159"/>
      <c r="K5786" s="753"/>
      <c r="L5786" s="753"/>
      <c r="M5786" s="65"/>
    </row>
    <row r="5787" spans="2:13">
      <c r="B5787" s="66" t="s">
        <v>1666</v>
      </c>
      <c r="C5787" s="86" t="s">
        <v>1723</v>
      </c>
      <c r="D5787" s="841" t="s">
        <v>1661</v>
      </c>
      <c r="E5787" s="842"/>
      <c r="F5787" s="842"/>
      <c r="G5787" s="842" t="s">
        <v>1662</v>
      </c>
      <c r="H5787" s="842"/>
      <c r="I5787" s="843"/>
      <c r="J5787" s="159"/>
      <c r="K5787" s="753"/>
      <c r="L5787" s="753"/>
      <c r="M5787" s="65"/>
    </row>
    <row r="5788" spans="2:13">
      <c r="B5788" s="66" t="s">
        <v>1670</v>
      </c>
      <c r="C5788" s="109" t="s">
        <v>1515</v>
      </c>
      <c r="D5788" s="63" t="s">
        <v>1663</v>
      </c>
      <c r="E5788" s="753" t="s">
        <v>1749</v>
      </c>
      <c r="F5788" s="753"/>
      <c r="G5788" s="64" t="s">
        <v>1663</v>
      </c>
      <c r="H5788" s="753" t="s">
        <v>1723</v>
      </c>
      <c r="I5788" s="70"/>
      <c r="J5788" s="159"/>
      <c r="K5788" s="753"/>
      <c r="L5788" s="753"/>
      <c r="M5788" s="65"/>
    </row>
    <row r="5789" spans="2:13">
      <c r="B5789" s="66" t="s">
        <v>1659</v>
      </c>
      <c r="C5789" s="140">
        <v>150.38999999999999</v>
      </c>
      <c r="D5789" s="71" t="s">
        <v>1664</v>
      </c>
      <c r="E5789" s="90">
        <v>80</v>
      </c>
      <c r="F5789" s="68"/>
      <c r="G5789" s="72" t="s">
        <v>1664</v>
      </c>
      <c r="H5789" s="90" t="s">
        <v>1723</v>
      </c>
      <c r="I5789" s="69"/>
      <c r="J5789" s="159"/>
      <c r="K5789" s="753"/>
      <c r="L5789" s="753"/>
      <c r="M5789" s="65"/>
    </row>
    <row r="5790" spans="2:13">
      <c r="B5790" s="66" t="s">
        <v>1660</v>
      </c>
      <c r="C5790" s="140">
        <v>170</v>
      </c>
      <c r="D5790" s="838" t="s">
        <v>1668</v>
      </c>
      <c r="E5790" s="839"/>
      <c r="F5790" s="839"/>
      <c r="G5790" s="839"/>
      <c r="H5790" s="839"/>
      <c r="I5790" s="840"/>
      <c r="J5790" s="159"/>
      <c r="K5790" s="753"/>
      <c r="L5790" s="753"/>
      <c r="M5790" s="65"/>
    </row>
    <row r="5791" spans="2:13">
      <c r="B5791" s="66" t="s">
        <v>1728</v>
      </c>
      <c r="C5791" s="140">
        <v>308.27999999999997</v>
      </c>
      <c r="D5791" s="841" t="s">
        <v>1661</v>
      </c>
      <c r="E5791" s="842"/>
      <c r="F5791" s="842"/>
      <c r="G5791" s="842" t="s">
        <v>1662</v>
      </c>
      <c r="H5791" s="842"/>
      <c r="I5791" s="843"/>
      <c r="J5791" s="159"/>
      <c r="K5791" s="753"/>
      <c r="L5791" s="753"/>
      <c r="M5791" s="65"/>
    </row>
    <row r="5792" spans="2:13">
      <c r="B5792" s="66" t="s">
        <v>1713</v>
      </c>
      <c r="C5792" s="140">
        <v>1</v>
      </c>
      <c r="D5792" s="63" t="s">
        <v>1663</v>
      </c>
      <c r="E5792" s="753" t="s">
        <v>1722</v>
      </c>
      <c r="F5792" s="753"/>
      <c r="G5792" s="64" t="s">
        <v>1663</v>
      </c>
      <c r="H5792" s="753" t="s">
        <v>1723</v>
      </c>
      <c r="I5792" s="70"/>
      <c r="J5792" s="159"/>
      <c r="K5792" s="753"/>
      <c r="L5792" s="753"/>
      <c r="M5792" s="65"/>
    </row>
    <row r="5793" spans="2:13">
      <c r="B5793" s="66" t="s">
        <v>1714</v>
      </c>
      <c r="C5793" s="140">
        <v>1.31</v>
      </c>
      <c r="D5793" s="63" t="s">
        <v>1664</v>
      </c>
      <c r="E5793" s="90">
        <v>0</v>
      </c>
      <c r="F5793" s="68"/>
      <c r="G5793" s="72" t="s">
        <v>1664</v>
      </c>
      <c r="H5793" s="91" t="s">
        <v>1723</v>
      </c>
      <c r="I5793" s="70"/>
      <c r="J5793" s="159"/>
      <c r="K5793" s="753"/>
      <c r="L5793" s="753"/>
      <c r="M5793" s="65"/>
    </row>
    <row r="5794" spans="2:13">
      <c r="B5794" s="844" t="s">
        <v>1671</v>
      </c>
      <c r="C5794" s="839"/>
      <c r="D5794" s="840"/>
      <c r="E5794" s="838" t="s">
        <v>1672</v>
      </c>
      <c r="F5794" s="839"/>
      <c r="G5794" s="840"/>
      <c r="H5794" s="838" t="s">
        <v>1673</v>
      </c>
      <c r="I5794" s="839"/>
      <c r="J5794" s="840"/>
      <c r="K5794" s="838" t="s">
        <v>1701</v>
      </c>
      <c r="L5794" s="839"/>
      <c r="M5794" s="845"/>
    </row>
    <row r="5795" spans="2:13">
      <c r="B5795" s="73" t="s">
        <v>1674</v>
      </c>
      <c r="C5795" s="750" t="s">
        <v>1675</v>
      </c>
      <c r="D5795" s="751" t="s">
        <v>1676</v>
      </c>
      <c r="E5795" s="749" t="s">
        <v>1674</v>
      </c>
      <c r="F5795" s="750" t="s">
        <v>1675</v>
      </c>
      <c r="G5795" s="751" t="s">
        <v>1676</v>
      </c>
      <c r="H5795" s="749" t="s">
        <v>1694</v>
      </c>
      <c r="I5795" s="750" t="s">
        <v>1731</v>
      </c>
      <c r="J5795" s="751" t="s">
        <v>1732</v>
      </c>
      <c r="K5795" s="749" t="s">
        <v>1702</v>
      </c>
      <c r="L5795" s="750"/>
      <c r="M5795" s="77" t="s">
        <v>1703</v>
      </c>
    </row>
    <row r="5796" spans="2:13">
      <c r="B5796" s="61" t="s">
        <v>1678</v>
      </c>
      <c r="C5796" s="86" t="s">
        <v>1144</v>
      </c>
      <c r="D5796" s="92">
        <v>102</v>
      </c>
      <c r="E5796" s="752" t="s">
        <v>1678</v>
      </c>
      <c r="F5796" s="94" t="s">
        <v>944</v>
      </c>
      <c r="G5796" s="92">
        <v>68</v>
      </c>
      <c r="H5796" s="752" t="s">
        <v>1695</v>
      </c>
      <c r="I5796" s="86">
        <v>0</v>
      </c>
      <c r="J5796" s="92">
        <v>0</v>
      </c>
      <c r="K5796" s="752" t="s">
        <v>1704</v>
      </c>
      <c r="L5796" s="753"/>
      <c r="M5796" s="107">
        <v>0</v>
      </c>
    </row>
    <row r="5797" spans="2:13">
      <c r="B5797" s="61" t="s">
        <v>1679</v>
      </c>
      <c r="C5797" s="86" t="s">
        <v>1722</v>
      </c>
      <c r="D5797" s="92">
        <v>0</v>
      </c>
      <c r="E5797" s="752" t="s">
        <v>1679</v>
      </c>
      <c r="F5797" s="86" t="s">
        <v>1722</v>
      </c>
      <c r="G5797" s="92">
        <v>0</v>
      </c>
      <c r="H5797" s="752" t="s">
        <v>1696</v>
      </c>
      <c r="I5797" s="86">
        <v>90</v>
      </c>
      <c r="J5797" s="92">
        <v>0</v>
      </c>
      <c r="K5797" s="752" t="s">
        <v>1735</v>
      </c>
      <c r="L5797" s="753"/>
      <c r="M5797" s="107">
        <v>0</v>
      </c>
    </row>
    <row r="5798" spans="2:13">
      <c r="B5798" s="61" t="s">
        <v>1680</v>
      </c>
      <c r="C5798" s="86" t="s">
        <v>1722</v>
      </c>
      <c r="D5798" s="92">
        <v>0</v>
      </c>
      <c r="E5798" s="752" t="s">
        <v>1680</v>
      </c>
      <c r="F5798" s="86" t="s">
        <v>1722</v>
      </c>
      <c r="G5798" s="92">
        <v>0</v>
      </c>
      <c r="H5798" s="752" t="s">
        <v>1697</v>
      </c>
      <c r="I5798" s="86">
        <v>0</v>
      </c>
      <c r="J5798" s="92">
        <v>0</v>
      </c>
      <c r="K5798" s="67" t="s">
        <v>1706</v>
      </c>
      <c r="L5798" s="68"/>
      <c r="M5798" s="101">
        <v>0</v>
      </c>
    </row>
    <row r="5799" spans="2:13">
      <c r="B5799" s="61" t="s">
        <v>1681</v>
      </c>
      <c r="C5799" s="86" t="s">
        <v>1722</v>
      </c>
      <c r="D5799" s="92">
        <v>0</v>
      </c>
      <c r="E5799" s="752" t="s">
        <v>1681</v>
      </c>
      <c r="F5799" s="86" t="s">
        <v>1722</v>
      </c>
      <c r="G5799" s="92">
        <v>0</v>
      </c>
      <c r="H5799" s="752" t="s">
        <v>1698</v>
      </c>
      <c r="I5799" s="86">
        <v>0</v>
      </c>
      <c r="J5799" s="92">
        <v>0</v>
      </c>
      <c r="K5799" s="838" t="s">
        <v>1707</v>
      </c>
      <c r="L5799" s="839"/>
      <c r="M5799" s="845"/>
    </row>
    <row r="5800" spans="2:13">
      <c r="B5800" s="61" t="s">
        <v>1682</v>
      </c>
      <c r="C5800" s="86" t="s">
        <v>1722</v>
      </c>
      <c r="D5800" s="92">
        <v>0</v>
      </c>
      <c r="E5800" s="752" t="s">
        <v>1682</v>
      </c>
      <c r="F5800" s="86" t="s">
        <v>1722</v>
      </c>
      <c r="G5800" s="92">
        <v>0</v>
      </c>
      <c r="H5800" s="753" t="s">
        <v>1724</v>
      </c>
      <c r="I5800" s="86">
        <v>50</v>
      </c>
      <c r="J5800" s="92">
        <v>0</v>
      </c>
      <c r="K5800" s="846" t="s">
        <v>1708</v>
      </c>
      <c r="L5800" s="847"/>
      <c r="M5800" s="107">
        <v>0</v>
      </c>
    </row>
    <row r="5801" spans="2:13">
      <c r="B5801" s="61" t="s">
        <v>1683</v>
      </c>
      <c r="C5801" s="86" t="s">
        <v>1722</v>
      </c>
      <c r="D5801" s="92">
        <v>0</v>
      </c>
      <c r="E5801" s="752" t="s">
        <v>1683</v>
      </c>
      <c r="F5801" s="86" t="s">
        <v>1722</v>
      </c>
      <c r="G5801" s="92">
        <v>0</v>
      </c>
      <c r="H5801" s="752" t="s">
        <v>1699</v>
      </c>
      <c r="I5801" s="86">
        <v>0</v>
      </c>
      <c r="J5801" s="92">
        <v>0</v>
      </c>
      <c r="K5801" s="846" t="s">
        <v>1709</v>
      </c>
      <c r="L5801" s="847"/>
      <c r="M5801" s="107">
        <v>0</v>
      </c>
    </row>
    <row r="5802" spans="2:13">
      <c r="B5802" s="61" t="s">
        <v>1684</v>
      </c>
      <c r="C5802" s="96" t="s">
        <v>869</v>
      </c>
      <c r="D5802" s="92">
        <v>150</v>
      </c>
      <c r="E5802" s="752" t="s">
        <v>1684</v>
      </c>
      <c r="F5802" s="94" t="s">
        <v>866</v>
      </c>
      <c r="G5802" s="92">
        <v>84</v>
      </c>
      <c r="H5802" s="752" t="s">
        <v>1685</v>
      </c>
      <c r="I5802" s="86">
        <v>85</v>
      </c>
      <c r="J5802" s="92">
        <v>0</v>
      </c>
      <c r="K5802" s="846" t="s">
        <v>1710</v>
      </c>
      <c r="L5802" s="847"/>
      <c r="M5802" s="107">
        <v>100</v>
      </c>
    </row>
    <row r="5803" spans="2:13">
      <c r="B5803" s="61" t="s">
        <v>1685</v>
      </c>
      <c r="C5803" s="86" t="s">
        <v>1722</v>
      </c>
      <c r="D5803" s="92">
        <v>0</v>
      </c>
      <c r="E5803" s="752" t="s">
        <v>1685</v>
      </c>
      <c r="F5803" s="86" t="s">
        <v>1722</v>
      </c>
      <c r="G5803" s="92">
        <v>0</v>
      </c>
      <c r="H5803" s="752" t="s">
        <v>1700</v>
      </c>
      <c r="I5803" s="100">
        <v>0</v>
      </c>
      <c r="J5803" s="106">
        <v>0</v>
      </c>
      <c r="K5803" s="593" t="s">
        <v>2003</v>
      </c>
      <c r="L5803" s="100"/>
      <c r="M5803" s="101" t="s">
        <v>2004</v>
      </c>
    </row>
    <row r="5804" spans="2:13">
      <c r="B5804" s="61" t="s">
        <v>1686</v>
      </c>
      <c r="C5804" s="94" t="s">
        <v>811</v>
      </c>
      <c r="D5804" s="92">
        <v>100</v>
      </c>
      <c r="E5804" s="752" t="s">
        <v>1686</v>
      </c>
      <c r="F5804" s="86" t="s">
        <v>1722</v>
      </c>
      <c r="G5804" s="92">
        <v>0</v>
      </c>
      <c r="H5804" s="848" t="s">
        <v>1712</v>
      </c>
      <c r="I5804" s="849"/>
      <c r="J5804" s="81" t="s">
        <v>1711</v>
      </c>
      <c r="K5804" s="97">
        <v>10</v>
      </c>
      <c r="L5804" s="82" t="s">
        <v>1705</v>
      </c>
      <c r="M5804" s="98">
        <v>75</v>
      </c>
    </row>
    <row r="5805" spans="2:13">
      <c r="B5805" s="61" t="s">
        <v>1687</v>
      </c>
      <c r="C5805" s="86" t="s">
        <v>1722</v>
      </c>
      <c r="D5805" s="92">
        <v>0</v>
      </c>
      <c r="E5805" s="752" t="s">
        <v>1687</v>
      </c>
      <c r="F5805" s="86" t="s">
        <v>1722</v>
      </c>
      <c r="G5805" s="92">
        <v>0</v>
      </c>
      <c r="H5805" s="753"/>
      <c r="I5805" s="753"/>
      <c r="J5805" s="753"/>
      <c r="K5805" s="753"/>
      <c r="L5805" s="753"/>
      <c r="M5805" s="65"/>
    </row>
    <row r="5806" spans="2:13">
      <c r="B5806" s="61" t="s">
        <v>1688</v>
      </c>
      <c r="C5806" s="86" t="s">
        <v>1722</v>
      </c>
      <c r="D5806" s="92">
        <v>0</v>
      </c>
      <c r="E5806" s="752" t="s">
        <v>1688</v>
      </c>
      <c r="F5806" s="86" t="s">
        <v>1722</v>
      </c>
      <c r="G5806" s="92">
        <v>0</v>
      </c>
      <c r="H5806" s="753"/>
      <c r="I5806" s="753"/>
      <c r="J5806" s="753"/>
      <c r="K5806" s="753"/>
      <c r="L5806" s="753"/>
      <c r="M5806" s="65"/>
    </row>
    <row r="5807" spans="2:13">
      <c r="B5807" s="61" t="s">
        <v>1689</v>
      </c>
      <c r="C5807" s="86" t="s">
        <v>1723</v>
      </c>
      <c r="D5807" s="92" t="s">
        <v>1723</v>
      </c>
      <c r="E5807" s="752" t="s">
        <v>1689</v>
      </c>
      <c r="F5807" s="86" t="s">
        <v>1723</v>
      </c>
      <c r="G5807" s="92" t="s">
        <v>1723</v>
      </c>
      <c r="H5807" s="753"/>
      <c r="I5807" s="753"/>
      <c r="J5807" s="753"/>
      <c r="K5807" s="753"/>
      <c r="L5807" s="753"/>
      <c r="M5807" s="65"/>
    </row>
    <row r="5808" spans="2:13">
      <c r="B5808" s="61" t="s">
        <v>1690</v>
      </c>
      <c r="C5808" s="94" t="s">
        <v>1252</v>
      </c>
      <c r="D5808" s="92">
        <v>80</v>
      </c>
      <c r="E5808" s="752" t="s">
        <v>1690</v>
      </c>
      <c r="F5808" s="86" t="s">
        <v>1722</v>
      </c>
      <c r="G5808" s="92">
        <v>0</v>
      </c>
      <c r="H5808" s="753"/>
      <c r="I5808" s="753"/>
      <c r="J5808" s="753"/>
      <c r="K5808" s="753"/>
      <c r="L5808" s="753"/>
      <c r="M5808" s="65"/>
    </row>
    <row r="5809" spans="2:13">
      <c r="B5809" s="61" t="s">
        <v>1691</v>
      </c>
      <c r="C5809" s="86" t="s">
        <v>1722</v>
      </c>
      <c r="D5809" s="92">
        <v>0</v>
      </c>
      <c r="E5809" s="752" t="s">
        <v>1691</v>
      </c>
      <c r="F5809" s="86" t="s">
        <v>1722</v>
      </c>
      <c r="G5809" s="92">
        <v>0</v>
      </c>
      <c r="H5809" s="86" t="s">
        <v>1716</v>
      </c>
      <c r="I5809" s="753"/>
      <c r="J5809" s="85" t="s">
        <v>1717</v>
      </c>
      <c r="K5809" s="753"/>
      <c r="L5809" s="85" t="s">
        <v>1718</v>
      </c>
      <c r="M5809" s="65"/>
    </row>
    <row r="5810" spans="2:13">
      <c r="B5810" s="61" t="s">
        <v>1692</v>
      </c>
      <c r="C5810" s="86" t="s">
        <v>1722</v>
      </c>
      <c r="D5810" s="92">
        <v>0</v>
      </c>
      <c r="E5810" s="752" t="s">
        <v>1692</v>
      </c>
      <c r="F5810" s="86" t="s">
        <v>1722</v>
      </c>
      <c r="G5810" s="92">
        <v>0</v>
      </c>
      <c r="H5810" s="753"/>
      <c r="I5810" s="753"/>
      <c r="J5810" s="753"/>
      <c r="K5810" s="753"/>
      <c r="L5810" s="753"/>
      <c r="M5810" s="65"/>
    </row>
    <row r="5811" spans="2:13">
      <c r="B5811" s="61" t="s">
        <v>1677</v>
      </c>
      <c r="C5811" s="86" t="s">
        <v>863</v>
      </c>
      <c r="D5811" s="92">
        <v>66</v>
      </c>
      <c r="E5811" s="752" t="s">
        <v>1677</v>
      </c>
      <c r="F5811" s="86" t="s">
        <v>1722</v>
      </c>
      <c r="G5811" s="92">
        <v>0</v>
      </c>
      <c r="H5811" s="753"/>
      <c r="I5811" s="753"/>
      <c r="J5811" s="753"/>
      <c r="K5811" s="753"/>
      <c r="L5811" s="753"/>
      <c r="M5811" s="65"/>
    </row>
    <row r="5812" spans="2:13">
      <c r="B5812" s="61" t="s">
        <v>1693</v>
      </c>
      <c r="C5812" s="86" t="s">
        <v>1722</v>
      </c>
      <c r="D5812" s="92">
        <v>0</v>
      </c>
      <c r="E5812" s="752" t="s">
        <v>1693</v>
      </c>
      <c r="F5812" s="86" t="s">
        <v>1722</v>
      </c>
      <c r="G5812" s="92">
        <v>0</v>
      </c>
      <c r="H5812" s="753"/>
      <c r="I5812" s="753"/>
      <c r="J5812" s="753"/>
      <c r="K5812" s="753"/>
      <c r="L5812" s="753"/>
      <c r="M5812" s="65"/>
    </row>
    <row r="5813" spans="2:13" ht="15.75" thickBot="1">
      <c r="B5813" s="102" t="s">
        <v>1729</v>
      </c>
      <c r="C5813" s="93"/>
      <c r="D5813" s="108">
        <v>100</v>
      </c>
      <c r="E5813" s="103" t="s">
        <v>1730</v>
      </c>
      <c r="F5813" s="93"/>
      <c r="G5813" s="108">
        <v>76</v>
      </c>
      <c r="H5813" s="83"/>
      <c r="I5813" s="83"/>
      <c r="J5813" s="83"/>
      <c r="K5813" s="83"/>
      <c r="L5813" s="83"/>
      <c r="M5813" s="84"/>
    </row>
    <row r="5814" spans="2:13" ht="15.75" thickTop="1">
      <c r="B5814" s="156"/>
      <c r="C5814" s="157"/>
      <c r="D5814" s="157"/>
      <c r="E5814" s="156"/>
      <c r="F5814" s="157"/>
      <c r="G5814" s="157"/>
      <c r="H5814" s="156"/>
      <c r="I5814" s="156"/>
      <c r="J5814" s="156"/>
      <c r="K5814" s="156"/>
      <c r="L5814" s="156"/>
      <c r="M5814" s="156"/>
    </row>
    <row r="5815" spans="2:13">
      <c r="B5815" s="156"/>
      <c r="C5815" s="157"/>
      <c r="D5815" s="157"/>
      <c r="E5815" s="156"/>
      <c r="F5815" s="157"/>
      <c r="G5815" s="157"/>
      <c r="H5815" s="156"/>
      <c r="I5815" s="156"/>
      <c r="J5815" s="156"/>
      <c r="K5815" s="156"/>
      <c r="L5815" s="156"/>
      <c r="M5815" s="156"/>
    </row>
    <row r="5816" spans="2:13" ht="15.75" thickBot="1">
      <c r="B5816" s="156"/>
      <c r="C5816" s="157"/>
      <c r="D5816" s="157"/>
      <c r="E5816" s="156"/>
      <c r="F5816" s="157"/>
      <c r="G5816" s="157"/>
      <c r="H5816" s="156"/>
      <c r="I5816" s="156"/>
      <c r="J5816" s="156"/>
      <c r="K5816" s="156"/>
      <c r="L5816" s="156"/>
      <c r="M5816" s="156"/>
    </row>
    <row r="5817" spans="2:13" ht="16.5" thickTop="1" thickBot="1">
      <c r="B5817" s="833" t="s">
        <v>1995</v>
      </c>
      <c r="C5817" s="834"/>
      <c r="D5817" s="835" t="s">
        <v>1658</v>
      </c>
      <c r="E5817" s="836"/>
      <c r="F5817" s="836"/>
      <c r="G5817" s="836"/>
      <c r="H5817" s="836"/>
      <c r="I5817" s="837"/>
      <c r="J5817" s="207"/>
      <c r="K5817" s="59"/>
      <c r="L5817" s="59"/>
      <c r="M5817" s="60"/>
    </row>
    <row r="5818" spans="2:13" ht="15.75" thickTop="1">
      <c r="B5818" s="66" t="s">
        <v>1667</v>
      </c>
      <c r="C5818" s="601" t="s">
        <v>2075</v>
      </c>
      <c r="D5818" s="574" t="s">
        <v>1652</v>
      </c>
      <c r="E5818" s="575" t="s">
        <v>1653</v>
      </c>
      <c r="F5818" s="575" t="s">
        <v>1654</v>
      </c>
      <c r="G5818" s="575" t="s">
        <v>1656</v>
      </c>
      <c r="H5818" s="575" t="s">
        <v>1655</v>
      </c>
      <c r="I5818" s="576" t="s">
        <v>1657</v>
      </c>
      <c r="J5818" s="208"/>
      <c r="K5818" s="573"/>
      <c r="L5818" s="573"/>
      <c r="M5818" s="65"/>
    </row>
    <row r="5819" spans="2:13">
      <c r="B5819" s="66" t="s">
        <v>1757</v>
      </c>
      <c r="C5819" s="86" t="s">
        <v>1792</v>
      </c>
      <c r="D5819" s="87">
        <v>60</v>
      </c>
      <c r="E5819" s="88">
        <v>50</v>
      </c>
      <c r="F5819" s="88">
        <v>40</v>
      </c>
      <c r="G5819" s="88">
        <v>85</v>
      </c>
      <c r="H5819" s="88">
        <v>75</v>
      </c>
      <c r="I5819" s="89">
        <v>95</v>
      </c>
      <c r="J5819" s="208"/>
      <c r="K5819" s="573"/>
      <c r="L5819" s="573"/>
      <c r="M5819" s="65"/>
    </row>
    <row r="5820" spans="2:13">
      <c r="B5820" s="66" t="s">
        <v>1665</v>
      </c>
      <c r="C5820" s="86" t="s">
        <v>3</v>
      </c>
      <c r="D5820" s="838" t="s">
        <v>1669</v>
      </c>
      <c r="E5820" s="839"/>
      <c r="F5820" s="839"/>
      <c r="G5820" s="839"/>
      <c r="H5820" s="839"/>
      <c r="I5820" s="840"/>
      <c r="J5820" s="208"/>
      <c r="K5820" s="573"/>
      <c r="L5820" s="573"/>
      <c r="M5820" s="65"/>
    </row>
    <row r="5821" spans="2:13">
      <c r="B5821" s="66" t="s">
        <v>1666</v>
      </c>
      <c r="C5821" s="86" t="s">
        <v>1723</v>
      </c>
      <c r="D5821" s="841" t="s">
        <v>1661</v>
      </c>
      <c r="E5821" s="842"/>
      <c r="F5821" s="842"/>
      <c r="G5821" s="842" t="s">
        <v>1662</v>
      </c>
      <c r="H5821" s="842"/>
      <c r="I5821" s="843"/>
      <c r="J5821" s="208"/>
      <c r="K5821" s="573"/>
      <c r="L5821" s="573"/>
      <c r="M5821" s="65"/>
    </row>
    <row r="5822" spans="2:13">
      <c r="B5822" s="66" t="s">
        <v>1670</v>
      </c>
      <c r="C5822" s="86" t="s">
        <v>1535</v>
      </c>
      <c r="D5822" s="63" t="s">
        <v>1663</v>
      </c>
      <c r="E5822" s="573" t="s">
        <v>1784</v>
      </c>
      <c r="F5822" s="573"/>
      <c r="G5822" s="64" t="s">
        <v>1663</v>
      </c>
      <c r="H5822" s="573" t="s">
        <v>1723</v>
      </c>
      <c r="I5822" s="70"/>
      <c r="J5822" s="208"/>
      <c r="K5822" s="573"/>
      <c r="L5822" s="573"/>
      <c r="M5822" s="65"/>
    </row>
    <row r="5823" spans="2:13">
      <c r="B5823" s="66" t="s">
        <v>1659</v>
      </c>
      <c r="C5823" s="140">
        <v>293.89999999999998</v>
      </c>
      <c r="D5823" s="71" t="s">
        <v>1664</v>
      </c>
      <c r="E5823" s="90">
        <v>75</v>
      </c>
      <c r="F5823" s="68"/>
      <c r="G5823" s="72" t="s">
        <v>1664</v>
      </c>
      <c r="H5823" s="90" t="s">
        <v>1723</v>
      </c>
      <c r="I5823" s="69"/>
      <c r="J5823" s="208"/>
      <c r="K5823" s="573"/>
      <c r="L5823" s="573"/>
      <c r="M5823" s="65"/>
    </row>
    <row r="5824" spans="2:13">
      <c r="B5824" s="66" t="s">
        <v>1660</v>
      </c>
      <c r="C5824" s="140">
        <v>134.37</v>
      </c>
      <c r="D5824" s="838" t="s">
        <v>1668</v>
      </c>
      <c r="E5824" s="839"/>
      <c r="F5824" s="839"/>
      <c r="G5824" s="839"/>
      <c r="H5824" s="839"/>
      <c r="I5824" s="840"/>
      <c r="J5824" s="208"/>
      <c r="K5824" s="573"/>
      <c r="L5824" s="573"/>
      <c r="M5824" s="65"/>
    </row>
    <row r="5825" spans="2:13">
      <c r="B5825" s="66" t="s">
        <v>1728</v>
      </c>
      <c r="C5825" s="140">
        <v>251.56</v>
      </c>
      <c r="D5825" s="841" t="s">
        <v>1661</v>
      </c>
      <c r="E5825" s="842"/>
      <c r="F5825" s="842"/>
      <c r="G5825" s="842" t="s">
        <v>1662</v>
      </c>
      <c r="H5825" s="842"/>
      <c r="I5825" s="843"/>
      <c r="J5825" s="208"/>
      <c r="K5825" s="573"/>
      <c r="L5825" s="573"/>
      <c r="M5825" s="65"/>
    </row>
    <row r="5826" spans="2:13">
      <c r="B5826" s="66" t="s">
        <v>1713</v>
      </c>
      <c r="C5826" s="140">
        <v>0.92</v>
      </c>
      <c r="D5826" s="63" t="s">
        <v>1663</v>
      </c>
      <c r="E5826" s="573" t="s">
        <v>1307</v>
      </c>
      <c r="F5826" s="573"/>
      <c r="G5826" s="64" t="s">
        <v>1663</v>
      </c>
      <c r="H5826" s="573" t="s">
        <v>1723</v>
      </c>
      <c r="I5826" s="70"/>
      <c r="J5826" s="208"/>
      <c r="K5826" s="573"/>
      <c r="L5826" s="573"/>
      <c r="M5826" s="65"/>
    </row>
    <row r="5827" spans="2:13">
      <c r="B5827" s="66" t="s">
        <v>1714</v>
      </c>
      <c r="C5827" s="140">
        <v>1.46</v>
      </c>
      <c r="D5827" s="63" t="s">
        <v>1664</v>
      </c>
      <c r="E5827" s="90">
        <v>95</v>
      </c>
      <c r="F5827" s="68"/>
      <c r="G5827" s="72" t="s">
        <v>1664</v>
      </c>
      <c r="H5827" s="91" t="s">
        <v>1723</v>
      </c>
      <c r="I5827" s="70"/>
      <c r="J5827" s="208"/>
      <c r="K5827" s="573"/>
      <c r="L5827" s="573"/>
      <c r="M5827" s="65"/>
    </row>
    <row r="5828" spans="2:13">
      <c r="B5828" s="844" t="s">
        <v>1671</v>
      </c>
      <c r="C5828" s="839"/>
      <c r="D5828" s="840"/>
      <c r="E5828" s="838" t="s">
        <v>1672</v>
      </c>
      <c r="F5828" s="839"/>
      <c r="G5828" s="840"/>
      <c r="H5828" s="838" t="s">
        <v>1673</v>
      </c>
      <c r="I5828" s="839"/>
      <c r="J5828" s="840"/>
      <c r="K5828" s="838" t="s">
        <v>1701</v>
      </c>
      <c r="L5828" s="839"/>
      <c r="M5828" s="845"/>
    </row>
    <row r="5829" spans="2:13">
      <c r="B5829" s="73" t="s">
        <v>1674</v>
      </c>
      <c r="C5829" s="575" t="s">
        <v>1675</v>
      </c>
      <c r="D5829" s="576" t="s">
        <v>1676</v>
      </c>
      <c r="E5829" s="574" t="s">
        <v>1674</v>
      </c>
      <c r="F5829" s="575" t="s">
        <v>1675</v>
      </c>
      <c r="G5829" s="576" t="s">
        <v>1676</v>
      </c>
      <c r="H5829" s="574" t="s">
        <v>1694</v>
      </c>
      <c r="I5829" s="575" t="s">
        <v>1731</v>
      </c>
      <c r="J5829" s="576" t="s">
        <v>1732</v>
      </c>
      <c r="K5829" s="574" t="s">
        <v>1702</v>
      </c>
      <c r="L5829" s="575"/>
      <c r="M5829" s="77" t="s">
        <v>1703</v>
      </c>
    </row>
    <row r="5830" spans="2:13">
      <c r="B5830" s="61" t="s">
        <v>1678</v>
      </c>
      <c r="C5830" s="86" t="s">
        <v>1144</v>
      </c>
      <c r="D5830" s="92">
        <v>102</v>
      </c>
      <c r="E5830" s="572" t="s">
        <v>1678</v>
      </c>
      <c r="F5830" s="94" t="s">
        <v>944</v>
      </c>
      <c r="G5830" s="92">
        <v>68</v>
      </c>
      <c r="H5830" s="572" t="s">
        <v>1695</v>
      </c>
      <c r="I5830" s="86">
        <v>0</v>
      </c>
      <c r="J5830" s="92">
        <v>0</v>
      </c>
      <c r="K5830" s="572" t="s">
        <v>1704</v>
      </c>
      <c r="L5830" s="573"/>
      <c r="M5830" s="107">
        <v>0</v>
      </c>
    </row>
    <row r="5831" spans="2:13">
      <c r="B5831" s="61" t="s">
        <v>1679</v>
      </c>
      <c r="C5831" s="86" t="s">
        <v>1722</v>
      </c>
      <c r="D5831" s="92">
        <v>0</v>
      </c>
      <c r="E5831" s="572" t="s">
        <v>1679</v>
      </c>
      <c r="F5831" s="86" t="s">
        <v>1722</v>
      </c>
      <c r="G5831" s="92">
        <v>0</v>
      </c>
      <c r="H5831" s="572" t="s">
        <v>1696</v>
      </c>
      <c r="I5831" s="86">
        <v>90</v>
      </c>
      <c r="J5831" s="92">
        <v>10</v>
      </c>
      <c r="K5831" s="572" t="s">
        <v>1735</v>
      </c>
      <c r="L5831" s="573"/>
      <c r="M5831" s="107">
        <v>25</v>
      </c>
    </row>
    <row r="5832" spans="2:13">
      <c r="B5832" s="61" t="s">
        <v>1680</v>
      </c>
      <c r="C5832" s="86" t="s">
        <v>1722</v>
      </c>
      <c r="D5832" s="92">
        <v>0</v>
      </c>
      <c r="E5832" s="572" t="s">
        <v>1680</v>
      </c>
      <c r="F5832" s="86" t="s">
        <v>1722</v>
      </c>
      <c r="G5832" s="92">
        <v>0</v>
      </c>
      <c r="H5832" s="572" t="s">
        <v>1697</v>
      </c>
      <c r="I5832" s="86">
        <v>0</v>
      </c>
      <c r="J5832" s="92">
        <v>0</v>
      </c>
      <c r="K5832" s="67" t="s">
        <v>1706</v>
      </c>
      <c r="L5832" s="68"/>
      <c r="M5832" s="101">
        <v>0</v>
      </c>
    </row>
    <row r="5833" spans="2:13">
      <c r="B5833" s="61" t="s">
        <v>1681</v>
      </c>
      <c r="C5833" s="86" t="s">
        <v>1723</v>
      </c>
      <c r="D5833" s="92" t="s">
        <v>1723</v>
      </c>
      <c r="E5833" s="572" t="s">
        <v>1681</v>
      </c>
      <c r="F5833" s="86" t="s">
        <v>1723</v>
      </c>
      <c r="G5833" s="92" t="s">
        <v>1723</v>
      </c>
      <c r="H5833" s="572" t="s">
        <v>1698</v>
      </c>
      <c r="I5833" s="86">
        <v>0</v>
      </c>
      <c r="J5833" s="92">
        <v>0</v>
      </c>
      <c r="K5833" s="838" t="s">
        <v>1707</v>
      </c>
      <c r="L5833" s="839"/>
      <c r="M5833" s="845"/>
    </row>
    <row r="5834" spans="2:13">
      <c r="B5834" s="61" t="s">
        <v>1682</v>
      </c>
      <c r="C5834" s="86" t="s">
        <v>1722</v>
      </c>
      <c r="D5834" s="92">
        <v>0</v>
      </c>
      <c r="E5834" s="572" t="s">
        <v>1682</v>
      </c>
      <c r="F5834" s="86" t="s">
        <v>889</v>
      </c>
      <c r="G5834" s="92">
        <v>80</v>
      </c>
      <c r="H5834" s="573" t="s">
        <v>1724</v>
      </c>
      <c r="I5834" s="86">
        <v>50</v>
      </c>
      <c r="J5834" s="92">
        <v>0</v>
      </c>
      <c r="K5834" s="846" t="s">
        <v>1708</v>
      </c>
      <c r="L5834" s="847"/>
      <c r="M5834" s="107">
        <v>0</v>
      </c>
    </row>
    <row r="5835" spans="2:13">
      <c r="B5835" s="61" t="s">
        <v>1683</v>
      </c>
      <c r="C5835" s="86" t="s">
        <v>1722</v>
      </c>
      <c r="D5835" s="92">
        <v>0</v>
      </c>
      <c r="E5835" s="572" t="s">
        <v>1683</v>
      </c>
      <c r="F5835" s="86" t="s">
        <v>1722</v>
      </c>
      <c r="G5835" s="92">
        <v>0</v>
      </c>
      <c r="H5835" s="572" t="s">
        <v>1699</v>
      </c>
      <c r="I5835" s="86">
        <v>100</v>
      </c>
      <c r="J5835" s="92">
        <v>10</v>
      </c>
      <c r="K5835" s="846" t="s">
        <v>1709</v>
      </c>
      <c r="L5835" s="847"/>
      <c r="M5835" s="107">
        <v>0</v>
      </c>
    </row>
    <row r="5836" spans="2:13">
      <c r="B5836" s="61" t="s">
        <v>1684</v>
      </c>
      <c r="C5836" s="86" t="s">
        <v>1722</v>
      </c>
      <c r="D5836" s="92">
        <v>0</v>
      </c>
      <c r="E5836" s="572" t="s">
        <v>1684</v>
      </c>
      <c r="F5836" s="86" t="s">
        <v>1722</v>
      </c>
      <c r="G5836" s="92">
        <v>0</v>
      </c>
      <c r="H5836" s="572" t="s">
        <v>1685</v>
      </c>
      <c r="I5836" s="86">
        <v>85</v>
      </c>
      <c r="J5836" s="92">
        <v>0</v>
      </c>
      <c r="K5836" s="846" t="s">
        <v>1710</v>
      </c>
      <c r="L5836" s="847"/>
      <c r="M5836" s="107">
        <v>0</v>
      </c>
    </row>
    <row r="5837" spans="2:13">
      <c r="B5837" s="61" t="s">
        <v>1685</v>
      </c>
      <c r="C5837" s="86" t="s">
        <v>1722</v>
      </c>
      <c r="D5837" s="92">
        <v>0</v>
      </c>
      <c r="E5837" s="572" t="s">
        <v>1685</v>
      </c>
      <c r="F5837" s="86" t="s">
        <v>1722</v>
      </c>
      <c r="G5837" s="92">
        <v>0</v>
      </c>
      <c r="H5837" s="572" t="s">
        <v>1700</v>
      </c>
      <c r="I5837" s="100">
        <v>55</v>
      </c>
      <c r="J5837" s="106">
        <v>0</v>
      </c>
      <c r="K5837" s="593" t="s">
        <v>2003</v>
      </c>
      <c r="L5837" s="100"/>
      <c r="M5837" s="101">
        <v>0</v>
      </c>
    </row>
    <row r="5838" spans="2:13">
      <c r="B5838" s="61" t="s">
        <v>1686</v>
      </c>
      <c r="C5838" s="86" t="s">
        <v>1722</v>
      </c>
      <c r="D5838" s="92">
        <v>0</v>
      </c>
      <c r="E5838" s="572" t="s">
        <v>1686</v>
      </c>
      <c r="F5838" s="86" t="s">
        <v>1722</v>
      </c>
      <c r="G5838" s="92">
        <v>0</v>
      </c>
      <c r="H5838" s="848" t="s">
        <v>1712</v>
      </c>
      <c r="I5838" s="849"/>
      <c r="J5838" s="81" t="s">
        <v>1711</v>
      </c>
      <c r="K5838" s="97">
        <v>10</v>
      </c>
      <c r="L5838" s="82" t="s">
        <v>1705</v>
      </c>
      <c r="M5838" s="98">
        <v>190</v>
      </c>
    </row>
    <row r="5839" spans="2:13">
      <c r="B5839" s="61" t="s">
        <v>1687</v>
      </c>
      <c r="C5839" s="86" t="s">
        <v>1722</v>
      </c>
      <c r="D5839" s="92">
        <v>0</v>
      </c>
      <c r="E5839" s="572" t="s">
        <v>1687</v>
      </c>
      <c r="F5839" s="86" t="s">
        <v>1722</v>
      </c>
      <c r="G5839" s="92">
        <v>0</v>
      </c>
      <c r="H5839" s="573"/>
      <c r="I5839" s="573"/>
      <c r="J5839" s="573"/>
      <c r="K5839" s="573"/>
      <c r="L5839" s="573"/>
      <c r="M5839" s="65"/>
    </row>
    <row r="5840" spans="2:13">
      <c r="B5840" s="61" t="s">
        <v>1688</v>
      </c>
      <c r="C5840" s="86" t="s">
        <v>1722</v>
      </c>
      <c r="D5840" s="92">
        <v>0</v>
      </c>
      <c r="E5840" s="572" t="s">
        <v>1688</v>
      </c>
      <c r="F5840" s="86" t="s">
        <v>1722</v>
      </c>
      <c r="G5840" s="92">
        <v>0</v>
      </c>
      <c r="H5840" s="573"/>
      <c r="I5840" s="573"/>
      <c r="J5840" s="573"/>
      <c r="K5840" s="573"/>
      <c r="L5840" s="573"/>
      <c r="M5840" s="65"/>
    </row>
    <row r="5841" spans="2:13">
      <c r="B5841" s="61" t="s">
        <v>1689</v>
      </c>
      <c r="C5841" s="86" t="s">
        <v>1722</v>
      </c>
      <c r="D5841" s="92">
        <v>0</v>
      </c>
      <c r="E5841" s="572" t="s">
        <v>1689</v>
      </c>
      <c r="F5841" s="96" t="s">
        <v>1195</v>
      </c>
      <c r="G5841" s="92">
        <v>75</v>
      </c>
      <c r="H5841" s="573"/>
      <c r="I5841" s="573"/>
      <c r="J5841" s="573"/>
      <c r="K5841" s="573"/>
      <c r="L5841" s="573"/>
      <c r="M5841" s="65"/>
    </row>
    <row r="5842" spans="2:13">
      <c r="B5842" s="61" t="s">
        <v>1690</v>
      </c>
      <c r="C5842" s="86" t="s">
        <v>1162</v>
      </c>
      <c r="D5842" s="92">
        <v>49</v>
      </c>
      <c r="E5842" s="572" t="s">
        <v>1690</v>
      </c>
      <c r="F5842" s="86" t="s">
        <v>1722</v>
      </c>
      <c r="G5842" s="92">
        <v>0</v>
      </c>
      <c r="H5842" s="573"/>
      <c r="I5842" s="573"/>
      <c r="J5842" s="573"/>
      <c r="K5842" s="573"/>
      <c r="L5842" s="573"/>
      <c r="M5842" s="65"/>
    </row>
    <row r="5843" spans="2:13">
      <c r="B5843" s="61" t="s">
        <v>1691</v>
      </c>
      <c r="C5843" s="86" t="s">
        <v>1722</v>
      </c>
      <c r="D5843" s="92">
        <v>0</v>
      </c>
      <c r="E5843" s="572" t="s">
        <v>1691</v>
      </c>
      <c r="F5843" s="86" t="s">
        <v>1722</v>
      </c>
      <c r="G5843" s="92">
        <v>0</v>
      </c>
      <c r="H5843" s="86" t="s">
        <v>1716</v>
      </c>
      <c r="I5843" s="573"/>
      <c r="J5843" s="85" t="s">
        <v>1717</v>
      </c>
      <c r="K5843" s="573"/>
      <c r="L5843" s="85" t="s">
        <v>1718</v>
      </c>
      <c r="M5843" s="65"/>
    </row>
    <row r="5844" spans="2:13">
      <c r="B5844" s="61" t="s">
        <v>1692</v>
      </c>
      <c r="C5844" s="86" t="s">
        <v>1722</v>
      </c>
      <c r="D5844" s="92">
        <v>0</v>
      </c>
      <c r="E5844" s="572" t="s">
        <v>1692</v>
      </c>
      <c r="F5844" s="86" t="s">
        <v>1722</v>
      </c>
      <c r="G5844" s="92">
        <v>0</v>
      </c>
      <c r="H5844" s="573"/>
      <c r="I5844" s="573"/>
      <c r="J5844" s="573"/>
      <c r="K5844" s="573"/>
      <c r="L5844" s="573"/>
      <c r="M5844" s="65"/>
    </row>
    <row r="5845" spans="2:13">
      <c r="B5845" s="61" t="s">
        <v>1677</v>
      </c>
      <c r="C5845" s="86" t="s">
        <v>863</v>
      </c>
      <c r="D5845" s="92">
        <v>66</v>
      </c>
      <c r="E5845" s="572" t="s">
        <v>1677</v>
      </c>
      <c r="F5845" s="86" t="s">
        <v>1722</v>
      </c>
      <c r="G5845" s="92">
        <v>0</v>
      </c>
      <c r="H5845" s="573"/>
      <c r="I5845" s="573"/>
      <c r="J5845" s="573"/>
      <c r="K5845" s="573"/>
      <c r="L5845" s="573"/>
      <c r="M5845" s="65"/>
    </row>
    <row r="5846" spans="2:13">
      <c r="B5846" s="61" t="s">
        <v>1693</v>
      </c>
      <c r="C5846" s="86" t="s">
        <v>964</v>
      </c>
      <c r="D5846" s="92">
        <v>75</v>
      </c>
      <c r="E5846" s="572" t="s">
        <v>1693</v>
      </c>
      <c r="F5846" s="86" t="s">
        <v>1722</v>
      </c>
      <c r="G5846" s="92">
        <v>0</v>
      </c>
      <c r="H5846" s="573"/>
      <c r="I5846" s="573"/>
      <c r="J5846" s="573"/>
      <c r="K5846" s="573"/>
      <c r="L5846" s="573"/>
      <c r="M5846" s="65"/>
    </row>
    <row r="5847" spans="2:13" ht="15.75" thickBot="1">
      <c r="B5847" s="102" t="s">
        <v>1729</v>
      </c>
      <c r="C5847" s="93"/>
      <c r="D5847" s="108">
        <v>73</v>
      </c>
      <c r="E5847" s="103" t="s">
        <v>1730</v>
      </c>
      <c r="F5847" s="93"/>
      <c r="G5847" s="108">
        <v>74</v>
      </c>
      <c r="H5847" s="83"/>
      <c r="I5847" s="83"/>
      <c r="J5847" s="83"/>
      <c r="K5847" s="83"/>
      <c r="L5847" s="83"/>
      <c r="M5847" s="84"/>
    </row>
    <row r="5848" spans="2:13" ht="16.5" thickTop="1" thickBot="1">
      <c r="B5848" s="156"/>
      <c r="C5848" s="157"/>
      <c r="D5848" s="157"/>
      <c r="E5848" s="156"/>
      <c r="F5848" s="157"/>
      <c r="G5848" s="157"/>
      <c r="H5848" s="156"/>
      <c r="I5848" s="156"/>
      <c r="J5848" s="156"/>
      <c r="K5848" s="156"/>
      <c r="L5848" s="156"/>
      <c r="M5848" s="156"/>
    </row>
    <row r="5849" spans="2:13" ht="16.5" thickTop="1" thickBot="1">
      <c r="B5849" s="833" t="s">
        <v>2187</v>
      </c>
      <c r="C5849" s="834"/>
      <c r="D5849" s="835" t="s">
        <v>1658</v>
      </c>
      <c r="E5849" s="836"/>
      <c r="F5849" s="836"/>
      <c r="G5849" s="836"/>
      <c r="H5849" s="836"/>
      <c r="I5849" s="837"/>
      <c r="J5849" s="190"/>
      <c r="K5849" s="59"/>
      <c r="L5849" s="59"/>
      <c r="M5849" s="60"/>
    </row>
    <row r="5850" spans="2:13" ht="15.75" thickTop="1">
      <c r="B5850" s="66" t="s">
        <v>1667</v>
      </c>
      <c r="C5850" s="750" t="s">
        <v>2188</v>
      </c>
      <c r="D5850" s="749" t="s">
        <v>1652</v>
      </c>
      <c r="E5850" s="750" t="s">
        <v>1653</v>
      </c>
      <c r="F5850" s="750" t="s">
        <v>1654</v>
      </c>
      <c r="G5850" s="750" t="s">
        <v>1656</v>
      </c>
      <c r="H5850" s="750" t="s">
        <v>1655</v>
      </c>
      <c r="I5850" s="751" t="s">
        <v>1657</v>
      </c>
      <c r="J5850" s="191"/>
      <c r="K5850" s="753"/>
      <c r="L5850" s="753"/>
      <c r="M5850" s="65"/>
    </row>
    <row r="5851" spans="2:13">
      <c r="B5851" s="66" t="s">
        <v>1757</v>
      </c>
      <c r="C5851" s="86" t="s">
        <v>1792</v>
      </c>
      <c r="D5851" s="87">
        <v>90</v>
      </c>
      <c r="E5851" s="88">
        <v>75</v>
      </c>
      <c r="F5851" s="88">
        <v>75</v>
      </c>
      <c r="G5851" s="88">
        <v>90</v>
      </c>
      <c r="H5851" s="88">
        <v>100</v>
      </c>
      <c r="I5851" s="89">
        <v>70</v>
      </c>
      <c r="J5851" s="191"/>
      <c r="K5851" s="753"/>
      <c r="L5851" s="753"/>
      <c r="M5851" s="65"/>
    </row>
    <row r="5852" spans="2:13">
      <c r="B5852" s="66" t="s">
        <v>1665</v>
      </c>
      <c r="C5852" s="86" t="s">
        <v>16</v>
      </c>
      <c r="D5852" s="838" t="s">
        <v>1669</v>
      </c>
      <c r="E5852" s="839"/>
      <c r="F5852" s="839"/>
      <c r="G5852" s="839"/>
      <c r="H5852" s="839"/>
      <c r="I5852" s="840"/>
      <c r="J5852" s="191"/>
      <c r="K5852" s="753"/>
      <c r="L5852" s="753"/>
      <c r="M5852" s="65"/>
    </row>
    <row r="5853" spans="2:13">
      <c r="B5853" s="66" t="s">
        <v>1666</v>
      </c>
      <c r="C5853" s="86" t="s">
        <v>1723</v>
      </c>
      <c r="D5853" s="841" t="s">
        <v>1661</v>
      </c>
      <c r="E5853" s="842"/>
      <c r="F5853" s="842"/>
      <c r="G5853" s="842" t="s">
        <v>1662</v>
      </c>
      <c r="H5853" s="842"/>
      <c r="I5853" s="843"/>
      <c r="J5853" s="191"/>
      <c r="K5853" s="753"/>
      <c r="L5853" s="753"/>
      <c r="M5853" s="65"/>
    </row>
    <row r="5854" spans="2:13">
      <c r="B5854" s="66" t="s">
        <v>1670</v>
      </c>
      <c r="C5854" s="109" t="s">
        <v>1638</v>
      </c>
      <c r="D5854" s="63" t="s">
        <v>1663</v>
      </c>
      <c r="E5854" s="753" t="s">
        <v>1351</v>
      </c>
      <c r="F5854" s="753"/>
      <c r="G5854" s="64" t="s">
        <v>1663</v>
      </c>
      <c r="H5854" s="753" t="s">
        <v>1723</v>
      </c>
      <c r="I5854" s="70"/>
      <c r="J5854" s="191"/>
      <c r="K5854" s="753"/>
      <c r="L5854" s="753"/>
      <c r="M5854" s="65"/>
    </row>
    <row r="5855" spans="2:13">
      <c r="B5855" s="66" t="s">
        <v>1659</v>
      </c>
      <c r="C5855" s="140">
        <v>337.82</v>
      </c>
      <c r="D5855" s="71" t="s">
        <v>1664</v>
      </c>
      <c r="E5855" s="90">
        <v>80</v>
      </c>
      <c r="F5855" s="68"/>
      <c r="G5855" s="72" t="s">
        <v>1664</v>
      </c>
      <c r="H5855" s="90" t="s">
        <v>1723</v>
      </c>
      <c r="I5855" s="69"/>
      <c r="J5855" s="191"/>
      <c r="K5855" s="753"/>
      <c r="L5855" s="753"/>
      <c r="M5855" s="65"/>
    </row>
    <row r="5856" spans="2:13">
      <c r="B5856" s="66" t="s">
        <v>1660</v>
      </c>
      <c r="C5856" s="140">
        <v>355.01</v>
      </c>
      <c r="D5856" s="838" t="s">
        <v>1668</v>
      </c>
      <c r="E5856" s="839"/>
      <c r="F5856" s="839"/>
      <c r="G5856" s="839"/>
      <c r="H5856" s="839"/>
      <c r="I5856" s="840"/>
      <c r="J5856" s="191"/>
      <c r="K5856" s="753"/>
      <c r="L5856" s="753"/>
      <c r="M5856" s="65"/>
    </row>
    <row r="5857" spans="2:13">
      <c r="B5857" s="66" t="s">
        <v>1728</v>
      </c>
      <c r="C5857" s="140">
        <v>355.63</v>
      </c>
      <c r="D5857" s="841" t="s">
        <v>1661</v>
      </c>
      <c r="E5857" s="842"/>
      <c r="F5857" s="842"/>
      <c r="G5857" s="842" t="s">
        <v>1662</v>
      </c>
      <c r="H5857" s="842"/>
      <c r="I5857" s="843"/>
      <c r="J5857" s="191"/>
      <c r="K5857" s="753"/>
      <c r="L5857" s="753"/>
      <c r="M5857" s="65"/>
    </row>
    <row r="5858" spans="2:13">
      <c r="B5858" s="66" t="s">
        <v>1713</v>
      </c>
      <c r="C5858" s="140">
        <v>1.38</v>
      </c>
      <c r="D5858" s="63" t="s">
        <v>1663</v>
      </c>
      <c r="E5858" s="753" t="s">
        <v>1271</v>
      </c>
      <c r="F5858" s="753"/>
      <c r="G5858" s="64" t="s">
        <v>1663</v>
      </c>
      <c r="H5858" s="753" t="s">
        <v>1723</v>
      </c>
      <c r="I5858" s="70"/>
      <c r="J5858" s="191"/>
      <c r="K5858" s="753"/>
      <c r="L5858" s="753"/>
      <c r="M5858" s="65"/>
    </row>
    <row r="5859" spans="2:13">
      <c r="B5859" s="66" t="s">
        <v>1714</v>
      </c>
      <c r="C5859" s="140">
        <v>1.08</v>
      </c>
      <c r="D5859" s="63" t="s">
        <v>1664</v>
      </c>
      <c r="E5859" s="90">
        <v>95</v>
      </c>
      <c r="F5859" s="68"/>
      <c r="G5859" s="72" t="s">
        <v>1664</v>
      </c>
      <c r="H5859" s="91" t="s">
        <v>1723</v>
      </c>
      <c r="I5859" s="70"/>
      <c r="J5859" s="191"/>
      <c r="K5859" s="753"/>
      <c r="L5859" s="753"/>
      <c r="M5859" s="65"/>
    </row>
    <row r="5860" spans="2:13">
      <c r="B5860" s="844" t="s">
        <v>1671</v>
      </c>
      <c r="C5860" s="839"/>
      <c r="D5860" s="840"/>
      <c r="E5860" s="838" t="s">
        <v>1672</v>
      </c>
      <c r="F5860" s="839"/>
      <c r="G5860" s="840"/>
      <c r="H5860" s="838" t="s">
        <v>1673</v>
      </c>
      <c r="I5860" s="839"/>
      <c r="J5860" s="840"/>
      <c r="K5860" s="838" t="s">
        <v>1701</v>
      </c>
      <c r="L5860" s="839"/>
      <c r="M5860" s="845"/>
    </row>
    <row r="5861" spans="2:13">
      <c r="B5861" s="73" t="s">
        <v>1674</v>
      </c>
      <c r="C5861" s="750" t="s">
        <v>1675</v>
      </c>
      <c r="D5861" s="751" t="s">
        <v>1676</v>
      </c>
      <c r="E5861" s="749" t="s">
        <v>1674</v>
      </c>
      <c r="F5861" s="750" t="s">
        <v>1675</v>
      </c>
      <c r="G5861" s="751" t="s">
        <v>1676</v>
      </c>
      <c r="H5861" s="749" t="s">
        <v>1694</v>
      </c>
      <c r="I5861" s="750" t="s">
        <v>1731</v>
      </c>
      <c r="J5861" s="751" t="s">
        <v>1732</v>
      </c>
      <c r="K5861" s="749" t="s">
        <v>1702</v>
      </c>
      <c r="L5861" s="750"/>
      <c r="M5861" s="77" t="s">
        <v>1703</v>
      </c>
    </row>
    <row r="5862" spans="2:13">
      <c r="B5862" s="61" t="s">
        <v>1678</v>
      </c>
      <c r="C5862" s="86" t="s">
        <v>1144</v>
      </c>
      <c r="D5862" s="92">
        <v>102</v>
      </c>
      <c r="E5862" s="752" t="s">
        <v>1678</v>
      </c>
      <c r="F5862" s="94" t="s">
        <v>946</v>
      </c>
      <c r="G5862" s="92">
        <v>90</v>
      </c>
      <c r="H5862" s="752" t="s">
        <v>1695</v>
      </c>
      <c r="I5862" s="86">
        <v>0</v>
      </c>
      <c r="J5862" s="92">
        <v>0</v>
      </c>
      <c r="K5862" s="752" t="s">
        <v>1704</v>
      </c>
      <c r="L5862" s="753"/>
      <c r="M5862" s="107">
        <v>0</v>
      </c>
    </row>
    <row r="5863" spans="2:13">
      <c r="B5863" s="61" t="s">
        <v>1679</v>
      </c>
      <c r="C5863" s="86" t="s">
        <v>1722</v>
      </c>
      <c r="D5863" s="92">
        <v>0</v>
      </c>
      <c r="E5863" s="752" t="s">
        <v>1679</v>
      </c>
      <c r="F5863" s="86" t="s">
        <v>1722</v>
      </c>
      <c r="G5863" s="92">
        <v>0</v>
      </c>
      <c r="H5863" s="752" t="s">
        <v>1696</v>
      </c>
      <c r="I5863" s="86">
        <v>90</v>
      </c>
      <c r="J5863" s="92">
        <v>0</v>
      </c>
      <c r="K5863" s="752" t="s">
        <v>1735</v>
      </c>
      <c r="L5863" s="753"/>
      <c r="M5863" s="107">
        <v>0</v>
      </c>
    </row>
    <row r="5864" spans="2:13">
      <c r="B5864" s="61" t="s">
        <v>1680</v>
      </c>
      <c r="C5864" s="86" t="s">
        <v>1723</v>
      </c>
      <c r="D5864" s="92" t="s">
        <v>1723</v>
      </c>
      <c r="E5864" s="752" t="s">
        <v>1680</v>
      </c>
      <c r="F5864" s="86" t="s">
        <v>1723</v>
      </c>
      <c r="G5864" s="92" t="s">
        <v>1723</v>
      </c>
      <c r="H5864" s="752" t="s">
        <v>1697</v>
      </c>
      <c r="I5864" s="86">
        <v>0</v>
      </c>
      <c r="J5864" s="92">
        <v>20</v>
      </c>
      <c r="K5864" s="67" t="s">
        <v>1706</v>
      </c>
      <c r="L5864" s="68"/>
      <c r="M5864" s="101">
        <v>30</v>
      </c>
    </row>
    <row r="5865" spans="2:13">
      <c r="B5865" s="61" t="s">
        <v>1681</v>
      </c>
      <c r="C5865" s="86" t="s">
        <v>1722</v>
      </c>
      <c r="D5865" s="92">
        <v>0</v>
      </c>
      <c r="E5865" s="752" t="s">
        <v>1681</v>
      </c>
      <c r="F5865" s="86" t="s">
        <v>1722</v>
      </c>
      <c r="G5865" s="92">
        <v>0</v>
      </c>
      <c r="H5865" s="752" t="s">
        <v>1698</v>
      </c>
      <c r="I5865" s="86">
        <v>0</v>
      </c>
      <c r="J5865" s="92">
        <v>10</v>
      </c>
      <c r="K5865" s="838" t="s">
        <v>1707</v>
      </c>
      <c r="L5865" s="839"/>
      <c r="M5865" s="845"/>
    </row>
    <row r="5866" spans="2:13">
      <c r="B5866" s="61" t="s">
        <v>1682</v>
      </c>
      <c r="C5866" s="86" t="s">
        <v>1722</v>
      </c>
      <c r="D5866" s="92">
        <v>0</v>
      </c>
      <c r="E5866" s="752" t="s">
        <v>1682</v>
      </c>
      <c r="F5866" s="86" t="s">
        <v>1722</v>
      </c>
      <c r="G5866" s="92">
        <v>0</v>
      </c>
      <c r="H5866" s="753" t="s">
        <v>1724</v>
      </c>
      <c r="I5866" s="86">
        <v>50</v>
      </c>
      <c r="J5866" s="92">
        <v>0</v>
      </c>
      <c r="K5866" s="846" t="s">
        <v>1708</v>
      </c>
      <c r="L5866" s="847"/>
      <c r="M5866" s="107">
        <v>0</v>
      </c>
    </row>
    <row r="5867" spans="2:13">
      <c r="B5867" s="61" t="s">
        <v>1683</v>
      </c>
      <c r="C5867" s="86" t="s">
        <v>953</v>
      </c>
      <c r="D5867" s="92">
        <v>75</v>
      </c>
      <c r="E5867" s="752" t="s">
        <v>1683</v>
      </c>
      <c r="F5867" s="86" t="s">
        <v>950</v>
      </c>
      <c r="G5867" s="92">
        <v>95</v>
      </c>
      <c r="H5867" s="752" t="s">
        <v>1699</v>
      </c>
      <c r="I5867" s="86">
        <v>0</v>
      </c>
      <c r="J5867" s="92">
        <v>30</v>
      </c>
      <c r="K5867" s="846" t="s">
        <v>1709</v>
      </c>
      <c r="L5867" s="847"/>
      <c r="M5867" s="107">
        <v>0</v>
      </c>
    </row>
    <row r="5868" spans="2:13">
      <c r="B5868" s="61" t="s">
        <v>1684</v>
      </c>
      <c r="C5868" s="96" t="s">
        <v>869</v>
      </c>
      <c r="D5868" s="92">
        <v>150</v>
      </c>
      <c r="E5868" s="752" t="s">
        <v>1684</v>
      </c>
      <c r="F5868" s="94" t="s">
        <v>866</v>
      </c>
      <c r="G5868" s="92">
        <v>84</v>
      </c>
      <c r="H5868" s="752" t="s">
        <v>1685</v>
      </c>
      <c r="I5868" s="86">
        <v>85</v>
      </c>
      <c r="J5868" s="92">
        <v>0</v>
      </c>
      <c r="K5868" s="846" t="s">
        <v>1710</v>
      </c>
      <c r="L5868" s="847"/>
      <c r="M5868" s="107">
        <v>0</v>
      </c>
    </row>
    <row r="5869" spans="2:13">
      <c r="B5869" s="61" t="s">
        <v>1685</v>
      </c>
      <c r="C5869" s="86" t="s">
        <v>1722</v>
      </c>
      <c r="D5869" s="92">
        <v>0</v>
      </c>
      <c r="E5869" s="752" t="s">
        <v>1685</v>
      </c>
      <c r="F5869" s="86" t="s">
        <v>1722</v>
      </c>
      <c r="G5869" s="92">
        <v>0</v>
      </c>
      <c r="H5869" s="752" t="s">
        <v>1700</v>
      </c>
      <c r="I5869" s="100">
        <v>60</v>
      </c>
      <c r="J5869" s="106">
        <v>0</v>
      </c>
      <c r="K5869" s="593" t="s">
        <v>2003</v>
      </c>
      <c r="L5869" s="100"/>
      <c r="M5869" s="101">
        <v>0</v>
      </c>
    </row>
    <row r="5870" spans="2:13">
      <c r="B5870" s="61" t="s">
        <v>1686</v>
      </c>
      <c r="C5870" s="94" t="s">
        <v>811</v>
      </c>
      <c r="D5870" s="92">
        <v>100</v>
      </c>
      <c r="E5870" s="752" t="s">
        <v>1686</v>
      </c>
      <c r="F5870" s="94" t="s">
        <v>1050</v>
      </c>
      <c r="G5870" s="92">
        <v>55</v>
      </c>
      <c r="H5870" s="848" t="s">
        <v>1712</v>
      </c>
      <c r="I5870" s="849"/>
      <c r="J5870" s="81" t="s">
        <v>1711</v>
      </c>
      <c r="K5870" s="97">
        <v>30</v>
      </c>
      <c r="L5870" s="82" t="s">
        <v>1705</v>
      </c>
      <c r="M5870" s="98">
        <v>130</v>
      </c>
    </row>
    <row r="5871" spans="2:13">
      <c r="B5871" s="61" t="s">
        <v>1687</v>
      </c>
      <c r="C5871" s="86" t="s">
        <v>693</v>
      </c>
      <c r="D5871" s="92">
        <v>36</v>
      </c>
      <c r="E5871" s="752" t="s">
        <v>1687</v>
      </c>
      <c r="F5871" s="86" t="s">
        <v>1722</v>
      </c>
      <c r="G5871" s="92">
        <v>0</v>
      </c>
      <c r="H5871" s="753"/>
      <c r="I5871" s="753"/>
      <c r="J5871" s="753"/>
      <c r="K5871" s="753"/>
      <c r="L5871" s="753"/>
      <c r="M5871" s="65"/>
    </row>
    <row r="5872" spans="2:13">
      <c r="B5872" s="61" t="s">
        <v>1688</v>
      </c>
      <c r="C5872" s="86" t="s">
        <v>1722</v>
      </c>
      <c r="D5872" s="92">
        <v>0</v>
      </c>
      <c r="E5872" s="752" t="s">
        <v>1688</v>
      </c>
      <c r="F5872" s="86" t="s">
        <v>13</v>
      </c>
      <c r="G5872" s="92">
        <v>90</v>
      </c>
      <c r="H5872" s="753"/>
      <c r="I5872" s="753"/>
      <c r="J5872" s="753"/>
      <c r="K5872" s="753"/>
      <c r="L5872" s="753"/>
      <c r="M5872" s="65"/>
    </row>
    <row r="5873" spans="2:13">
      <c r="B5873" s="61" t="s">
        <v>1689</v>
      </c>
      <c r="C5873" s="86" t="s">
        <v>1722</v>
      </c>
      <c r="D5873" s="92">
        <v>0</v>
      </c>
      <c r="E5873" s="752" t="s">
        <v>1689</v>
      </c>
      <c r="F5873" s="86" t="s">
        <v>1722</v>
      </c>
      <c r="G5873" s="92">
        <v>0</v>
      </c>
      <c r="H5873" s="753"/>
      <c r="I5873" s="753"/>
      <c r="J5873" s="753"/>
      <c r="K5873" s="753"/>
      <c r="L5873" s="753"/>
      <c r="M5873" s="65"/>
    </row>
    <row r="5874" spans="2:13">
      <c r="B5874" s="61" t="s">
        <v>1690</v>
      </c>
      <c r="C5874" s="86" t="s">
        <v>1722</v>
      </c>
      <c r="D5874" s="92">
        <v>0</v>
      </c>
      <c r="E5874" s="752" t="s">
        <v>1690</v>
      </c>
      <c r="F5874" s="86" t="s">
        <v>1722</v>
      </c>
      <c r="G5874" s="92">
        <v>0</v>
      </c>
      <c r="H5874" s="753"/>
      <c r="I5874" s="753"/>
      <c r="J5874" s="753"/>
      <c r="K5874" s="753"/>
      <c r="L5874" s="753"/>
      <c r="M5874" s="65"/>
    </row>
    <row r="5875" spans="2:13">
      <c r="B5875" s="61" t="s">
        <v>1691</v>
      </c>
      <c r="C5875" s="86" t="s">
        <v>1722</v>
      </c>
      <c r="D5875" s="92">
        <v>0</v>
      </c>
      <c r="E5875" s="752" t="s">
        <v>1691</v>
      </c>
      <c r="F5875" s="86" t="s">
        <v>1722</v>
      </c>
      <c r="G5875" s="92">
        <v>0</v>
      </c>
      <c r="H5875" s="86" t="s">
        <v>1716</v>
      </c>
      <c r="I5875" s="753"/>
      <c r="J5875" s="85" t="s">
        <v>1717</v>
      </c>
      <c r="K5875" s="753"/>
      <c r="L5875" s="85" t="s">
        <v>1718</v>
      </c>
      <c r="M5875" s="65"/>
    </row>
    <row r="5876" spans="2:13">
      <c r="B5876" s="61" t="s">
        <v>1692</v>
      </c>
      <c r="C5876" s="86" t="s">
        <v>1722</v>
      </c>
      <c r="D5876" s="92">
        <v>0</v>
      </c>
      <c r="E5876" s="752" t="s">
        <v>1692</v>
      </c>
      <c r="F5876" s="86" t="s">
        <v>1722</v>
      </c>
      <c r="G5876" s="92">
        <v>0</v>
      </c>
      <c r="H5876" s="753"/>
      <c r="I5876" s="753"/>
      <c r="J5876" s="753"/>
      <c r="K5876" s="753"/>
      <c r="L5876" s="753"/>
      <c r="M5876" s="65"/>
    </row>
    <row r="5877" spans="2:13">
      <c r="B5877" s="61" t="s">
        <v>1677</v>
      </c>
      <c r="C5877" s="86" t="s">
        <v>1081</v>
      </c>
      <c r="D5877" s="92">
        <v>75</v>
      </c>
      <c r="E5877" s="752" t="s">
        <v>1677</v>
      </c>
      <c r="F5877" s="86" t="s">
        <v>1722</v>
      </c>
      <c r="G5877" s="92">
        <v>0</v>
      </c>
      <c r="H5877" s="753"/>
      <c r="I5877" s="753"/>
      <c r="J5877" s="753"/>
      <c r="K5877" s="753"/>
      <c r="L5877" s="753"/>
      <c r="M5877" s="65"/>
    </row>
    <row r="5878" spans="2:13">
      <c r="B5878" s="61" t="s">
        <v>1693</v>
      </c>
      <c r="C5878" s="86" t="s">
        <v>1722</v>
      </c>
      <c r="D5878" s="92">
        <v>0</v>
      </c>
      <c r="E5878" s="752" t="s">
        <v>1693</v>
      </c>
      <c r="F5878" s="86" t="s">
        <v>1722</v>
      </c>
      <c r="G5878" s="92">
        <v>0</v>
      </c>
      <c r="H5878" s="753"/>
      <c r="I5878" s="753"/>
      <c r="J5878" s="753"/>
      <c r="K5878" s="753"/>
      <c r="L5878" s="753"/>
      <c r="M5878" s="65"/>
    </row>
    <row r="5879" spans="2:13" ht="15.75" thickBot="1">
      <c r="B5879" s="102" t="s">
        <v>1729</v>
      </c>
      <c r="C5879" s="93"/>
      <c r="D5879" s="108">
        <v>90</v>
      </c>
      <c r="E5879" s="103" t="s">
        <v>1730</v>
      </c>
      <c r="F5879" s="93"/>
      <c r="G5879" s="108">
        <v>83</v>
      </c>
      <c r="H5879" s="83"/>
      <c r="I5879" s="83"/>
      <c r="J5879" s="83"/>
      <c r="K5879" s="83"/>
      <c r="L5879" s="83"/>
      <c r="M5879" s="84"/>
    </row>
    <row r="5880" spans="2:13" ht="15.75" thickTop="1">
      <c r="B5880" s="156"/>
      <c r="C5880" s="157"/>
      <c r="D5880" s="157"/>
      <c r="E5880" s="156"/>
      <c r="F5880" s="157"/>
      <c r="G5880" s="157"/>
      <c r="H5880" s="156"/>
      <c r="I5880" s="156"/>
      <c r="J5880" s="156"/>
      <c r="K5880" s="156"/>
      <c r="L5880" s="156"/>
      <c r="M5880" s="156"/>
    </row>
    <row r="5881" spans="2:13">
      <c r="B5881" s="156"/>
      <c r="C5881" s="157"/>
      <c r="D5881" s="157"/>
      <c r="E5881" s="156"/>
      <c r="F5881" s="157"/>
      <c r="G5881" s="157"/>
      <c r="H5881" s="156"/>
      <c r="I5881" s="156"/>
      <c r="J5881" s="156"/>
      <c r="K5881" s="156"/>
      <c r="L5881" s="156"/>
      <c r="M5881" s="156"/>
    </row>
    <row r="5882" spans="2:13" ht="15.75" thickBot="1">
      <c r="B5882" s="156"/>
      <c r="C5882" s="157"/>
      <c r="D5882" s="157"/>
      <c r="E5882" s="156"/>
      <c r="F5882" s="157"/>
      <c r="G5882" s="157"/>
      <c r="H5882" s="156"/>
      <c r="I5882" s="156"/>
      <c r="J5882" s="156"/>
      <c r="K5882" s="156"/>
      <c r="L5882" s="156"/>
      <c r="M5882" s="156"/>
    </row>
    <row r="5883" spans="2:13" ht="16.5" thickTop="1" thickBot="1">
      <c r="B5883" s="833" t="s">
        <v>1905</v>
      </c>
      <c r="C5883" s="834"/>
      <c r="D5883" s="835" t="s">
        <v>1658</v>
      </c>
      <c r="E5883" s="836"/>
      <c r="F5883" s="836"/>
      <c r="G5883" s="836"/>
      <c r="H5883" s="836"/>
      <c r="I5883" s="837"/>
      <c r="J5883" s="190"/>
      <c r="K5883" s="59"/>
      <c r="L5883" s="59"/>
      <c r="M5883" s="60"/>
    </row>
    <row r="5884" spans="2:13" ht="15.75" thickTop="1">
      <c r="B5884" s="66" t="s">
        <v>1667</v>
      </c>
      <c r="C5884" s="601" t="s">
        <v>2080</v>
      </c>
      <c r="D5884" s="393" t="s">
        <v>1652</v>
      </c>
      <c r="E5884" s="394" t="s">
        <v>1653</v>
      </c>
      <c r="F5884" s="394" t="s">
        <v>1654</v>
      </c>
      <c r="G5884" s="394" t="s">
        <v>1656</v>
      </c>
      <c r="H5884" s="394" t="s">
        <v>1655</v>
      </c>
      <c r="I5884" s="395" t="s">
        <v>1657</v>
      </c>
      <c r="J5884" s="191"/>
      <c r="K5884" s="397"/>
      <c r="L5884" s="397"/>
      <c r="M5884" s="65"/>
    </row>
    <row r="5885" spans="2:13">
      <c r="B5885" s="66" t="s">
        <v>1757</v>
      </c>
      <c r="C5885" s="86" t="s">
        <v>1762</v>
      </c>
      <c r="D5885" s="87">
        <v>90</v>
      </c>
      <c r="E5885" s="88">
        <v>85</v>
      </c>
      <c r="F5885" s="88">
        <v>95</v>
      </c>
      <c r="G5885" s="88">
        <v>70</v>
      </c>
      <c r="H5885" s="88">
        <v>90</v>
      </c>
      <c r="I5885" s="89">
        <v>70</v>
      </c>
      <c r="J5885" s="191"/>
      <c r="K5885" s="397"/>
      <c r="L5885" s="397"/>
      <c r="M5885" s="65"/>
    </row>
    <row r="5886" spans="2:13">
      <c r="B5886" s="66" t="s">
        <v>1665</v>
      </c>
      <c r="C5886" s="86" t="s">
        <v>16</v>
      </c>
      <c r="D5886" s="838" t="s">
        <v>1669</v>
      </c>
      <c r="E5886" s="839"/>
      <c r="F5886" s="839"/>
      <c r="G5886" s="839"/>
      <c r="H5886" s="839"/>
      <c r="I5886" s="840"/>
      <c r="J5886" s="191"/>
      <c r="K5886" s="397"/>
      <c r="L5886" s="397"/>
      <c r="M5886" s="65"/>
    </row>
    <row r="5887" spans="2:13">
      <c r="B5887" s="66" t="s">
        <v>1666</v>
      </c>
      <c r="C5887" s="86" t="s">
        <v>4</v>
      </c>
      <c r="D5887" s="841" t="s">
        <v>1661</v>
      </c>
      <c r="E5887" s="842"/>
      <c r="F5887" s="842"/>
      <c r="G5887" s="842" t="s">
        <v>1662</v>
      </c>
      <c r="H5887" s="842"/>
      <c r="I5887" s="843"/>
      <c r="J5887" s="191"/>
      <c r="K5887" s="397"/>
      <c r="L5887" s="397"/>
      <c r="M5887" s="65"/>
    </row>
    <row r="5888" spans="2:13">
      <c r="B5888" s="66" t="s">
        <v>1670</v>
      </c>
      <c r="C5888" s="109" t="s">
        <v>1638</v>
      </c>
      <c r="D5888" s="63" t="s">
        <v>1663</v>
      </c>
      <c r="E5888" s="397" t="s">
        <v>1351</v>
      </c>
      <c r="F5888" s="397"/>
      <c r="G5888" s="64" t="s">
        <v>1663</v>
      </c>
      <c r="H5888" s="397" t="s">
        <v>869</v>
      </c>
      <c r="I5888" s="70"/>
      <c r="J5888" s="403"/>
      <c r="K5888" s="397"/>
      <c r="L5888" s="397"/>
      <c r="M5888" s="65"/>
    </row>
    <row r="5889" spans="2:13">
      <c r="B5889" s="66" t="s">
        <v>1659</v>
      </c>
      <c r="C5889" s="86">
        <v>600.97</v>
      </c>
      <c r="D5889" s="71" t="s">
        <v>1664</v>
      </c>
      <c r="E5889" s="90">
        <v>80</v>
      </c>
      <c r="F5889" s="68"/>
      <c r="G5889" s="72" t="s">
        <v>1664</v>
      </c>
      <c r="H5889" s="90">
        <v>150</v>
      </c>
      <c r="I5889" s="69"/>
      <c r="J5889" s="184"/>
      <c r="K5889" s="397"/>
      <c r="L5889" s="397"/>
      <c r="M5889" s="65"/>
    </row>
    <row r="5890" spans="2:13">
      <c r="B5890" s="66" t="s">
        <v>1660</v>
      </c>
      <c r="C5890" s="86">
        <v>418.69</v>
      </c>
      <c r="D5890" s="838" t="s">
        <v>1668</v>
      </c>
      <c r="E5890" s="839"/>
      <c r="F5890" s="839"/>
      <c r="G5890" s="839"/>
      <c r="H5890" s="839"/>
      <c r="I5890" s="840"/>
      <c r="J5890" s="184"/>
      <c r="K5890" s="397"/>
      <c r="L5890" s="397"/>
      <c r="M5890" s="65"/>
    </row>
    <row r="5891" spans="2:13">
      <c r="B5891" s="66" t="s">
        <v>1728</v>
      </c>
      <c r="C5891" s="140">
        <v>360.7</v>
      </c>
      <c r="D5891" s="841" t="s">
        <v>1661</v>
      </c>
      <c r="E5891" s="842"/>
      <c r="F5891" s="842"/>
      <c r="G5891" s="842" t="s">
        <v>1662</v>
      </c>
      <c r="H5891" s="842"/>
      <c r="I5891" s="843"/>
      <c r="J5891" s="184"/>
      <c r="K5891" s="397"/>
      <c r="L5891" s="397"/>
      <c r="M5891" s="65"/>
    </row>
    <row r="5892" spans="2:13">
      <c r="B5892" s="66" t="s">
        <v>1713</v>
      </c>
      <c r="C5892" s="86">
        <v>1.38</v>
      </c>
      <c r="D5892" s="63" t="s">
        <v>1663</v>
      </c>
      <c r="E5892" s="397" t="s">
        <v>1271</v>
      </c>
      <c r="F5892" s="397"/>
      <c r="G5892" s="64" t="s">
        <v>1663</v>
      </c>
      <c r="H5892" s="397" t="s">
        <v>866</v>
      </c>
      <c r="I5892" s="70"/>
      <c r="J5892" s="184"/>
      <c r="K5892" s="397"/>
      <c r="L5892" s="397"/>
      <c r="M5892" s="65"/>
    </row>
    <row r="5893" spans="2:13">
      <c r="B5893" s="66" t="s">
        <v>1714</v>
      </c>
      <c r="C5893" s="86">
        <v>1.08</v>
      </c>
      <c r="D5893" s="63" t="s">
        <v>1664</v>
      </c>
      <c r="E5893" s="90">
        <v>95</v>
      </c>
      <c r="F5893" s="68"/>
      <c r="G5893" s="72" t="s">
        <v>1664</v>
      </c>
      <c r="H5893" s="91">
        <v>84</v>
      </c>
      <c r="I5893" s="70"/>
      <c r="J5893" s="184"/>
      <c r="K5893" s="397"/>
      <c r="L5893" s="397"/>
      <c r="M5893" s="65"/>
    </row>
    <row r="5894" spans="2:13">
      <c r="B5894" s="844" t="s">
        <v>1671</v>
      </c>
      <c r="C5894" s="839"/>
      <c r="D5894" s="840"/>
      <c r="E5894" s="838" t="s">
        <v>1672</v>
      </c>
      <c r="F5894" s="839"/>
      <c r="G5894" s="840"/>
      <c r="H5894" s="838" t="s">
        <v>1673</v>
      </c>
      <c r="I5894" s="839"/>
      <c r="J5894" s="840"/>
      <c r="K5894" s="838" t="s">
        <v>1701</v>
      </c>
      <c r="L5894" s="839"/>
      <c r="M5894" s="845"/>
    </row>
    <row r="5895" spans="2:13">
      <c r="B5895" s="73" t="s">
        <v>1674</v>
      </c>
      <c r="C5895" s="394" t="s">
        <v>1675</v>
      </c>
      <c r="D5895" s="395" t="s">
        <v>1676</v>
      </c>
      <c r="E5895" s="393" t="s">
        <v>1674</v>
      </c>
      <c r="F5895" s="394" t="s">
        <v>1675</v>
      </c>
      <c r="G5895" s="395" t="s">
        <v>1676</v>
      </c>
      <c r="H5895" s="393" t="s">
        <v>1694</v>
      </c>
      <c r="I5895" s="394" t="s">
        <v>1731</v>
      </c>
      <c r="J5895" s="395" t="s">
        <v>1732</v>
      </c>
      <c r="K5895" s="393" t="s">
        <v>1702</v>
      </c>
      <c r="L5895" s="394"/>
      <c r="M5895" s="77" t="s">
        <v>1703</v>
      </c>
    </row>
    <row r="5896" spans="2:13">
      <c r="B5896" s="61" t="s">
        <v>1678</v>
      </c>
      <c r="C5896" s="86" t="s">
        <v>1144</v>
      </c>
      <c r="D5896" s="92">
        <v>102</v>
      </c>
      <c r="E5896" s="396" t="s">
        <v>1678</v>
      </c>
      <c r="F5896" s="94" t="s">
        <v>944</v>
      </c>
      <c r="G5896" s="92">
        <v>68</v>
      </c>
      <c r="H5896" s="396" t="s">
        <v>1695</v>
      </c>
      <c r="I5896" s="86">
        <v>0</v>
      </c>
      <c r="J5896" s="92">
        <v>0</v>
      </c>
      <c r="K5896" s="396" t="s">
        <v>1704</v>
      </c>
      <c r="L5896" s="397"/>
      <c r="M5896" s="107">
        <v>0</v>
      </c>
    </row>
    <row r="5897" spans="2:13">
      <c r="B5897" s="61" t="s">
        <v>1679</v>
      </c>
      <c r="C5897" s="86" t="s">
        <v>1722</v>
      </c>
      <c r="D5897" s="92">
        <v>0</v>
      </c>
      <c r="E5897" s="396" t="s">
        <v>1679</v>
      </c>
      <c r="F5897" s="86" t="s">
        <v>1722</v>
      </c>
      <c r="G5897" s="92">
        <v>0</v>
      </c>
      <c r="H5897" s="396" t="s">
        <v>1696</v>
      </c>
      <c r="I5897" s="86">
        <v>90</v>
      </c>
      <c r="J5897" s="92">
        <v>0</v>
      </c>
      <c r="K5897" s="396" t="s">
        <v>1735</v>
      </c>
      <c r="L5897" s="397"/>
      <c r="M5897" s="107">
        <v>0</v>
      </c>
    </row>
    <row r="5898" spans="2:13">
      <c r="B5898" s="61" t="s">
        <v>1680</v>
      </c>
      <c r="C5898" s="86" t="s">
        <v>1723</v>
      </c>
      <c r="D5898" s="92" t="s">
        <v>1723</v>
      </c>
      <c r="E5898" s="396" t="s">
        <v>1680</v>
      </c>
      <c r="F5898" s="86" t="s">
        <v>1723</v>
      </c>
      <c r="G5898" s="92" t="s">
        <v>1723</v>
      </c>
      <c r="H5898" s="396" t="s">
        <v>1697</v>
      </c>
      <c r="I5898" s="86">
        <v>0</v>
      </c>
      <c r="J5898" s="92">
        <v>30</v>
      </c>
      <c r="K5898" s="67" t="s">
        <v>1706</v>
      </c>
      <c r="L5898" s="68"/>
      <c r="M5898" s="101">
        <v>30</v>
      </c>
    </row>
    <row r="5899" spans="2:13">
      <c r="B5899" s="61" t="s">
        <v>1681</v>
      </c>
      <c r="C5899" s="86" t="s">
        <v>1722</v>
      </c>
      <c r="D5899" s="92">
        <v>0</v>
      </c>
      <c r="E5899" s="396" t="s">
        <v>1681</v>
      </c>
      <c r="F5899" s="86" t="s">
        <v>1722</v>
      </c>
      <c r="G5899" s="92">
        <v>0</v>
      </c>
      <c r="H5899" s="396" t="s">
        <v>1698</v>
      </c>
      <c r="I5899" s="86">
        <v>0</v>
      </c>
      <c r="J5899" s="92">
        <v>10</v>
      </c>
      <c r="K5899" s="838" t="s">
        <v>1707</v>
      </c>
      <c r="L5899" s="839"/>
      <c r="M5899" s="845"/>
    </row>
    <row r="5900" spans="2:13">
      <c r="B5900" s="61" t="s">
        <v>1682</v>
      </c>
      <c r="C5900" s="86" t="s">
        <v>1722</v>
      </c>
      <c r="D5900" s="92">
        <v>0</v>
      </c>
      <c r="E5900" s="396" t="s">
        <v>1682</v>
      </c>
      <c r="F5900" s="86" t="s">
        <v>1722</v>
      </c>
      <c r="G5900" s="92">
        <v>0</v>
      </c>
      <c r="H5900" s="397" t="s">
        <v>1724</v>
      </c>
      <c r="I5900" s="86">
        <v>50</v>
      </c>
      <c r="J5900" s="92">
        <v>0</v>
      </c>
      <c r="K5900" s="846" t="s">
        <v>1708</v>
      </c>
      <c r="L5900" s="847"/>
      <c r="M5900" s="107">
        <v>0</v>
      </c>
    </row>
    <row r="5901" spans="2:13">
      <c r="B5901" s="61" t="s">
        <v>1683</v>
      </c>
      <c r="C5901" s="86" t="s">
        <v>953</v>
      </c>
      <c r="D5901" s="92">
        <v>75</v>
      </c>
      <c r="E5901" s="396" t="s">
        <v>1683</v>
      </c>
      <c r="F5901" s="86" t="s">
        <v>950</v>
      </c>
      <c r="G5901" s="92">
        <v>95</v>
      </c>
      <c r="H5901" s="396" t="s">
        <v>1699</v>
      </c>
      <c r="I5901" s="86">
        <v>0</v>
      </c>
      <c r="J5901" s="92">
        <v>0</v>
      </c>
      <c r="K5901" s="846" t="s">
        <v>1709</v>
      </c>
      <c r="L5901" s="847"/>
      <c r="M5901" s="107">
        <v>0</v>
      </c>
    </row>
    <row r="5902" spans="2:13">
      <c r="B5902" s="61" t="s">
        <v>1684</v>
      </c>
      <c r="C5902" s="86" t="s">
        <v>1723</v>
      </c>
      <c r="D5902" s="92" t="s">
        <v>1723</v>
      </c>
      <c r="E5902" s="396" t="s">
        <v>1684</v>
      </c>
      <c r="F5902" s="86" t="s">
        <v>1723</v>
      </c>
      <c r="G5902" s="92" t="s">
        <v>1723</v>
      </c>
      <c r="H5902" s="396" t="s">
        <v>1685</v>
      </c>
      <c r="I5902" s="86">
        <v>85</v>
      </c>
      <c r="J5902" s="92">
        <v>30</v>
      </c>
      <c r="K5902" s="846" t="s">
        <v>1710</v>
      </c>
      <c r="L5902" s="847"/>
      <c r="M5902" s="107">
        <v>0</v>
      </c>
    </row>
    <row r="5903" spans="2:13">
      <c r="B5903" s="61" t="s">
        <v>1685</v>
      </c>
      <c r="C5903" s="86" t="s">
        <v>1095</v>
      </c>
      <c r="D5903" s="92">
        <v>80</v>
      </c>
      <c r="E5903" s="396" t="s">
        <v>1685</v>
      </c>
      <c r="F5903" s="86" t="s">
        <v>1722</v>
      </c>
      <c r="G5903" s="92">
        <v>0</v>
      </c>
      <c r="H5903" s="396" t="s">
        <v>1700</v>
      </c>
      <c r="I5903" s="100">
        <v>60</v>
      </c>
      <c r="J5903" s="106">
        <v>0</v>
      </c>
      <c r="K5903" s="593" t="s">
        <v>2003</v>
      </c>
      <c r="L5903" s="100"/>
      <c r="M5903" s="101">
        <v>0</v>
      </c>
    </row>
    <row r="5904" spans="2:13">
      <c r="B5904" s="61" t="s">
        <v>1686</v>
      </c>
      <c r="C5904" s="94" t="s">
        <v>811</v>
      </c>
      <c r="D5904" s="92">
        <v>100</v>
      </c>
      <c r="E5904" s="396" t="s">
        <v>1686</v>
      </c>
      <c r="F5904" s="86" t="s">
        <v>1051</v>
      </c>
      <c r="G5904" s="92">
        <v>52</v>
      </c>
      <c r="H5904" s="848" t="s">
        <v>1712</v>
      </c>
      <c r="I5904" s="849"/>
      <c r="J5904" s="81" t="s">
        <v>1711</v>
      </c>
      <c r="K5904" s="97">
        <v>30</v>
      </c>
      <c r="L5904" s="82" t="s">
        <v>1705</v>
      </c>
      <c r="M5904" s="98">
        <v>130</v>
      </c>
    </row>
    <row r="5905" spans="2:13">
      <c r="B5905" s="61" t="s">
        <v>1687</v>
      </c>
      <c r="C5905" s="86" t="s">
        <v>1722</v>
      </c>
      <c r="D5905" s="92">
        <v>0</v>
      </c>
      <c r="E5905" s="396" t="s">
        <v>1687</v>
      </c>
      <c r="F5905" s="86" t="s">
        <v>1722</v>
      </c>
      <c r="G5905" s="92">
        <v>0</v>
      </c>
      <c r="H5905" s="397"/>
      <c r="I5905" s="397"/>
      <c r="J5905" s="397"/>
      <c r="K5905" s="397"/>
      <c r="L5905" s="397"/>
      <c r="M5905" s="65"/>
    </row>
    <row r="5906" spans="2:13">
      <c r="B5906" s="61" t="s">
        <v>1688</v>
      </c>
      <c r="C5906" s="86" t="s">
        <v>1722</v>
      </c>
      <c r="D5906" s="92">
        <v>0</v>
      </c>
      <c r="E5906" s="396" t="s">
        <v>1688</v>
      </c>
      <c r="F5906" s="86" t="s">
        <v>13</v>
      </c>
      <c r="G5906" s="92">
        <v>90</v>
      </c>
      <c r="H5906" s="397"/>
      <c r="I5906" s="397"/>
      <c r="J5906" s="397"/>
      <c r="K5906" s="397"/>
      <c r="L5906" s="397"/>
      <c r="M5906" s="65"/>
    </row>
    <row r="5907" spans="2:13">
      <c r="B5907" s="61" t="s">
        <v>1689</v>
      </c>
      <c r="C5907" s="86" t="s">
        <v>1722</v>
      </c>
      <c r="D5907" s="92">
        <v>0</v>
      </c>
      <c r="E5907" s="396" t="s">
        <v>1689</v>
      </c>
      <c r="F5907" s="86" t="s">
        <v>1722</v>
      </c>
      <c r="G5907" s="92">
        <v>0</v>
      </c>
      <c r="H5907" s="397"/>
      <c r="I5907" s="397"/>
      <c r="J5907" s="397"/>
      <c r="K5907" s="397"/>
      <c r="L5907" s="397"/>
      <c r="M5907" s="65"/>
    </row>
    <row r="5908" spans="2:13">
      <c r="B5908" s="61" t="s">
        <v>1690</v>
      </c>
      <c r="C5908" s="86" t="s">
        <v>1154</v>
      </c>
      <c r="D5908" s="92">
        <v>68</v>
      </c>
      <c r="E5908" s="396" t="s">
        <v>1690</v>
      </c>
      <c r="F5908" s="86" t="s">
        <v>1722</v>
      </c>
      <c r="G5908" s="92">
        <v>0</v>
      </c>
      <c r="H5908" s="397"/>
      <c r="I5908" s="397"/>
      <c r="J5908" s="397"/>
      <c r="K5908" s="397"/>
      <c r="L5908" s="397"/>
      <c r="M5908" s="65"/>
    </row>
    <row r="5909" spans="2:13">
      <c r="B5909" s="61" t="s">
        <v>1691</v>
      </c>
      <c r="C5909" s="86" t="s">
        <v>1722</v>
      </c>
      <c r="D5909" s="92">
        <v>0</v>
      </c>
      <c r="E5909" s="396" t="s">
        <v>1691</v>
      </c>
      <c r="F5909" s="86" t="s">
        <v>1722</v>
      </c>
      <c r="G5909" s="92">
        <v>0</v>
      </c>
      <c r="H5909" s="86" t="s">
        <v>1716</v>
      </c>
      <c r="I5909" s="397"/>
      <c r="J5909" s="85" t="s">
        <v>1717</v>
      </c>
      <c r="K5909" s="397"/>
      <c r="L5909" s="85" t="s">
        <v>1718</v>
      </c>
      <c r="M5909" s="65"/>
    </row>
    <row r="5910" spans="2:13">
      <c r="B5910" s="61" t="s">
        <v>1692</v>
      </c>
      <c r="C5910" s="86" t="s">
        <v>1722</v>
      </c>
      <c r="D5910" s="92">
        <v>0</v>
      </c>
      <c r="E5910" s="396" t="s">
        <v>1692</v>
      </c>
      <c r="F5910" s="86" t="s">
        <v>1722</v>
      </c>
      <c r="G5910" s="92">
        <v>0</v>
      </c>
      <c r="H5910" s="397"/>
      <c r="I5910" s="397"/>
      <c r="J5910" s="397"/>
      <c r="K5910" s="397"/>
      <c r="L5910" s="397"/>
      <c r="M5910" s="65"/>
    </row>
    <row r="5911" spans="2:13">
      <c r="B5911" s="61" t="s">
        <v>1677</v>
      </c>
      <c r="C5911" s="86" t="s">
        <v>1081</v>
      </c>
      <c r="D5911" s="92">
        <v>75</v>
      </c>
      <c r="E5911" s="396" t="s">
        <v>1677</v>
      </c>
      <c r="F5911" s="86" t="s">
        <v>1722</v>
      </c>
      <c r="G5911" s="92">
        <v>0</v>
      </c>
      <c r="H5911" s="397"/>
      <c r="I5911" s="397"/>
      <c r="J5911" s="397"/>
      <c r="K5911" s="397"/>
      <c r="L5911" s="397"/>
      <c r="M5911" s="65"/>
    </row>
    <row r="5912" spans="2:13">
      <c r="B5912" s="61" t="s">
        <v>1693</v>
      </c>
      <c r="C5912" s="86" t="s">
        <v>1722</v>
      </c>
      <c r="D5912" s="92">
        <v>0</v>
      </c>
      <c r="E5912" s="396" t="s">
        <v>1693</v>
      </c>
      <c r="F5912" s="86" t="s">
        <v>1722</v>
      </c>
      <c r="G5912" s="92">
        <v>0</v>
      </c>
      <c r="H5912" s="397"/>
      <c r="I5912" s="397"/>
      <c r="J5912" s="397"/>
      <c r="K5912" s="397"/>
      <c r="L5912" s="397"/>
      <c r="M5912" s="65"/>
    </row>
    <row r="5913" spans="2:13" ht="15.75" thickBot="1">
      <c r="B5913" s="102" t="s">
        <v>1729</v>
      </c>
      <c r="C5913" s="93"/>
      <c r="D5913" s="108">
        <v>83</v>
      </c>
      <c r="E5913" s="103" t="s">
        <v>1730</v>
      </c>
      <c r="F5913" s="93"/>
      <c r="G5913" s="108">
        <v>76</v>
      </c>
      <c r="H5913" s="83"/>
      <c r="I5913" s="83"/>
      <c r="J5913" s="83"/>
      <c r="K5913" s="83"/>
      <c r="L5913" s="83"/>
      <c r="M5913" s="84"/>
    </row>
    <row r="5914" spans="2:13" ht="15.75" thickTop="1">
      <c r="B5914" s="156"/>
      <c r="C5914" s="157"/>
      <c r="D5914" s="157"/>
      <c r="E5914" s="156"/>
      <c r="F5914" s="157"/>
      <c r="G5914" s="157"/>
      <c r="H5914" s="156"/>
      <c r="I5914" s="156"/>
      <c r="J5914" s="156"/>
      <c r="K5914" s="156"/>
      <c r="L5914" s="156"/>
      <c r="M5914" s="156"/>
    </row>
    <row r="5915" spans="2:13">
      <c r="B5915" s="156"/>
      <c r="C5915" s="157"/>
      <c r="D5915" s="157"/>
      <c r="E5915" s="156"/>
      <c r="F5915" s="157"/>
      <c r="G5915" s="157"/>
      <c r="H5915" s="156"/>
      <c r="I5915" s="156"/>
      <c r="J5915" s="156"/>
      <c r="K5915" s="156"/>
      <c r="L5915" s="156"/>
      <c r="M5915" s="156"/>
    </row>
    <row r="5916" spans="2:13" ht="15.75" thickBot="1">
      <c r="B5916" s="156"/>
      <c r="C5916" s="157"/>
      <c r="D5916" s="157"/>
      <c r="E5916" s="156"/>
      <c r="F5916" s="157"/>
      <c r="G5916" s="157"/>
      <c r="H5916" s="156"/>
      <c r="I5916" s="156"/>
      <c r="J5916" s="156"/>
      <c r="K5916" s="156"/>
      <c r="L5916" s="156"/>
      <c r="M5916" s="156"/>
    </row>
    <row r="5917" spans="2:13" ht="16.5" thickTop="1" thickBot="1">
      <c r="B5917" s="833" t="s">
        <v>2189</v>
      </c>
      <c r="C5917" s="834"/>
      <c r="D5917" s="835" t="s">
        <v>1658</v>
      </c>
      <c r="E5917" s="836"/>
      <c r="F5917" s="836"/>
      <c r="G5917" s="836"/>
      <c r="H5917" s="836"/>
      <c r="I5917" s="837"/>
      <c r="J5917" s="507"/>
      <c r="K5917" s="59"/>
      <c r="L5917" s="59"/>
      <c r="M5917" s="60"/>
    </row>
    <row r="5918" spans="2:13" ht="15.75" thickTop="1">
      <c r="B5918" s="66" t="s">
        <v>1667</v>
      </c>
      <c r="C5918" s="750" t="s">
        <v>2176</v>
      </c>
      <c r="D5918" s="749" t="s">
        <v>1652</v>
      </c>
      <c r="E5918" s="750" t="s">
        <v>1653</v>
      </c>
      <c r="F5918" s="750" t="s">
        <v>1654</v>
      </c>
      <c r="G5918" s="750" t="s">
        <v>1656</v>
      </c>
      <c r="H5918" s="750" t="s">
        <v>1655</v>
      </c>
      <c r="I5918" s="751" t="s">
        <v>1657</v>
      </c>
      <c r="J5918" s="508"/>
      <c r="K5918" s="753"/>
      <c r="L5918" s="753"/>
      <c r="M5918" s="65"/>
    </row>
    <row r="5919" spans="2:13">
      <c r="B5919" s="66" t="s">
        <v>1757</v>
      </c>
      <c r="C5919" s="86" t="s">
        <v>1792</v>
      </c>
      <c r="D5919" s="87">
        <v>85</v>
      </c>
      <c r="E5919" s="88">
        <v>80</v>
      </c>
      <c r="F5919" s="88">
        <v>90</v>
      </c>
      <c r="G5919" s="88">
        <v>105</v>
      </c>
      <c r="H5919" s="88">
        <v>95</v>
      </c>
      <c r="I5919" s="89">
        <v>60</v>
      </c>
      <c r="J5919" s="508"/>
      <c r="K5919" s="753"/>
      <c r="L5919" s="753"/>
      <c r="M5919" s="65"/>
    </row>
    <row r="5920" spans="2:13">
      <c r="B5920" s="66" t="s">
        <v>1665</v>
      </c>
      <c r="C5920" s="86" t="s">
        <v>11</v>
      </c>
      <c r="D5920" s="838" t="s">
        <v>1669</v>
      </c>
      <c r="E5920" s="839"/>
      <c r="F5920" s="839"/>
      <c r="G5920" s="839"/>
      <c r="H5920" s="839"/>
      <c r="I5920" s="840"/>
      <c r="J5920" s="508"/>
      <c r="K5920" s="753"/>
      <c r="L5920" s="753"/>
      <c r="M5920" s="65"/>
    </row>
    <row r="5921" spans="2:13">
      <c r="B5921" s="66" t="s">
        <v>1666</v>
      </c>
      <c r="C5921" s="86" t="s">
        <v>1723</v>
      </c>
      <c r="D5921" s="841" t="s">
        <v>1661</v>
      </c>
      <c r="E5921" s="842"/>
      <c r="F5921" s="842"/>
      <c r="G5921" s="842" t="s">
        <v>1662</v>
      </c>
      <c r="H5921" s="842"/>
      <c r="I5921" s="843"/>
      <c r="J5921" s="508"/>
      <c r="K5921" s="753"/>
      <c r="L5921" s="753"/>
      <c r="M5921" s="65"/>
    </row>
    <row r="5922" spans="2:13">
      <c r="B5922" s="66" t="s">
        <v>1670</v>
      </c>
      <c r="C5922" s="86" t="s">
        <v>1626</v>
      </c>
      <c r="D5922" s="63" t="s">
        <v>1663</v>
      </c>
      <c r="E5922" s="753" t="s">
        <v>1144</v>
      </c>
      <c r="F5922" s="753"/>
      <c r="G5922" s="64" t="s">
        <v>1663</v>
      </c>
      <c r="H5922" s="753" t="s">
        <v>1723</v>
      </c>
      <c r="I5922" s="70"/>
      <c r="J5922" s="508"/>
      <c r="K5922" s="753"/>
      <c r="L5922" s="753"/>
      <c r="M5922" s="65"/>
    </row>
    <row r="5923" spans="2:13">
      <c r="B5923" s="66" t="s">
        <v>1659</v>
      </c>
      <c r="C5923" s="140">
        <v>145.19</v>
      </c>
      <c r="D5923" s="71" t="s">
        <v>1664</v>
      </c>
      <c r="E5923" s="90">
        <v>102</v>
      </c>
      <c r="F5923" s="68"/>
      <c r="G5923" s="72" t="s">
        <v>1664</v>
      </c>
      <c r="H5923" s="90" t="s">
        <v>1723</v>
      </c>
      <c r="I5923" s="69"/>
      <c r="J5923" s="508"/>
      <c r="K5923" s="753"/>
      <c r="L5923" s="753"/>
      <c r="M5923" s="65"/>
    </row>
    <row r="5924" spans="2:13">
      <c r="B5924" s="66" t="s">
        <v>1660</v>
      </c>
      <c r="C5924" s="140">
        <v>285.97000000000003</v>
      </c>
      <c r="D5924" s="838" t="s">
        <v>1668</v>
      </c>
      <c r="E5924" s="839"/>
      <c r="F5924" s="839"/>
      <c r="G5924" s="839"/>
      <c r="H5924" s="839"/>
      <c r="I5924" s="840"/>
      <c r="J5924" s="508"/>
      <c r="K5924" s="753"/>
      <c r="L5924" s="753"/>
      <c r="M5924" s="65"/>
    </row>
    <row r="5925" spans="2:13">
      <c r="B5925" s="66" t="s">
        <v>1728</v>
      </c>
      <c r="C5925" s="140">
        <v>374.91</v>
      </c>
      <c r="D5925" s="841" t="s">
        <v>1661</v>
      </c>
      <c r="E5925" s="842"/>
      <c r="F5925" s="842"/>
      <c r="G5925" s="842" t="s">
        <v>1662</v>
      </c>
      <c r="H5925" s="842"/>
      <c r="I5925" s="843"/>
      <c r="J5925" s="508"/>
      <c r="K5925" s="753"/>
      <c r="L5925" s="753"/>
      <c r="M5925" s="65"/>
    </row>
    <row r="5926" spans="2:13">
      <c r="B5926" s="66" t="s">
        <v>1713</v>
      </c>
      <c r="C5926" s="140">
        <v>1.31</v>
      </c>
      <c r="D5926" s="63" t="s">
        <v>1663</v>
      </c>
      <c r="E5926" s="753" t="s">
        <v>1321</v>
      </c>
      <c r="F5926" s="753"/>
      <c r="G5926" s="64" t="s">
        <v>1663</v>
      </c>
      <c r="H5926" s="753" t="s">
        <v>1723</v>
      </c>
      <c r="I5926" s="70"/>
      <c r="J5926" s="508"/>
      <c r="K5926" s="753"/>
      <c r="L5926" s="753"/>
      <c r="M5926" s="65"/>
    </row>
    <row r="5927" spans="2:13">
      <c r="B5927" s="66" t="s">
        <v>1714</v>
      </c>
      <c r="C5927" s="140">
        <v>0.92</v>
      </c>
      <c r="D5927" s="63" t="s">
        <v>1664</v>
      </c>
      <c r="E5927" s="90">
        <v>80</v>
      </c>
      <c r="F5927" s="68"/>
      <c r="G5927" s="72" t="s">
        <v>1664</v>
      </c>
      <c r="H5927" s="91" t="s">
        <v>1723</v>
      </c>
      <c r="I5927" s="70"/>
      <c r="J5927" s="508"/>
      <c r="K5927" s="753"/>
      <c r="L5927" s="753"/>
      <c r="M5927" s="65"/>
    </row>
    <row r="5928" spans="2:13">
      <c r="B5928" s="844" t="s">
        <v>1671</v>
      </c>
      <c r="C5928" s="839"/>
      <c r="D5928" s="840"/>
      <c r="E5928" s="838" t="s">
        <v>1672</v>
      </c>
      <c r="F5928" s="839"/>
      <c r="G5928" s="840"/>
      <c r="H5928" s="838" t="s">
        <v>1673</v>
      </c>
      <c r="I5928" s="839"/>
      <c r="J5928" s="840"/>
      <c r="K5928" s="838" t="s">
        <v>1701</v>
      </c>
      <c r="L5928" s="839"/>
      <c r="M5928" s="845"/>
    </row>
    <row r="5929" spans="2:13">
      <c r="B5929" s="73" t="s">
        <v>1674</v>
      </c>
      <c r="C5929" s="750" t="s">
        <v>1675</v>
      </c>
      <c r="D5929" s="751" t="s">
        <v>1676</v>
      </c>
      <c r="E5929" s="749" t="s">
        <v>1674</v>
      </c>
      <c r="F5929" s="750" t="s">
        <v>1675</v>
      </c>
      <c r="G5929" s="751" t="s">
        <v>1676</v>
      </c>
      <c r="H5929" s="749" t="s">
        <v>1694</v>
      </c>
      <c r="I5929" s="750" t="s">
        <v>1731</v>
      </c>
      <c r="J5929" s="751" t="s">
        <v>1732</v>
      </c>
      <c r="K5929" s="749" t="s">
        <v>1702</v>
      </c>
      <c r="L5929" s="750"/>
      <c r="M5929" s="77" t="s">
        <v>1703</v>
      </c>
    </row>
    <row r="5930" spans="2:13">
      <c r="B5930" s="61" t="s">
        <v>1678</v>
      </c>
      <c r="C5930" s="86" t="s">
        <v>1723</v>
      </c>
      <c r="D5930" s="92" t="s">
        <v>1723</v>
      </c>
      <c r="E5930" s="752" t="s">
        <v>1678</v>
      </c>
      <c r="F5930" s="86" t="s">
        <v>1723</v>
      </c>
      <c r="G5930" s="92" t="s">
        <v>1723</v>
      </c>
      <c r="H5930" s="752" t="s">
        <v>1695</v>
      </c>
      <c r="I5930" s="86">
        <v>0</v>
      </c>
      <c r="J5930" s="92">
        <v>7</v>
      </c>
      <c r="K5930" s="752" t="s">
        <v>1704</v>
      </c>
      <c r="L5930" s="753"/>
      <c r="M5930" s="107">
        <v>25</v>
      </c>
    </row>
    <row r="5931" spans="2:13">
      <c r="B5931" s="61" t="s">
        <v>1679</v>
      </c>
      <c r="C5931" s="86" t="s">
        <v>1722</v>
      </c>
      <c r="D5931" s="92">
        <v>0</v>
      </c>
      <c r="E5931" s="752" t="s">
        <v>1679</v>
      </c>
      <c r="F5931" s="86" t="s">
        <v>1722</v>
      </c>
      <c r="G5931" s="92">
        <v>0</v>
      </c>
      <c r="H5931" s="752" t="s">
        <v>1696</v>
      </c>
      <c r="I5931" s="86">
        <v>90</v>
      </c>
      <c r="J5931" s="92">
        <v>10</v>
      </c>
      <c r="K5931" s="752" t="s">
        <v>1735</v>
      </c>
      <c r="L5931" s="753"/>
      <c r="M5931" s="107">
        <v>50</v>
      </c>
    </row>
    <row r="5932" spans="2:13">
      <c r="B5932" s="61" t="s">
        <v>1680</v>
      </c>
      <c r="C5932" s="86" t="s">
        <v>1722</v>
      </c>
      <c r="D5932" s="92">
        <v>0</v>
      </c>
      <c r="E5932" s="752" t="s">
        <v>1680</v>
      </c>
      <c r="F5932" s="86" t="s">
        <v>1722</v>
      </c>
      <c r="G5932" s="92">
        <v>0</v>
      </c>
      <c r="H5932" s="752" t="s">
        <v>1697</v>
      </c>
      <c r="I5932" s="86">
        <v>0</v>
      </c>
      <c r="J5932" s="92">
        <v>20</v>
      </c>
      <c r="K5932" s="67" t="s">
        <v>1706</v>
      </c>
      <c r="L5932" s="68"/>
      <c r="M5932" s="101">
        <v>0</v>
      </c>
    </row>
    <row r="5933" spans="2:13">
      <c r="B5933" s="61" t="s">
        <v>1681</v>
      </c>
      <c r="C5933" s="86" t="s">
        <v>1722</v>
      </c>
      <c r="D5933" s="92">
        <v>0</v>
      </c>
      <c r="E5933" s="752" t="s">
        <v>1681</v>
      </c>
      <c r="F5933" s="96" t="s">
        <v>1307</v>
      </c>
      <c r="G5933" s="92">
        <v>95</v>
      </c>
      <c r="H5933" s="752" t="s">
        <v>1698</v>
      </c>
      <c r="I5933" s="86">
        <v>0</v>
      </c>
      <c r="J5933" s="92">
        <v>10</v>
      </c>
      <c r="K5933" s="838" t="s">
        <v>1707</v>
      </c>
      <c r="L5933" s="839"/>
      <c r="M5933" s="845"/>
    </row>
    <row r="5934" spans="2:13">
      <c r="B5934" s="61" t="s">
        <v>1682</v>
      </c>
      <c r="C5934" s="86" t="s">
        <v>1722</v>
      </c>
      <c r="D5934" s="92">
        <v>0</v>
      </c>
      <c r="E5934" s="752" t="s">
        <v>1682</v>
      </c>
      <c r="F5934" s="94" t="s">
        <v>1908</v>
      </c>
      <c r="G5934" s="92">
        <v>60</v>
      </c>
      <c r="H5934" s="753" t="s">
        <v>1724</v>
      </c>
      <c r="I5934" s="86">
        <v>0</v>
      </c>
      <c r="J5934" s="92">
        <v>0</v>
      </c>
      <c r="K5934" s="846" t="s">
        <v>1708</v>
      </c>
      <c r="L5934" s="847"/>
      <c r="M5934" s="107">
        <v>0</v>
      </c>
    </row>
    <row r="5935" spans="2:13">
      <c r="B5935" s="61" t="s">
        <v>1683</v>
      </c>
      <c r="C5935" s="86" t="s">
        <v>1722</v>
      </c>
      <c r="D5935" s="92">
        <v>0</v>
      </c>
      <c r="E5935" s="752" t="s">
        <v>1683</v>
      </c>
      <c r="F5935" s="86" t="s">
        <v>950</v>
      </c>
      <c r="G5935" s="92">
        <v>95</v>
      </c>
      <c r="H5935" s="752" t="s">
        <v>1699</v>
      </c>
      <c r="I5935" s="86">
        <v>100</v>
      </c>
      <c r="J5935" s="92">
        <v>10</v>
      </c>
      <c r="K5935" s="846" t="s">
        <v>1709</v>
      </c>
      <c r="L5935" s="847"/>
      <c r="M5935" s="107">
        <v>0</v>
      </c>
    </row>
    <row r="5936" spans="2:13">
      <c r="B5936" s="61" t="s">
        <v>1684</v>
      </c>
      <c r="C5936" s="86" t="s">
        <v>1722</v>
      </c>
      <c r="D5936" s="92">
        <v>0</v>
      </c>
      <c r="E5936" s="752" t="s">
        <v>1684</v>
      </c>
      <c r="F5936" s="86" t="s">
        <v>1722</v>
      </c>
      <c r="G5936" s="92">
        <v>0</v>
      </c>
      <c r="H5936" s="752" t="s">
        <v>1685</v>
      </c>
      <c r="I5936" s="86">
        <v>85</v>
      </c>
      <c r="J5936" s="92">
        <v>0</v>
      </c>
      <c r="K5936" s="846" t="s">
        <v>1710</v>
      </c>
      <c r="L5936" s="847"/>
      <c r="M5936" s="107">
        <v>0</v>
      </c>
    </row>
    <row r="5937" spans="2:13">
      <c r="B5937" s="61" t="s">
        <v>1685</v>
      </c>
      <c r="C5937" s="86" t="s">
        <v>1722</v>
      </c>
      <c r="D5937" s="92">
        <v>0</v>
      </c>
      <c r="E5937" s="752" t="s">
        <v>1685</v>
      </c>
      <c r="F5937" s="86" t="s">
        <v>1722</v>
      </c>
      <c r="G5937" s="92">
        <v>0</v>
      </c>
      <c r="H5937" s="752" t="s">
        <v>1700</v>
      </c>
      <c r="I5937" s="100">
        <v>0</v>
      </c>
      <c r="J5937" s="106">
        <v>0</v>
      </c>
      <c r="K5937" s="593" t="s">
        <v>2003</v>
      </c>
      <c r="L5937" s="100"/>
      <c r="M5937" s="101">
        <v>0</v>
      </c>
    </row>
    <row r="5938" spans="2:13">
      <c r="B5938" s="61" t="s">
        <v>1686</v>
      </c>
      <c r="C5938" s="86" t="s">
        <v>1722</v>
      </c>
      <c r="D5938" s="92">
        <v>0</v>
      </c>
      <c r="E5938" s="752" t="s">
        <v>1686</v>
      </c>
      <c r="F5938" s="86" t="s">
        <v>1722</v>
      </c>
      <c r="G5938" s="92">
        <v>0</v>
      </c>
      <c r="H5938" s="848" t="s">
        <v>1712</v>
      </c>
      <c r="I5938" s="849"/>
      <c r="J5938" s="81" t="s">
        <v>1711</v>
      </c>
      <c r="K5938" s="97">
        <v>30</v>
      </c>
      <c r="L5938" s="82" t="s">
        <v>1705</v>
      </c>
      <c r="M5938" s="98">
        <v>155</v>
      </c>
    </row>
    <row r="5939" spans="2:13">
      <c r="B5939" s="61" t="s">
        <v>1687</v>
      </c>
      <c r="C5939" s="86" t="s">
        <v>627</v>
      </c>
      <c r="D5939" s="92">
        <v>60</v>
      </c>
      <c r="E5939" s="752" t="s">
        <v>1687</v>
      </c>
      <c r="F5939" s="86" t="s">
        <v>1722</v>
      </c>
      <c r="G5939" s="92">
        <v>0</v>
      </c>
      <c r="H5939" s="753"/>
      <c r="I5939" s="753"/>
      <c r="J5939" s="753"/>
      <c r="K5939" s="753"/>
      <c r="L5939" s="753"/>
      <c r="M5939" s="65"/>
    </row>
    <row r="5940" spans="2:13">
      <c r="B5940" s="61" t="s">
        <v>1688</v>
      </c>
      <c r="C5940" s="96" t="s">
        <v>1372</v>
      </c>
      <c r="D5940" s="92">
        <v>72</v>
      </c>
      <c r="E5940" s="752" t="s">
        <v>1688</v>
      </c>
      <c r="F5940" s="86" t="s">
        <v>13</v>
      </c>
      <c r="G5940" s="92">
        <v>90</v>
      </c>
      <c r="H5940" s="753"/>
      <c r="I5940" s="753"/>
      <c r="J5940" s="753"/>
      <c r="K5940" s="753"/>
      <c r="L5940" s="753"/>
      <c r="M5940" s="65"/>
    </row>
    <row r="5941" spans="2:13">
      <c r="B5941" s="61" t="s">
        <v>1689</v>
      </c>
      <c r="C5941" s="86" t="s">
        <v>1722</v>
      </c>
      <c r="D5941" s="92">
        <v>0</v>
      </c>
      <c r="E5941" s="752" t="s">
        <v>1689</v>
      </c>
      <c r="F5941" s="96" t="s">
        <v>1195</v>
      </c>
      <c r="G5941" s="92">
        <v>75</v>
      </c>
      <c r="H5941" s="753"/>
      <c r="I5941" s="753"/>
      <c r="J5941" s="753"/>
      <c r="K5941" s="753"/>
      <c r="L5941" s="753"/>
      <c r="M5941" s="65"/>
    </row>
    <row r="5942" spans="2:13">
      <c r="B5942" s="61" t="s">
        <v>1690</v>
      </c>
      <c r="C5942" s="86" t="s">
        <v>1722</v>
      </c>
      <c r="D5942" s="92">
        <v>0</v>
      </c>
      <c r="E5942" s="752" t="s">
        <v>1690</v>
      </c>
      <c r="F5942" s="86" t="s">
        <v>1722</v>
      </c>
      <c r="G5942" s="92">
        <v>0</v>
      </c>
      <c r="H5942" s="753"/>
      <c r="I5942" s="753"/>
      <c r="J5942" s="753"/>
      <c r="K5942" s="753"/>
      <c r="L5942" s="753"/>
      <c r="M5942" s="65"/>
    </row>
    <row r="5943" spans="2:13">
      <c r="B5943" s="61" t="s">
        <v>1691</v>
      </c>
      <c r="C5943" s="86" t="s">
        <v>1722</v>
      </c>
      <c r="D5943" s="92">
        <v>0</v>
      </c>
      <c r="E5943" s="752" t="s">
        <v>1691</v>
      </c>
      <c r="F5943" s="96" t="s">
        <v>1185</v>
      </c>
      <c r="G5943" s="92">
        <v>80</v>
      </c>
      <c r="H5943" s="86"/>
      <c r="I5943" s="753" t="s">
        <v>1800</v>
      </c>
      <c r="J5943" s="85"/>
      <c r="K5943" s="753"/>
      <c r="L5943" s="85" t="s">
        <v>1718</v>
      </c>
      <c r="M5943" s="65"/>
    </row>
    <row r="5944" spans="2:13">
      <c r="B5944" s="61" t="s">
        <v>1692</v>
      </c>
      <c r="C5944" s="86" t="s">
        <v>1722</v>
      </c>
      <c r="D5944" s="92">
        <v>0</v>
      </c>
      <c r="E5944" s="752" t="s">
        <v>1692</v>
      </c>
      <c r="F5944" s="86" t="s">
        <v>1722</v>
      </c>
      <c r="G5944" s="92">
        <v>0</v>
      </c>
      <c r="H5944" s="753"/>
      <c r="I5944" s="753"/>
      <c r="J5944" s="753"/>
      <c r="K5944" s="753"/>
      <c r="L5944" s="753"/>
      <c r="M5944" s="65"/>
    </row>
    <row r="5945" spans="2:13">
      <c r="B5945" s="61" t="s">
        <v>1677</v>
      </c>
      <c r="C5945" s="86" t="s">
        <v>1299</v>
      </c>
      <c r="D5945" s="92">
        <v>40</v>
      </c>
      <c r="E5945" s="752" t="s">
        <v>1677</v>
      </c>
      <c r="F5945" s="86" t="s">
        <v>1722</v>
      </c>
      <c r="G5945" s="92">
        <v>0</v>
      </c>
      <c r="H5945" s="753"/>
      <c r="I5945" s="753"/>
      <c r="J5945" s="753"/>
      <c r="K5945" s="753"/>
      <c r="L5945" s="753"/>
      <c r="M5945" s="65"/>
    </row>
    <row r="5946" spans="2:13">
      <c r="B5946" s="61" t="s">
        <v>1693</v>
      </c>
      <c r="C5946" s="86" t="s">
        <v>964</v>
      </c>
      <c r="D5946" s="92">
        <v>75</v>
      </c>
      <c r="E5946" s="752" t="s">
        <v>1693</v>
      </c>
      <c r="F5946" s="86" t="s">
        <v>1722</v>
      </c>
      <c r="G5946" s="92">
        <v>0</v>
      </c>
      <c r="H5946" s="753"/>
      <c r="I5946" s="753"/>
      <c r="J5946" s="753"/>
      <c r="K5946" s="753"/>
      <c r="L5946" s="753"/>
      <c r="M5946" s="65"/>
    </row>
    <row r="5947" spans="2:13" ht="15.75" thickBot="1">
      <c r="B5947" s="102" t="s">
        <v>1729</v>
      </c>
      <c r="C5947" s="93"/>
      <c r="D5947" s="108">
        <v>62</v>
      </c>
      <c r="E5947" s="103" t="s">
        <v>1730</v>
      </c>
      <c r="F5947" s="93"/>
      <c r="G5947" s="108">
        <v>83</v>
      </c>
      <c r="H5947" s="83"/>
      <c r="I5947" s="83"/>
      <c r="J5947" s="83"/>
      <c r="K5947" s="83"/>
      <c r="L5947" s="83"/>
      <c r="M5947" s="84"/>
    </row>
    <row r="5948" spans="2:13" ht="16.5" thickTop="1" thickBot="1">
      <c r="B5948" s="156"/>
      <c r="C5948" s="157"/>
      <c r="D5948" s="157"/>
      <c r="E5948" s="156"/>
      <c r="F5948" s="157"/>
      <c r="G5948" s="157"/>
      <c r="H5948" s="156"/>
      <c r="I5948" s="156"/>
      <c r="J5948" s="156"/>
      <c r="K5948" s="156"/>
      <c r="L5948" s="156"/>
      <c r="M5948" s="156"/>
    </row>
    <row r="5949" spans="2:13" ht="16.5" thickTop="1" thickBot="1">
      <c r="B5949" s="833" t="s">
        <v>1906</v>
      </c>
      <c r="C5949" s="834"/>
      <c r="D5949" s="835" t="s">
        <v>1658</v>
      </c>
      <c r="E5949" s="836"/>
      <c r="F5949" s="836"/>
      <c r="G5949" s="836"/>
      <c r="H5949" s="836"/>
      <c r="I5949" s="837"/>
      <c r="J5949" s="131"/>
      <c r="K5949" s="59"/>
      <c r="L5949" s="59"/>
      <c r="M5949" s="60"/>
    </row>
    <row r="5950" spans="2:13" ht="15.75" thickTop="1">
      <c r="B5950" s="66" t="s">
        <v>1667</v>
      </c>
      <c r="C5950" s="601" t="s">
        <v>2081</v>
      </c>
      <c r="D5950" s="398" t="s">
        <v>1652</v>
      </c>
      <c r="E5950" s="399" t="s">
        <v>1653</v>
      </c>
      <c r="F5950" s="399" t="s">
        <v>1654</v>
      </c>
      <c r="G5950" s="399" t="s">
        <v>1656</v>
      </c>
      <c r="H5950" s="399" t="s">
        <v>1655</v>
      </c>
      <c r="I5950" s="400" t="s">
        <v>1657</v>
      </c>
      <c r="J5950" s="132"/>
      <c r="K5950" s="402"/>
      <c r="L5950" s="402"/>
      <c r="M5950" s="65"/>
    </row>
    <row r="5951" spans="2:13">
      <c r="B5951" s="66" t="s">
        <v>1757</v>
      </c>
      <c r="C5951" s="86" t="s">
        <v>1762</v>
      </c>
      <c r="D5951" s="87">
        <v>85</v>
      </c>
      <c r="E5951" s="88">
        <v>80</v>
      </c>
      <c r="F5951" s="88">
        <v>70</v>
      </c>
      <c r="G5951" s="88">
        <v>135</v>
      </c>
      <c r="H5951" s="88">
        <v>75</v>
      </c>
      <c r="I5951" s="89">
        <v>90</v>
      </c>
      <c r="J5951" s="132"/>
      <c r="K5951" s="402"/>
      <c r="L5951" s="402"/>
      <c r="M5951" s="65"/>
    </row>
    <row r="5952" spans="2:13">
      <c r="B5952" s="66" t="s">
        <v>1665</v>
      </c>
      <c r="C5952" s="86" t="s">
        <v>11</v>
      </c>
      <c r="D5952" s="838" t="s">
        <v>1669</v>
      </c>
      <c r="E5952" s="839"/>
      <c r="F5952" s="839"/>
      <c r="G5952" s="839"/>
      <c r="H5952" s="839"/>
      <c r="I5952" s="840"/>
      <c r="J5952" s="132"/>
      <c r="K5952" s="402"/>
      <c r="L5952" s="402"/>
      <c r="M5952" s="65"/>
    </row>
    <row r="5953" spans="2:13">
      <c r="B5953" s="66" t="s">
        <v>1666</v>
      </c>
      <c r="C5953" s="86" t="s">
        <v>1723</v>
      </c>
      <c r="D5953" s="841" t="s">
        <v>1661</v>
      </c>
      <c r="E5953" s="842"/>
      <c r="F5953" s="842"/>
      <c r="G5953" s="842" t="s">
        <v>1662</v>
      </c>
      <c r="H5953" s="842"/>
      <c r="I5953" s="843"/>
      <c r="J5953" s="132"/>
      <c r="K5953" s="402"/>
      <c r="L5953" s="402"/>
      <c r="M5953" s="65"/>
    </row>
    <row r="5954" spans="2:13">
      <c r="B5954" s="66" t="s">
        <v>1670</v>
      </c>
      <c r="C5954" s="96" t="s">
        <v>1404</v>
      </c>
      <c r="D5954" s="63" t="s">
        <v>1663</v>
      </c>
      <c r="E5954" s="402" t="s">
        <v>1144</v>
      </c>
      <c r="F5954" s="402"/>
      <c r="G5954" s="64" t="s">
        <v>1663</v>
      </c>
      <c r="H5954" s="402" t="s">
        <v>1723</v>
      </c>
      <c r="I5954" s="70"/>
      <c r="J5954" s="132"/>
      <c r="K5954" s="402"/>
      <c r="L5954" s="402"/>
      <c r="M5954" s="65"/>
    </row>
    <row r="5955" spans="2:13">
      <c r="B5955" s="66" t="s">
        <v>1659</v>
      </c>
      <c r="C5955" s="86">
        <v>353.37</v>
      </c>
      <c r="D5955" s="71" t="s">
        <v>1664</v>
      </c>
      <c r="E5955" s="90">
        <v>102</v>
      </c>
      <c r="F5955" s="68"/>
      <c r="G5955" s="72" t="s">
        <v>1664</v>
      </c>
      <c r="H5955" s="90" t="s">
        <v>1723</v>
      </c>
      <c r="I5955" s="69"/>
      <c r="J5955" s="132"/>
      <c r="K5955" s="402"/>
      <c r="L5955" s="402"/>
      <c r="M5955" s="65"/>
    </row>
    <row r="5956" spans="2:13">
      <c r="B5956" s="66" t="s">
        <v>1660</v>
      </c>
      <c r="C5956" s="86">
        <v>224.14</v>
      </c>
      <c r="D5956" s="838" t="s">
        <v>1668</v>
      </c>
      <c r="E5956" s="839"/>
      <c r="F5956" s="839"/>
      <c r="G5956" s="839"/>
      <c r="H5956" s="839"/>
      <c r="I5956" s="840"/>
      <c r="J5956" s="132"/>
      <c r="K5956" s="402"/>
      <c r="L5956" s="402"/>
      <c r="M5956" s="65"/>
    </row>
    <row r="5957" spans="2:13">
      <c r="B5957" s="66" t="s">
        <v>1728</v>
      </c>
      <c r="C5957" s="86">
        <v>459.94</v>
      </c>
      <c r="D5957" s="841" t="s">
        <v>1661</v>
      </c>
      <c r="E5957" s="842"/>
      <c r="F5957" s="842"/>
      <c r="G5957" s="842" t="s">
        <v>1662</v>
      </c>
      <c r="H5957" s="842"/>
      <c r="I5957" s="843"/>
      <c r="J5957" s="132"/>
      <c r="K5957" s="402"/>
      <c r="L5957" s="402"/>
      <c r="M5957" s="65"/>
    </row>
    <row r="5958" spans="2:13">
      <c r="B5958" s="66" t="s">
        <v>1713</v>
      </c>
      <c r="C5958" s="86">
        <v>1.31</v>
      </c>
      <c r="D5958" s="63" t="s">
        <v>1663</v>
      </c>
      <c r="E5958" s="402" t="s">
        <v>1321</v>
      </c>
      <c r="F5958" s="402"/>
      <c r="G5958" s="64" t="s">
        <v>1663</v>
      </c>
      <c r="H5958" s="402" t="s">
        <v>1723</v>
      </c>
      <c r="I5958" s="70"/>
      <c r="J5958" s="132"/>
      <c r="K5958" s="402"/>
      <c r="L5958" s="402"/>
      <c r="M5958" s="65"/>
    </row>
    <row r="5959" spans="2:13">
      <c r="B5959" s="66" t="s">
        <v>1714</v>
      </c>
      <c r="C5959" s="86">
        <v>1.38</v>
      </c>
      <c r="D5959" s="63" t="s">
        <v>1664</v>
      </c>
      <c r="E5959" s="90">
        <v>80</v>
      </c>
      <c r="F5959" s="68"/>
      <c r="G5959" s="72" t="s">
        <v>1664</v>
      </c>
      <c r="H5959" s="91" t="s">
        <v>1723</v>
      </c>
      <c r="I5959" s="70"/>
      <c r="J5959" s="132"/>
      <c r="K5959" s="402"/>
      <c r="L5959" s="402"/>
      <c r="M5959" s="65"/>
    </row>
    <row r="5960" spans="2:13">
      <c r="B5960" s="844" t="s">
        <v>1671</v>
      </c>
      <c r="C5960" s="839"/>
      <c r="D5960" s="840"/>
      <c r="E5960" s="838" t="s">
        <v>1672</v>
      </c>
      <c r="F5960" s="839"/>
      <c r="G5960" s="840"/>
      <c r="H5960" s="838" t="s">
        <v>1673</v>
      </c>
      <c r="I5960" s="839"/>
      <c r="J5960" s="840"/>
      <c r="K5960" s="838" t="s">
        <v>1701</v>
      </c>
      <c r="L5960" s="839"/>
      <c r="M5960" s="845"/>
    </row>
    <row r="5961" spans="2:13">
      <c r="B5961" s="73" t="s">
        <v>1674</v>
      </c>
      <c r="C5961" s="399" t="s">
        <v>1675</v>
      </c>
      <c r="D5961" s="400" t="s">
        <v>1676</v>
      </c>
      <c r="E5961" s="398" t="s">
        <v>1674</v>
      </c>
      <c r="F5961" s="399" t="s">
        <v>1675</v>
      </c>
      <c r="G5961" s="400" t="s">
        <v>1676</v>
      </c>
      <c r="H5961" s="398" t="s">
        <v>1694</v>
      </c>
      <c r="I5961" s="399" t="s">
        <v>1731</v>
      </c>
      <c r="J5961" s="400" t="s">
        <v>1732</v>
      </c>
      <c r="K5961" s="398" t="s">
        <v>1702</v>
      </c>
      <c r="L5961" s="399"/>
      <c r="M5961" s="77" t="s">
        <v>1703</v>
      </c>
    </row>
    <row r="5962" spans="2:13">
      <c r="B5962" s="61" t="s">
        <v>1678</v>
      </c>
      <c r="C5962" s="86" t="s">
        <v>1723</v>
      </c>
      <c r="D5962" s="92" t="s">
        <v>1723</v>
      </c>
      <c r="E5962" s="401" t="s">
        <v>1678</v>
      </c>
      <c r="F5962" s="86" t="s">
        <v>1723</v>
      </c>
      <c r="G5962" s="92" t="s">
        <v>1723</v>
      </c>
      <c r="H5962" s="401" t="s">
        <v>1695</v>
      </c>
      <c r="I5962" s="86">
        <v>0</v>
      </c>
      <c r="J5962" s="92">
        <v>7</v>
      </c>
      <c r="K5962" s="401" t="s">
        <v>1704</v>
      </c>
      <c r="L5962" s="402"/>
      <c r="M5962" s="107">
        <v>25</v>
      </c>
    </row>
    <row r="5963" spans="2:13">
      <c r="B5963" s="61" t="s">
        <v>1679</v>
      </c>
      <c r="C5963" s="86" t="s">
        <v>1722</v>
      </c>
      <c r="D5963" s="92">
        <v>0</v>
      </c>
      <c r="E5963" s="401" t="s">
        <v>1679</v>
      </c>
      <c r="F5963" s="86" t="s">
        <v>1722</v>
      </c>
      <c r="G5963" s="92">
        <v>0</v>
      </c>
      <c r="H5963" s="401" t="s">
        <v>1696</v>
      </c>
      <c r="I5963" s="86">
        <v>90</v>
      </c>
      <c r="J5963" s="92">
        <v>10</v>
      </c>
      <c r="K5963" s="401" t="s">
        <v>1735</v>
      </c>
      <c r="L5963" s="402"/>
      <c r="M5963" s="107">
        <v>50</v>
      </c>
    </row>
    <row r="5964" spans="2:13">
      <c r="B5964" s="61" t="s">
        <v>1680</v>
      </c>
      <c r="C5964" s="86" t="s">
        <v>1722</v>
      </c>
      <c r="D5964" s="92">
        <v>0</v>
      </c>
      <c r="E5964" s="401" t="s">
        <v>1680</v>
      </c>
      <c r="F5964" s="86" t="s">
        <v>1722</v>
      </c>
      <c r="G5964" s="92">
        <v>0</v>
      </c>
      <c r="H5964" s="401" t="s">
        <v>1697</v>
      </c>
      <c r="I5964" s="86">
        <v>0</v>
      </c>
      <c r="J5964" s="92">
        <v>20</v>
      </c>
      <c r="K5964" s="67" t="s">
        <v>1706</v>
      </c>
      <c r="L5964" s="68"/>
      <c r="M5964" s="101">
        <v>0</v>
      </c>
    </row>
    <row r="5965" spans="2:13">
      <c r="B5965" s="61" t="s">
        <v>1681</v>
      </c>
      <c r="C5965" s="86" t="s">
        <v>1722</v>
      </c>
      <c r="D5965" s="92">
        <v>0</v>
      </c>
      <c r="E5965" s="401" t="s">
        <v>1681</v>
      </c>
      <c r="F5965" s="96" t="s">
        <v>1307</v>
      </c>
      <c r="G5965" s="92">
        <v>95</v>
      </c>
      <c r="H5965" s="401" t="s">
        <v>1698</v>
      </c>
      <c r="I5965" s="86">
        <v>0</v>
      </c>
      <c r="J5965" s="92">
        <v>10</v>
      </c>
      <c r="K5965" s="838" t="s">
        <v>1707</v>
      </c>
      <c r="L5965" s="839"/>
      <c r="M5965" s="845"/>
    </row>
    <row r="5966" spans="2:13">
      <c r="B5966" s="61" t="s">
        <v>1682</v>
      </c>
      <c r="C5966" s="86" t="s">
        <v>1722</v>
      </c>
      <c r="D5966" s="92">
        <v>0</v>
      </c>
      <c r="E5966" s="401" t="s">
        <v>1682</v>
      </c>
      <c r="F5966" s="94" t="s">
        <v>1908</v>
      </c>
      <c r="G5966" s="92">
        <v>60</v>
      </c>
      <c r="H5966" s="402" t="s">
        <v>1724</v>
      </c>
      <c r="I5966" s="86">
        <v>0</v>
      </c>
      <c r="J5966" s="92">
        <v>0</v>
      </c>
      <c r="K5966" s="846" t="s">
        <v>1708</v>
      </c>
      <c r="L5966" s="847"/>
      <c r="M5966" s="107">
        <v>0</v>
      </c>
    </row>
    <row r="5967" spans="2:13">
      <c r="B5967" s="61" t="s">
        <v>1683</v>
      </c>
      <c r="C5967" s="86" t="s">
        <v>1722</v>
      </c>
      <c r="D5967" s="92">
        <v>0</v>
      </c>
      <c r="E5967" s="401" t="s">
        <v>1683</v>
      </c>
      <c r="F5967" s="86" t="s">
        <v>950</v>
      </c>
      <c r="G5967" s="92">
        <v>95</v>
      </c>
      <c r="H5967" s="401" t="s">
        <v>1699</v>
      </c>
      <c r="I5967" s="86">
        <v>100</v>
      </c>
      <c r="J5967" s="92">
        <v>10</v>
      </c>
      <c r="K5967" s="846" t="s">
        <v>1709</v>
      </c>
      <c r="L5967" s="847"/>
      <c r="M5967" s="107">
        <v>0</v>
      </c>
    </row>
    <row r="5968" spans="2:13">
      <c r="B5968" s="61" t="s">
        <v>1684</v>
      </c>
      <c r="C5968" s="86" t="s">
        <v>1722</v>
      </c>
      <c r="D5968" s="92">
        <v>0</v>
      </c>
      <c r="E5968" s="401" t="s">
        <v>1684</v>
      </c>
      <c r="F5968" s="86" t="s">
        <v>1722</v>
      </c>
      <c r="G5968" s="92">
        <v>0</v>
      </c>
      <c r="H5968" s="401" t="s">
        <v>1685</v>
      </c>
      <c r="I5968" s="86">
        <v>85</v>
      </c>
      <c r="J5968" s="92">
        <v>0</v>
      </c>
      <c r="K5968" s="846" t="s">
        <v>1710</v>
      </c>
      <c r="L5968" s="847"/>
      <c r="M5968" s="107">
        <v>0</v>
      </c>
    </row>
    <row r="5969" spans="2:13">
      <c r="B5969" s="61" t="s">
        <v>1685</v>
      </c>
      <c r="C5969" s="86" t="s">
        <v>1722</v>
      </c>
      <c r="D5969" s="92">
        <v>0</v>
      </c>
      <c r="E5969" s="401" t="s">
        <v>1685</v>
      </c>
      <c r="F5969" s="86" t="s">
        <v>1722</v>
      </c>
      <c r="G5969" s="92">
        <v>0</v>
      </c>
      <c r="H5969" s="401" t="s">
        <v>1700</v>
      </c>
      <c r="I5969" s="100">
        <v>0</v>
      </c>
      <c r="J5969" s="106">
        <v>0</v>
      </c>
      <c r="K5969" s="593" t="s">
        <v>2003</v>
      </c>
      <c r="L5969" s="100"/>
      <c r="M5969" s="101">
        <v>0</v>
      </c>
    </row>
    <row r="5970" spans="2:13">
      <c r="B5970" s="61" t="s">
        <v>1686</v>
      </c>
      <c r="C5970" s="86" t="s">
        <v>1722</v>
      </c>
      <c r="D5970" s="92">
        <v>0</v>
      </c>
      <c r="E5970" s="401" t="s">
        <v>1686</v>
      </c>
      <c r="F5970" s="86" t="s">
        <v>1722</v>
      </c>
      <c r="G5970" s="92">
        <v>0</v>
      </c>
      <c r="H5970" s="848" t="s">
        <v>1712</v>
      </c>
      <c r="I5970" s="849"/>
      <c r="J5970" s="81" t="s">
        <v>1711</v>
      </c>
      <c r="K5970" s="97">
        <v>20</v>
      </c>
      <c r="L5970" s="82" t="s">
        <v>1705</v>
      </c>
      <c r="M5970" s="98">
        <v>195</v>
      </c>
    </row>
    <row r="5971" spans="2:13">
      <c r="B5971" s="61" t="s">
        <v>1687</v>
      </c>
      <c r="C5971" s="86" t="s">
        <v>627</v>
      </c>
      <c r="D5971" s="92">
        <v>60</v>
      </c>
      <c r="E5971" s="401" t="s">
        <v>1687</v>
      </c>
      <c r="F5971" s="86" t="s">
        <v>1722</v>
      </c>
      <c r="G5971" s="92">
        <v>0</v>
      </c>
      <c r="H5971" s="402"/>
      <c r="I5971" s="402"/>
      <c r="J5971" s="402"/>
      <c r="K5971" s="402"/>
      <c r="L5971" s="402"/>
      <c r="M5971" s="65"/>
    </row>
    <row r="5972" spans="2:13">
      <c r="B5972" s="61" t="s">
        <v>1688</v>
      </c>
      <c r="C5972" s="96" t="s">
        <v>1372</v>
      </c>
      <c r="D5972" s="92">
        <v>72</v>
      </c>
      <c r="E5972" s="401" t="s">
        <v>1688</v>
      </c>
      <c r="F5972" s="86" t="s">
        <v>13</v>
      </c>
      <c r="G5972" s="92">
        <v>90</v>
      </c>
      <c r="H5972" s="402"/>
      <c r="I5972" s="402"/>
      <c r="J5972" s="402"/>
      <c r="K5972" s="402"/>
      <c r="L5972" s="402"/>
      <c r="M5972" s="65"/>
    </row>
    <row r="5973" spans="2:13">
      <c r="B5973" s="61" t="s">
        <v>1689</v>
      </c>
      <c r="C5973" s="86" t="s">
        <v>1722</v>
      </c>
      <c r="D5973" s="92">
        <v>0</v>
      </c>
      <c r="E5973" s="401" t="s">
        <v>1689</v>
      </c>
      <c r="F5973" s="96" t="s">
        <v>1195</v>
      </c>
      <c r="G5973" s="92">
        <v>75</v>
      </c>
      <c r="H5973" s="402"/>
      <c r="I5973" s="402"/>
      <c r="J5973" s="402"/>
      <c r="K5973" s="402"/>
      <c r="L5973" s="402"/>
      <c r="M5973" s="65"/>
    </row>
    <row r="5974" spans="2:13">
      <c r="B5974" s="61" t="s">
        <v>1690</v>
      </c>
      <c r="C5974" s="86" t="s">
        <v>1722</v>
      </c>
      <c r="D5974" s="92">
        <v>0</v>
      </c>
      <c r="E5974" s="401" t="s">
        <v>1690</v>
      </c>
      <c r="F5974" s="86" t="s">
        <v>1722</v>
      </c>
      <c r="G5974" s="92">
        <v>0</v>
      </c>
      <c r="H5974" s="402"/>
      <c r="I5974" s="402"/>
      <c r="J5974" s="402"/>
      <c r="K5974" s="402"/>
      <c r="L5974" s="402"/>
      <c r="M5974" s="65"/>
    </row>
    <row r="5975" spans="2:13">
      <c r="B5975" s="61" t="s">
        <v>1691</v>
      </c>
      <c r="C5975" s="86" t="s">
        <v>1722</v>
      </c>
      <c r="D5975" s="92">
        <v>0</v>
      </c>
      <c r="E5975" s="401" t="s">
        <v>1691</v>
      </c>
      <c r="F5975" s="96" t="s">
        <v>1185</v>
      </c>
      <c r="G5975" s="92">
        <v>80</v>
      </c>
      <c r="H5975" s="86"/>
      <c r="I5975" s="402" t="s">
        <v>1800</v>
      </c>
      <c r="J5975" s="85"/>
      <c r="K5975" s="402"/>
      <c r="L5975" s="85" t="s">
        <v>1718</v>
      </c>
      <c r="M5975" s="65"/>
    </row>
    <row r="5976" spans="2:13">
      <c r="B5976" s="61" t="s">
        <v>1692</v>
      </c>
      <c r="C5976" s="86" t="s">
        <v>1722</v>
      </c>
      <c r="D5976" s="92">
        <v>0</v>
      </c>
      <c r="E5976" s="401" t="s">
        <v>1692</v>
      </c>
      <c r="F5976" s="86" t="s">
        <v>1722</v>
      </c>
      <c r="G5976" s="92">
        <v>0</v>
      </c>
      <c r="H5976" s="402"/>
      <c r="I5976" s="402"/>
      <c r="J5976" s="402"/>
      <c r="K5976" s="402"/>
      <c r="L5976" s="402"/>
      <c r="M5976" s="65"/>
    </row>
    <row r="5977" spans="2:13">
      <c r="B5977" s="61" t="s">
        <v>1677</v>
      </c>
      <c r="C5977" s="86" t="s">
        <v>1722</v>
      </c>
      <c r="D5977" s="92">
        <v>0</v>
      </c>
      <c r="E5977" s="401" t="s">
        <v>1677</v>
      </c>
      <c r="F5977" s="86" t="s">
        <v>761</v>
      </c>
      <c r="G5977" s="92">
        <v>80</v>
      </c>
      <c r="H5977" s="402"/>
      <c r="I5977" s="402"/>
      <c r="J5977" s="402"/>
      <c r="K5977" s="402"/>
      <c r="L5977" s="402"/>
      <c r="M5977" s="65"/>
    </row>
    <row r="5978" spans="2:13">
      <c r="B5978" s="61" t="s">
        <v>1693</v>
      </c>
      <c r="C5978" s="86" t="s">
        <v>964</v>
      </c>
      <c r="D5978" s="92">
        <v>75</v>
      </c>
      <c r="E5978" s="401" t="s">
        <v>1693</v>
      </c>
      <c r="F5978" s="86" t="s">
        <v>1722</v>
      </c>
      <c r="G5978" s="92">
        <v>0</v>
      </c>
      <c r="H5978" s="402"/>
      <c r="I5978" s="402"/>
      <c r="J5978" s="402"/>
      <c r="K5978" s="402"/>
      <c r="L5978" s="402"/>
      <c r="M5978" s="65"/>
    </row>
    <row r="5979" spans="2:13" ht="15.75" thickBot="1">
      <c r="B5979" s="102" t="s">
        <v>1729</v>
      </c>
      <c r="C5979" s="93"/>
      <c r="D5979" s="108">
        <v>69</v>
      </c>
      <c r="E5979" s="103" t="s">
        <v>1730</v>
      </c>
      <c r="F5979" s="93"/>
      <c r="G5979" s="108">
        <v>82</v>
      </c>
      <c r="H5979" s="83"/>
      <c r="I5979" s="83"/>
      <c r="J5979" s="83"/>
      <c r="K5979" s="83"/>
      <c r="L5979" s="83"/>
      <c r="M5979" s="84"/>
    </row>
    <row r="5980" spans="2:13" ht="16.5" thickTop="1" thickBot="1">
      <c r="B5980" s="156"/>
      <c r="C5980" s="157"/>
      <c r="D5980" s="157"/>
      <c r="E5980" s="156"/>
      <c r="F5980" s="157"/>
      <c r="G5980" s="157"/>
      <c r="H5980" s="156"/>
      <c r="I5980" s="156"/>
      <c r="J5980" s="156"/>
      <c r="K5980" s="156"/>
      <c r="L5980" s="156"/>
      <c r="M5980" s="156"/>
    </row>
    <row r="5981" spans="2:13" ht="16.5" thickTop="1" thickBot="1">
      <c r="B5981" s="833" t="s">
        <v>2190</v>
      </c>
      <c r="C5981" s="834"/>
      <c r="D5981" s="835" t="s">
        <v>1658</v>
      </c>
      <c r="E5981" s="836"/>
      <c r="F5981" s="836"/>
      <c r="G5981" s="836"/>
      <c r="H5981" s="836"/>
      <c r="I5981" s="837"/>
      <c r="J5981" s="250"/>
      <c r="K5981" s="59"/>
      <c r="L5981" s="59"/>
      <c r="M5981" s="60"/>
    </row>
    <row r="5982" spans="2:13" ht="15.75" thickTop="1">
      <c r="B5982" s="66" t="s">
        <v>1667</v>
      </c>
      <c r="C5982" s="750" t="s">
        <v>2040</v>
      </c>
      <c r="D5982" s="749" t="s">
        <v>1652</v>
      </c>
      <c r="E5982" s="750" t="s">
        <v>1653</v>
      </c>
      <c r="F5982" s="750" t="s">
        <v>1654</v>
      </c>
      <c r="G5982" s="750" t="s">
        <v>1656</v>
      </c>
      <c r="H5982" s="750" t="s">
        <v>1655</v>
      </c>
      <c r="I5982" s="751" t="s">
        <v>1657</v>
      </c>
      <c r="J5982" s="184"/>
      <c r="K5982" s="753"/>
      <c r="L5982" s="753"/>
      <c r="M5982" s="65"/>
    </row>
    <row r="5983" spans="2:13">
      <c r="B5983" s="66" t="s">
        <v>1757</v>
      </c>
      <c r="C5983" s="86" t="s">
        <v>1792</v>
      </c>
      <c r="D5983" s="87">
        <v>65</v>
      </c>
      <c r="E5983" s="88">
        <v>105</v>
      </c>
      <c r="F5983" s="88">
        <v>60</v>
      </c>
      <c r="G5983" s="88">
        <v>60</v>
      </c>
      <c r="H5983" s="88">
        <v>70</v>
      </c>
      <c r="I5983" s="89">
        <v>95</v>
      </c>
      <c r="J5983" s="184"/>
      <c r="K5983" s="753"/>
      <c r="L5983" s="753"/>
      <c r="M5983" s="65"/>
    </row>
    <row r="5984" spans="2:13">
      <c r="B5984" s="66" t="s">
        <v>1665</v>
      </c>
      <c r="C5984" s="86" t="s">
        <v>4</v>
      </c>
      <c r="D5984" s="838" t="s">
        <v>1669</v>
      </c>
      <c r="E5984" s="839"/>
      <c r="F5984" s="839"/>
      <c r="G5984" s="839"/>
      <c r="H5984" s="839"/>
      <c r="I5984" s="840"/>
      <c r="J5984" s="184"/>
      <c r="K5984" s="753"/>
      <c r="L5984" s="753"/>
      <c r="M5984" s="65"/>
    </row>
    <row r="5985" spans="2:13">
      <c r="B5985" s="66" t="s">
        <v>1666</v>
      </c>
      <c r="C5985" s="86" t="s">
        <v>1723</v>
      </c>
      <c r="D5985" s="841" t="s">
        <v>1661</v>
      </c>
      <c r="E5985" s="842"/>
      <c r="F5985" s="842"/>
      <c r="G5985" s="842" t="s">
        <v>1662</v>
      </c>
      <c r="H5985" s="842"/>
      <c r="I5985" s="843"/>
      <c r="J5985" s="184"/>
      <c r="K5985" s="753"/>
      <c r="L5985" s="753"/>
      <c r="M5985" s="65"/>
    </row>
    <row r="5986" spans="2:13">
      <c r="B5986" s="66" t="s">
        <v>1670</v>
      </c>
      <c r="C5986" s="95" t="s">
        <v>1634</v>
      </c>
      <c r="D5986" s="63" t="s">
        <v>1663</v>
      </c>
      <c r="E5986" s="753" t="s">
        <v>869</v>
      </c>
      <c r="F5986" s="753"/>
      <c r="G5986" s="64" t="s">
        <v>1663</v>
      </c>
      <c r="H5986" s="753" t="s">
        <v>1723</v>
      </c>
      <c r="I5986" s="70"/>
      <c r="J5986" s="184"/>
      <c r="K5986" s="753"/>
      <c r="L5986" s="753"/>
      <c r="M5986" s="65"/>
    </row>
    <row r="5987" spans="2:13">
      <c r="B5987" s="66" t="s">
        <v>1659</v>
      </c>
      <c r="C5987" s="140">
        <v>378.65</v>
      </c>
      <c r="D5987" s="71" t="s">
        <v>1664</v>
      </c>
      <c r="E5987" s="90">
        <v>150</v>
      </c>
      <c r="F5987" s="68"/>
      <c r="G5987" s="72" t="s">
        <v>1664</v>
      </c>
      <c r="H5987" s="90" t="s">
        <v>1723</v>
      </c>
      <c r="I5987" s="69"/>
      <c r="J5987" s="184"/>
      <c r="K5987" s="753"/>
      <c r="L5987" s="753"/>
      <c r="M5987" s="65"/>
    </row>
    <row r="5988" spans="2:13">
      <c r="B5988" s="66" t="s">
        <v>1660</v>
      </c>
      <c r="C5988" s="140">
        <v>146.9</v>
      </c>
      <c r="D5988" s="838" t="s">
        <v>1668</v>
      </c>
      <c r="E5988" s="839"/>
      <c r="F5988" s="839"/>
      <c r="G5988" s="839"/>
      <c r="H5988" s="839"/>
      <c r="I5988" s="840"/>
      <c r="J5988" s="184"/>
      <c r="K5988" s="753"/>
      <c r="L5988" s="753"/>
      <c r="M5988" s="65"/>
    </row>
    <row r="5989" spans="2:13">
      <c r="B5989" s="66" t="s">
        <v>1728</v>
      </c>
      <c r="C5989" s="140">
        <v>371.45</v>
      </c>
      <c r="D5989" s="841" t="s">
        <v>1661</v>
      </c>
      <c r="E5989" s="842"/>
      <c r="F5989" s="842"/>
      <c r="G5989" s="842" t="s">
        <v>1662</v>
      </c>
      <c r="H5989" s="842"/>
      <c r="I5989" s="843"/>
      <c r="J5989" s="184"/>
      <c r="K5989" s="753"/>
      <c r="L5989" s="753"/>
      <c r="M5989" s="65"/>
    </row>
    <row r="5990" spans="2:13">
      <c r="B5990" s="66" t="s">
        <v>1713</v>
      </c>
      <c r="C5990" s="140">
        <v>1</v>
      </c>
      <c r="D5990" s="63" t="s">
        <v>1663</v>
      </c>
      <c r="E5990" s="753" t="s">
        <v>866</v>
      </c>
      <c r="F5990" s="753"/>
      <c r="G5990" s="64" t="s">
        <v>1663</v>
      </c>
      <c r="H5990" s="753" t="s">
        <v>1723</v>
      </c>
      <c r="I5990" s="70"/>
      <c r="J5990" s="184"/>
      <c r="K5990" s="753"/>
      <c r="L5990" s="753"/>
      <c r="M5990" s="65"/>
    </row>
    <row r="5991" spans="2:13">
      <c r="B5991" s="66" t="s">
        <v>1714</v>
      </c>
      <c r="C5991" s="140">
        <v>1.46</v>
      </c>
      <c r="D5991" s="63" t="s">
        <v>1664</v>
      </c>
      <c r="E5991" s="90">
        <v>84</v>
      </c>
      <c r="F5991" s="68"/>
      <c r="G5991" s="72" t="s">
        <v>1664</v>
      </c>
      <c r="H5991" s="91" t="s">
        <v>1723</v>
      </c>
      <c r="I5991" s="70"/>
      <c r="J5991" s="184"/>
      <c r="K5991" s="753"/>
      <c r="L5991" s="753"/>
      <c r="M5991" s="65"/>
    </row>
    <row r="5992" spans="2:13">
      <c r="B5992" s="844" t="s">
        <v>1671</v>
      </c>
      <c r="C5992" s="839"/>
      <c r="D5992" s="840"/>
      <c r="E5992" s="838" t="s">
        <v>1672</v>
      </c>
      <c r="F5992" s="839"/>
      <c r="G5992" s="840"/>
      <c r="H5992" s="838" t="s">
        <v>1673</v>
      </c>
      <c r="I5992" s="839"/>
      <c r="J5992" s="840"/>
      <c r="K5992" s="838" t="s">
        <v>1701</v>
      </c>
      <c r="L5992" s="839"/>
      <c r="M5992" s="845"/>
    </row>
    <row r="5993" spans="2:13">
      <c r="B5993" s="73" t="s">
        <v>1674</v>
      </c>
      <c r="C5993" s="750" t="s">
        <v>1675</v>
      </c>
      <c r="D5993" s="751" t="s">
        <v>1676</v>
      </c>
      <c r="E5993" s="749" t="s">
        <v>1674</v>
      </c>
      <c r="F5993" s="750" t="s">
        <v>1675</v>
      </c>
      <c r="G5993" s="751" t="s">
        <v>1676</v>
      </c>
      <c r="H5993" s="749" t="s">
        <v>1694</v>
      </c>
      <c r="I5993" s="750" t="s">
        <v>1731</v>
      </c>
      <c r="J5993" s="751" t="s">
        <v>1732</v>
      </c>
      <c r="K5993" s="749" t="s">
        <v>1702</v>
      </c>
      <c r="L5993" s="750"/>
      <c r="M5993" s="77" t="s">
        <v>1703</v>
      </c>
    </row>
    <row r="5994" spans="2:13">
      <c r="B5994" s="61" t="s">
        <v>1678</v>
      </c>
      <c r="C5994" s="86" t="s">
        <v>1144</v>
      </c>
      <c r="D5994" s="92">
        <v>102</v>
      </c>
      <c r="E5994" s="752" t="s">
        <v>1678</v>
      </c>
      <c r="F5994" s="94" t="s">
        <v>944</v>
      </c>
      <c r="G5994" s="92">
        <v>68</v>
      </c>
      <c r="H5994" s="752" t="s">
        <v>1695</v>
      </c>
      <c r="I5994" s="86">
        <v>0</v>
      </c>
      <c r="J5994" s="92">
        <v>10</v>
      </c>
      <c r="K5994" s="752" t="s">
        <v>1704</v>
      </c>
      <c r="L5994" s="753"/>
      <c r="M5994" s="107">
        <v>0</v>
      </c>
    </row>
    <row r="5995" spans="2:13">
      <c r="B5995" s="61" t="s">
        <v>1679</v>
      </c>
      <c r="C5995" s="86" t="s">
        <v>847</v>
      </c>
      <c r="D5995" s="92">
        <v>75</v>
      </c>
      <c r="E5995" s="752" t="s">
        <v>1679</v>
      </c>
      <c r="F5995" s="86" t="s">
        <v>1077</v>
      </c>
      <c r="G5995" s="92">
        <v>126</v>
      </c>
      <c r="H5995" s="752" t="s">
        <v>1696</v>
      </c>
      <c r="I5995" s="86">
        <v>90</v>
      </c>
      <c r="J5995" s="92">
        <v>-50</v>
      </c>
      <c r="K5995" s="752" t="s">
        <v>1735</v>
      </c>
      <c r="L5995" s="753"/>
      <c r="M5995" s="107">
        <v>0</v>
      </c>
    </row>
    <row r="5996" spans="2:13">
      <c r="B5996" s="61" t="s">
        <v>1680</v>
      </c>
      <c r="C5996" s="86" t="s">
        <v>1722</v>
      </c>
      <c r="D5996" s="92">
        <v>0</v>
      </c>
      <c r="E5996" s="752" t="s">
        <v>1680</v>
      </c>
      <c r="F5996" s="86" t="s">
        <v>1722</v>
      </c>
      <c r="G5996" s="92">
        <v>0</v>
      </c>
      <c r="H5996" s="752" t="s">
        <v>1697</v>
      </c>
      <c r="I5996" s="86">
        <v>0</v>
      </c>
      <c r="J5996" s="92">
        <v>0</v>
      </c>
      <c r="K5996" s="67" t="s">
        <v>1706</v>
      </c>
      <c r="L5996" s="68"/>
      <c r="M5996" s="101">
        <v>0</v>
      </c>
    </row>
    <row r="5997" spans="2:13">
      <c r="B5997" s="61" t="s">
        <v>1681</v>
      </c>
      <c r="C5997" s="109" t="s">
        <v>1784</v>
      </c>
      <c r="D5997" s="92">
        <v>75</v>
      </c>
      <c r="E5997" s="752" t="s">
        <v>1681</v>
      </c>
      <c r="F5997" s="96" t="s">
        <v>1307</v>
      </c>
      <c r="G5997" s="92">
        <v>95</v>
      </c>
      <c r="H5997" s="752" t="s">
        <v>1698</v>
      </c>
      <c r="I5997" s="86">
        <v>0</v>
      </c>
      <c r="J5997" s="92">
        <v>10</v>
      </c>
      <c r="K5997" s="838" t="s">
        <v>1707</v>
      </c>
      <c r="L5997" s="839"/>
      <c r="M5997" s="845"/>
    </row>
    <row r="5998" spans="2:13">
      <c r="B5998" s="61" t="s">
        <v>1682</v>
      </c>
      <c r="C5998" s="94" t="s">
        <v>1180</v>
      </c>
      <c r="D5998" s="92">
        <v>80</v>
      </c>
      <c r="E5998" s="752" t="s">
        <v>1682</v>
      </c>
      <c r="F5998" s="86" t="s">
        <v>1722</v>
      </c>
      <c r="G5998" s="92">
        <v>0</v>
      </c>
      <c r="H5998" s="753" t="s">
        <v>1724</v>
      </c>
      <c r="I5998" s="86">
        <v>50</v>
      </c>
      <c r="J5998" s="92">
        <v>0</v>
      </c>
      <c r="K5998" s="846" t="s">
        <v>1708</v>
      </c>
      <c r="L5998" s="847"/>
      <c r="M5998" s="107">
        <v>0</v>
      </c>
    </row>
    <row r="5999" spans="2:13">
      <c r="B5999" s="61" t="s">
        <v>1683</v>
      </c>
      <c r="C5999" s="86" t="s">
        <v>953</v>
      </c>
      <c r="D5999" s="92">
        <v>75</v>
      </c>
      <c r="E5999" s="752" t="s">
        <v>1683</v>
      </c>
      <c r="F5999" s="86" t="s">
        <v>1722</v>
      </c>
      <c r="G5999" s="92">
        <v>0</v>
      </c>
      <c r="H5999" s="752" t="s">
        <v>1699</v>
      </c>
      <c r="I5999" s="86">
        <v>0</v>
      </c>
      <c r="J5999" s="92">
        <v>10</v>
      </c>
      <c r="K5999" s="846" t="s">
        <v>1709</v>
      </c>
      <c r="L5999" s="847"/>
      <c r="M5999" s="107">
        <v>0</v>
      </c>
    </row>
    <row r="6000" spans="2:13">
      <c r="B6000" s="61" t="s">
        <v>1684</v>
      </c>
      <c r="C6000" s="86" t="s">
        <v>1723</v>
      </c>
      <c r="D6000" s="92" t="s">
        <v>1723</v>
      </c>
      <c r="E6000" s="752" t="s">
        <v>1684</v>
      </c>
      <c r="F6000" s="86" t="s">
        <v>1723</v>
      </c>
      <c r="G6000" s="92" t="s">
        <v>1723</v>
      </c>
      <c r="H6000" s="752" t="s">
        <v>1685</v>
      </c>
      <c r="I6000" s="86">
        <v>85</v>
      </c>
      <c r="J6000" s="92">
        <v>30</v>
      </c>
      <c r="K6000" s="846" t="s">
        <v>1710</v>
      </c>
      <c r="L6000" s="847"/>
      <c r="M6000" s="107">
        <v>0</v>
      </c>
    </row>
    <row r="6001" spans="2:13">
      <c r="B6001" s="61" t="s">
        <v>1685</v>
      </c>
      <c r="C6001" s="86" t="s">
        <v>905</v>
      </c>
      <c r="D6001" s="92">
        <v>84</v>
      </c>
      <c r="E6001" s="752" t="s">
        <v>1685</v>
      </c>
      <c r="F6001" s="86" t="s">
        <v>1722</v>
      </c>
      <c r="G6001" s="92">
        <v>0</v>
      </c>
      <c r="H6001" s="752" t="s">
        <v>1700</v>
      </c>
      <c r="I6001" s="100">
        <v>0</v>
      </c>
      <c r="J6001" s="106">
        <v>0</v>
      </c>
      <c r="K6001" s="593" t="s">
        <v>2003</v>
      </c>
      <c r="L6001" s="100"/>
      <c r="M6001" s="101">
        <v>0</v>
      </c>
    </row>
    <row r="6002" spans="2:13">
      <c r="B6002" s="61" t="s">
        <v>1686</v>
      </c>
      <c r="C6002" s="94" t="s">
        <v>811</v>
      </c>
      <c r="D6002" s="92">
        <v>100</v>
      </c>
      <c r="E6002" s="752" t="s">
        <v>1686</v>
      </c>
      <c r="F6002" s="86" t="s">
        <v>1722</v>
      </c>
      <c r="G6002" s="92">
        <v>0</v>
      </c>
      <c r="H6002" s="848" t="s">
        <v>1712</v>
      </c>
      <c r="I6002" s="849"/>
      <c r="J6002" s="81" t="s">
        <v>1711</v>
      </c>
      <c r="K6002" s="97">
        <v>50</v>
      </c>
      <c r="L6002" s="82" t="s">
        <v>1705</v>
      </c>
      <c r="M6002" s="98">
        <v>115</v>
      </c>
    </row>
    <row r="6003" spans="2:13">
      <c r="B6003" s="61" t="s">
        <v>1687</v>
      </c>
      <c r="C6003" s="86" t="s">
        <v>627</v>
      </c>
      <c r="D6003" s="92">
        <v>60</v>
      </c>
      <c r="E6003" s="752" t="s">
        <v>1687</v>
      </c>
      <c r="F6003" s="86" t="s">
        <v>1722</v>
      </c>
      <c r="G6003" s="92">
        <v>0</v>
      </c>
      <c r="H6003" s="753"/>
      <c r="I6003" s="753"/>
      <c r="J6003" s="753"/>
      <c r="K6003" s="753"/>
      <c r="L6003" s="753"/>
      <c r="M6003" s="65"/>
    </row>
    <row r="6004" spans="2:13">
      <c r="B6004" s="61" t="s">
        <v>1688</v>
      </c>
      <c r="C6004" s="86" t="s">
        <v>1722</v>
      </c>
      <c r="D6004" s="92">
        <v>0</v>
      </c>
      <c r="E6004" s="752" t="s">
        <v>1688</v>
      </c>
      <c r="F6004" s="86" t="s">
        <v>1722</v>
      </c>
      <c r="G6004" s="92">
        <v>0</v>
      </c>
      <c r="H6004" s="753"/>
      <c r="I6004" s="753"/>
      <c r="J6004" s="753"/>
      <c r="K6004" s="753"/>
      <c r="L6004" s="753"/>
      <c r="M6004" s="65"/>
    </row>
    <row r="6005" spans="2:13">
      <c r="B6005" s="61" t="s">
        <v>1689</v>
      </c>
      <c r="C6005" s="86" t="s">
        <v>1333</v>
      </c>
      <c r="D6005" s="92">
        <v>70</v>
      </c>
      <c r="E6005" s="752" t="s">
        <v>1689</v>
      </c>
      <c r="F6005" s="86" t="s">
        <v>1722</v>
      </c>
      <c r="G6005" s="92">
        <v>0</v>
      </c>
      <c r="H6005" s="753"/>
      <c r="I6005" s="753"/>
      <c r="J6005" s="753"/>
      <c r="K6005" s="753"/>
      <c r="L6005" s="753"/>
      <c r="M6005" s="65"/>
    </row>
    <row r="6006" spans="2:13">
      <c r="B6006" s="61" t="s">
        <v>1690</v>
      </c>
      <c r="C6006" s="94" t="s">
        <v>1252</v>
      </c>
      <c r="D6006" s="92">
        <v>80</v>
      </c>
      <c r="E6006" s="752" t="s">
        <v>1690</v>
      </c>
      <c r="F6006" s="86" t="s">
        <v>1722</v>
      </c>
      <c r="G6006" s="92">
        <v>0</v>
      </c>
      <c r="H6006" s="753"/>
      <c r="I6006" s="753"/>
      <c r="J6006" s="753"/>
      <c r="K6006" s="753"/>
      <c r="L6006" s="753"/>
      <c r="M6006" s="65"/>
    </row>
    <row r="6007" spans="2:13">
      <c r="B6007" s="61" t="s">
        <v>1691</v>
      </c>
      <c r="C6007" s="86" t="s">
        <v>1722</v>
      </c>
      <c r="D6007" s="92">
        <v>0</v>
      </c>
      <c r="E6007" s="752" t="s">
        <v>1691</v>
      </c>
      <c r="F6007" s="86" t="s">
        <v>1722</v>
      </c>
      <c r="G6007" s="92">
        <v>0</v>
      </c>
      <c r="H6007" s="86" t="s">
        <v>1716</v>
      </c>
      <c r="I6007" s="753"/>
      <c r="J6007" s="85" t="s">
        <v>1717</v>
      </c>
      <c r="K6007" s="753"/>
      <c r="L6007" s="85" t="s">
        <v>1718</v>
      </c>
      <c r="M6007" s="65"/>
    </row>
    <row r="6008" spans="2:13">
      <c r="B6008" s="61" t="s">
        <v>1692</v>
      </c>
      <c r="C6008" s="86" t="s">
        <v>1074</v>
      </c>
      <c r="D6008" s="92">
        <v>120</v>
      </c>
      <c r="E6008" s="752" t="s">
        <v>1692</v>
      </c>
      <c r="F6008" s="86" t="s">
        <v>1722</v>
      </c>
      <c r="G6008" s="92">
        <v>0</v>
      </c>
      <c r="H6008" s="753"/>
      <c r="I6008" s="753"/>
      <c r="J6008" s="753"/>
      <c r="K6008" s="753"/>
      <c r="L6008" s="753"/>
      <c r="M6008" s="65"/>
    </row>
    <row r="6009" spans="2:13">
      <c r="B6009" s="61" t="s">
        <v>1677</v>
      </c>
      <c r="C6009" s="86" t="s">
        <v>1081</v>
      </c>
      <c r="D6009" s="92">
        <v>75</v>
      </c>
      <c r="E6009" s="752" t="s">
        <v>1677</v>
      </c>
      <c r="F6009" s="86" t="s">
        <v>1722</v>
      </c>
      <c r="G6009" s="92">
        <v>0</v>
      </c>
      <c r="H6009" s="753"/>
      <c r="I6009" s="753"/>
      <c r="J6009" s="753"/>
      <c r="K6009" s="753"/>
      <c r="L6009" s="753"/>
      <c r="M6009" s="65"/>
    </row>
    <row r="6010" spans="2:13">
      <c r="B6010" s="61" t="s">
        <v>1693</v>
      </c>
      <c r="C6010" s="86" t="s">
        <v>964</v>
      </c>
      <c r="D6010" s="92">
        <v>75</v>
      </c>
      <c r="E6010" s="752" t="s">
        <v>1693</v>
      </c>
      <c r="F6010" s="86" t="s">
        <v>1722</v>
      </c>
      <c r="G6010" s="92">
        <v>0</v>
      </c>
      <c r="H6010" s="753"/>
      <c r="I6010" s="753"/>
      <c r="J6010" s="753"/>
      <c r="K6010" s="753"/>
      <c r="L6010" s="753"/>
      <c r="M6010" s="65"/>
    </row>
    <row r="6011" spans="2:13" ht="15.75" thickBot="1">
      <c r="B6011" s="102" t="s">
        <v>1729</v>
      </c>
      <c r="C6011" s="93"/>
      <c r="D6011" s="108">
        <v>82</v>
      </c>
      <c r="E6011" s="103" t="s">
        <v>1730</v>
      </c>
      <c r="F6011" s="93"/>
      <c r="G6011" s="108">
        <v>96</v>
      </c>
      <c r="H6011" s="83"/>
      <c r="I6011" s="83"/>
      <c r="J6011" s="83"/>
      <c r="K6011" s="83"/>
      <c r="L6011" s="83"/>
      <c r="M6011" s="84"/>
    </row>
    <row r="6012" spans="2:13" ht="15.75" thickTop="1">
      <c r="B6012" s="156"/>
      <c r="C6012" s="157"/>
      <c r="D6012" s="157"/>
      <c r="E6012" s="156"/>
      <c r="F6012" s="157"/>
      <c r="G6012" s="157"/>
      <c r="H6012" s="156"/>
      <c r="I6012" s="156"/>
      <c r="J6012" s="156"/>
      <c r="K6012" s="156"/>
      <c r="L6012" s="156"/>
      <c r="M6012" s="156"/>
    </row>
    <row r="6013" spans="2:13">
      <c r="B6013" s="156"/>
      <c r="C6013" s="157"/>
      <c r="D6013" s="157"/>
      <c r="E6013" s="156"/>
      <c r="F6013" s="157"/>
      <c r="G6013" s="157"/>
      <c r="H6013" s="156"/>
      <c r="I6013" s="156"/>
      <c r="J6013" s="156"/>
      <c r="K6013" s="156"/>
      <c r="L6013" s="156"/>
      <c r="M6013" s="156"/>
    </row>
    <row r="6014" spans="2:13" ht="15.75" thickBot="1">
      <c r="B6014" s="156"/>
      <c r="C6014" s="157"/>
      <c r="D6014" s="157"/>
      <c r="E6014" s="156"/>
      <c r="F6014" s="157"/>
      <c r="G6014" s="157"/>
      <c r="H6014" s="156"/>
      <c r="I6014" s="156"/>
      <c r="J6014" s="156"/>
      <c r="K6014" s="156"/>
      <c r="L6014" s="156"/>
      <c r="M6014" s="156"/>
    </row>
    <row r="6015" spans="2:13" ht="16.5" thickTop="1" thickBot="1">
      <c r="B6015" s="833" t="s">
        <v>1966</v>
      </c>
      <c r="C6015" s="834"/>
      <c r="D6015" s="835" t="s">
        <v>1658</v>
      </c>
      <c r="E6015" s="836"/>
      <c r="F6015" s="836"/>
      <c r="G6015" s="836"/>
      <c r="H6015" s="836"/>
      <c r="I6015" s="837"/>
      <c r="J6015" s="130"/>
      <c r="K6015" s="59"/>
      <c r="L6015" s="59"/>
      <c r="M6015" s="60"/>
    </row>
    <row r="6016" spans="2:13" ht="15.75" thickTop="1">
      <c r="B6016" s="66" t="s">
        <v>1667</v>
      </c>
      <c r="C6016" s="601" t="s">
        <v>2002</v>
      </c>
      <c r="D6016" s="525" t="s">
        <v>1652</v>
      </c>
      <c r="E6016" s="526" t="s">
        <v>1653</v>
      </c>
      <c r="F6016" s="526" t="s">
        <v>1654</v>
      </c>
      <c r="G6016" s="526" t="s">
        <v>1656</v>
      </c>
      <c r="H6016" s="526" t="s">
        <v>1655</v>
      </c>
      <c r="I6016" s="527" t="s">
        <v>1657</v>
      </c>
      <c r="J6016" s="128"/>
      <c r="K6016" s="529"/>
      <c r="L6016" s="529"/>
      <c r="M6016" s="65"/>
    </row>
    <row r="6017" spans="2:13">
      <c r="B6017" s="66" t="s">
        <v>1757</v>
      </c>
      <c r="C6017" s="86" t="s">
        <v>1792</v>
      </c>
      <c r="D6017" s="87">
        <v>60</v>
      </c>
      <c r="E6017" s="88">
        <v>55</v>
      </c>
      <c r="F6017" s="88">
        <v>145</v>
      </c>
      <c r="G6017" s="88">
        <v>75</v>
      </c>
      <c r="H6017" s="88">
        <v>150</v>
      </c>
      <c r="I6017" s="89">
        <v>40</v>
      </c>
      <c r="J6017" s="128"/>
      <c r="K6017" s="529"/>
      <c r="L6017" s="529"/>
      <c r="M6017" s="65"/>
    </row>
    <row r="6018" spans="2:13">
      <c r="B6018" s="66" t="s">
        <v>1665</v>
      </c>
      <c r="C6018" s="86" t="s">
        <v>14</v>
      </c>
      <c r="D6018" s="838" t="s">
        <v>1669</v>
      </c>
      <c r="E6018" s="839"/>
      <c r="F6018" s="839"/>
      <c r="G6018" s="839"/>
      <c r="H6018" s="839"/>
      <c r="I6018" s="840"/>
      <c r="J6018" s="128"/>
      <c r="K6018" s="529"/>
      <c r="L6018" s="529"/>
      <c r="M6018" s="65"/>
    </row>
    <row r="6019" spans="2:13">
      <c r="B6019" s="66" t="s">
        <v>1666</v>
      </c>
      <c r="C6019" s="86" t="s">
        <v>15</v>
      </c>
      <c r="D6019" s="841" t="s">
        <v>1661</v>
      </c>
      <c r="E6019" s="842"/>
      <c r="F6019" s="842"/>
      <c r="G6019" s="842" t="s">
        <v>1662</v>
      </c>
      <c r="H6019" s="842"/>
      <c r="I6019" s="843"/>
      <c r="J6019" s="128"/>
      <c r="K6019" s="529"/>
      <c r="L6019" s="529"/>
      <c r="M6019" s="65"/>
    </row>
    <row r="6020" spans="2:13">
      <c r="B6020" s="66" t="s">
        <v>1670</v>
      </c>
      <c r="C6020" s="96" t="s">
        <v>1509</v>
      </c>
      <c r="D6020" s="63" t="s">
        <v>1663</v>
      </c>
      <c r="E6020" s="529" t="s">
        <v>918</v>
      </c>
      <c r="F6020" s="529"/>
      <c r="G6020" s="64" t="s">
        <v>1663</v>
      </c>
      <c r="H6020" s="529" t="s">
        <v>963</v>
      </c>
      <c r="I6020" s="70"/>
      <c r="J6020" s="475"/>
      <c r="K6020" s="529"/>
      <c r="L6020" s="529"/>
      <c r="M6020" s="65"/>
    </row>
    <row r="6021" spans="2:13">
      <c r="B6021" s="66" t="s">
        <v>1659</v>
      </c>
      <c r="C6021" s="86">
        <v>362.89</v>
      </c>
      <c r="D6021" s="71" t="s">
        <v>1664</v>
      </c>
      <c r="E6021" s="90">
        <v>120</v>
      </c>
      <c r="F6021" s="68"/>
      <c r="G6021" s="72" t="s">
        <v>1664</v>
      </c>
      <c r="H6021" s="90">
        <v>80</v>
      </c>
      <c r="I6021" s="69"/>
      <c r="J6021" s="529"/>
      <c r="K6021" s="529"/>
      <c r="L6021" s="529"/>
      <c r="M6021" s="65"/>
    </row>
    <row r="6022" spans="2:13">
      <c r="B6022" s="66" t="s">
        <v>1660</v>
      </c>
      <c r="C6022" s="86">
        <v>599.79</v>
      </c>
      <c r="D6022" s="838" t="s">
        <v>1668</v>
      </c>
      <c r="E6022" s="839"/>
      <c r="F6022" s="839"/>
      <c r="G6022" s="839"/>
      <c r="H6022" s="839"/>
      <c r="I6022" s="840"/>
      <c r="J6022" s="529"/>
      <c r="K6022" s="529"/>
      <c r="L6022" s="529"/>
      <c r="M6022" s="65"/>
    </row>
    <row r="6023" spans="2:13">
      <c r="B6023" s="66" t="s">
        <v>1728</v>
      </c>
      <c r="C6023" s="86">
        <v>243.13</v>
      </c>
      <c r="D6023" s="841" t="s">
        <v>1661</v>
      </c>
      <c r="E6023" s="842"/>
      <c r="F6023" s="842"/>
      <c r="G6023" s="842" t="s">
        <v>1662</v>
      </c>
      <c r="H6023" s="842"/>
      <c r="I6023" s="843"/>
      <c r="J6023" s="529"/>
      <c r="K6023" s="529"/>
      <c r="L6023" s="529"/>
      <c r="M6023" s="65"/>
    </row>
    <row r="6024" spans="2:13">
      <c r="B6024" s="66" t="s">
        <v>1713</v>
      </c>
      <c r="C6024" s="86">
        <v>0.92</v>
      </c>
      <c r="D6024" s="63" t="s">
        <v>1663</v>
      </c>
      <c r="E6024" s="529" t="s">
        <v>1102</v>
      </c>
      <c r="F6024" s="529"/>
      <c r="G6024" s="64" t="s">
        <v>1663</v>
      </c>
      <c r="H6024" s="529" t="s">
        <v>860</v>
      </c>
      <c r="I6024" s="70"/>
      <c r="J6024" s="529"/>
      <c r="K6024" s="529"/>
      <c r="L6024" s="529"/>
      <c r="M6024" s="65"/>
    </row>
    <row r="6025" spans="2:13">
      <c r="B6025" s="66" t="s">
        <v>1714</v>
      </c>
      <c r="C6025" s="86">
        <v>0.62</v>
      </c>
      <c r="D6025" s="63" t="s">
        <v>1664</v>
      </c>
      <c r="E6025" s="90">
        <v>70</v>
      </c>
      <c r="F6025" s="68"/>
      <c r="G6025" s="72" t="s">
        <v>1664</v>
      </c>
      <c r="H6025" s="91">
        <v>80</v>
      </c>
      <c r="I6025" s="70"/>
      <c r="J6025" s="529"/>
      <c r="K6025" s="529"/>
      <c r="L6025" s="529"/>
      <c r="M6025" s="65"/>
    </row>
    <row r="6026" spans="2:13">
      <c r="B6026" s="844" t="s">
        <v>1671</v>
      </c>
      <c r="C6026" s="839"/>
      <c r="D6026" s="840"/>
      <c r="E6026" s="838" t="s">
        <v>1672</v>
      </c>
      <c r="F6026" s="839"/>
      <c r="G6026" s="840"/>
      <c r="H6026" s="838" t="s">
        <v>1673</v>
      </c>
      <c r="I6026" s="839"/>
      <c r="J6026" s="840"/>
      <c r="K6026" s="838" t="s">
        <v>1701</v>
      </c>
      <c r="L6026" s="839"/>
      <c r="M6026" s="845"/>
    </row>
    <row r="6027" spans="2:13">
      <c r="B6027" s="73" t="s">
        <v>1674</v>
      </c>
      <c r="C6027" s="526" t="s">
        <v>1675</v>
      </c>
      <c r="D6027" s="527" t="s">
        <v>1676</v>
      </c>
      <c r="E6027" s="525" t="s">
        <v>1674</v>
      </c>
      <c r="F6027" s="526" t="s">
        <v>1675</v>
      </c>
      <c r="G6027" s="527" t="s">
        <v>1676</v>
      </c>
      <c r="H6027" s="525" t="s">
        <v>1694</v>
      </c>
      <c r="I6027" s="526" t="s">
        <v>1731</v>
      </c>
      <c r="J6027" s="527" t="s">
        <v>1732</v>
      </c>
      <c r="K6027" s="525" t="s">
        <v>1702</v>
      </c>
      <c r="L6027" s="526"/>
      <c r="M6027" s="77" t="s">
        <v>1703</v>
      </c>
    </row>
    <row r="6028" spans="2:13">
      <c r="B6028" s="61" t="s">
        <v>1678</v>
      </c>
      <c r="C6028" s="86" t="s">
        <v>1144</v>
      </c>
      <c r="D6028" s="92">
        <v>102</v>
      </c>
      <c r="E6028" s="528" t="s">
        <v>1678</v>
      </c>
      <c r="F6028" s="94" t="s">
        <v>944</v>
      </c>
      <c r="G6028" s="92">
        <v>68</v>
      </c>
      <c r="H6028" s="528" t="s">
        <v>1695</v>
      </c>
      <c r="I6028" s="86">
        <v>0</v>
      </c>
      <c r="J6028" s="92">
        <v>10</v>
      </c>
      <c r="K6028" s="528" t="s">
        <v>1704</v>
      </c>
      <c r="L6028" s="529"/>
      <c r="M6028" s="107">
        <v>0</v>
      </c>
    </row>
    <row r="6029" spans="2:13">
      <c r="B6029" s="61" t="s">
        <v>1679</v>
      </c>
      <c r="C6029" s="86" t="s">
        <v>847</v>
      </c>
      <c r="D6029" s="92">
        <v>75</v>
      </c>
      <c r="E6029" s="528" t="s">
        <v>1679</v>
      </c>
      <c r="F6029" s="86" t="s">
        <v>1722</v>
      </c>
      <c r="G6029" s="92">
        <v>0</v>
      </c>
      <c r="H6029" s="528" t="s">
        <v>1696</v>
      </c>
      <c r="I6029" s="86">
        <v>90</v>
      </c>
      <c r="J6029" s="92">
        <v>0</v>
      </c>
      <c r="K6029" s="528" t="s">
        <v>1735</v>
      </c>
      <c r="L6029" s="529"/>
      <c r="M6029" s="107">
        <v>0</v>
      </c>
    </row>
    <row r="6030" spans="2:13">
      <c r="B6030" s="61" t="s">
        <v>1680</v>
      </c>
      <c r="C6030" s="86" t="s">
        <v>1722</v>
      </c>
      <c r="D6030" s="92">
        <v>0</v>
      </c>
      <c r="E6030" s="528" t="s">
        <v>1680</v>
      </c>
      <c r="F6030" s="86" t="s">
        <v>1722</v>
      </c>
      <c r="G6030" s="92">
        <v>0</v>
      </c>
      <c r="H6030" s="528" t="s">
        <v>1697</v>
      </c>
      <c r="I6030" s="86">
        <v>0</v>
      </c>
      <c r="J6030" s="92">
        <v>30</v>
      </c>
      <c r="K6030" s="67" t="s">
        <v>1706</v>
      </c>
      <c r="L6030" s="68"/>
      <c r="M6030" s="101">
        <v>0</v>
      </c>
    </row>
    <row r="6031" spans="2:13">
      <c r="B6031" s="61" t="s">
        <v>1681</v>
      </c>
      <c r="C6031" s="109" t="s">
        <v>1784</v>
      </c>
      <c r="D6031" s="92">
        <v>75</v>
      </c>
      <c r="E6031" s="528" t="s">
        <v>1681</v>
      </c>
      <c r="F6031" s="96" t="s">
        <v>1307</v>
      </c>
      <c r="G6031" s="92">
        <v>95</v>
      </c>
      <c r="H6031" s="528" t="s">
        <v>1698</v>
      </c>
      <c r="I6031" s="86">
        <v>0</v>
      </c>
      <c r="J6031" s="92">
        <v>10</v>
      </c>
      <c r="K6031" s="838" t="s">
        <v>1707</v>
      </c>
      <c r="L6031" s="839"/>
      <c r="M6031" s="845"/>
    </row>
    <row r="6032" spans="2:13">
      <c r="B6032" s="61" t="s">
        <v>1682</v>
      </c>
      <c r="C6032" s="86" t="s">
        <v>1722</v>
      </c>
      <c r="D6032" s="92">
        <v>0</v>
      </c>
      <c r="E6032" s="528" t="s">
        <v>1682</v>
      </c>
      <c r="F6032" s="86" t="s">
        <v>1722</v>
      </c>
      <c r="G6032" s="92">
        <v>0</v>
      </c>
      <c r="H6032" s="529" t="s">
        <v>1724</v>
      </c>
      <c r="I6032" s="86">
        <v>50</v>
      </c>
      <c r="J6032" s="92">
        <v>0</v>
      </c>
      <c r="K6032" s="846" t="s">
        <v>1708</v>
      </c>
      <c r="L6032" s="847"/>
      <c r="M6032" s="107">
        <v>0</v>
      </c>
    </row>
    <row r="6033" spans="2:13">
      <c r="B6033" s="61" t="s">
        <v>1683</v>
      </c>
      <c r="C6033" s="86" t="s">
        <v>953</v>
      </c>
      <c r="D6033" s="92">
        <v>75</v>
      </c>
      <c r="E6033" s="528" t="s">
        <v>1683</v>
      </c>
      <c r="F6033" s="86" t="s">
        <v>1722</v>
      </c>
      <c r="G6033" s="92">
        <v>0</v>
      </c>
      <c r="H6033" s="528" t="s">
        <v>1699</v>
      </c>
      <c r="I6033" s="86">
        <v>100</v>
      </c>
      <c r="J6033" s="92">
        <v>10</v>
      </c>
      <c r="K6033" s="846" t="s">
        <v>1709</v>
      </c>
      <c r="L6033" s="847"/>
      <c r="M6033" s="107">
        <v>0</v>
      </c>
    </row>
    <row r="6034" spans="2:13">
      <c r="B6034" s="61" t="s">
        <v>1684</v>
      </c>
      <c r="C6034" s="94" t="s">
        <v>1155</v>
      </c>
      <c r="D6034" s="92">
        <v>40</v>
      </c>
      <c r="E6034" s="528" t="s">
        <v>1684</v>
      </c>
      <c r="F6034" s="86" t="s">
        <v>1722</v>
      </c>
      <c r="G6034" s="92">
        <v>0</v>
      </c>
      <c r="H6034" s="528" t="s">
        <v>1685</v>
      </c>
      <c r="I6034" s="86">
        <v>85</v>
      </c>
      <c r="J6034" s="92">
        <v>0</v>
      </c>
      <c r="K6034" s="846" t="s">
        <v>1710</v>
      </c>
      <c r="L6034" s="847"/>
      <c r="M6034" s="107">
        <v>100</v>
      </c>
    </row>
    <row r="6035" spans="2:13">
      <c r="B6035" s="61" t="s">
        <v>1685</v>
      </c>
      <c r="C6035" s="86" t="s">
        <v>1722</v>
      </c>
      <c r="D6035" s="92">
        <v>0</v>
      </c>
      <c r="E6035" s="528" t="s">
        <v>1685</v>
      </c>
      <c r="F6035" s="86" t="s">
        <v>1722</v>
      </c>
      <c r="G6035" s="92">
        <v>0</v>
      </c>
      <c r="H6035" s="528" t="s">
        <v>1700</v>
      </c>
      <c r="I6035" s="100">
        <v>0</v>
      </c>
      <c r="J6035" s="106">
        <v>0</v>
      </c>
      <c r="K6035" s="593" t="s">
        <v>2003</v>
      </c>
      <c r="L6035" s="100"/>
      <c r="M6035" s="101">
        <v>0</v>
      </c>
    </row>
    <row r="6036" spans="2:13">
      <c r="B6036" s="61" t="s">
        <v>1686</v>
      </c>
      <c r="C6036" s="94" t="s">
        <v>811</v>
      </c>
      <c r="D6036" s="92">
        <v>100</v>
      </c>
      <c r="E6036" s="528" t="s">
        <v>1686</v>
      </c>
      <c r="F6036" s="95" t="s">
        <v>810</v>
      </c>
      <c r="G6036" s="92">
        <v>90</v>
      </c>
      <c r="H6036" s="848" t="s">
        <v>1712</v>
      </c>
      <c r="I6036" s="849"/>
      <c r="J6036" s="81" t="s">
        <v>1711</v>
      </c>
      <c r="K6036" s="97">
        <v>-30</v>
      </c>
      <c r="L6036" s="82" t="s">
        <v>1705</v>
      </c>
      <c r="M6036" s="98">
        <v>205</v>
      </c>
    </row>
    <row r="6037" spans="2:13">
      <c r="B6037" s="61" t="s">
        <v>1687</v>
      </c>
      <c r="C6037" s="86" t="s">
        <v>1722</v>
      </c>
      <c r="D6037" s="92">
        <v>0</v>
      </c>
      <c r="E6037" s="528" t="s">
        <v>1687</v>
      </c>
      <c r="F6037" s="86" t="s">
        <v>1722</v>
      </c>
      <c r="G6037" s="92">
        <v>0</v>
      </c>
      <c r="H6037" s="529"/>
      <c r="I6037" s="529"/>
      <c r="J6037" s="529"/>
      <c r="K6037" s="529"/>
      <c r="L6037" s="529"/>
      <c r="M6037" s="65"/>
    </row>
    <row r="6038" spans="2:13">
      <c r="B6038" s="61" t="s">
        <v>1688</v>
      </c>
      <c r="C6038" s="86" t="s">
        <v>1722</v>
      </c>
      <c r="D6038" s="92">
        <v>0</v>
      </c>
      <c r="E6038" s="528" t="s">
        <v>1688</v>
      </c>
      <c r="F6038" s="86" t="s">
        <v>1722</v>
      </c>
      <c r="G6038" s="92">
        <v>0</v>
      </c>
      <c r="H6038" s="529"/>
      <c r="I6038" s="529"/>
      <c r="J6038" s="529"/>
      <c r="K6038" s="529"/>
      <c r="L6038" s="529"/>
      <c r="M6038" s="65"/>
    </row>
    <row r="6039" spans="2:13">
      <c r="B6039" s="61" t="s">
        <v>1689</v>
      </c>
      <c r="C6039" s="86" t="s">
        <v>1722</v>
      </c>
      <c r="D6039" s="92">
        <v>0</v>
      </c>
      <c r="E6039" s="528" t="s">
        <v>1689</v>
      </c>
      <c r="F6039" s="86" t="s">
        <v>1722</v>
      </c>
      <c r="G6039" s="92">
        <v>0</v>
      </c>
      <c r="H6039" s="529"/>
      <c r="I6039" s="529"/>
      <c r="J6039" s="529"/>
      <c r="K6039" s="529"/>
      <c r="L6039" s="529"/>
      <c r="M6039" s="65"/>
    </row>
    <row r="6040" spans="2:13">
      <c r="B6040" s="61" t="s">
        <v>1690</v>
      </c>
      <c r="C6040" s="86" t="s">
        <v>1723</v>
      </c>
      <c r="D6040" s="92" t="s">
        <v>1723</v>
      </c>
      <c r="E6040" s="528" t="s">
        <v>1690</v>
      </c>
      <c r="F6040" s="86" t="s">
        <v>1723</v>
      </c>
      <c r="G6040" s="92" t="s">
        <v>1723</v>
      </c>
      <c r="H6040" s="529"/>
      <c r="I6040" s="529"/>
      <c r="J6040" s="529"/>
      <c r="K6040" s="529"/>
      <c r="L6040" s="529"/>
      <c r="M6040" s="65"/>
    </row>
    <row r="6041" spans="2:13">
      <c r="B6041" s="61" t="s">
        <v>1691</v>
      </c>
      <c r="C6041" s="86" t="s">
        <v>1722</v>
      </c>
      <c r="D6041" s="92">
        <v>0</v>
      </c>
      <c r="E6041" s="528" t="s">
        <v>1691</v>
      </c>
      <c r="F6041" s="86" t="s">
        <v>1722</v>
      </c>
      <c r="G6041" s="92">
        <v>0</v>
      </c>
      <c r="H6041" s="86" t="s">
        <v>1716</v>
      </c>
      <c r="I6041" s="529"/>
      <c r="J6041" s="85" t="s">
        <v>1717</v>
      </c>
      <c r="K6041" s="529"/>
      <c r="L6041" s="85" t="s">
        <v>1718</v>
      </c>
      <c r="M6041" s="65"/>
    </row>
    <row r="6042" spans="2:13">
      <c r="B6042" s="61" t="s">
        <v>1692</v>
      </c>
      <c r="C6042" s="86" t="s">
        <v>1722</v>
      </c>
      <c r="D6042" s="92">
        <v>0</v>
      </c>
      <c r="E6042" s="528" t="s">
        <v>1692</v>
      </c>
      <c r="F6042" s="86" t="s">
        <v>1722</v>
      </c>
      <c r="G6042" s="92">
        <v>0</v>
      </c>
      <c r="H6042" s="529"/>
      <c r="I6042" s="529"/>
      <c r="J6042" s="529"/>
      <c r="K6042" s="529"/>
      <c r="L6042" s="529"/>
      <c r="M6042" s="65"/>
    </row>
    <row r="6043" spans="2:13">
      <c r="B6043" s="61" t="s">
        <v>1677</v>
      </c>
      <c r="C6043" s="86" t="s">
        <v>1722</v>
      </c>
      <c r="D6043" s="92">
        <v>0</v>
      </c>
      <c r="E6043" s="528" t="s">
        <v>1677</v>
      </c>
      <c r="F6043" s="86" t="s">
        <v>1722</v>
      </c>
      <c r="G6043" s="92">
        <v>0</v>
      </c>
      <c r="H6043" s="529"/>
      <c r="I6043" s="529"/>
      <c r="J6043" s="529"/>
      <c r="K6043" s="529"/>
      <c r="L6043" s="529"/>
      <c r="M6043" s="65"/>
    </row>
    <row r="6044" spans="2:13">
      <c r="B6044" s="61" t="s">
        <v>1693</v>
      </c>
      <c r="C6044" s="86" t="s">
        <v>1723</v>
      </c>
      <c r="D6044" s="92" t="s">
        <v>1723</v>
      </c>
      <c r="E6044" s="528" t="s">
        <v>1693</v>
      </c>
      <c r="F6044" s="86" t="s">
        <v>1723</v>
      </c>
      <c r="G6044" s="92" t="s">
        <v>1723</v>
      </c>
      <c r="H6044" s="529"/>
      <c r="I6044" s="529"/>
      <c r="J6044" s="529"/>
      <c r="K6044" s="529"/>
      <c r="L6044" s="529"/>
      <c r="M6044" s="65"/>
    </row>
    <row r="6045" spans="2:13" ht="15.75" thickBot="1">
      <c r="B6045" s="102" t="s">
        <v>1729</v>
      </c>
      <c r="C6045" s="93"/>
      <c r="D6045" s="108">
        <v>78</v>
      </c>
      <c r="E6045" s="103" t="s">
        <v>1730</v>
      </c>
      <c r="F6045" s="93"/>
      <c r="G6045" s="108">
        <v>84</v>
      </c>
      <c r="H6045" s="83"/>
      <c r="I6045" s="83"/>
      <c r="J6045" s="83"/>
      <c r="K6045" s="83"/>
      <c r="L6045" s="83"/>
      <c r="M6045" s="84"/>
    </row>
    <row r="6046" spans="2:13" ht="15.75" thickTop="1">
      <c r="B6046" s="156"/>
      <c r="C6046" s="157"/>
      <c r="D6046" s="157"/>
      <c r="E6046" s="156"/>
      <c r="F6046" s="157"/>
      <c r="G6046" s="157"/>
      <c r="H6046" s="156"/>
      <c r="I6046" s="156"/>
      <c r="J6046" s="156"/>
      <c r="K6046" s="156"/>
      <c r="L6046" s="156"/>
      <c r="M6046" s="156"/>
    </row>
    <row r="6047" spans="2:13">
      <c r="B6047" s="156"/>
      <c r="C6047" s="157"/>
      <c r="D6047" s="157"/>
      <c r="E6047" s="156"/>
      <c r="F6047" s="157"/>
      <c r="G6047" s="157"/>
      <c r="H6047" s="156"/>
      <c r="I6047" s="156"/>
      <c r="J6047" s="156"/>
      <c r="K6047" s="156"/>
      <c r="L6047" s="156"/>
      <c r="M6047" s="156"/>
    </row>
    <row r="6048" spans="2:13" ht="15.75" thickBot="1">
      <c r="B6048" s="156"/>
      <c r="C6048" s="157"/>
      <c r="D6048" s="157"/>
      <c r="E6048" s="156"/>
      <c r="F6048" s="157"/>
      <c r="G6048" s="157"/>
      <c r="H6048" s="156"/>
      <c r="I6048" s="156"/>
      <c r="J6048" s="156"/>
      <c r="K6048" s="156"/>
      <c r="L6048" s="156"/>
      <c r="M6048" s="156"/>
    </row>
    <row r="6049" spans="2:13" ht="16.5" thickTop="1" thickBot="1">
      <c r="B6049" s="833" t="s">
        <v>2191</v>
      </c>
      <c r="C6049" s="834"/>
      <c r="D6049" s="835" t="s">
        <v>1658</v>
      </c>
      <c r="E6049" s="836"/>
      <c r="F6049" s="836"/>
      <c r="G6049" s="836"/>
      <c r="H6049" s="836"/>
      <c r="I6049" s="837"/>
      <c r="J6049" s="131"/>
      <c r="K6049" s="59"/>
      <c r="L6049" s="59"/>
      <c r="M6049" s="60"/>
    </row>
    <row r="6050" spans="2:13" ht="15.75" thickTop="1">
      <c r="B6050" s="66" t="s">
        <v>1667</v>
      </c>
      <c r="C6050" s="750" t="s">
        <v>2192</v>
      </c>
      <c r="D6050" s="749" t="s">
        <v>1652</v>
      </c>
      <c r="E6050" s="750" t="s">
        <v>1653</v>
      </c>
      <c r="F6050" s="750" t="s">
        <v>1654</v>
      </c>
      <c r="G6050" s="750" t="s">
        <v>1656</v>
      </c>
      <c r="H6050" s="750" t="s">
        <v>1655</v>
      </c>
      <c r="I6050" s="751" t="s">
        <v>1657</v>
      </c>
      <c r="J6050" s="132"/>
      <c r="K6050" s="753"/>
      <c r="L6050" s="753"/>
      <c r="M6050" s="65"/>
    </row>
    <row r="6051" spans="2:13">
      <c r="B6051" s="66" t="s">
        <v>1757</v>
      </c>
      <c r="C6051" s="86" t="s">
        <v>1792</v>
      </c>
      <c r="D6051" s="87">
        <v>71</v>
      </c>
      <c r="E6051" s="88">
        <v>82</v>
      </c>
      <c r="F6051" s="88">
        <v>64</v>
      </c>
      <c r="G6051" s="88">
        <v>64</v>
      </c>
      <c r="H6051" s="88">
        <v>59</v>
      </c>
      <c r="I6051" s="89">
        <v>112</v>
      </c>
      <c r="J6051" s="132"/>
      <c r="K6051" s="753"/>
      <c r="L6051" s="753"/>
      <c r="M6051" s="65"/>
    </row>
    <row r="6052" spans="2:13">
      <c r="B6052" s="66" t="s">
        <v>1665</v>
      </c>
      <c r="C6052" s="86" t="s">
        <v>11</v>
      </c>
      <c r="D6052" s="838" t="s">
        <v>1669</v>
      </c>
      <c r="E6052" s="839"/>
      <c r="F6052" s="839"/>
      <c r="G6052" s="839"/>
      <c r="H6052" s="839"/>
      <c r="I6052" s="840"/>
      <c r="J6052" s="132"/>
      <c r="K6052" s="753"/>
      <c r="L6052" s="753"/>
      <c r="M6052" s="65"/>
    </row>
    <row r="6053" spans="2:13">
      <c r="B6053" s="66" t="s">
        <v>1666</v>
      </c>
      <c r="C6053" s="86" t="s">
        <v>1723</v>
      </c>
      <c r="D6053" s="841" t="s">
        <v>1661</v>
      </c>
      <c r="E6053" s="842"/>
      <c r="F6053" s="842"/>
      <c r="G6053" s="842" t="s">
        <v>1662</v>
      </c>
      <c r="H6053" s="842"/>
      <c r="I6053" s="843"/>
      <c r="J6053" s="132"/>
      <c r="K6053" s="753"/>
      <c r="L6053" s="753"/>
      <c r="M6053" s="65"/>
    </row>
    <row r="6054" spans="2:13">
      <c r="B6054" s="66" t="s">
        <v>1670</v>
      </c>
      <c r="C6054" s="86" t="s">
        <v>1620</v>
      </c>
      <c r="D6054" s="63" t="s">
        <v>1663</v>
      </c>
      <c r="E6054" s="753" t="s">
        <v>1144</v>
      </c>
      <c r="F6054" s="753"/>
      <c r="G6054" s="64" t="s">
        <v>1663</v>
      </c>
      <c r="H6054" s="753" t="s">
        <v>1723</v>
      </c>
      <c r="I6054" s="70"/>
      <c r="J6054" s="132"/>
      <c r="K6054" s="753"/>
      <c r="L6054" s="753"/>
      <c r="M6054" s="65"/>
    </row>
    <row r="6055" spans="2:13">
      <c r="B6055" s="66" t="s">
        <v>1659</v>
      </c>
      <c r="C6055" s="140">
        <v>233.71</v>
      </c>
      <c r="D6055" s="71" t="s">
        <v>1664</v>
      </c>
      <c r="E6055" s="90">
        <v>102</v>
      </c>
      <c r="F6055" s="68"/>
      <c r="G6055" s="72" t="s">
        <v>1664</v>
      </c>
      <c r="H6055" s="90" t="s">
        <v>1723</v>
      </c>
      <c r="I6055" s="69"/>
      <c r="J6055" s="132"/>
      <c r="K6055" s="753"/>
      <c r="L6055" s="753"/>
      <c r="M6055" s="65"/>
    </row>
    <row r="6056" spans="2:13">
      <c r="B6056" s="66" t="s">
        <v>1660</v>
      </c>
      <c r="C6056" s="140">
        <v>197.08</v>
      </c>
      <c r="D6056" s="838" t="s">
        <v>1668</v>
      </c>
      <c r="E6056" s="839"/>
      <c r="F6056" s="839"/>
      <c r="G6056" s="839"/>
      <c r="H6056" s="839"/>
      <c r="I6056" s="840"/>
      <c r="J6056" s="132"/>
      <c r="K6056" s="753"/>
      <c r="L6056" s="753"/>
      <c r="M6056" s="65"/>
    </row>
    <row r="6057" spans="2:13">
      <c r="B6057" s="66" t="s">
        <v>1728</v>
      </c>
      <c r="C6057" s="140">
        <v>424.42</v>
      </c>
      <c r="D6057" s="841" t="s">
        <v>1661</v>
      </c>
      <c r="E6057" s="842"/>
      <c r="F6057" s="842"/>
      <c r="G6057" s="842" t="s">
        <v>1662</v>
      </c>
      <c r="H6057" s="842"/>
      <c r="I6057" s="843"/>
      <c r="J6057" s="132"/>
      <c r="K6057" s="753"/>
      <c r="L6057" s="753"/>
      <c r="M6057" s="65"/>
    </row>
    <row r="6058" spans="2:13">
      <c r="B6058" s="66" t="s">
        <v>1713</v>
      </c>
      <c r="C6058" s="140">
        <v>1.0900000000000001</v>
      </c>
      <c r="D6058" s="63" t="s">
        <v>1663</v>
      </c>
      <c r="E6058" s="753" t="s">
        <v>944</v>
      </c>
      <c r="F6058" s="753"/>
      <c r="G6058" s="64" t="s">
        <v>1663</v>
      </c>
      <c r="H6058" s="753" t="s">
        <v>1723</v>
      </c>
      <c r="I6058" s="70"/>
      <c r="J6058" s="132"/>
      <c r="K6058" s="753"/>
      <c r="L6058" s="753"/>
      <c r="M6058" s="65"/>
    </row>
    <row r="6059" spans="2:13">
      <c r="B6059" s="66" t="s">
        <v>1714</v>
      </c>
      <c r="C6059" s="140">
        <v>1.72</v>
      </c>
      <c r="D6059" s="63" t="s">
        <v>1664</v>
      </c>
      <c r="E6059" s="90">
        <v>68</v>
      </c>
      <c r="F6059" s="68"/>
      <c r="G6059" s="72" t="s">
        <v>1664</v>
      </c>
      <c r="H6059" s="91" t="s">
        <v>1723</v>
      </c>
      <c r="I6059" s="70"/>
      <c r="J6059" s="132"/>
      <c r="K6059" s="753"/>
      <c r="L6059" s="753"/>
      <c r="M6059" s="65"/>
    </row>
    <row r="6060" spans="2:13">
      <c r="B6060" s="844" t="s">
        <v>1671</v>
      </c>
      <c r="C6060" s="839"/>
      <c r="D6060" s="840"/>
      <c r="E6060" s="838" t="s">
        <v>1672</v>
      </c>
      <c r="F6060" s="839"/>
      <c r="G6060" s="840"/>
      <c r="H6060" s="838" t="s">
        <v>1673</v>
      </c>
      <c r="I6060" s="839"/>
      <c r="J6060" s="840"/>
      <c r="K6060" s="838" t="s">
        <v>1701</v>
      </c>
      <c r="L6060" s="839"/>
      <c r="M6060" s="845"/>
    </row>
    <row r="6061" spans="2:13">
      <c r="B6061" s="73" t="s">
        <v>1674</v>
      </c>
      <c r="C6061" s="750" t="s">
        <v>1675</v>
      </c>
      <c r="D6061" s="751" t="s">
        <v>1676</v>
      </c>
      <c r="E6061" s="749" t="s">
        <v>1674</v>
      </c>
      <c r="F6061" s="750" t="s">
        <v>1675</v>
      </c>
      <c r="G6061" s="751" t="s">
        <v>1676</v>
      </c>
      <c r="H6061" s="749" t="s">
        <v>1694</v>
      </c>
      <c r="I6061" s="750" t="s">
        <v>1731</v>
      </c>
      <c r="J6061" s="751" t="s">
        <v>1732</v>
      </c>
      <c r="K6061" s="749" t="s">
        <v>1702</v>
      </c>
      <c r="L6061" s="750"/>
      <c r="M6061" s="77" t="s">
        <v>1703</v>
      </c>
    </row>
    <row r="6062" spans="2:13">
      <c r="B6062" s="61" t="s">
        <v>1678</v>
      </c>
      <c r="C6062" s="86" t="s">
        <v>1723</v>
      </c>
      <c r="D6062" s="92" t="s">
        <v>1723</v>
      </c>
      <c r="E6062" s="752" t="s">
        <v>1678</v>
      </c>
      <c r="F6062" s="86" t="s">
        <v>1723</v>
      </c>
      <c r="G6062" s="92" t="s">
        <v>1723</v>
      </c>
      <c r="H6062" s="752" t="s">
        <v>1695</v>
      </c>
      <c r="I6062" s="86">
        <v>0</v>
      </c>
      <c r="J6062" s="92">
        <v>0</v>
      </c>
      <c r="K6062" s="752" t="s">
        <v>1704</v>
      </c>
      <c r="L6062" s="753"/>
      <c r="M6062" s="107">
        <v>25</v>
      </c>
    </row>
    <row r="6063" spans="2:13">
      <c r="B6063" s="61" t="s">
        <v>1679</v>
      </c>
      <c r="C6063" s="86" t="s">
        <v>1722</v>
      </c>
      <c r="D6063" s="92">
        <v>0</v>
      </c>
      <c r="E6063" s="752" t="s">
        <v>1679</v>
      </c>
      <c r="F6063" s="86" t="s">
        <v>1722</v>
      </c>
      <c r="G6063" s="92">
        <v>0</v>
      </c>
      <c r="H6063" s="752" t="s">
        <v>1696</v>
      </c>
      <c r="I6063" s="86">
        <v>90</v>
      </c>
      <c r="J6063" s="92">
        <v>20</v>
      </c>
      <c r="K6063" s="752" t="s">
        <v>1735</v>
      </c>
      <c r="L6063" s="753"/>
      <c r="M6063" s="107">
        <v>0</v>
      </c>
    </row>
    <row r="6064" spans="2:13">
      <c r="B6064" s="61" t="s">
        <v>1680</v>
      </c>
      <c r="C6064" s="86" t="s">
        <v>1722</v>
      </c>
      <c r="D6064" s="92">
        <v>0</v>
      </c>
      <c r="E6064" s="752" t="s">
        <v>1680</v>
      </c>
      <c r="F6064" s="96" t="s">
        <v>1346</v>
      </c>
      <c r="G6064" s="92">
        <v>60</v>
      </c>
      <c r="H6064" s="752" t="s">
        <v>1697</v>
      </c>
      <c r="I6064" s="86">
        <v>100</v>
      </c>
      <c r="J6064" s="92">
        <v>0</v>
      </c>
      <c r="K6064" s="67" t="s">
        <v>1706</v>
      </c>
      <c r="L6064" s="68"/>
      <c r="M6064" s="101">
        <v>0</v>
      </c>
    </row>
    <row r="6065" spans="2:13">
      <c r="B6065" s="61" t="s">
        <v>1681</v>
      </c>
      <c r="C6065" s="86" t="s">
        <v>1722</v>
      </c>
      <c r="D6065" s="92">
        <v>0</v>
      </c>
      <c r="E6065" s="752" t="s">
        <v>1681</v>
      </c>
      <c r="F6065" s="96" t="s">
        <v>1307</v>
      </c>
      <c r="G6065" s="92">
        <v>95</v>
      </c>
      <c r="H6065" s="752" t="s">
        <v>1698</v>
      </c>
      <c r="I6065" s="86">
        <v>0</v>
      </c>
      <c r="J6065" s="92">
        <v>0</v>
      </c>
      <c r="K6065" s="838" t="s">
        <v>1707</v>
      </c>
      <c r="L6065" s="839"/>
      <c r="M6065" s="845"/>
    </row>
    <row r="6066" spans="2:13">
      <c r="B6066" s="61" t="s">
        <v>1682</v>
      </c>
      <c r="C6066" s="86" t="s">
        <v>1722</v>
      </c>
      <c r="D6066" s="92">
        <v>0</v>
      </c>
      <c r="E6066" s="752" t="s">
        <v>1682</v>
      </c>
      <c r="F6066" s="86" t="s">
        <v>1722</v>
      </c>
      <c r="G6066" s="92">
        <v>0</v>
      </c>
      <c r="H6066" s="753" t="s">
        <v>1724</v>
      </c>
      <c r="I6066" s="86">
        <v>50</v>
      </c>
      <c r="J6066" s="92">
        <v>0</v>
      </c>
      <c r="K6066" s="846" t="s">
        <v>1708</v>
      </c>
      <c r="L6066" s="847"/>
      <c r="M6066" s="107">
        <v>0</v>
      </c>
    </row>
    <row r="6067" spans="2:13">
      <c r="B6067" s="61" t="s">
        <v>1683</v>
      </c>
      <c r="C6067" s="86" t="s">
        <v>1722</v>
      </c>
      <c r="D6067" s="92">
        <v>0</v>
      </c>
      <c r="E6067" s="752" t="s">
        <v>1683</v>
      </c>
      <c r="F6067" s="86" t="s">
        <v>1722</v>
      </c>
      <c r="G6067" s="92">
        <v>0</v>
      </c>
      <c r="H6067" s="752" t="s">
        <v>1699</v>
      </c>
      <c r="I6067" s="86">
        <v>0</v>
      </c>
      <c r="J6067" s="92">
        <v>10</v>
      </c>
      <c r="K6067" s="846" t="s">
        <v>1709</v>
      </c>
      <c r="L6067" s="847"/>
      <c r="M6067" s="107">
        <v>0</v>
      </c>
    </row>
    <row r="6068" spans="2:13">
      <c r="B6068" s="61" t="s">
        <v>1684</v>
      </c>
      <c r="C6068" s="86" t="s">
        <v>1722</v>
      </c>
      <c r="D6068" s="92">
        <v>0</v>
      </c>
      <c r="E6068" s="752" t="s">
        <v>1684</v>
      </c>
      <c r="F6068" s="86" t="s">
        <v>1722</v>
      </c>
      <c r="G6068" s="92">
        <v>0</v>
      </c>
      <c r="H6068" s="752" t="s">
        <v>1685</v>
      </c>
      <c r="I6068" s="86">
        <v>85</v>
      </c>
      <c r="J6068" s="92">
        <v>0</v>
      </c>
      <c r="K6068" s="846" t="s">
        <v>1710</v>
      </c>
      <c r="L6068" s="847"/>
      <c r="M6068" s="107">
        <v>0</v>
      </c>
    </row>
    <row r="6069" spans="2:13">
      <c r="B6069" s="61" t="s">
        <v>1685</v>
      </c>
      <c r="C6069" s="86" t="s">
        <v>1722</v>
      </c>
      <c r="D6069" s="92">
        <v>0</v>
      </c>
      <c r="E6069" s="752" t="s">
        <v>1685</v>
      </c>
      <c r="F6069" s="86" t="s">
        <v>1722</v>
      </c>
      <c r="G6069" s="92">
        <v>0</v>
      </c>
      <c r="H6069" s="752" t="s">
        <v>1700</v>
      </c>
      <c r="I6069" s="100">
        <v>60</v>
      </c>
      <c r="J6069" s="106">
        <v>0</v>
      </c>
      <c r="K6069" s="593" t="s">
        <v>2003</v>
      </c>
      <c r="L6069" s="100"/>
      <c r="M6069" s="101">
        <v>0</v>
      </c>
    </row>
    <row r="6070" spans="2:13">
      <c r="B6070" s="61" t="s">
        <v>1686</v>
      </c>
      <c r="C6070" s="86" t="s">
        <v>774</v>
      </c>
      <c r="D6070" s="92">
        <v>40</v>
      </c>
      <c r="E6070" s="752" t="s">
        <v>1686</v>
      </c>
      <c r="F6070" s="86" t="s">
        <v>1722</v>
      </c>
      <c r="G6070" s="92">
        <v>0</v>
      </c>
      <c r="H6070" s="848" t="s">
        <v>1712</v>
      </c>
      <c r="I6070" s="849"/>
      <c r="J6070" s="81" t="s">
        <v>1711</v>
      </c>
      <c r="K6070" s="97">
        <v>70</v>
      </c>
      <c r="L6070" s="82" t="s">
        <v>1705</v>
      </c>
      <c r="M6070" s="98">
        <v>115</v>
      </c>
    </row>
    <row r="6071" spans="2:13">
      <c r="B6071" s="61" t="s">
        <v>1687</v>
      </c>
      <c r="C6071" s="86" t="s">
        <v>627</v>
      </c>
      <c r="D6071" s="92">
        <v>60</v>
      </c>
      <c r="E6071" s="752" t="s">
        <v>1687</v>
      </c>
      <c r="F6071" s="86" t="s">
        <v>1722</v>
      </c>
      <c r="G6071" s="92">
        <v>0</v>
      </c>
      <c r="H6071" s="753"/>
      <c r="I6071" s="753"/>
      <c r="J6071" s="753"/>
      <c r="K6071" s="753"/>
      <c r="L6071" s="753"/>
      <c r="M6071" s="65"/>
    </row>
    <row r="6072" spans="2:13">
      <c r="B6072" s="61" t="s">
        <v>1688</v>
      </c>
      <c r="C6072" s="86" t="s">
        <v>1722</v>
      </c>
      <c r="D6072" s="92">
        <v>0</v>
      </c>
      <c r="E6072" s="752" t="s">
        <v>1688</v>
      </c>
      <c r="F6072" s="96" t="s">
        <v>806</v>
      </c>
      <c r="G6072" s="92">
        <v>50</v>
      </c>
      <c r="H6072" s="753"/>
      <c r="I6072" s="753"/>
      <c r="J6072" s="753"/>
      <c r="K6072" s="753"/>
      <c r="L6072" s="753"/>
      <c r="M6072" s="65"/>
    </row>
    <row r="6073" spans="2:13">
      <c r="B6073" s="61" t="s">
        <v>1689</v>
      </c>
      <c r="C6073" s="86" t="s">
        <v>1333</v>
      </c>
      <c r="D6073" s="92">
        <v>70</v>
      </c>
      <c r="E6073" s="752" t="s">
        <v>1689</v>
      </c>
      <c r="F6073" s="86" t="s">
        <v>1722</v>
      </c>
      <c r="G6073" s="92">
        <v>0</v>
      </c>
      <c r="H6073" s="753"/>
      <c r="I6073" s="753"/>
      <c r="J6073" s="753"/>
      <c r="K6073" s="753"/>
      <c r="L6073" s="753"/>
      <c r="M6073" s="65"/>
    </row>
    <row r="6074" spans="2:13">
      <c r="B6074" s="61" t="s">
        <v>1690</v>
      </c>
      <c r="C6074" s="86" t="s">
        <v>1162</v>
      </c>
      <c r="D6074" s="92">
        <v>49</v>
      </c>
      <c r="E6074" s="752" t="s">
        <v>1690</v>
      </c>
      <c r="F6074" s="86" t="s">
        <v>1722</v>
      </c>
      <c r="G6074" s="92">
        <v>0</v>
      </c>
      <c r="H6074" s="753"/>
      <c r="I6074" s="753"/>
      <c r="J6074" s="753"/>
      <c r="K6074" s="753"/>
      <c r="L6074" s="753"/>
      <c r="M6074" s="65"/>
    </row>
    <row r="6075" spans="2:13">
      <c r="B6075" s="61" t="s">
        <v>1691</v>
      </c>
      <c r="C6075" s="96" t="s">
        <v>1187</v>
      </c>
      <c r="D6075" s="92">
        <v>70</v>
      </c>
      <c r="E6075" s="752" t="s">
        <v>1691</v>
      </c>
      <c r="F6075" s="96" t="s">
        <v>1185</v>
      </c>
      <c r="G6075" s="92">
        <v>80</v>
      </c>
      <c r="H6075" s="86" t="s">
        <v>1716</v>
      </c>
      <c r="I6075" s="753"/>
      <c r="J6075" s="85" t="s">
        <v>1717</v>
      </c>
      <c r="K6075" s="753"/>
      <c r="L6075" s="85" t="s">
        <v>1718</v>
      </c>
      <c r="M6075" s="65"/>
    </row>
    <row r="6076" spans="2:13">
      <c r="B6076" s="61" t="s">
        <v>1692</v>
      </c>
      <c r="C6076" s="86" t="s">
        <v>1722</v>
      </c>
      <c r="D6076" s="92">
        <v>0</v>
      </c>
      <c r="E6076" s="752" t="s">
        <v>1692</v>
      </c>
      <c r="F6076" s="86" t="s">
        <v>1722</v>
      </c>
      <c r="G6076" s="92">
        <v>0</v>
      </c>
      <c r="H6076" s="753"/>
      <c r="I6076" s="753"/>
      <c r="J6076" s="753"/>
      <c r="K6076" s="753"/>
      <c r="L6076" s="753"/>
      <c r="M6076" s="65"/>
    </row>
    <row r="6077" spans="2:13">
      <c r="B6077" s="61" t="s">
        <v>1677</v>
      </c>
      <c r="C6077" s="96" t="s">
        <v>1262</v>
      </c>
      <c r="D6077" s="92">
        <v>110</v>
      </c>
      <c r="E6077" s="752" t="s">
        <v>1677</v>
      </c>
      <c r="F6077" s="86" t="s">
        <v>1722</v>
      </c>
      <c r="G6077" s="92">
        <v>0</v>
      </c>
      <c r="H6077" s="753"/>
      <c r="I6077" s="753"/>
      <c r="J6077" s="753"/>
      <c r="K6077" s="753"/>
      <c r="L6077" s="753"/>
      <c r="M6077" s="65"/>
    </row>
    <row r="6078" spans="2:13">
      <c r="B6078" s="61" t="s">
        <v>1693</v>
      </c>
      <c r="C6078" s="86" t="s">
        <v>964</v>
      </c>
      <c r="D6078" s="92">
        <v>75</v>
      </c>
      <c r="E6078" s="752" t="s">
        <v>1693</v>
      </c>
      <c r="F6078" s="86" t="s">
        <v>1722</v>
      </c>
      <c r="G6078" s="92">
        <v>0</v>
      </c>
      <c r="H6078" s="753"/>
      <c r="I6078" s="753"/>
      <c r="J6078" s="753"/>
      <c r="K6078" s="753"/>
      <c r="L6078" s="753"/>
      <c r="M6078" s="65"/>
    </row>
    <row r="6079" spans="2:13" ht="15.75" thickBot="1">
      <c r="B6079" s="102" t="s">
        <v>1729</v>
      </c>
      <c r="C6079" s="93"/>
      <c r="D6079" s="108">
        <v>68</v>
      </c>
      <c r="E6079" s="103" t="s">
        <v>1730</v>
      </c>
      <c r="F6079" s="93"/>
      <c r="G6079" s="108">
        <v>71</v>
      </c>
      <c r="H6079" s="83"/>
      <c r="I6079" s="83"/>
      <c r="J6079" s="83"/>
      <c r="K6079" s="83"/>
      <c r="L6079" s="83"/>
      <c r="M6079" s="84"/>
    </row>
    <row r="6080" spans="2:13" ht="16.5" thickTop="1" thickBot="1">
      <c r="B6080" s="156"/>
      <c r="C6080" s="157"/>
      <c r="D6080" s="157"/>
      <c r="E6080" s="156"/>
      <c r="F6080" s="157"/>
      <c r="G6080" s="157"/>
      <c r="H6080" s="156"/>
      <c r="I6080" s="156"/>
      <c r="J6080" s="156"/>
      <c r="K6080" s="156"/>
      <c r="L6080" s="156"/>
      <c r="M6080" s="156"/>
    </row>
    <row r="6081" spans="2:13" ht="16.5" thickTop="1" thickBot="1">
      <c r="B6081" s="833" t="s">
        <v>1958</v>
      </c>
      <c r="C6081" s="834"/>
      <c r="D6081" s="835" t="s">
        <v>1658</v>
      </c>
      <c r="E6081" s="836"/>
      <c r="F6081" s="836"/>
      <c r="G6081" s="836"/>
      <c r="H6081" s="836"/>
      <c r="I6081" s="837"/>
      <c r="J6081" s="190"/>
      <c r="K6081" s="59"/>
      <c r="L6081" s="59"/>
      <c r="M6081" s="60"/>
    </row>
    <row r="6082" spans="2:13" ht="15.75" thickTop="1">
      <c r="B6082" s="66" t="s">
        <v>1667</v>
      </c>
      <c r="C6082" s="601" t="s">
        <v>2008</v>
      </c>
      <c r="D6082" s="517" t="s">
        <v>1652</v>
      </c>
      <c r="E6082" s="518" t="s">
        <v>1653</v>
      </c>
      <c r="F6082" s="518" t="s">
        <v>1654</v>
      </c>
      <c r="G6082" s="518" t="s">
        <v>1656</v>
      </c>
      <c r="H6082" s="518" t="s">
        <v>1655</v>
      </c>
      <c r="I6082" s="519" t="s">
        <v>1657</v>
      </c>
      <c r="J6082" s="191"/>
      <c r="K6082" s="516"/>
      <c r="L6082" s="516"/>
      <c r="M6082" s="65"/>
    </row>
    <row r="6083" spans="2:13">
      <c r="B6083" s="66" t="s">
        <v>1757</v>
      </c>
      <c r="C6083" s="86" t="s">
        <v>1792</v>
      </c>
      <c r="D6083" s="87">
        <v>95</v>
      </c>
      <c r="E6083" s="88">
        <v>85</v>
      </c>
      <c r="F6083" s="88">
        <v>85</v>
      </c>
      <c r="G6083" s="88">
        <v>65</v>
      </c>
      <c r="H6083" s="88">
        <v>65</v>
      </c>
      <c r="I6083" s="89">
        <v>35</v>
      </c>
      <c r="J6083" s="191"/>
      <c r="K6083" s="516"/>
      <c r="L6083" s="516"/>
      <c r="M6083" s="65"/>
    </row>
    <row r="6084" spans="2:13">
      <c r="B6084" s="66" t="s">
        <v>1665</v>
      </c>
      <c r="C6084" s="86" t="s">
        <v>16</v>
      </c>
      <c r="D6084" s="838" t="s">
        <v>1669</v>
      </c>
      <c r="E6084" s="839"/>
      <c r="F6084" s="839"/>
      <c r="G6084" s="839"/>
      <c r="H6084" s="839"/>
      <c r="I6084" s="840"/>
      <c r="J6084" s="191"/>
      <c r="K6084" s="516"/>
      <c r="L6084" s="516"/>
      <c r="M6084" s="65"/>
    </row>
    <row r="6085" spans="2:13">
      <c r="B6085" s="66" t="s">
        <v>1666</v>
      </c>
      <c r="C6085" s="86" t="s">
        <v>9</v>
      </c>
      <c r="D6085" s="841" t="s">
        <v>1661</v>
      </c>
      <c r="E6085" s="842"/>
      <c r="F6085" s="842"/>
      <c r="G6085" s="842" t="s">
        <v>1662</v>
      </c>
      <c r="H6085" s="842"/>
      <c r="I6085" s="843"/>
      <c r="J6085" s="191"/>
      <c r="K6085" s="516"/>
      <c r="L6085" s="516"/>
      <c r="M6085" s="65"/>
    </row>
    <row r="6086" spans="2:13">
      <c r="B6086" s="66" t="s">
        <v>1670</v>
      </c>
      <c r="C6086" s="109" t="s">
        <v>1638</v>
      </c>
      <c r="D6086" s="63" t="s">
        <v>1663</v>
      </c>
      <c r="E6086" s="516" t="s">
        <v>644</v>
      </c>
      <c r="F6086" s="516"/>
      <c r="G6086" s="64" t="s">
        <v>1663</v>
      </c>
      <c r="H6086" s="516" t="s">
        <v>811</v>
      </c>
      <c r="I6086" s="70"/>
      <c r="J6086" s="294"/>
      <c r="K6086" s="516"/>
      <c r="L6086" s="516"/>
      <c r="M6086" s="65"/>
    </row>
    <row r="6087" spans="2:13">
      <c r="B6087" s="66" t="s">
        <v>1659</v>
      </c>
      <c r="C6087" s="86">
        <v>288.64</v>
      </c>
      <c r="D6087" s="71" t="s">
        <v>1664</v>
      </c>
      <c r="E6087" s="90">
        <v>81</v>
      </c>
      <c r="F6087" s="68"/>
      <c r="G6087" s="72" t="s">
        <v>1664</v>
      </c>
      <c r="H6087" s="90">
        <v>100</v>
      </c>
      <c r="I6087" s="69"/>
      <c r="J6087" s="145"/>
      <c r="K6087" s="516"/>
      <c r="L6087" s="516"/>
      <c r="M6087" s="65"/>
    </row>
    <row r="6088" spans="2:13">
      <c r="B6088" s="66" t="s">
        <v>1660</v>
      </c>
      <c r="C6088" s="140">
        <v>438</v>
      </c>
      <c r="D6088" s="838" t="s">
        <v>1668</v>
      </c>
      <c r="E6088" s="839"/>
      <c r="F6088" s="839"/>
      <c r="G6088" s="839"/>
      <c r="H6088" s="839"/>
      <c r="I6088" s="840"/>
      <c r="J6088" s="145"/>
      <c r="K6088" s="516"/>
      <c r="L6088" s="516"/>
      <c r="M6088" s="65"/>
    </row>
    <row r="6089" spans="2:13">
      <c r="B6089" s="66" t="s">
        <v>1728</v>
      </c>
      <c r="C6089" s="86">
        <v>305.04000000000002</v>
      </c>
      <c r="D6089" s="841" t="s">
        <v>1661</v>
      </c>
      <c r="E6089" s="842"/>
      <c r="F6089" s="842"/>
      <c r="G6089" s="842" t="s">
        <v>1662</v>
      </c>
      <c r="H6089" s="842"/>
      <c r="I6089" s="843"/>
      <c r="J6089" s="145"/>
      <c r="K6089" s="516"/>
      <c r="L6089" s="516"/>
      <c r="M6089" s="65"/>
    </row>
    <row r="6090" spans="2:13">
      <c r="B6090" s="66" t="s">
        <v>1713</v>
      </c>
      <c r="C6090" s="86">
        <v>1.46</v>
      </c>
      <c r="D6090" s="63" t="s">
        <v>1663</v>
      </c>
      <c r="E6090" s="516" t="s">
        <v>1271</v>
      </c>
      <c r="F6090" s="516"/>
      <c r="G6090" s="64" t="s">
        <v>1663</v>
      </c>
      <c r="H6090" s="516" t="s">
        <v>810</v>
      </c>
      <c r="I6090" s="70"/>
      <c r="J6090" s="145"/>
      <c r="K6090" s="516"/>
      <c r="L6090" s="516"/>
      <c r="M6090" s="65"/>
    </row>
    <row r="6091" spans="2:13">
      <c r="B6091" s="66" t="s">
        <v>1714</v>
      </c>
      <c r="C6091" s="86">
        <v>0.54</v>
      </c>
      <c r="D6091" s="63" t="s">
        <v>1664</v>
      </c>
      <c r="E6091" s="90">
        <v>95</v>
      </c>
      <c r="F6091" s="68"/>
      <c r="G6091" s="72" t="s">
        <v>1664</v>
      </c>
      <c r="H6091" s="91">
        <v>90</v>
      </c>
      <c r="I6091" s="70"/>
      <c r="J6091" s="145"/>
      <c r="K6091" s="516"/>
      <c r="L6091" s="516"/>
      <c r="M6091" s="65"/>
    </row>
    <row r="6092" spans="2:13">
      <c r="B6092" s="844" t="s">
        <v>1671</v>
      </c>
      <c r="C6092" s="839"/>
      <c r="D6092" s="840"/>
      <c r="E6092" s="838" t="s">
        <v>1672</v>
      </c>
      <c r="F6092" s="839"/>
      <c r="G6092" s="840"/>
      <c r="H6092" s="838" t="s">
        <v>1673</v>
      </c>
      <c r="I6092" s="839"/>
      <c r="J6092" s="840"/>
      <c r="K6092" s="838" t="s">
        <v>1701</v>
      </c>
      <c r="L6092" s="839"/>
      <c r="M6092" s="845"/>
    </row>
    <row r="6093" spans="2:13">
      <c r="B6093" s="73" t="s">
        <v>1674</v>
      </c>
      <c r="C6093" s="518" t="s">
        <v>1675</v>
      </c>
      <c r="D6093" s="519" t="s">
        <v>1676</v>
      </c>
      <c r="E6093" s="517" t="s">
        <v>1674</v>
      </c>
      <c r="F6093" s="518" t="s">
        <v>1675</v>
      </c>
      <c r="G6093" s="519" t="s">
        <v>1676</v>
      </c>
      <c r="H6093" s="517" t="s">
        <v>1694</v>
      </c>
      <c r="I6093" s="518" t="s">
        <v>1731</v>
      </c>
      <c r="J6093" s="519" t="s">
        <v>1732</v>
      </c>
      <c r="K6093" s="517" t="s">
        <v>1702</v>
      </c>
      <c r="L6093" s="518"/>
      <c r="M6093" s="77" t="s">
        <v>1703</v>
      </c>
    </row>
    <row r="6094" spans="2:13">
      <c r="B6094" s="61" t="s">
        <v>1678</v>
      </c>
      <c r="C6094" s="86" t="s">
        <v>1144</v>
      </c>
      <c r="D6094" s="92">
        <v>102</v>
      </c>
      <c r="E6094" s="515" t="s">
        <v>1678</v>
      </c>
      <c r="F6094" s="94" t="s">
        <v>944</v>
      </c>
      <c r="G6094" s="92">
        <v>68</v>
      </c>
      <c r="H6094" s="515" t="s">
        <v>1695</v>
      </c>
      <c r="I6094" s="86">
        <v>0</v>
      </c>
      <c r="J6094" s="92">
        <v>0</v>
      </c>
      <c r="K6094" s="515" t="s">
        <v>1704</v>
      </c>
      <c r="L6094" s="516"/>
      <c r="M6094" s="107">
        <v>0</v>
      </c>
    </row>
    <row r="6095" spans="2:13">
      <c r="B6095" s="61" t="s">
        <v>1679</v>
      </c>
      <c r="C6095" s="86" t="s">
        <v>1722</v>
      </c>
      <c r="D6095" s="92">
        <v>0</v>
      </c>
      <c r="E6095" s="515" t="s">
        <v>1679</v>
      </c>
      <c r="F6095" s="86" t="s">
        <v>1722</v>
      </c>
      <c r="G6095" s="92">
        <v>0</v>
      </c>
      <c r="H6095" s="515" t="s">
        <v>1696</v>
      </c>
      <c r="I6095" s="86">
        <v>90</v>
      </c>
      <c r="J6095" s="92">
        <v>0</v>
      </c>
      <c r="K6095" s="515" t="s">
        <v>1735</v>
      </c>
      <c r="L6095" s="516"/>
      <c r="M6095" s="107">
        <v>75</v>
      </c>
    </row>
    <row r="6096" spans="2:13">
      <c r="B6096" s="61" t="s">
        <v>1680</v>
      </c>
      <c r="C6096" s="86" t="s">
        <v>1723</v>
      </c>
      <c r="D6096" s="92" t="s">
        <v>1723</v>
      </c>
      <c r="E6096" s="515" t="s">
        <v>1680</v>
      </c>
      <c r="F6096" s="86" t="s">
        <v>1723</v>
      </c>
      <c r="G6096" s="92" t="s">
        <v>1723</v>
      </c>
      <c r="H6096" s="515" t="s">
        <v>1697</v>
      </c>
      <c r="I6096" s="86">
        <v>0</v>
      </c>
      <c r="J6096" s="92">
        <v>0</v>
      </c>
      <c r="K6096" s="67" t="s">
        <v>1706</v>
      </c>
      <c r="L6096" s="68"/>
      <c r="M6096" s="101">
        <v>0</v>
      </c>
    </row>
    <row r="6097" spans="2:13">
      <c r="B6097" s="61" t="s">
        <v>1681</v>
      </c>
      <c r="C6097" s="86" t="s">
        <v>1722</v>
      </c>
      <c r="D6097" s="92">
        <v>0</v>
      </c>
      <c r="E6097" s="515" t="s">
        <v>1681</v>
      </c>
      <c r="F6097" s="86" t="s">
        <v>1722</v>
      </c>
      <c r="G6097" s="92">
        <v>0</v>
      </c>
      <c r="H6097" s="515" t="s">
        <v>1698</v>
      </c>
      <c r="I6097" s="86">
        <v>0</v>
      </c>
      <c r="J6097" s="92">
        <v>10</v>
      </c>
      <c r="K6097" s="838" t="s">
        <v>1707</v>
      </c>
      <c r="L6097" s="839"/>
      <c r="M6097" s="845"/>
    </row>
    <row r="6098" spans="2:13">
      <c r="B6098" s="61" t="s">
        <v>1682</v>
      </c>
      <c r="C6098" s="86" t="s">
        <v>1722</v>
      </c>
      <c r="D6098" s="92">
        <v>0</v>
      </c>
      <c r="E6098" s="515" t="s">
        <v>1682</v>
      </c>
      <c r="F6098" s="86" t="s">
        <v>1722</v>
      </c>
      <c r="G6098" s="92">
        <v>0</v>
      </c>
      <c r="H6098" s="516" t="s">
        <v>1724</v>
      </c>
      <c r="I6098" s="86">
        <v>50</v>
      </c>
      <c r="J6098" s="92">
        <v>0</v>
      </c>
      <c r="K6098" s="846" t="s">
        <v>1708</v>
      </c>
      <c r="L6098" s="847"/>
      <c r="M6098" s="107">
        <v>0</v>
      </c>
    </row>
    <row r="6099" spans="2:13">
      <c r="B6099" s="61" t="s">
        <v>1683</v>
      </c>
      <c r="C6099" s="86" t="s">
        <v>953</v>
      </c>
      <c r="D6099" s="92">
        <v>75</v>
      </c>
      <c r="E6099" s="515" t="s">
        <v>1683</v>
      </c>
      <c r="F6099" s="86" t="s">
        <v>950</v>
      </c>
      <c r="G6099" s="92">
        <v>95</v>
      </c>
      <c r="H6099" s="515" t="s">
        <v>1699</v>
      </c>
      <c r="I6099" s="86">
        <v>0</v>
      </c>
      <c r="J6099" s="92">
        <v>0</v>
      </c>
      <c r="K6099" s="846" t="s">
        <v>1709</v>
      </c>
      <c r="L6099" s="847"/>
      <c r="M6099" s="107">
        <v>0</v>
      </c>
    </row>
    <row r="6100" spans="2:13">
      <c r="B6100" s="61" t="s">
        <v>1684</v>
      </c>
      <c r="C6100" s="96" t="s">
        <v>869</v>
      </c>
      <c r="D6100" s="92">
        <v>150</v>
      </c>
      <c r="E6100" s="515" t="s">
        <v>1684</v>
      </c>
      <c r="F6100" s="94" t="s">
        <v>866</v>
      </c>
      <c r="G6100" s="92">
        <v>84</v>
      </c>
      <c r="H6100" s="515" t="s">
        <v>1685</v>
      </c>
      <c r="I6100" s="86">
        <v>85</v>
      </c>
      <c r="J6100" s="92">
        <v>30</v>
      </c>
      <c r="K6100" s="846" t="s">
        <v>1710</v>
      </c>
      <c r="L6100" s="847"/>
      <c r="M6100" s="107">
        <v>0</v>
      </c>
    </row>
    <row r="6101" spans="2:13">
      <c r="B6101" s="61" t="s">
        <v>1685</v>
      </c>
      <c r="C6101" s="86" t="s">
        <v>1722</v>
      </c>
      <c r="D6101" s="92">
        <v>0</v>
      </c>
      <c r="E6101" s="515" t="s">
        <v>1685</v>
      </c>
      <c r="F6101" s="96" t="s">
        <v>1216</v>
      </c>
      <c r="G6101" s="92">
        <v>90</v>
      </c>
      <c r="H6101" s="515" t="s">
        <v>1700</v>
      </c>
      <c r="I6101" s="100">
        <v>50</v>
      </c>
      <c r="J6101" s="106">
        <v>0</v>
      </c>
      <c r="K6101" s="593" t="s">
        <v>2003</v>
      </c>
      <c r="L6101" s="100"/>
      <c r="M6101" s="101">
        <v>0</v>
      </c>
    </row>
    <row r="6102" spans="2:13">
      <c r="B6102" s="61" t="s">
        <v>1686</v>
      </c>
      <c r="C6102" s="86" t="s">
        <v>1723</v>
      </c>
      <c r="D6102" s="92" t="s">
        <v>1723</v>
      </c>
      <c r="E6102" s="515" t="s">
        <v>1686</v>
      </c>
      <c r="F6102" s="86" t="s">
        <v>1723</v>
      </c>
      <c r="G6102" s="92" t="s">
        <v>1723</v>
      </c>
      <c r="H6102" s="848" t="s">
        <v>1712</v>
      </c>
      <c r="I6102" s="849"/>
      <c r="J6102" s="81" t="s">
        <v>1711</v>
      </c>
      <c r="K6102" s="97">
        <v>40</v>
      </c>
      <c r="L6102" s="82" t="s">
        <v>1705</v>
      </c>
      <c r="M6102" s="98">
        <v>155</v>
      </c>
    </row>
    <row r="6103" spans="2:13">
      <c r="B6103" s="61" t="s">
        <v>1687</v>
      </c>
      <c r="C6103" s="86" t="s">
        <v>1722</v>
      </c>
      <c r="D6103" s="92">
        <v>0</v>
      </c>
      <c r="E6103" s="515" t="s">
        <v>1687</v>
      </c>
      <c r="F6103" s="86" t="s">
        <v>1722</v>
      </c>
      <c r="G6103" s="92">
        <v>0</v>
      </c>
      <c r="H6103" s="516"/>
      <c r="I6103" s="516"/>
      <c r="J6103" s="516"/>
      <c r="K6103" s="516"/>
      <c r="L6103" s="516"/>
      <c r="M6103" s="65"/>
    </row>
    <row r="6104" spans="2:13">
      <c r="B6104" s="61" t="s">
        <v>1688</v>
      </c>
      <c r="C6104" s="86" t="s">
        <v>1722</v>
      </c>
      <c r="D6104" s="92">
        <v>0</v>
      </c>
      <c r="E6104" s="515" t="s">
        <v>1688</v>
      </c>
      <c r="F6104" s="86" t="s">
        <v>1722</v>
      </c>
      <c r="G6104" s="92">
        <v>0</v>
      </c>
      <c r="H6104" s="516"/>
      <c r="I6104" s="516"/>
      <c r="J6104" s="516"/>
      <c r="K6104" s="516"/>
      <c r="L6104" s="516"/>
      <c r="M6104" s="65"/>
    </row>
    <row r="6105" spans="2:13">
      <c r="B6105" s="61" t="s">
        <v>1689</v>
      </c>
      <c r="C6105" s="86" t="s">
        <v>1722</v>
      </c>
      <c r="D6105" s="92">
        <v>0</v>
      </c>
      <c r="E6105" s="515" t="s">
        <v>1689</v>
      </c>
      <c r="F6105" s="86" t="s">
        <v>1722</v>
      </c>
      <c r="G6105" s="92">
        <v>0</v>
      </c>
      <c r="H6105" s="516"/>
      <c r="I6105" s="516"/>
      <c r="J6105" s="516"/>
      <c r="K6105" s="516"/>
      <c r="L6105" s="516"/>
      <c r="M6105" s="65"/>
    </row>
    <row r="6106" spans="2:13">
      <c r="B6106" s="61" t="s">
        <v>1690</v>
      </c>
      <c r="C6106" s="94" t="s">
        <v>1252</v>
      </c>
      <c r="D6106" s="92">
        <v>80</v>
      </c>
      <c r="E6106" s="515" t="s">
        <v>1690</v>
      </c>
      <c r="F6106" s="109" t="s">
        <v>1851</v>
      </c>
      <c r="G6106" s="92">
        <v>60</v>
      </c>
      <c r="H6106" s="516"/>
      <c r="I6106" s="516"/>
      <c r="J6106" s="516"/>
      <c r="K6106" s="516"/>
      <c r="L6106" s="516"/>
      <c r="M6106" s="65"/>
    </row>
    <row r="6107" spans="2:13">
      <c r="B6107" s="61" t="s">
        <v>1691</v>
      </c>
      <c r="C6107" s="86" t="s">
        <v>1722</v>
      </c>
      <c r="D6107" s="92">
        <v>0</v>
      </c>
      <c r="E6107" s="515" t="s">
        <v>1691</v>
      </c>
      <c r="F6107" s="86" t="s">
        <v>1722</v>
      </c>
      <c r="G6107" s="92">
        <v>0</v>
      </c>
      <c r="H6107" s="86" t="s">
        <v>1716</v>
      </c>
      <c r="I6107" s="516"/>
      <c r="J6107" s="85" t="s">
        <v>1717</v>
      </c>
      <c r="K6107" s="516"/>
      <c r="L6107" s="85" t="s">
        <v>1718</v>
      </c>
      <c r="M6107" s="65"/>
    </row>
    <row r="6108" spans="2:13">
      <c r="B6108" s="61" t="s">
        <v>1692</v>
      </c>
      <c r="C6108" s="86" t="s">
        <v>1722</v>
      </c>
      <c r="D6108" s="92">
        <v>0</v>
      </c>
      <c r="E6108" s="515" t="s">
        <v>1692</v>
      </c>
      <c r="F6108" s="86" t="s">
        <v>1722</v>
      </c>
      <c r="G6108" s="92">
        <v>0</v>
      </c>
      <c r="H6108" s="516"/>
      <c r="I6108" s="516"/>
      <c r="J6108" s="516"/>
      <c r="K6108" s="516"/>
      <c r="L6108" s="516"/>
      <c r="M6108" s="65"/>
    </row>
    <row r="6109" spans="2:13">
      <c r="B6109" s="61" t="s">
        <v>1677</v>
      </c>
      <c r="C6109" s="86" t="s">
        <v>863</v>
      </c>
      <c r="D6109" s="92">
        <v>66</v>
      </c>
      <c r="E6109" s="515" t="s">
        <v>1677</v>
      </c>
      <c r="F6109" s="86" t="s">
        <v>1722</v>
      </c>
      <c r="G6109" s="92">
        <v>0</v>
      </c>
      <c r="H6109" s="516"/>
      <c r="I6109" s="516"/>
      <c r="J6109" s="516"/>
      <c r="K6109" s="516"/>
      <c r="L6109" s="516"/>
      <c r="M6109" s="65"/>
    </row>
    <row r="6110" spans="2:13">
      <c r="B6110" s="61" t="s">
        <v>1693</v>
      </c>
      <c r="C6110" s="86" t="s">
        <v>964</v>
      </c>
      <c r="D6110" s="92">
        <v>75</v>
      </c>
      <c r="E6110" s="515" t="s">
        <v>1693</v>
      </c>
      <c r="F6110" s="86" t="s">
        <v>1722</v>
      </c>
      <c r="G6110" s="92">
        <v>0</v>
      </c>
      <c r="H6110" s="516"/>
      <c r="I6110" s="516"/>
      <c r="J6110" s="516"/>
      <c r="K6110" s="516"/>
      <c r="L6110" s="516"/>
      <c r="M6110" s="65"/>
    </row>
    <row r="6111" spans="2:13" ht="15.75" thickBot="1">
      <c r="B6111" s="102" t="s">
        <v>1729</v>
      </c>
      <c r="C6111" s="93"/>
      <c r="D6111" s="108">
        <v>91</v>
      </c>
      <c r="E6111" s="103" t="s">
        <v>1730</v>
      </c>
      <c r="F6111" s="93"/>
      <c r="G6111" s="108">
        <v>79</v>
      </c>
      <c r="H6111" s="83"/>
      <c r="I6111" s="83"/>
      <c r="J6111" s="83"/>
      <c r="K6111" s="83"/>
      <c r="L6111" s="83"/>
      <c r="M6111" s="84"/>
    </row>
    <row r="6112" spans="2:13" ht="15.75" thickTop="1">
      <c r="B6112" s="156"/>
      <c r="C6112" s="157"/>
      <c r="D6112" s="157"/>
      <c r="E6112" s="156"/>
      <c r="F6112" s="157"/>
      <c r="G6112" s="157"/>
      <c r="H6112" s="156"/>
      <c r="I6112" s="156"/>
      <c r="J6112" s="156"/>
      <c r="K6112" s="156"/>
      <c r="L6112" s="156"/>
      <c r="M6112" s="156"/>
    </row>
    <row r="6113" spans="2:13">
      <c r="B6113" s="156"/>
      <c r="C6113" s="157"/>
      <c r="D6113" s="157"/>
      <c r="E6113" s="156"/>
      <c r="F6113" s="157"/>
      <c r="G6113" s="157"/>
      <c r="H6113" s="156"/>
      <c r="I6113" s="156"/>
      <c r="J6113" s="156"/>
      <c r="K6113" s="156"/>
      <c r="L6113" s="156"/>
      <c r="M6113" s="156"/>
    </row>
    <row r="6114" spans="2:13" ht="15.75" thickBot="1">
      <c r="B6114" s="156"/>
      <c r="C6114" s="157"/>
      <c r="D6114" s="157"/>
      <c r="E6114" s="156"/>
      <c r="F6114" s="157"/>
      <c r="G6114" s="157"/>
      <c r="H6114" s="156"/>
      <c r="I6114" s="156"/>
      <c r="J6114" s="156"/>
      <c r="K6114" s="156"/>
      <c r="L6114" s="156"/>
      <c r="M6114" s="156"/>
    </row>
    <row r="6115" spans="2:13" ht="16.5" thickTop="1" thickBot="1">
      <c r="B6115" s="833" t="s">
        <v>1909</v>
      </c>
      <c r="C6115" s="834"/>
      <c r="D6115" s="835" t="s">
        <v>1658</v>
      </c>
      <c r="E6115" s="836"/>
      <c r="F6115" s="836"/>
      <c r="G6115" s="836"/>
      <c r="H6115" s="836"/>
      <c r="I6115" s="837"/>
      <c r="J6115" s="190"/>
      <c r="K6115" s="59"/>
      <c r="L6115" s="59"/>
      <c r="M6115" s="60"/>
    </row>
    <row r="6116" spans="2:13" ht="15.75" thickTop="1">
      <c r="B6116" s="66" t="s">
        <v>1667</v>
      </c>
      <c r="C6116" s="601" t="s">
        <v>2044</v>
      </c>
      <c r="D6116" s="398" t="s">
        <v>1652</v>
      </c>
      <c r="E6116" s="399" t="s">
        <v>1653</v>
      </c>
      <c r="F6116" s="399" t="s">
        <v>1654</v>
      </c>
      <c r="G6116" s="399" t="s">
        <v>1656</v>
      </c>
      <c r="H6116" s="399" t="s">
        <v>1655</v>
      </c>
      <c r="I6116" s="400" t="s">
        <v>1657</v>
      </c>
      <c r="J6116" s="191"/>
      <c r="K6116" s="402"/>
      <c r="L6116" s="402"/>
      <c r="M6116" s="65"/>
    </row>
    <row r="6117" spans="2:13">
      <c r="B6117" s="66" t="s">
        <v>1757</v>
      </c>
      <c r="C6117" s="86" t="s">
        <v>1762</v>
      </c>
      <c r="D6117" s="87">
        <v>65</v>
      </c>
      <c r="E6117" s="88">
        <v>95</v>
      </c>
      <c r="F6117" s="88">
        <v>75</v>
      </c>
      <c r="G6117" s="88">
        <v>55</v>
      </c>
      <c r="H6117" s="88">
        <v>55</v>
      </c>
      <c r="I6117" s="89">
        <v>85</v>
      </c>
      <c r="J6117" s="191"/>
      <c r="K6117" s="402"/>
      <c r="L6117" s="402"/>
      <c r="M6117" s="65"/>
    </row>
    <row r="6118" spans="2:13">
      <c r="B6118" s="66" t="s">
        <v>1665</v>
      </c>
      <c r="C6118" s="86" t="s">
        <v>16</v>
      </c>
      <c r="D6118" s="838" t="s">
        <v>1669</v>
      </c>
      <c r="E6118" s="839"/>
      <c r="F6118" s="839"/>
      <c r="G6118" s="839"/>
      <c r="H6118" s="839"/>
      <c r="I6118" s="840"/>
      <c r="J6118" s="191"/>
      <c r="K6118" s="402"/>
      <c r="L6118" s="402"/>
      <c r="M6118" s="65"/>
    </row>
    <row r="6119" spans="2:13">
      <c r="B6119" s="66" t="s">
        <v>1666</v>
      </c>
      <c r="C6119" s="86" t="s">
        <v>12</v>
      </c>
      <c r="D6119" s="841" t="s">
        <v>1661</v>
      </c>
      <c r="E6119" s="842"/>
      <c r="F6119" s="842"/>
      <c r="G6119" s="842" t="s">
        <v>1662</v>
      </c>
      <c r="H6119" s="842"/>
      <c r="I6119" s="843"/>
      <c r="J6119" s="191"/>
      <c r="K6119" s="402"/>
      <c r="L6119" s="402"/>
      <c r="M6119" s="65"/>
    </row>
    <row r="6120" spans="2:13">
      <c r="B6120" s="66" t="s">
        <v>1670</v>
      </c>
      <c r="C6120" s="95" t="s">
        <v>1612</v>
      </c>
      <c r="D6120" s="63" t="s">
        <v>1663</v>
      </c>
      <c r="E6120" s="402" t="s">
        <v>644</v>
      </c>
      <c r="F6120" s="402"/>
      <c r="G6120" s="64" t="s">
        <v>1663</v>
      </c>
      <c r="H6120" s="402" t="s">
        <v>1095</v>
      </c>
      <c r="I6120" s="70"/>
      <c r="J6120" s="300"/>
      <c r="K6120" s="402"/>
      <c r="L6120" s="402"/>
      <c r="M6120" s="65"/>
    </row>
    <row r="6121" spans="2:13">
      <c r="B6121" s="66" t="s">
        <v>1659</v>
      </c>
      <c r="C6121" s="86">
        <v>535.41999999999996</v>
      </c>
      <c r="D6121" s="71" t="s">
        <v>1664</v>
      </c>
      <c r="E6121" s="90">
        <v>81</v>
      </c>
      <c r="F6121" s="68"/>
      <c r="G6121" s="72" t="s">
        <v>1664</v>
      </c>
      <c r="H6121" s="90">
        <v>80</v>
      </c>
      <c r="I6121" s="69"/>
      <c r="J6121" s="217"/>
      <c r="K6121" s="402"/>
      <c r="L6121" s="402"/>
      <c r="M6121" s="65"/>
    </row>
    <row r="6122" spans="2:13">
      <c r="B6122" s="66" t="s">
        <v>1660</v>
      </c>
      <c r="C6122" s="140">
        <v>210.6</v>
      </c>
      <c r="D6122" s="838" t="s">
        <v>1668</v>
      </c>
      <c r="E6122" s="839"/>
      <c r="F6122" s="839"/>
      <c r="G6122" s="839"/>
      <c r="H6122" s="839"/>
      <c r="I6122" s="840"/>
      <c r="J6122" s="217"/>
      <c r="K6122" s="402"/>
      <c r="L6122" s="402"/>
      <c r="M6122" s="65"/>
    </row>
    <row r="6123" spans="2:13">
      <c r="B6123" s="66" t="s">
        <v>1728</v>
      </c>
      <c r="C6123" s="86">
        <v>514.82000000000005</v>
      </c>
      <c r="D6123" s="841" t="s">
        <v>1661</v>
      </c>
      <c r="E6123" s="842"/>
      <c r="F6123" s="842"/>
      <c r="G6123" s="842" t="s">
        <v>1662</v>
      </c>
      <c r="H6123" s="842"/>
      <c r="I6123" s="843"/>
      <c r="J6123" s="217"/>
      <c r="K6123" s="402"/>
      <c r="L6123" s="402"/>
      <c r="M6123" s="65"/>
    </row>
    <row r="6124" spans="2:13">
      <c r="B6124" s="66" t="s">
        <v>1713</v>
      </c>
      <c r="C6124" s="140">
        <v>1</v>
      </c>
      <c r="D6124" s="63" t="s">
        <v>1663</v>
      </c>
      <c r="E6124" s="402" t="s">
        <v>1271</v>
      </c>
      <c r="F6124" s="402"/>
      <c r="G6124" s="64" t="s">
        <v>1663</v>
      </c>
      <c r="H6124" s="402" t="s">
        <v>1216</v>
      </c>
      <c r="I6124" s="70"/>
      <c r="J6124" s="217"/>
      <c r="K6124" s="402"/>
      <c r="L6124" s="402"/>
      <c r="M6124" s="65"/>
    </row>
    <row r="6125" spans="2:13">
      <c r="B6125" s="66" t="s">
        <v>1714</v>
      </c>
      <c r="C6125" s="86">
        <v>1.31</v>
      </c>
      <c r="D6125" s="63" t="s">
        <v>1664</v>
      </c>
      <c r="E6125" s="90">
        <v>95</v>
      </c>
      <c r="F6125" s="68"/>
      <c r="G6125" s="72" t="s">
        <v>1664</v>
      </c>
      <c r="H6125" s="91">
        <v>90</v>
      </c>
      <c r="I6125" s="70"/>
      <c r="J6125" s="217"/>
      <c r="K6125" s="402"/>
      <c r="L6125" s="402"/>
      <c r="M6125" s="65"/>
    </row>
    <row r="6126" spans="2:13">
      <c r="B6126" s="844" t="s">
        <v>1671</v>
      </c>
      <c r="C6126" s="839"/>
      <c r="D6126" s="840"/>
      <c r="E6126" s="838" t="s">
        <v>1672</v>
      </c>
      <c r="F6126" s="839"/>
      <c r="G6126" s="840"/>
      <c r="H6126" s="838" t="s">
        <v>1673</v>
      </c>
      <c r="I6126" s="839"/>
      <c r="J6126" s="840"/>
      <c r="K6126" s="838" t="s">
        <v>1701</v>
      </c>
      <c r="L6126" s="839"/>
      <c r="M6126" s="845"/>
    </row>
    <row r="6127" spans="2:13">
      <c r="B6127" s="73" t="s">
        <v>1674</v>
      </c>
      <c r="C6127" s="399" t="s">
        <v>1675</v>
      </c>
      <c r="D6127" s="400" t="s">
        <v>1676</v>
      </c>
      <c r="E6127" s="398" t="s">
        <v>1674</v>
      </c>
      <c r="F6127" s="399" t="s">
        <v>1675</v>
      </c>
      <c r="G6127" s="400" t="s">
        <v>1676</v>
      </c>
      <c r="H6127" s="398" t="s">
        <v>1694</v>
      </c>
      <c r="I6127" s="399" t="s">
        <v>1731</v>
      </c>
      <c r="J6127" s="400" t="s">
        <v>1732</v>
      </c>
      <c r="K6127" s="398" t="s">
        <v>1702</v>
      </c>
      <c r="L6127" s="399"/>
      <c r="M6127" s="77" t="s">
        <v>1703</v>
      </c>
    </row>
    <row r="6128" spans="2:13">
      <c r="B6128" s="61" t="s">
        <v>1678</v>
      </c>
      <c r="C6128" s="86" t="s">
        <v>1144</v>
      </c>
      <c r="D6128" s="92">
        <v>102</v>
      </c>
      <c r="E6128" s="401" t="s">
        <v>1678</v>
      </c>
      <c r="F6128" s="86" t="s">
        <v>1280</v>
      </c>
      <c r="G6128" s="92">
        <v>60</v>
      </c>
      <c r="H6128" s="401" t="s">
        <v>1695</v>
      </c>
      <c r="I6128" s="86">
        <v>0</v>
      </c>
      <c r="J6128" s="92">
        <v>0</v>
      </c>
      <c r="K6128" s="401" t="s">
        <v>1704</v>
      </c>
      <c r="L6128" s="402"/>
      <c r="M6128" s="107">
        <v>0</v>
      </c>
    </row>
    <row r="6129" spans="2:13">
      <c r="B6129" s="61" t="s">
        <v>1679</v>
      </c>
      <c r="C6129" s="86" t="s">
        <v>1722</v>
      </c>
      <c r="D6129" s="92">
        <v>0</v>
      </c>
      <c r="E6129" s="401" t="s">
        <v>1679</v>
      </c>
      <c r="F6129" s="86" t="s">
        <v>1722</v>
      </c>
      <c r="G6129" s="92">
        <v>0</v>
      </c>
      <c r="H6129" s="401" t="s">
        <v>1696</v>
      </c>
      <c r="I6129" s="86">
        <v>90</v>
      </c>
      <c r="J6129" s="92">
        <v>10</v>
      </c>
      <c r="K6129" s="401" t="s">
        <v>1735</v>
      </c>
      <c r="L6129" s="402"/>
      <c r="M6129" s="107">
        <v>0</v>
      </c>
    </row>
    <row r="6130" spans="2:13">
      <c r="B6130" s="61" t="s">
        <v>1680</v>
      </c>
      <c r="C6130" s="86" t="s">
        <v>1723</v>
      </c>
      <c r="D6130" s="92" t="s">
        <v>1723</v>
      </c>
      <c r="E6130" s="401" t="s">
        <v>1680</v>
      </c>
      <c r="F6130" s="86" t="s">
        <v>1723</v>
      </c>
      <c r="G6130" s="92" t="s">
        <v>1723</v>
      </c>
      <c r="H6130" s="401" t="s">
        <v>1697</v>
      </c>
      <c r="I6130" s="86">
        <v>0</v>
      </c>
      <c r="J6130" s="92">
        <v>30</v>
      </c>
      <c r="K6130" s="67" t="s">
        <v>1706</v>
      </c>
      <c r="L6130" s="68"/>
      <c r="M6130" s="101">
        <v>0</v>
      </c>
    </row>
    <row r="6131" spans="2:13">
      <c r="B6131" s="61" t="s">
        <v>1681</v>
      </c>
      <c r="C6131" s="86" t="s">
        <v>1722</v>
      </c>
      <c r="D6131" s="92">
        <v>0</v>
      </c>
      <c r="E6131" s="401" t="s">
        <v>1681</v>
      </c>
      <c r="F6131" s="94" t="s">
        <v>1802</v>
      </c>
      <c r="G6131" s="92">
        <v>60</v>
      </c>
      <c r="H6131" s="401" t="s">
        <v>1698</v>
      </c>
      <c r="I6131" s="86">
        <v>0</v>
      </c>
      <c r="J6131" s="92">
        <v>10</v>
      </c>
      <c r="K6131" s="838" t="s">
        <v>1707</v>
      </c>
      <c r="L6131" s="839"/>
      <c r="M6131" s="845"/>
    </row>
    <row r="6132" spans="2:13">
      <c r="B6132" s="61" t="s">
        <v>1682</v>
      </c>
      <c r="C6132" s="86" t="s">
        <v>1722</v>
      </c>
      <c r="D6132" s="92">
        <v>0</v>
      </c>
      <c r="E6132" s="401" t="s">
        <v>1682</v>
      </c>
      <c r="F6132" s="86" t="s">
        <v>1722</v>
      </c>
      <c r="G6132" s="92">
        <v>0</v>
      </c>
      <c r="H6132" s="402" t="s">
        <v>1724</v>
      </c>
      <c r="I6132" s="86">
        <v>50</v>
      </c>
      <c r="J6132" s="92">
        <v>0</v>
      </c>
      <c r="K6132" s="846" t="s">
        <v>1708</v>
      </c>
      <c r="L6132" s="847"/>
      <c r="M6132" s="107">
        <v>30</v>
      </c>
    </row>
    <row r="6133" spans="2:13">
      <c r="B6133" s="61" t="s">
        <v>1683</v>
      </c>
      <c r="C6133" s="86" t="s">
        <v>1722</v>
      </c>
      <c r="D6133" s="92">
        <v>0</v>
      </c>
      <c r="E6133" s="401" t="s">
        <v>1683</v>
      </c>
      <c r="F6133" s="86" t="s">
        <v>950</v>
      </c>
      <c r="G6133" s="92">
        <v>95</v>
      </c>
      <c r="H6133" s="401" t="s">
        <v>1699</v>
      </c>
      <c r="I6133" s="86">
        <v>100</v>
      </c>
      <c r="J6133" s="92">
        <v>30</v>
      </c>
      <c r="K6133" s="846" t="s">
        <v>1709</v>
      </c>
      <c r="L6133" s="847"/>
      <c r="M6133" s="107">
        <v>50</v>
      </c>
    </row>
    <row r="6134" spans="2:13">
      <c r="B6134" s="61" t="s">
        <v>1684</v>
      </c>
      <c r="C6134" s="86" t="s">
        <v>1145</v>
      </c>
      <c r="D6134" s="92">
        <v>90</v>
      </c>
      <c r="E6134" s="401" t="s">
        <v>1684</v>
      </c>
      <c r="F6134" s="86" t="s">
        <v>1722</v>
      </c>
      <c r="G6134" s="92">
        <v>0</v>
      </c>
      <c r="H6134" s="401" t="s">
        <v>1685</v>
      </c>
      <c r="I6134" s="86">
        <v>85</v>
      </c>
      <c r="J6134" s="92">
        <v>30</v>
      </c>
      <c r="K6134" s="846" t="s">
        <v>1710</v>
      </c>
      <c r="L6134" s="847"/>
      <c r="M6134" s="107">
        <v>0</v>
      </c>
    </row>
    <row r="6135" spans="2:13">
      <c r="B6135" s="61" t="s">
        <v>1685</v>
      </c>
      <c r="C6135" s="86" t="s">
        <v>1723</v>
      </c>
      <c r="D6135" s="92" t="s">
        <v>1723</v>
      </c>
      <c r="E6135" s="401" t="s">
        <v>1685</v>
      </c>
      <c r="F6135" s="86" t="s">
        <v>1723</v>
      </c>
      <c r="G6135" s="92" t="s">
        <v>1723</v>
      </c>
      <c r="H6135" s="401" t="s">
        <v>1700</v>
      </c>
      <c r="I6135" s="100">
        <v>0</v>
      </c>
      <c r="J6135" s="106">
        <v>0</v>
      </c>
      <c r="K6135" s="593" t="s">
        <v>2003</v>
      </c>
      <c r="L6135" s="100"/>
      <c r="M6135" s="101">
        <v>0</v>
      </c>
    </row>
    <row r="6136" spans="2:13">
      <c r="B6136" s="61" t="s">
        <v>1686</v>
      </c>
      <c r="C6136" s="86" t="s">
        <v>1722</v>
      </c>
      <c r="D6136" s="92">
        <v>0</v>
      </c>
      <c r="E6136" s="401" t="s">
        <v>1686</v>
      </c>
      <c r="F6136" s="86" t="s">
        <v>1722</v>
      </c>
      <c r="G6136" s="92">
        <v>0</v>
      </c>
      <c r="H6136" s="848" t="s">
        <v>1712</v>
      </c>
      <c r="I6136" s="849"/>
      <c r="J6136" s="81" t="s">
        <v>1711</v>
      </c>
      <c r="K6136" s="97">
        <v>10</v>
      </c>
      <c r="L6136" s="82" t="s">
        <v>1705</v>
      </c>
      <c r="M6136" s="98">
        <v>175</v>
      </c>
    </row>
    <row r="6137" spans="2:13">
      <c r="B6137" s="61" t="s">
        <v>1687</v>
      </c>
      <c r="C6137" s="86" t="s">
        <v>693</v>
      </c>
      <c r="D6137" s="92">
        <v>36</v>
      </c>
      <c r="E6137" s="401" t="s">
        <v>1687</v>
      </c>
      <c r="F6137" s="86" t="s">
        <v>1722</v>
      </c>
      <c r="G6137" s="92">
        <v>0</v>
      </c>
      <c r="H6137" s="402"/>
      <c r="I6137" s="402"/>
      <c r="J6137" s="402"/>
      <c r="K6137" s="402"/>
      <c r="L6137" s="402"/>
      <c r="M6137" s="65"/>
    </row>
    <row r="6138" spans="2:13">
      <c r="B6138" s="61" t="s">
        <v>1688</v>
      </c>
      <c r="C6138" s="86" t="s">
        <v>1722</v>
      </c>
      <c r="D6138" s="92">
        <v>0</v>
      </c>
      <c r="E6138" s="401" t="s">
        <v>1688</v>
      </c>
      <c r="F6138" s="86" t="s">
        <v>1722</v>
      </c>
      <c r="G6138" s="92">
        <v>0</v>
      </c>
      <c r="H6138" s="402"/>
      <c r="I6138" s="402"/>
      <c r="J6138" s="402"/>
      <c r="K6138" s="402"/>
      <c r="L6138" s="402"/>
      <c r="M6138" s="65"/>
    </row>
    <row r="6139" spans="2:13">
      <c r="B6139" s="61" t="s">
        <v>1689</v>
      </c>
      <c r="C6139" s="94" t="s">
        <v>1088</v>
      </c>
      <c r="D6139" s="92">
        <v>36</v>
      </c>
      <c r="E6139" s="401" t="s">
        <v>1689</v>
      </c>
      <c r="F6139" s="96" t="s">
        <v>1195</v>
      </c>
      <c r="G6139" s="92">
        <v>75</v>
      </c>
      <c r="H6139" s="402"/>
      <c r="I6139" s="402"/>
      <c r="J6139" s="402"/>
      <c r="K6139" s="402"/>
      <c r="L6139" s="402"/>
      <c r="M6139" s="65"/>
    </row>
    <row r="6140" spans="2:13">
      <c r="B6140" s="61" t="s">
        <v>1690</v>
      </c>
      <c r="C6140" s="86" t="s">
        <v>1162</v>
      </c>
      <c r="D6140" s="92">
        <v>49</v>
      </c>
      <c r="E6140" s="401" t="s">
        <v>1690</v>
      </c>
      <c r="F6140" s="86" t="s">
        <v>1722</v>
      </c>
      <c r="G6140" s="92">
        <v>0</v>
      </c>
      <c r="H6140" s="402"/>
      <c r="I6140" s="402"/>
      <c r="J6140" s="402"/>
      <c r="K6140" s="402"/>
      <c r="L6140" s="402"/>
      <c r="M6140" s="65"/>
    </row>
    <row r="6141" spans="2:13">
      <c r="B6141" s="61" t="s">
        <v>1691</v>
      </c>
      <c r="C6141" s="86" t="s">
        <v>656</v>
      </c>
      <c r="D6141" s="92">
        <v>30</v>
      </c>
      <c r="E6141" s="401" t="s">
        <v>1691</v>
      </c>
      <c r="F6141" s="96" t="s">
        <v>1185</v>
      </c>
      <c r="G6141" s="92">
        <v>80</v>
      </c>
      <c r="H6141" s="86" t="s">
        <v>1716</v>
      </c>
      <c r="I6141" s="402"/>
      <c r="J6141" s="85" t="s">
        <v>1717</v>
      </c>
      <c r="K6141" s="402"/>
      <c r="L6141" s="85" t="s">
        <v>1718</v>
      </c>
      <c r="M6141" s="65"/>
    </row>
    <row r="6142" spans="2:13">
      <c r="B6142" s="61" t="s">
        <v>1692</v>
      </c>
      <c r="C6142" s="86" t="s">
        <v>1722</v>
      </c>
      <c r="D6142" s="92">
        <v>0</v>
      </c>
      <c r="E6142" s="401" t="s">
        <v>1692</v>
      </c>
      <c r="F6142" s="86" t="s">
        <v>1722</v>
      </c>
      <c r="G6142" s="92">
        <v>0</v>
      </c>
      <c r="H6142" s="402"/>
      <c r="I6142" s="402"/>
      <c r="J6142" s="402"/>
      <c r="K6142" s="402"/>
      <c r="L6142" s="402"/>
      <c r="M6142" s="65"/>
    </row>
    <row r="6143" spans="2:13">
      <c r="B6143" s="61" t="s">
        <v>1677</v>
      </c>
      <c r="C6143" s="86" t="s">
        <v>1081</v>
      </c>
      <c r="D6143" s="92">
        <v>75</v>
      </c>
      <c r="E6143" s="401" t="s">
        <v>1677</v>
      </c>
      <c r="F6143" s="86" t="s">
        <v>1722</v>
      </c>
      <c r="G6143" s="92">
        <v>0</v>
      </c>
      <c r="H6143" s="402"/>
      <c r="I6143" s="402"/>
      <c r="J6143" s="402"/>
      <c r="K6143" s="402"/>
      <c r="L6143" s="402"/>
      <c r="M6143" s="65"/>
    </row>
    <row r="6144" spans="2:13">
      <c r="B6144" s="61" t="s">
        <v>1693</v>
      </c>
      <c r="C6144" s="86" t="s">
        <v>909</v>
      </c>
      <c r="D6144" s="92">
        <v>75</v>
      </c>
      <c r="E6144" s="401" t="s">
        <v>1693</v>
      </c>
      <c r="F6144" s="86" t="s">
        <v>1722</v>
      </c>
      <c r="G6144" s="92">
        <v>0</v>
      </c>
      <c r="H6144" s="402"/>
      <c r="I6144" s="402"/>
      <c r="J6144" s="402"/>
      <c r="K6144" s="402"/>
      <c r="L6144" s="402"/>
      <c r="M6144" s="65"/>
    </row>
    <row r="6145" spans="2:13" ht="15.75" thickBot="1">
      <c r="B6145" s="102" t="s">
        <v>1729</v>
      </c>
      <c r="C6145" s="93"/>
      <c r="D6145" s="108">
        <v>62</v>
      </c>
      <c r="E6145" s="103" t="s">
        <v>1730</v>
      </c>
      <c r="F6145" s="93"/>
      <c r="G6145" s="108">
        <v>74</v>
      </c>
      <c r="H6145" s="83"/>
      <c r="I6145" s="83"/>
      <c r="J6145" s="83"/>
      <c r="K6145" s="83"/>
      <c r="L6145" s="83"/>
      <c r="M6145" s="84"/>
    </row>
    <row r="6146" spans="2:13" ht="16.5" thickTop="1" thickBot="1">
      <c r="B6146" s="156"/>
      <c r="C6146" s="157"/>
      <c r="D6146" s="157"/>
      <c r="E6146" s="156"/>
      <c r="F6146" s="157"/>
      <c r="G6146" s="157"/>
      <c r="H6146" s="156"/>
      <c r="I6146" s="156"/>
      <c r="J6146" s="156"/>
      <c r="K6146" s="156"/>
      <c r="L6146" s="156"/>
      <c r="M6146" s="156"/>
    </row>
    <row r="6147" spans="2:13" ht="16.5" thickTop="1" thickBot="1">
      <c r="B6147" s="833" t="s">
        <v>2193</v>
      </c>
      <c r="C6147" s="834"/>
      <c r="D6147" s="835" t="s">
        <v>1658</v>
      </c>
      <c r="E6147" s="836"/>
      <c r="F6147" s="836"/>
      <c r="G6147" s="836"/>
      <c r="H6147" s="836"/>
      <c r="I6147" s="837"/>
      <c r="J6147" s="207"/>
      <c r="K6147" s="59"/>
      <c r="L6147" s="59"/>
      <c r="M6147" s="60"/>
    </row>
    <row r="6148" spans="2:13" ht="15.75" thickTop="1">
      <c r="B6148" s="66" t="s">
        <v>1667</v>
      </c>
      <c r="C6148" s="750" t="s">
        <v>2015</v>
      </c>
      <c r="D6148" s="749" t="s">
        <v>1652</v>
      </c>
      <c r="E6148" s="750" t="s">
        <v>1653</v>
      </c>
      <c r="F6148" s="750" t="s">
        <v>1654</v>
      </c>
      <c r="G6148" s="750" t="s">
        <v>1656</v>
      </c>
      <c r="H6148" s="750" t="s">
        <v>1655</v>
      </c>
      <c r="I6148" s="751" t="s">
        <v>1657</v>
      </c>
      <c r="J6148" s="208"/>
      <c r="K6148" s="753"/>
      <c r="L6148" s="753"/>
      <c r="M6148" s="65"/>
    </row>
    <row r="6149" spans="2:13">
      <c r="B6149" s="66" t="s">
        <v>1757</v>
      </c>
      <c r="C6149" s="86" t="s">
        <v>1792</v>
      </c>
      <c r="D6149" s="87">
        <v>60</v>
      </c>
      <c r="E6149" s="88">
        <v>90</v>
      </c>
      <c r="F6149" s="88">
        <v>55</v>
      </c>
      <c r="G6149" s="88">
        <v>90</v>
      </c>
      <c r="H6149" s="88">
        <v>80</v>
      </c>
      <c r="I6149" s="89">
        <v>100</v>
      </c>
      <c r="J6149" s="208"/>
      <c r="K6149" s="753"/>
      <c r="L6149" s="753"/>
      <c r="M6149" s="65"/>
    </row>
    <row r="6150" spans="2:13">
      <c r="B6150" s="66" t="s">
        <v>1665</v>
      </c>
      <c r="C6150" s="86" t="s">
        <v>3</v>
      </c>
      <c r="D6150" s="838" t="s">
        <v>1669</v>
      </c>
      <c r="E6150" s="839"/>
      <c r="F6150" s="839"/>
      <c r="G6150" s="839"/>
      <c r="H6150" s="839"/>
      <c r="I6150" s="840"/>
      <c r="J6150" s="208"/>
      <c r="K6150" s="753"/>
      <c r="L6150" s="753"/>
      <c r="M6150" s="65"/>
    </row>
    <row r="6151" spans="2:13">
      <c r="B6151" s="66" t="s">
        <v>1666</v>
      </c>
      <c r="C6151" s="86" t="s">
        <v>1723</v>
      </c>
      <c r="D6151" s="841" t="s">
        <v>1661</v>
      </c>
      <c r="E6151" s="842"/>
      <c r="F6151" s="842"/>
      <c r="G6151" s="842" t="s">
        <v>1662</v>
      </c>
      <c r="H6151" s="842"/>
      <c r="I6151" s="843"/>
      <c r="J6151" s="208"/>
      <c r="K6151" s="753"/>
      <c r="L6151" s="753"/>
      <c r="M6151" s="65"/>
    </row>
    <row r="6152" spans="2:13">
      <c r="B6152" s="66" t="s">
        <v>1670</v>
      </c>
      <c r="C6152" s="86" t="s">
        <v>1594</v>
      </c>
      <c r="D6152" s="63" t="s">
        <v>1663</v>
      </c>
      <c r="E6152" s="753" t="s">
        <v>1784</v>
      </c>
      <c r="F6152" s="753"/>
      <c r="G6152" s="64" t="s">
        <v>1663</v>
      </c>
      <c r="H6152" s="753" t="s">
        <v>1723</v>
      </c>
      <c r="I6152" s="70"/>
      <c r="J6152" s="208"/>
      <c r="K6152" s="753"/>
      <c r="L6152" s="753"/>
      <c r="M6152" s="65"/>
    </row>
    <row r="6153" spans="2:13">
      <c r="B6153" s="66" t="s">
        <v>1659</v>
      </c>
      <c r="C6153" s="140">
        <v>355.74</v>
      </c>
      <c r="D6153" s="71" t="s">
        <v>1664</v>
      </c>
      <c r="E6153" s="90">
        <v>75</v>
      </c>
      <c r="F6153" s="68"/>
      <c r="G6153" s="72" t="s">
        <v>1664</v>
      </c>
      <c r="H6153" s="90" t="s">
        <v>1723</v>
      </c>
      <c r="I6153" s="69"/>
      <c r="J6153" s="208"/>
      <c r="K6153" s="753"/>
      <c r="L6153" s="753"/>
      <c r="M6153" s="65"/>
    </row>
    <row r="6154" spans="2:13">
      <c r="B6154" s="66" t="s">
        <v>1660</v>
      </c>
      <c r="C6154" s="140">
        <v>157.72999999999999</v>
      </c>
      <c r="D6154" s="838" t="s">
        <v>1668</v>
      </c>
      <c r="E6154" s="839"/>
      <c r="F6154" s="839"/>
      <c r="G6154" s="839"/>
      <c r="H6154" s="839"/>
      <c r="I6154" s="840"/>
      <c r="J6154" s="208"/>
      <c r="K6154" s="753"/>
      <c r="L6154" s="753"/>
      <c r="M6154" s="65"/>
    </row>
    <row r="6155" spans="2:13">
      <c r="B6155" s="66" t="s">
        <v>1728</v>
      </c>
      <c r="C6155" s="140">
        <v>356.07</v>
      </c>
      <c r="D6155" s="841" t="s">
        <v>1661</v>
      </c>
      <c r="E6155" s="842"/>
      <c r="F6155" s="842"/>
      <c r="G6155" s="842" t="s">
        <v>1662</v>
      </c>
      <c r="H6155" s="842"/>
      <c r="I6155" s="843"/>
      <c r="J6155" s="208"/>
      <c r="K6155" s="753"/>
      <c r="L6155" s="753"/>
      <c r="M6155" s="65"/>
    </row>
    <row r="6156" spans="2:13">
      <c r="B6156" s="66" t="s">
        <v>1713</v>
      </c>
      <c r="C6156" s="140">
        <v>0.92</v>
      </c>
      <c r="D6156" s="63" t="s">
        <v>1663</v>
      </c>
      <c r="E6156" s="753" t="s">
        <v>1307</v>
      </c>
      <c r="F6156" s="753"/>
      <c r="G6156" s="64" t="s">
        <v>1663</v>
      </c>
      <c r="H6156" s="753" t="s">
        <v>1723</v>
      </c>
      <c r="I6156" s="70"/>
      <c r="J6156" s="208"/>
      <c r="K6156" s="753"/>
      <c r="L6156" s="753"/>
      <c r="M6156" s="65"/>
    </row>
    <row r="6157" spans="2:13">
      <c r="B6157" s="66" t="s">
        <v>1714</v>
      </c>
      <c r="C6157" s="140">
        <v>1.54</v>
      </c>
      <c r="D6157" s="63" t="s">
        <v>1664</v>
      </c>
      <c r="E6157" s="90">
        <v>95</v>
      </c>
      <c r="F6157" s="68"/>
      <c r="G6157" s="72" t="s">
        <v>1664</v>
      </c>
      <c r="H6157" s="91" t="s">
        <v>1723</v>
      </c>
      <c r="I6157" s="70"/>
      <c r="J6157" s="208"/>
      <c r="K6157" s="753"/>
      <c r="L6157" s="753"/>
      <c r="M6157" s="65"/>
    </row>
    <row r="6158" spans="2:13">
      <c r="B6158" s="844" t="s">
        <v>1671</v>
      </c>
      <c r="C6158" s="839"/>
      <c r="D6158" s="840"/>
      <c r="E6158" s="838" t="s">
        <v>1672</v>
      </c>
      <c r="F6158" s="839"/>
      <c r="G6158" s="840"/>
      <c r="H6158" s="838" t="s">
        <v>1673</v>
      </c>
      <c r="I6158" s="839"/>
      <c r="J6158" s="840"/>
      <c r="K6158" s="838" t="s">
        <v>1701</v>
      </c>
      <c r="L6158" s="839"/>
      <c r="M6158" s="845"/>
    </row>
    <row r="6159" spans="2:13">
      <c r="B6159" s="73" t="s">
        <v>1674</v>
      </c>
      <c r="C6159" s="750" t="s">
        <v>1675</v>
      </c>
      <c r="D6159" s="751" t="s">
        <v>1676</v>
      </c>
      <c r="E6159" s="749" t="s">
        <v>1674</v>
      </c>
      <c r="F6159" s="750" t="s">
        <v>1675</v>
      </c>
      <c r="G6159" s="751" t="s">
        <v>1676</v>
      </c>
      <c r="H6159" s="749" t="s">
        <v>1694</v>
      </c>
      <c r="I6159" s="750" t="s">
        <v>1731</v>
      </c>
      <c r="J6159" s="751" t="s">
        <v>1732</v>
      </c>
      <c r="K6159" s="749" t="s">
        <v>1702</v>
      </c>
      <c r="L6159" s="750"/>
      <c r="M6159" s="77" t="s">
        <v>1703</v>
      </c>
    </row>
    <row r="6160" spans="2:13">
      <c r="B6160" s="61" t="s">
        <v>1678</v>
      </c>
      <c r="C6160" s="86" t="s">
        <v>1144</v>
      </c>
      <c r="D6160" s="92">
        <v>102</v>
      </c>
      <c r="E6160" s="752" t="s">
        <v>1678</v>
      </c>
      <c r="F6160" s="94" t="s">
        <v>944</v>
      </c>
      <c r="G6160" s="92">
        <v>68</v>
      </c>
      <c r="H6160" s="752" t="s">
        <v>1695</v>
      </c>
      <c r="I6160" s="86">
        <v>0</v>
      </c>
      <c r="J6160" s="92">
        <v>0</v>
      </c>
      <c r="K6160" s="752" t="s">
        <v>1704</v>
      </c>
      <c r="L6160" s="753"/>
      <c r="M6160" s="107">
        <v>0</v>
      </c>
    </row>
    <row r="6161" spans="2:13">
      <c r="B6161" s="61" t="s">
        <v>1679</v>
      </c>
      <c r="C6161" s="86" t="s">
        <v>1722</v>
      </c>
      <c r="D6161" s="92">
        <v>0</v>
      </c>
      <c r="E6161" s="752" t="s">
        <v>1679</v>
      </c>
      <c r="F6161" s="86" t="s">
        <v>1722</v>
      </c>
      <c r="G6161" s="92">
        <v>0</v>
      </c>
      <c r="H6161" s="752" t="s">
        <v>1696</v>
      </c>
      <c r="I6161" s="86">
        <v>90</v>
      </c>
      <c r="J6161" s="92">
        <v>10</v>
      </c>
      <c r="K6161" s="752" t="s">
        <v>1735</v>
      </c>
      <c r="L6161" s="753"/>
      <c r="M6161" s="107">
        <v>25</v>
      </c>
    </row>
    <row r="6162" spans="2:13">
      <c r="B6162" s="61" t="s">
        <v>1680</v>
      </c>
      <c r="C6162" s="86" t="s">
        <v>1722</v>
      </c>
      <c r="D6162" s="92">
        <v>0</v>
      </c>
      <c r="E6162" s="752" t="s">
        <v>1680</v>
      </c>
      <c r="F6162" s="86" t="s">
        <v>1722</v>
      </c>
      <c r="G6162" s="92">
        <v>0</v>
      </c>
      <c r="H6162" s="752" t="s">
        <v>1697</v>
      </c>
      <c r="I6162" s="86">
        <v>100</v>
      </c>
      <c r="J6162" s="92">
        <v>0</v>
      </c>
      <c r="K6162" s="67" t="s">
        <v>1706</v>
      </c>
      <c r="L6162" s="68"/>
      <c r="M6162" s="101">
        <v>0</v>
      </c>
    </row>
    <row r="6163" spans="2:13">
      <c r="B6163" s="61" t="s">
        <v>1681</v>
      </c>
      <c r="C6163" s="86" t="s">
        <v>1723</v>
      </c>
      <c r="D6163" s="92" t="s">
        <v>1723</v>
      </c>
      <c r="E6163" s="752" t="s">
        <v>1681</v>
      </c>
      <c r="F6163" s="86" t="s">
        <v>1723</v>
      </c>
      <c r="G6163" s="92" t="s">
        <v>1723</v>
      </c>
      <c r="H6163" s="752" t="s">
        <v>1698</v>
      </c>
      <c r="I6163" s="86">
        <v>0</v>
      </c>
      <c r="J6163" s="92">
        <v>0</v>
      </c>
      <c r="K6163" s="838" t="s">
        <v>1707</v>
      </c>
      <c r="L6163" s="839"/>
      <c r="M6163" s="845"/>
    </row>
    <row r="6164" spans="2:13">
      <c r="B6164" s="61" t="s">
        <v>1682</v>
      </c>
      <c r="C6164" s="86" t="s">
        <v>1722</v>
      </c>
      <c r="D6164" s="92">
        <v>0</v>
      </c>
      <c r="E6164" s="752" t="s">
        <v>1682</v>
      </c>
      <c r="F6164" s="86" t="s">
        <v>889</v>
      </c>
      <c r="G6164" s="92">
        <v>80</v>
      </c>
      <c r="H6164" s="753" t="s">
        <v>1724</v>
      </c>
      <c r="I6164" s="86">
        <v>50</v>
      </c>
      <c r="J6164" s="92">
        <v>0</v>
      </c>
      <c r="K6164" s="846" t="s">
        <v>1708</v>
      </c>
      <c r="L6164" s="847"/>
      <c r="M6164" s="107">
        <v>0</v>
      </c>
    </row>
    <row r="6165" spans="2:13">
      <c r="B6165" s="61" t="s">
        <v>1683</v>
      </c>
      <c r="C6165" s="86" t="s">
        <v>1722</v>
      </c>
      <c r="D6165" s="92">
        <v>0</v>
      </c>
      <c r="E6165" s="752" t="s">
        <v>1683</v>
      </c>
      <c r="F6165" s="86" t="s">
        <v>1722</v>
      </c>
      <c r="G6165" s="92">
        <v>0</v>
      </c>
      <c r="H6165" s="752" t="s">
        <v>1699</v>
      </c>
      <c r="I6165" s="86">
        <v>100</v>
      </c>
      <c r="J6165" s="92">
        <v>10</v>
      </c>
      <c r="K6165" s="846" t="s">
        <v>1709</v>
      </c>
      <c r="L6165" s="847"/>
      <c r="M6165" s="107">
        <v>0</v>
      </c>
    </row>
    <row r="6166" spans="2:13">
      <c r="B6166" s="61" t="s">
        <v>1684</v>
      </c>
      <c r="C6166" s="96" t="s">
        <v>869</v>
      </c>
      <c r="D6166" s="92">
        <v>150</v>
      </c>
      <c r="E6166" s="752" t="s">
        <v>1684</v>
      </c>
      <c r="F6166" s="94" t="s">
        <v>866</v>
      </c>
      <c r="G6166" s="92">
        <v>84</v>
      </c>
      <c r="H6166" s="752" t="s">
        <v>1685</v>
      </c>
      <c r="I6166" s="86">
        <v>85</v>
      </c>
      <c r="J6166" s="92">
        <v>0</v>
      </c>
      <c r="K6166" s="846" t="s">
        <v>1710</v>
      </c>
      <c r="L6166" s="847"/>
      <c r="M6166" s="107">
        <v>0</v>
      </c>
    </row>
    <row r="6167" spans="2:13">
      <c r="B6167" s="61" t="s">
        <v>1685</v>
      </c>
      <c r="C6167" s="86" t="s">
        <v>1722</v>
      </c>
      <c r="D6167" s="92">
        <v>0</v>
      </c>
      <c r="E6167" s="752" t="s">
        <v>1685</v>
      </c>
      <c r="F6167" s="86" t="s">
        <v>1722</v>
      </c>
      <c r="G6167" s="92">
        <v>0</v>
      </c>
      <c r="H6167" s="752" t="s">
        <v>1700</v>
      </c>
      <c r="I6167" s="100">
        <v>0</v>
      </c>
      <c r="J6167" s="106">
        <v>0</v>
      </c>
      <c r="K6167" s="593" t="s">
        <v>2003</v>
      </c>
      <c r="L6167" s="100"/>
      <c r="M6167" s="101">
        <v>0</v>
      </c>
    </row>
    <row r="6168" spans="2:13">
      <c r="B6168" s="61" t="s">
        <v>1686</v>
      </c>
      <c r="C6168" s="86" t="s">
        <v>774</v>
      </c>
      <c r="D6168" s="92">
        <v>40</v>
      </c>
      <c r="E6168" s="752" t="s">
        <v>1686</v>
      </c>
      <c r="F6168" s="86" t="s">
        <v>1722</v>
      </c>
      <c r="G6168" s="92">
        <v>0</v>
      </c>
      <c r="H6168" s="848" t="s">
        <v>1712</v>
      </c>
      <c r="I6168" s="849"/>
      <c r="J6168" s="81" t="s">
        <v>1711</v>
      </c>
      <c r="K6168" s="97">
        <v>20</v>
      </c>
      <c r="L6168" s="82" t="s">
        <v>1705</v>
      </c>
      <c r="M6168" s="98">
        <v>185</v>
      </c>
    </row>
    <row r="6169" spans="2:13">
      <c r="B6169" s="61" t="s">
        <v>1687</v>
      </c>
      <c r="C6169" s="86" t="s">
        <v>1722</v>
      </c>
      <c r="D6169" s="92">
        <v>0</v>
      </c>
      <c r="E6169" s="752" t="s">
        <v>1687</v>
      </c>
      <c r="F6169" s="86" t="s">
        <v>1722</v>
      </c>
      <c r="G6169" s="92">
        <v>0</v>
      </c>
      <c r="H6169" s="753"/>
      <c r="I6169" s="753"/>
      <c r="J6169" s="753"/>
      <c r="K6169" s="753"/>
      <c r="L6169" s="753"/>
      <c r="M6169" s="65"/>
    </row>
    <row r="6170" spans="2:13">
      <c r="B6170" s="61" t="s">
        <v>1688</v>
      </c>
      <c r="C6170" s="86" t="s">
        <v>1722</v>
      </c>
      <c r="D6170" s="92">
        <v>0</v>
      </c>
      <c r="E6170" s="752" t="s">
        <v>1688</v>
      </c>
      <c r="F6170" s="86" t="s">
        <v>1722</v>
      </c>
      <c r="G6170" s="92">
        <v>0</v>
      </c>
      <c r="H6170" s="753"/>
      <c r="I6170" s="753"/>
      <c r="J6170" s="753"/>
      <c r="K6170" s="753"/>
      <c r="L6170" s="753"/>
      <c r="M6170" s="65"/>
    </row>
    <row r="6171" spans="2:13">
      <c r="B6171" s="61" t="s">
        <v>1689</v>
      </c>
      <c r="C6171" s="86" t="s">
        <v>1722</v>
      </c>
      <c r="D6171" s="92">
        <v>0</v>
      </c>
      <c r="E6171" s="752" t="s">
        <v>1689</v>
      </c>
      <c r="F6171" s="96" t="s">
        <v>1195</v>
      </c>
      <c r="G6171" s="92">
        <v>75</v>
      </c>
      <c r="H6171" s="753"/>
      <c r="I6171" s="753"/>
      <c r="J6171" s="753"/>
      <c r="K6171" s="753"/>
      <c r="L6171" s="753"/>
      <c r="M6171" s="65"/>
    </row>
    <row r="6172" spans="2:13">
      <c r="B6172" s="61" t="s">
        <v>1690</v>
      </c>
      <c r="C6172" s="86" t="s">
        <v>1162</v>
      </c>
      <c r="D6172" s="92">
        <v>49</v>
      </c>
      <c r="E6172" s="752" t="s">
        <v>1690</v>
      </c>
      <c r="F6172" s="86" t="s">
        <v>1722</v>
      </c>
      <c r="G6172" s="92">
        <v>0</v>
      </c>
      <c r="H6172" s="753"/>
      <c r="I6172" s="753"/>
      <c r="J6172" s="753"/>
      <c r="K6172" s="753"/>
      <c r="L6172" s="753"/>
      <c r="M6172" s="65"/>
    </row>
    <row r="6173" spans="2:13">
      <c r="B6173" s="61" t="s">
        <v>1691</v>
      </c>
      <c r="C6173" s="86" t="s">
        <v>1722</v>
      </c>
      <c r="D6173" s="92">
        <v>0</v>
      </c>
      <c r="E6173" s="752" t="s">
        <v>1691</v>
      </c>
      <c r="F6173" s="86" t="s">
        <v>1722</v>
      </c>
      <c r="G6173" s="92">
        <v>0</v>
      </c>
      <c r="H6173" s="86" t="s">
        <v>1716</v>
      </c>
      <c r="I6173" s="753"/>
      <c r="J6173" s="85" t="s">
        <v>1717</v>
      </c>
      <c r="K6173" s="753"/>
      <c r="L6173" s="85" t="s">
        <v>1718</v>
      </c>
      <c r="M6173" s="65"/>
    </row>
    <row r="6174" spans="2:13">
      <c r="B6174" s="61" t="s">
        <v>1692</v>
      </c>
      <c r="C6174" s="86" t="s">
        <v>1722</v>
      </c>
      <c r="D6174" s="92">
        <v>0</v>
      </c>
      <c r="E6174" s="752" t="s">
        <v>1692</v>
      </c>
      <c r="F6174" s="86" t="s">
        <v>1722</v>
      </c>
      <c r="G6174" s="92">
        <v>0</v>
      </c>
      <c r="H6174" s="753"/>
      <c r="I6174" s="753"/>
      <c r="J6174" s="753"/>
      <c r="K6174" s="753"/>
      <c r="L6174" s="753"/>
      <c r="M6174" s="65"/>
    </row>
    <row r="6175" spans="2:13">
      <c r="B6175" s="61" t="s">
        <v>1677</v>
      </c>
      <c r="C6175" s="86" t="s">
        <v>863</v>
      </c>
      <c r="D6175" s="92">
        <v>66</v>
      </c>
      <c r="E6175" s="752" t="s">
        <v>1677</v>
      </c>
      <c r="F6175" s="86" t="s">
        <v>1722</v>
      </c>
      <c r="G6175" s="92">
        <v>0</v>
      </c>
      <c r="H6175" s="753"/>
      <c r="I6175" s="753"/>
      <c r="J6175" s="753"/>
      <c r="K6175" s="753"/>
      <c r="L6175" s="753"/>
      <c r="M6175" s="65"/>
    </row>
    <row r="6176" spans="2:13">
      <c r="B6176" s="61" t="s">
        <v>1693</v>
      </c>
      <c r="C6176" s="86" t="s">
        <v>964</v>
      </c>
      <c r="D6176" s="92">
        <v>75</v>
      </c>
      <c r="E6176" s="752" t="s">
        <v>1693</v>
      </c>
      <c r="F6176" s="86" t="s">
        <v>1722</v>
      </c>
      <c r="G6176" s="92">
        <v>0</v>
      </c>
      <c r="H6176" s="753"/>
      <c r="I6176" s="753"/>
      <c r="J6176" s="753"/>
      <c r="K6176" s="753"/>
      <c r="L6176" s="753"/>
      <c r="M6176" s="65"/>
    </row>
    <row r="6177" spans="2:13" ht="15.75" thickBot="1">
      <c r="B6177" s="102" t="s">
        <v>1729</v>
      </c>
      <c r="C6177" s="93"/>
      <c r="D6177" s="108">
        <v>80</v>
      </c>
      <c r="E6177" s="103" t="s">
        <v>1730</v>
      </c>
      <c r="F6177" s="93"/>
      <c r="G6177" s="108">
        <v>77</v>
      </c>
      <c r="H6177" s="83"/>
      <c r="I6177" s="83"/>
      <c r="J6177" s="83"/>
      <c r="K6177" s="83"/>
      <c r="L6177" s="83"/>
      <c r="M6177" s="84"/>
    </row>
    <row r="6178" spans="2:13" ht="16.5" thickTop="1" thickBot="1">
      <c r="B6178" s="156"/>
      <c r="C6178" s="157"/>
      <c r="D6178" s="157"/>
      <c r="E6178" s="156"/>
      <c r="F6178" s="157"/>
      <c r="G6178" s="157"/>
      <c r="H6178" s="156"/>
      <c r="I6178" s="156"/>
      <c r="J6178" s="156"/>
      <c r="K6178" s="156"/>
      <c r="L6178" s="156"/>
      <c r="M6178" s="156"/>
    </row>
    <row r="6179" spans="2:13" ht="16.5" thickTop="1" thickBot="1">
      <c r="B6179" s="833" t="s">
        <v>1910</v>
      </c>
      <c r="C6179" s="834"/>
      <c r="D6179" s="835" t="s">
        <v>1658</v>
      </c>
      <c r="E6179" s="836"/>
      <c r="F6179" s="836"/>
      <c r="G6179" s="836"/>
      <c r="H6179" s="836"/>
      <c r="I6179" s="837"/>
      <c r="J6179" s="207"/>
      <c r="K6179" s="59"/>
      <c r="L6179" s="59"/>
      <c r="M6179" s="60"/>
    </row>
    <row r="6180" spans="2:13" ht="15.75" thickTop="1">
      <c r="B6180" s="66" t="s">
        <v>1667</v>
      </c>
      <c r="C6180" s="601" t="s">
        <v>2002</v>
      </c>
      <c r="D6180" s="404" t="s">
        <v>1652</v>
      </c>
      <c r="E6180" s="405" t="s">
        <v>1653</v>
      </c>
      <c r="F6180" s="405" t="s">
        <v>1654</v>
      </c>
      <c r="G6180" s="405" t="s">
        <v>1656</v>
      </c>
      <c r="H6180" s="405" t="s">
        <v>1655</v>
      </c>
      <c r="I6180" s="406" t="s">
        <v>1657</v>
      </c>
      <c r="J6180" s="208"/>
      <c r="K6180" s="408"/>
      <c r="L6180" s="408"/>
      <c r="M6180" s="65"/>
    </row>
    <row r="6181" spans="2:13">
      <c r="B6181" s="66" t="s">
        <v>1757</v>
      </c>
      <c r="C6181" s="86" t="s">
        <v>1762</v>
      </c>
      <c r="D6181" s="87">
        <v>90</v>
      </c>
      <c r="E6181" s="88">
        <v>85</v>
      </c>
      <c r="F6181" s="88">
        <v>75</v>
      </c>
      <c r="G6181" s="88">
        <v>115</v>
      </c>
      <c r="H6181" s="88">
        <v>100</v>
      </c>
      <c r="I6181" s="89">
        <v>115</v>
      </c>
      <c r="J6181" s="208"/>
      <c r="K6181" s="408"/>
      <c r="L6181" s="408"/>
      <c r="M6181" s="65"/>
    </row>
    <row r="6182" spans="2:13">
      <c r="B6182" s="66" t="s">
        <v>1665</v>
      </c>
      <c r="C6182" s="86" t="s">
        <v>3</v>
      </c>
      <c r="D6182" s="838" t="s">
        <v>1669</v>
      </c>
      <c r="E6182" s="839"/>
      <c r="F6182" s="839"/>
      <c r="G6182" s="839"/>
      <c r="H6182" s="839"/>
      <c r="I6182" s="840"/>
      <c r="J6182" s="208"/>
      <c r="K6182" s="408"/>
      <c r="L6182" s="408"/>
      <c r="M6182" s="65"/>
    </row>
    <row r="6183" spans="2:13">
      <c r="B6183" s="66" t="s">
        <v>1666</v>
      </c>
      <c r="C6183" s="86" t="s">
        <v>1723</v>
      </c>
      <c r="D6183" s="841" t="s">
        <v>1661</v>
      </c>
      <c r="E6183" s="842"/>
      <c r="F6183" s="842"/>
      <c r="G6183" s="842" t="s">
        <v>1662</v>
      </c>
      <c r="H6183" s="842"/>
      <c r="I6183" s="843"/>
      <c r="J6183" s="208"/>
      <c r="K6183" s="408"/>
      <c r="L6183" s="408"/>
      <c r="M6183" s="65"/>
    </row>
    <row r="6184" spans="2:13">
      <c r="B6184" s="66" t="s">
        <v>1670</v>
      </c>
      <c r="C6184" s="86" t="s">
        <v>1541</v>
      </c>
      <c r="D6184" s="63" t="s">
        <v>1663</v>
      </c>
      <c r="E6184" s="408" t="s">
        <v>1232</v>
      </c>
      <c r="F6184" s="408"/>
      <c r="G6184" s="64" t="s">
        <v>1663</v>
      </c>
      <c r="H6184" s="408" t="s">
        <v>1723</v>
      </c>
      <c r="I6184" s="70"/>
      <c r="J6184" s="208"/>
      <c r="K6184" s="408"/>
      <c r="L6184" s="408"/>
      <c r="M6184" s="65"/>
    </row>
    <row r="6185" spans="2:13">
      <c r="B6185" s="66" t="s">
        <v>1659</v>
      </c>
      <c r="C6185" s="86">
        <v>420.55</v>
      </c>
      <c r="D6185" s="71" t="s">
        <v>1664</v>
      </c>
      <c r="E6185" s="90">
        <v>65</v>
      </c>
      <c r="F6185" s="68"/>
      <c r="G6185" s="72" t="s">
        <v>1664</v>
      </c>
      <c r="H6185" s="90" t="s">
        <v>1723</v>
      </c>
      <c r="I6185" s="69"/>
      <c r="J6185" s="208"/>
      <c r="K6185" s="408"/>
      <c r="L6185" s="408"/>
      <c r="M6185" s="65"/>
    </row>
    <row r="6186" spans="2:13">
      <c r="B6186" s="66" t="s">
        <v>1660</v>
      </c>
      <c r="C6186" s="86">
        <v>368.05</v>
      </c>
      <c r="D6186" s="838" t="s">
        <v>1668</v>
      </c>
      <c r="E6186" s="839"/>
      <c r="F6186" s="839"/>
      <c r="G6186" s="839"/>
      <c r="H6186" s="839"/>
      <c r="I6186" s="840"/>
      <c r="J6186" s="208"/>
      <c r="K6186" s="408"/>
      <c r="L6186" s="408"/>
      <c r="M6186" s="65"/>
    </row>
    <row r="6187" spans="2:13">
      <c r="B6187" s="66" t="s">
        <v>1728</v>
      </c>
      <c r="C6187" s="86">
        <v>418.78</v>
      </c>
      <c r="D6187" s="841" t="s">
        <v>1661</v>
      </c>
      <c r="E6187" s="842"/>
      <c r="F6187" s="842"/>
      <c r="G6187" s="842" t="s">
        <v>1662</v>
      </c>
      <c r="H6187" s="842"/>
      <c r="I6187" s="843"/>
      <c r="J6187" s="208"/>
      <c r="K6187" s="408"/>
      <c r="L6187" s="408"/>
      <c r="M6187" s="65"/>
    </row>
    <row r="6188" spans="2:13">
      <c r="B6188" s="66" t="s">
        <v>1713</v>
      </c>
      <c r="C6188" s="86">
        <v>1.38</v>
      </c>
      <c r="D6188" s="63" t="s">
        <v>1663</v>
      </c>
      <c r="E6188" s="408" t="s">
        <v>1307</v>
      </c>
      <c r="F6188" s="408"/>
      <c r="G6188" s="64" t="s">
        <v>1663</v>
      </c>
      <c r="H6188" s="408" t="s">
        <v>1723</v>
      </c>
      <c r="I6188" s="70"/>
      <c r="J6188" s="208"/>
      <c r="K6188" s="408"/>
      <c r="L6188" s="408"/>
      <c r="M6188" s="65"/>
    </row>
    <row r="6189" spans="2:13">
      <c r="B6189" s="66" t="s">
        <v>1714</v>
      </c>
      <c r="C6189" s="86">
        <v>1.77</v>
      </c>
      <c r="D6189" s="63" t="s">
        <v>1664</v>
      </c>
      <c r="E6189" s="90">
        <v>95</v>
      </c>
      <c r="F6189" s="68"/>
      <c r="G6189" s="72" t="s">
        <v>1664</v>
      </c>
      <c r="H6189" s="91" t="s">
        <v>1723</v>
      </c>
      <c r="I6189" s="70"/>
      <c r="J6189" s="208"/>
      <c r="K6189" s="408"/>
      <c r="L6189" s="408"/>
      <c r="M6189" s="65"/>
    </row>
    <row r="6190" spans="2:13">
      <c r="B6190" s="844" t="s">
        <v>1671</v>
      </c>
      <c r="C6190" s="839"/>
      <c r="D6190" s="840"/>
      <c r="E6190" s="838" t="s">
        <v>1672</v>
      </c>
      <c r="F6190" s="839"/>
      <c r="G6190" s="840"/>
      <c r="H6190" s="838" t="s">
        <v>1673</v>
      </c>
      <c r="I6190" s="839"/>
      <c r="J6190" s="840"/>
      <c r="K6190" s="838" t="s">
        <v>1701</v>
      </c>
      <c r="L6190" s="839"/>
      <c r="M6190" s="845"/>
    </row>
    <row r="6191" spans="2:13">
      <c r="B6191" s="73" t="s">
        <v>1674</v>
      </c>
      <c r="C6191" s="405" t="s">
        <v>1675</v>
      </c>
      <c r="D6191" s="406" t="s">
        <v>1676</v>
      </c>
      <c r="E6191" s="404" t="s">
        <v>1674</v>
      </c>
      <c r="F6191" s="405" t="s">
        <v>1675</v>
      </c>
      <c r="G6191" s="406" t="s">
        <v>1676</v>
      </c>
      <c r="H6191" s="404" t="s">
        <v>1694</v>
      </c>
      <c r="I6191" s="405" t="s">
        <v>1731</v>
      </c>
      <c r="J6191" s="406" t="s">
        <v>1732</v>
      </c>
      <c r="K6191" s="404" t="s">
        <v>1702</v>
      </c>
      <c r="L6191" s="405"/>
      <c r="M6191" s="77" t="s">
        <v>1703</v>
      </c>
    </row>
    <row r="6192" spans="2:13">
      <c r="B6192" s="61" t="s">
        <v>1678</v>
      </c>
      <c r="C6192" s="86" t="s">
        <v>1144</v>
      </c>
      <c r="D6192" s="92">
        <v>102</v>
      </c>
      <c r="E6192" s="407" t="s">
        <v>1678</v>
      </c>
      <c r="F6192" s="94" t="s">
        <v>944</v>
      </c>
      <c r="G6192" s="92">
        <v>68</v>
      </c>
      <c r="H6192" s="407" t="s">
        <v>1695</v>
      </c>
      <c r="I6192" s="86">
        <v>0</v>
      </c>
      <c r="J6192" s="92">
        <v>0</v>
      </c>
      <c r="K6192" s="407" t="s">
        <v>1704</v>
      </c>
      <c r="L6192" s="408"/>
      <c r="M6192" s="107">
        <v>0</v>
      </c>
    </row>
    <row r="6193" spans="2:13">
      <c r="B6193" s="61" t="s">
        <v>1679</v>
      </c>
      <c r="C6193" s="86" t="s">
        <v>1722</v>
      </c>
      <c r="D6193" s="92">
        <v>0</v>
      </c>
      <c r="E6193" s="407" t="s">
        <v>1679</v>
      </c>
      <c r="F6193" s="86" t="s">
        <v>1722</v>
      </c>
      <c r="G6193" s="92">
        <v>0</v>
      </c>
      <c r="H6193" s="407" t="s">
        <v>1696</v>
      </c>
      <c r="I6193" s="86">
        <v>90</v>
      </c>
      <c r="J6193" s="92">
        <v>10</v>
      </c>
      <c r="K6193" s="407" t="s">
        <v>1735</v>
      </c>
      <c r="L6193" s="408"/>
      <c r="M6193" s="107">
        <v>0</v>
      </c>
    </row>
    <row r="6194" spans="2:13">
      <c r="B6194" s="61" t="s">
        <v>1680</v>
      </c>
      <c r="C6194" s="86" t="s">
        <v>1722</v>
      </c>
      <c r="D6194" s="92">
        <v>0</v>
      </c>
      <c r="E6194" s="407" t="s">
        <v>1680</v>
      </c>
      <c r="F6194" s="86" t="s">
        <v>1722</v>
      </c>
      <c r="G6194" s="92">
        <v>0</v>
      </c>
      <c r="H6194" s="407" t="s">
        <v>1697</v>
      </c>
      <c r="I6194" s="86">
        <v>0</v>
      </c>
      <c r="J6194" s="92">
        <v>30</v>
      </c>
      <c r="K6194" s="67" t="s">
        <v>1706</v>
      </c>
      <c r="L6194" s="68"/>
      <c r="M6194" s="101">
        <v>0</v>
      </c>
    </row>
    <row r="6195" spans="2:13">
      <c r="B6195" s="61" t="s">
        <v>1681</v>
      </c>
      <c r="C6195" s="86" t="s">
        <v>1723</v>
      </c>
      <c r="D6195" s="92" t="s">
        <v>1723</v>
      </c>
      <c r="E6195" s="407" t="s">
        <v>1681</v>
      </c>
      <c r="F6195" s="86" t="s">
        <v>1723</v>
      </c>
      <c r="G6195" s="92" t="s">
        <v>1723</v>
      </c>
      <c r="H6195" s="407" t="s">
        <v>1698</v>
      </c>
      <c r="I6195" s="86">
        <v>0</v>
      </c>
      <c r="J6195" s="92">
        <v>0</v>
      </c>
      <c r="K6195" s="838" t="s">
        <v>1707</v>
      </c>
      <c r="L6195" s="839"/>
      <c r="M6195" s="845"/>
    </row>
    <row r="6196" spans="2:13">
      <c r="B6196" s="61" t="s">
        <v>1682</v>
      </c>
      <c r="C6196" s="86" t="s">
        <v>1722</v>
      </c>
      <c r="D6196" s="92">
        <v>0</v>
      </c>
      <c r="E6196" s="407" t="s">
        <v>1682</v>
      </c>
      <c r="F6196" s="86" t="s">
        <v>1722</v>
      </c>
      <c r="G6196" s="92">
        <v>0</v>
      </c>
      <c r="H6196" s="408" t="s">
        <v>1724</v>
      </c>
      <c r="I6196" s="86">
        <v>0</v>
      </c>
      <c r="J6196" s="92">
        <v>0</v>
      </c>
      <c r="K6196" s="846" t="s">
        <v>1708</v>
      </c>
      <c r="L6196" s="847"/>
      <c r="M6196" s="107">
        <v>0</v>
      </c>
    </row>
    <row r="6197" spans="2:13">
      <c r="B6197" s="61" t="s">
        <v>1683</v>
      </c>
      <c r="C6197" s="86" t="s">
        <v>1722</v>
      </c>
      <c r="D6197" s="92">
        <v>0</v>
      </c>
      <c r="E6197" s="407" t="s">
        <v>1683</v>
      </c>
      <c r="F6197" s="86" t="s">
        <v>1722</v>
      </c>
      <c r="G6197" s="92">
        <v>0</v>
      </c>
      <c r="H6197" s="407" t="s">
        <v>1699</v>
      </c>
      <c r="I6197" s="86">
        <v>100</v>
      </c>
      <c r="J6197" s="92">
        <v>30</v>
      </c>
      <c r="K6197" s="846" t="s">
        <v>1709</v>
      </c>
      <c r="L6197" s="847"/>
      <c r="M6197" s="107">
        <v>0</v>
      </c>
    </row>
    <row r="6198" spans="2:13">
      <c r="B6198" s="61" t="s">
        <v>1684</v>
      </c>
      <c r="C6198" s="94" t="s">
        <v>1155</v>
      </c>
      <c r="D6198" s="92">
        <v>40</v>
      </c>
      <c r="E6198" s="407" t="s">
        <v>1684</v>
      </c>
      <c r="F6198" s="86" t="s">
        <v>1722</v>
      </c>
      <c r="G6198" s="92">
        <v>0</v>
      </c>
      <c r="H6198" s="407" t="s">
        <v>1685</v>
      </c>
      <c r="I6198" s="86">
        <v>85</v>
      </c>
      <c r="J6198" s="92">
        <v>0</v>
      </c>
      <c r="K6198" s="846" t="s">
        <v>1710</v>
      </c>
      <c r="L6198" s="847"/>
      <c r="M6198" s="107">
        <v>0</v>
      </c>
    </row>
    <row r="6199" spans="2:13">
      <c r="B6199" s="61" t="s">
        <v>1685</v>
      </c>
      <c r="C6199" s="86" t="s">
        <v>1722</v>
      </c>
      <c r="D6199" s="92">
        <v>0</v>
      </c>
      <c r="E6199" s="407" t="s">
        <v>1685</v>
      </c>
      <c r="F6199" s="86" t="s">
        <v>1722</v>
      </c>
      <c r="G6199" s="92">
        <v>0</v>
      </c>
      <c r="H6199" s="407" t="s">
        <v>1700</v>
      </c>
      <c r="I6199" s="100">
        <v>0</v>
      </c>
      <c r="J6199" s="106">
        <v>0</v>
      </c>
      <c r="K6199" s="593" t="s">
        <v>2003</v>
      </c>
      <c r="L6199" s="100"/>
      <c r="M6199" s="101">
        <v>0</v>
      </c>
    </row>
    <row r="6200" spans="2:13">
      <c r="B6200" s="61" t="s">
        <v>1686</v>
      </c>
      <c r="C6200" s="86" t="s">
        <v>774</v>
      </c>
      <c r="D6200" s="92">
        <v>40</v>
      </c>
      <c r="E6200" s="407" t="s">
        <v>1686</v>
      </c>
      <c r="F6200" s="86" t="s">
        <v>1722</v>
      </c>
      <c r="G6200" s="92">
        <v>0</v>
      </c>
      <c r="H6200" s="848" t="s">
        <v>1712</v>
      </c>
      <c r="I6200" s="849"/>
      <c r="J6200" s="81" t="s">
        <v>1711</v>
      </c>
      <c r="K6200" s="97">
        <v>30</v>
      </c>
      <c r="L6200" s="82" t="s">
        <v>1705</v>
      </c>
      <c r="M6200" s="98">
        <v>165</v>
      </c>
    </row>
    <row r="6201" spans="2:13">
      <c r="B6201" s="61" t="s">
        <v>1687</v>
      </c>
      <c r="C6201" s="86" t="s">
        <v>1722</v>
      </c>
      <c r="D6201" s="92">
        <v>0</v>
      </c>
      <c r="E6201" s="407" t="s">
        <v>1687</v>
      </c>
      <c r="F6201" s="86" t="s">
        <v>1722</v>
      </c>
      <c r="G6201" s="92">
        <v>0</v>
      </c>
      <c r="H6201" s="408"/>
      <c r="I6201" s="408"/>
      <c r="J6201" s="408"/>
      <c r="K6201" s="408"/>
      <c r="L6201" s="408"/>
      <c r="M6201" s="65"/>
    </row>
    <row r="6202" spans="2:13">
      <c r="B6202" s="61" t="s">
        <v>1688</v>
      </c>
      <c r="C6202" s="86" t="s">
        <v>1722</v>
      </c>
      <c r="D6202" s="92">
        <v>0</v>
      </c>
      <c r="E6202" s="407" t="s">
        <v>1688</v>
      </c>
      <c r="F6202" s="96" t="s">
        <v>829</v>
      </c>
      <c r="G6202" s="92">
        <v>80</v>
      </c>
      <c r="H6202" s="408"/>
      <c r="I6202" s="408"/>
      <c r="J6202" s="408"/>
      <c r="K6202" s="408"/>
      <c r="L6202" s="408"/>
      <c r="M6202" s="65"/>
    </row>
    <row r="6203" spans="2:13">
      <c r="B6203" s="61" t="s">
        <v>1689</v>
      </c>
      <c r="C6203" s="86" t="s">
        <v>1722</v>
      </c>
      <c r="D6203" s="92">
        <v>0</v>
      </c>
      <c r="E6203" s="407" t="s">
        <v>1689</v>
      </c>
      <c r="F6203" s="96" t="s">
        <v>1195</v>
      </c>
      <c r="G6203" s="92">
        <v>75</v>
      </c>
      <c r="H6203" s="408"/>
      <c r="I6203" s="408"/>
      <c r="J6203" s="408"/>
      <c r="K6203" s="408"/>
      <c r="L6203" s="408"/>
      <c r="M6203" s="65"/>
    </row>
    <row r="6204" spans="2:13">
      <c r="B6204" s="61" t="s">
        <v>1690</v>
      </c>
      <c r="C6204" s="86" t="s">
        <v>1722</v>
      </c>
      <c r="D6204" s="92">
        <v>0</v>
      </c>
      <c r="E6204" s="407" t="s">
        <v>1690</v>
      </c>
      <c r="F6204" s="86" t="s">
        <v>1722</v>
      </c>
      <c r="G6204" s="92">
        <v>0</v>
      </c>
      <c r="H6204" s="408"/>
      <c r="I6204" s="408"/>
      <c r="J6204" s="408"/>
      <c r="K6204" s="408"/>
      <c r="L6204" s="408"/>
      <c r="M6204" s="65"/>
    </row>
    <row r="6205" spans="2:13">
      <c r="B6205" s="61" t="s">
        <v>1691</v>
      </c>
      <c r="C6205" s="86" t="s">
        <v>1722</v>
      </c>
      <c r="D6205" s="92">
        <v>0</v>
      </c>
      <c r="E6205" s="407" t="s">
        <v>1691</v>
      </c>
      <c r="F6205" s="96" t="s">
        <v>1185</v>
      </c>
      <c r="G6205" s="92">
        <v>80</v>
      </c>
      <c r="H6205" s="86"/>
      <c r="I6205" s="408" t="s">
        <v>1800</v>
      </c>
      <c r="J6205" s="85"/>
      <c r="K6205" s="408"/>
      <c r="L6205" s="85" t="s">
        <v>1718</v>
      </c>
      <c r="M6205" s="65"/>
    </row>
    <row r="6206" spans="2:13">
      <c r="B6206" s="61" t="s">
        <v>1692</v>
      </c>
      <c r="C6206" s="86" t="s">
        <v>1722</v>
      </c>
      <c r="D6206" s="92">
        <v>0</v>
      </c>
      <c r="E6206" s="407" t="s">
        <v>1692</v>
      </c>
      <c r="F6206" s="86" t="s">
        <v>1722</v>
      </c>
      <c r="G6206" s="92">
        <v>0</v>
      </c>
      <c r="H6206" s="408"/>
      <c r="I6206" s="408"/>
      <c r="J6206" s="408"/>
      <c r="K6206" s="408"/>
      <c r="L6206" s="408"/>
      <c r="M6206" s="65"/>
    </row>
    <row r="6207" spans="2:13">
      <c r="B6207" s="61" t="s">
        <v>1677</v>
      </c>
      <c r="C6207" s="86" t="s">
        <v>752</v>
      </c>
      <c r="D6207" s="92">
        <v>80</v>
      </c>
      <c r="E6207" s="407" t="s">
        <v>1677</v>
      </c>
      <c r="F6207" s="86" t="s">
        <v>1722</v>
      </c>
      <c r="G6207" s="92">
        <v>0</v>
      </c>
      <c r="H6207" s="408"/>
      <c r="I6207" s="408"/>
      <c r="J6207" s="408"/>
      <c r="K6207" s="408"/>
      <c r="L6207" s="408"/>
      <c r="M6207" s="65"/>
    </row>
    <row r="6208" spans="2:13">
      <c r="B6208" s="61" t="s">
        <v>1693</v>
      </c>
      <c r="C6208" s="86" t="s">
        <v>963</v>
      </c>
      <c r="D6208" s="92">
        <v>80</v>
      </c>
      <c r="E6208" s="407" t="s">
        <v>1693</v>
      </c>
      <c r="F6208" s="86" t="s">
        <v>1722</v>
      </c>
      <c r="G6208" s="92">
        <v>0</v>
      </c>
      <c r="H6208" s="408"/>
      <c r="I6208" s="408"/>
      <c r="J6208" s="408"/>
      <c r="K6208" s="408"/>
      <c r="L6208" s="408"/>
      <c r="M6208" s="65"/>
    </row>
    <row r="6209" spans="2:13" ht="15.75" thickBot="1">
      <c r="B6209" s="102" t="s">
        <v>1729</v>
      </c>
      <c r="C6209" s="93"/>
      <c r="D6209" s="108">
        <v>68</v>
      </c>
      <c r="E6209" s="103" t="s">
        <v>1730</v>
      </c>
      <c r="F6209" s="93"/>
      <c r="G6209" s="108">
        <v>76</v>
      </c>
      <c r="H6209" s="83"/>
      <c r="I6209" s="83"/>
      <c r="J6209" s="83"/>
      <c r="K6209" s="83"/>
      <c r="L6209" s="83"/>
      <c r="M6209" s="84"/>
    </row>
    <row r="6210" spans="2:13" ht="15.75" thickTop="1">
      <c r="B6210" s="156"/>
      <c r="C6210" s="157"/>
      <c r="D6210" s="157"/>
      <c r="E6210" s="156"/>
      <c r="F6210" s="157"/>
      <c r="G6210" s="157"/>
      <c r="H6210" s="156"/>
      <c r="I6210" s="156"/>
      <c r="J6210" s="156"/>
      <c r="K6210" s="156"/>
      <c r="L6210" s="156"/>
      <c r="M6210" s="156"/>
    </row>
    <row r="6211" spans="2:13">
      <c r="B6211" s="156"/>
      <c r="C6211" s="157"/>
      <c r="D6211" s="157"/>
      <c r="E6211" s="156"/>
      <c r="F6211" s="157"/>
      <c r="G6211" s="157"/>
      <c r="H6211" s="156"/>
      <c r="I6211" s="156"/>
      <c r="J6211" s="156"/>
      <c r="K6211" s="156"/>
      <c r="L6211" s="156"/>
      <c r="M6211" s="156"/>
    </row>
    <row r="6212" spans="2:13" ht="15.75" thickBot="1">
      <c r="B6212" s="156"/>
      <c r="C6212" s="157"/>
      <c r="D6212" s="157"/>
      <c r="E6212" s="156"/>
      <c r="F6212" s="157"/>
      <c r="G6212" s="157"/>
      <c r="H6212" s="156"/>
      <c r="I6212" s="156"/>
      <c r="J6212" s="156"/>
      <c r="K6212" s="156"/>
      <c r="L6212" s="156"/>
      <c r="M6212" s="156"/>
    </row>
    <row r="6213" spans="2:13" ht="16.5" thickTop="1" thickBot="1">
      <c r="B6213" s="833" t="s">
        <v>2194</v>
      </c>
      <c r="C6213" s="834"/>
      <c r="D6213" s="835" t="s">
        <v>1658</v>
      </c>
      <c r="E6213" s="836"/>
      <c r="F6213" s="836"/>
      <c r="G6213" s="836"/>
      <c r="H6213" s="836"/>
      <c r="I6213" s="837"/>
      <c r="J6213" s="130"/>
      <c r="K6213" s="59"/>
      <c r="L6213" s="59"/>
      <c r="M6213" s="60"/>
    </row>
    <row r="6214" spans="2:13" ht="15.75" thickTop="1">
      <c r="B6214" s="66" t="s">
        <v>1667</v>
      </c>
      <c r="C6214" s="755" t="s">
        <v>2008</v>
      </c>
      <c r="D6214" s="754" t="s">
        <v>1652</v>
      </c>
      <c r="E6214" s="755" t="s">
        <v>1653</v>
      </c>
      <c r="F6214" s="755" t="s">
        <v>1654</v>
      </c>
      <c r="G6214" s="755" t="s">
        <v>1656</v>
      </c>
      <c r="H6214" s="755" t="s">
        <v>1655</v>
      </c>
      <c r="I6214" s="756" t="s">
        <v>1657</v>
      </c>
      <c r="J6214" s="128"/>
      <c r="K6214" s="758"/>
      <c r="L6214" s="758"/>
      <c r="M6214" s="65"/>
    </row>
    <row r="6215" spans="2:13">
      <c r="B6215" s="66" t="s">
        <v>1757</v>
      </c>
      <c r="C6215" s="86" t="s">
        <v>1792</v>
      </c>
      <c r="D6215" s="87">
        <v>97</v>
      </c>
      <c r="E6215" s="88">
        <v>165</v>
      </c>
      <c r="F6215" s="88">
        <v>60</v>
      </c>
      <c r="G6215" s="88">
        <v>65</v>
      </c>
      <c r="H6215" s="88">
        <v>50</v>
      </c>
      <c r="I6215" s="89">
        <v>58</v>
      </c>
      <c r="J6215" s="128"/>
      <c r="K6215" s="758"/>
      <c r="L6215" s="758"/>
      <c r="M6215" s="65"/>
    </row>
    <row r="6216" spans="2:13">
      <c r="B6216" s="66" t="s">
        <v>1665</v>
      </c>
      <c r="C6216" s="86" t="s">
        <v>14</v>
      </c>
      <c r="D6216" s="838" t="s">
        <v>1669</v>
      </c>
      <c r="E6216" s="839"/>
      <c r="F6216" s="839"/>
      <c r="G6216" s="839"/>
      <c r="H6216" s="839"/>
      <c r="I6216" s="840"/>
      <c r="J6216" s="128"/>
      <c r="K6216" s="758"/>
      <c r="L6216" s="758"/>
      <c r="M6216" s="65"/>
    </row>
    <row r="6217" spans="2:13">
      <c r="B6217" s="66" t="s">
        <v>1666</v>
      </c>
      <c r="C6217" s="86" t="s">
        <v>1723</v>
      </c>
      <c r="D6217" s="841" t="s">
        <v>1661</v>
      </c>
      <c r="E6217" s="842"/>
      <c r="F6217" s="842"/>
      <c r="G6217" s="842" t="s">
        <v>1662</v>
      </c>
      <c r="H6217" s="842"/>
      <c r="I6217" s="843"/>
      <c r="J6217" s="128"/>
      <c r="K6217" s="758"/>
      <c r="L6217" s="758"/>
      <c r="M6217" s="65"/>
    </row>
    <row r="6218" spans="2:13">
      <c r="B6218" s="66" t="s">
        <v>1670</v>
      </c>
      <c r="C6218" s="109" t="s">
        <v>1515</v>
      </c>
      <c r="D6218" s="63" t="s">
        <v>1663</v>
      </c>
      <c r="E6218" s="758" t="s">
        <v>1252</v>
      </c>
      <c r="F6218" s="758"/>
      <c r="G6218" s="64" t="s">
        <v>1663</v>
      </c>
      <c r="H6218" s="758" t="s">
        <v>1723</v>
      </c>
      <c r="I6218" s="70"/>
      <c r="J6218" s="128"/>
      <c r="K6218" s="758"/>
      <c r="L6218" s="758"/>
      <c r="M6218" s="65"/>
    </row>
    <row r="6219" spans="2:13">
      <c r="B6219" s="66" t="s">
        <v>1659</v>
      </c>
      <c r="C6219" s="140">
        <v>408.33</v>
      </c>
      <c r="D6219" s="71" t="s">
        <v>1664</v>
      </c>
      <c r="E6219" s="90">
        <v>80</v>
      </c>
      <c r="F6219" s="68"/>
      <c r="G6219" s="72" t="s">
        <v>1664</v>
      </c>
      <c r="H6219" s="90" t="s">
        <v>1723</v>
      </c>
      <c r="I6219" s="69"/>
      <c r="J6219" s="128"/>
      <c r="K6219" s="758"/>
      <c r="L6219" s="758"/>
      <c r="M6219" s="65"/>
    </row>
    <row r="6220" spans="2:13">
      <c r="B6220" s="66" t="s">
        <v>1660</v>
      </c>
      <c r="C6220" s="140">
        <v>145.87</v>
      </c>
      <c r="D6220" s="838" t="s">
        <v>1668</v>
      </c>
      <c r="E6220" s="839"/>
      <c r="F6220" s="839"/>
      <c r="G6220" s="839"/>
      <c r="H6220" s="839"/>
      <c r="I6220" s="840"/>
      <c r="J6220" s="128"/>
      <c r="K6220" s="758"/>
      <c r="L6220" s="758"/>
      <c r="M6220" s="65"/>
    </row>
    <row r="6221" spans="2:13">
      <c r="B6221" s="66" t="s">
        <v>1728</v>
      </c>
      <c r="C6221" s="140">
        <v>471.64</v>
      </c>
      <c r="D6221" s="841" t="s">
        <v>1661</v>
      </c>
      <c r="E6221" s="842"/>
      <c r="F6221" s="842"/>
      <c r="G6221" s="842" t="s">
        <v>1662</v>
      </c>
      <c r="H6221" s="842"/>
      <c r="I6221" s="843"/>
      <c r="J6221" s="128"/>
      <c r="K6221" s="758"/>
      <c r="L6221" s="758"/>
      <c r="M6221" s="65"/>
    </row>
    <row r="6222" spans="2:13">
      <c r="B6222" s="66" t="s">
        <v>1713</v>
      </c>
      <c r="C6222" s="140">
        <v>1.49</v>
      </c>
      <c r="D6222" s="63" t="s">
        <v>1663</v>
      </c>
      <c r="E6222" s="758" t="s">
        <v>1851</v>
      </c>
      <c r="F6222" s="758"/>
      <c r="G6222" s="64" t="s">
        <v>1663</v>
      </c>
      <c r="H6222" s="758" t="s">
        <v>1723</v>
      </c>
      <c r="I6222" s="70"/>
      <c r="J6222" s="128"/>
      <c r="K6222" s="758"/>
      <c r="L6222" s="758"/>
      <c r="M6222" s="65"/>
    </row>
    <row r="6223" spans="2:13">
      <c r="B6223" s="66" t="s">
        <v>1714</v>
      </c>
      <c r="C6223" s="140">
        <v>0.89</v>
      </c>
      <c r="D6223" s="63" t="s">
        <v>1664</v>
      </c>
      <c r="E6223" s="90">
        <v>60</v>
      </c>
      <c r="F6223" s="68"/>
      <c r="G6223" s="72" t="s">
        <v>1664</v>
      </c>
      <c r="H6223" s="91" t="s">
        <v>1723</v>
      </c>
      <c r="I6223" s="70"/>
      <c r="J6223" s="128"/>
      <c r="K6223" s="758"/>
      <c r="L6223" s="758"/>
      <c r="M6223" s="65"/>
    </row>
    <row r="6224" spans="2:13">
      <c r="B6224" s="844" t="s">
        <v>1671</v>
      </c>
      <c r="C6224" s="839"/>
      <c r="D6224" s="840"/>
      <c r="E6224" s="838" t="s">
        <v>1672</v>
      </c>
      <c r="F6224" s="839"/>
      <c r="G6224" s="840"/>
      <c r="H6224" s="838" t="s">
        <v>1673</v>
      </c>
      <c r="I6224" s="839"/>
      <c r="J6224" s="840"/>
      <c r="K6224" s="838" t="s">
        <v>1701</v>
      </c>
      <c r="L6224" s="839"/>
      <c r="M6224" s="845"/>
    </row>
    <row r="6225" spans="2:13">
      <c r="B6225" s="73" t="s">
        <v>1674</v>
      </c>
      <c r="C6225" s="755" t="s">
        <v>1675</v>
      </c>
      <c r="D6225" s="756" t="s">
        <v>1676</v>
      </c>
      <c r="E6225" s="754" t="s">
        <v>1674</v>
      </c>
      <c r="F6225" s="755" t="s">
        <v>1675</v>
      </c>
      <c r="G6225" s="756" t="s">
        <v>1676</v>
      </c>
      <c r="H6225" s="754" t="s">
        <v>1694</v>
      </c>
      <c r="I6225" s="755" t="s">
        <v>1731</v>
      </c>
      <c r="J6225" s="756" t="s">
        <v>1732</v>
      </c>
      <c r="K6225" s="754" t="s">
        <v>1702</v>
      </c>
      <c r="L6225" s="755"/>
      <c r="M6225" s="77" t="s">
        <v>1703</v>
      </c>
    </row>
    <row r="6226" spans="2:13">
      <c r="B6226" s="61" t="s">
        <v>1678</v>
      </c>
      <c r="C6226" s="86" t="s">
        <v>1144</v>
      </c>
      <c r="D6226" s="92">
        <v>102</v>
      </c>
      <c r="E6226" s="757" t="s">
        <v>1678</v>
      </c>
      <c r="F6226" s="94" t="s">
        <v>944</v>
      </c>
      <c r="G6226" s="92">
        <v>68</v>
      </c>
      <c r="H6226" s="757" t="s">
        <v>1695</v>
      </c>
      <c r="I6226" s="86">
        <v>0</v>
      </c>
      <c r="J6226" s="92">
        <v>10</v>
      </c>
      <c r="K6226" s="757" t="s">
        <v>1704</v>
      </c>
      <c r="L6226" s="758"/>
      <c r="M6226" s="107">
        <v>0</v>
      </c>
    </row>
    <row r="6227" spans="2:13">
      <c r="B6227" s="61" t="s">
        <v>1679</v>
      </c>
      <c r="C6227" s="86" t="s">
        <v>847</v>
      </c>
      <c r="D6227" s="92">
        <v>75</v>
      </c>
      <c r="E6227" s="757" t="s">
        <v>1679</v>
      </c>
      <c r="F6227" s="86" t="s">
        <v>844</v>
      </c>
      <c r="G6227" s="92">
        <v>102</v>
      </c>
      <c r="H6227" s="757" t="s">
        <v>1696</v>
      </c>
      <c r="I6227" s="86">
        <v>90</v>
      </c>
      <c r="J6227" s="92">
        <v>-50</v>
      </c>
      <c r="K6227" s="757" t="s">
        <v>1735</v>
      </c>
      <c r="L6227" s="758"/>
      <c r="M6227" s="107">
        <v>0</v>
      </c>
    </row>
    <row r="6228" spans="2:13">
      <c r="B6228" s="61" t="s">
        <v>1680</v>
      </c>
      <c r="C6228" s="86" t="s">
        <v>1722</v>
      </c>
      <c r="D6228" s="92">
        <v>0</v>
      </c>
      <c r="E6228" s="757" t="s">
        <v>1680</v>
      </c>
      <c r="F6228" s="86" t="s">
        <v>1271</v>
      </c>
      <c r="G6228" s="92">
        <v>95</v>
      </c>
      <c r="H6228" s="757" t="s">
        <v>1697</v>
      </c>
      <c r="I6228" s="86">
        <v>0</v>
      </c>
      <c r="J6228" s="92">
        <v>30</v>
      </c>
      <c r="K6228" s="67" t="s">
        <v>1706</v>
      </c>
      <c r="L6228" s="68"/>
      <c r="M6228" s="101">
        <v>0</v>
      </c>
    </row>
    <row r="6229" spans="2:13">
      <c r="B6229" s="61" t="s">
        <v>1681</v>
      </c>
      <c r="C6229" s="109" t="s">
        <v>1784</v>
      </c>
      <c r="D6229" s="92">
        <v>75</v>
      </c>
      <c r="E6229" s="757" t="s">
        <v>1681</v>
      </c>
      <c r="F6229" s="96" t="s">
        <v>1307</v>
      </c>
      <c r="G6229" s="92">
        <v>95</v>
      </c>
      <c r="H6229" s="757" t="s">
        <v>1698</v>
      </c>
      <c r="I6229" s="86">
        <v>0</v>
      </c>
      <c r="J6229" s="92">
        <v>10</v>
      </c>
      <c r="K6229" s="838" t="s">
        <v>1707</v>
      </c>
      <c r="L6229" s="839"/>
      <c r="M6229" s="845"/>
    </row>
    <row r="6230" spans="2:13">
      <c r="B6230" s="61" t="s">
        <v>1682</v>
      </c>
      <c r="C6230" s="86" t="s">
        <v>1722</v>
      </c>
      <c r="D6230" s="92">
        <v>0</v>
      </c>
      <c r="E6230" s="757" t="s">
        <v>1682</v>
      </c>
      <c r="F6230" s="86" t="s">
        <v>1722</v>
      </c>
      <c r="G6230" s="92">
        <v>0</v>
      </c>
      <c r="H6230" s="758" t="s">
        <v>1724</v>
      </c>
      <c r="I6230" s="86">
        <v>50</v>
      </c>
      <c r="J6230" s="92">
        <v>0</v>
      </c>
      <c r="K6230" s="846" t="s">
        <v>1708</v>
      </c>
      <c r="L6230" s="847"/>
      <c r="M6230" s="107">
        <v>0</v>
      </c>
    </row>
    <row r="6231" spans="2:13">
      <c r="B6231" s="61" t="s">
        <v>1683</v>
      </c>
      <c r="C6231" s="86" t="s">
        <v>663</v>
      </c>
      <c r="D6231" s="92">
        <v>90</v>
      </c>
      <c r="E6231" s="757" t="s">
        <v>1683</v>
      </c>
      <c r="F6231" s="86" t="s">
        <v>950</v>
      </c>
      <c r="G6231" s="92">
        <v>95</v>
      </c>
      <c r="H6231" s="757" t="s">
        <v>1699</v>
      </c>
      <c r="I6231" s="86">
        <v>0</v>
      </c>
      <c r="J6231" s="92">
        <v>10</v>
      </c>
      <c r="K6231" s="846" t="s">
        <v>1709</v>
      </c>
      <c r="L6231" s="847"/>
      <c r="M6231" s="107">
        <v>0</v>
      </c>
    </row>
    <row r="6232" spans="2:13">
      <c r="B6232" s="61" t="s">
        <v>1684</v>
      </c>
      <c r="C6232" s="96" t="s">
        <v>869</v>
      </c>
      <c r="D6232" s="92">
        <v>150</v>
      </c>
      <c r="E6232" s="757" t="s">
        <v>1684</v>
      </c>
      <c r="F6232" s="94" t="s">
        <v>866</v>
      </c>
      <c r="G6232" s="92">
        <v>84</v>
      </c>
      <c r="H6232" s="757" t="s">
        <v>1685</v>
      </c>
      <c r="I6232" s="86">
        <v>85</v>
      </c>
      <c r="J6232" s="92">
        <v>0</v>
      </c>
      <c r="K6232" s="846" t="s">
        <v>1710</v>
      </c>
      <c r="L6232" s="847"/>
      <c r="M6232" s="107">
        <v>100</v>
      </c>
    </row>
    <row r="6233" spans="2:13">
      <c r="B6233" s="61" t="s">
        <v>1685</v>
      </c>
      <c r="C6233" s="86" t="s">
        <v>1722</v>
      </c>
      <c r="D6233" s="92">
        <v>0</v>
      </c>
      <c r="E6233" s="757" t="s">
        <v>1685</v>
      </c>
      <c r="F6233" s="86" t="s">
        <v>1722</v>
      </c>
      <c r="G6233" s="92">
        <v>0</v>
      </c>
      <c r="H6233" s="757" t="s">
        <v>1700</v>
      </c>
      <c r="I6233" s="100">
        <v>0</v>
      </c>
      <c r="J6233" s="106">
        <v>0</v>
      </c>
      <c r="K6233" s="593" t="s">
        <v>2003</v>
      </c>
      <c r="L6233" s="100"/>
      <c r="M6233" s="101">
        <v>0</v>
      </c>
    </row>
    <row r="6234" spans="2:13">
      <c r="B6234" s="61" t="s">
        <v>1686</v>
      </c>
      <c r="C6234" s="94" t="s">
        <v>811</v>
      </c>
      <c r="D6234" s="92">
        <v>100</v>
      </c>
      <c r="E6234" s="757" t="s">
        <v>1686</v>
      </c>
      <c r="F6234" s="94" t="s">
        <v>810</v>
      </c>
      <c r="G6234" s="92">
        <v>90</v>
      </c>
      <c r="H6234" s="848" t="s">
        <v>1712</v>
      </c>
      <c r="I6234" s="849"/>
      <c r="J6234" s="81" t="s">
        <v>1711</v>
      </c>
      <c r="K6234" s="97">
        <v>40</v>
      </c>
      <c r="L6234" s="82" t="s">
        <v>1705</v>
      </c>
      <c r="M6234" s="98">
        <v>195</v>
      </c>
    </row>
    <row r="6235" spans="2:13">
      <c r="B6235" s="61" t="s">
        <v>1687</v>
      </c>
      <c r="C6235" s="86" t="s">
        <v>1722</v>
      </c>
      <c r="D6235" s="92">
        <v>0</v>
      </c>
      <c r="E6235" s="757" t="s">
        <v>1687</v>
      </c>
      <c r="F6235" s="86" t="s">
        <v>1722</v>
      </c>
      <c r="G6235" s="92">
        <v>0</v>
      </c>
      <c r="H6235" s="758"/>
      <c r="I6235" s="758"/>
      <c r="J6235" s="758"/>
      <c r="K6235" s="758"/>
      <c r="L6235" s="758"/>
      <c r="M6235" s="65"/>
    </row>
    <row r="6236" spans="2:13">
      <c r="B6236" s="61" t="s">
        <v>1688</v>
      </c>
      <c r="C6236" s="96" t="s">
        <v>1372</v>
      </c>
      <c r="D6236" s="92">
        <v>72</v>
      </c>
      <c r="E6236" s="757" t="s">
        <v>1688</v>
      </c>
      <c r="F6236" s="86" t="s">
        <v>1722</v>
      </c>
      <c r="G6236" s="92">
        <v>0</v>
      </c>
      <c r="H6236" s="758"/>
      <c r="I6236" s="758"/>
      <c r="J6236" s="758"/>
      <c r="K6236" s="758"/>
      <c r="L6236" s="758"/>
      <c r="M6236" s="65"/>
    </row>
    <row r="6237" spans="2:13">
      <c r="B6237" s="61" t="s">
        <v>1689</v>
      </c>
      <c r="C6237" s="86" t="s">
        <v>1722</v>
      </c>
      <c r="D6237" s="92">
        <v>0</v>
      </c>
      <c r="E6237" s="757" t="s">
        <v>1689</v>
      </c>
      <c r="F6237" s="86" t="s">
        <v>1722</v>
      </c>
      <c r="G6237" s="92">
        <v>0</v>
      </c>
      <c r="H6237" s="758"/>
      <c r="I6237" s="758"/>
      <c r="J6237" s="758"/>
      <c r="K6237" s="758"/>
      <c r="L6237" s="758"/>
      <c r="M6237" s="65"/>
    </row>
    <row r="6238" spans="2:13">
      <c r="B6238" s="61" t="s">
        <v>1690</v>
      </c>
      <c r="C6238" s="86" t="s">
        <v>1723</v>
      </c>
      <c r="D6238" s="92" t="s">
        <v>1723</v>
      </c>
      <c r="E6238" s="757" t="s">
        <v>1690</v>
      </c>
      <c r="F6238" s="86" t="s">
        <v>1723</v>
      </c>
      <c r="G6238" s="92" t="s">
        <v>1723</v>
      </c>
      <c r="H6238" s="758"/>
      <c r="I6238" s="758"/>
      <c r="J6238" s="758"/>
      <c r="K6238" s="758"/>
      <c r="L6238" s="758"/>
      <c r="M6238" s="65"/>
    </row>
    <row r="6239" spans="2:13">
      <c r="B6239" s="61" t="s">
        <v>1691</v>
      </c>
      <c r="C6239" s="86" t="s">
        <v>1722</v>
      </c>
      <c r="D6239" s="92">
        <v>0</v>
      </c>
      <c r="E6239" s="757" t="s">
        <v>1691</v>
      </c>
      <c r="F6239" s="86" t="s">
        <v>1722</v>
      </c>
      <c r="G6239" s="92">
        <v>0</v>
      </c>
      <c r="H6239" s="86" t="s">
        <v>1716</v>
      </c>
      <c r="I6239" s="758"/>
      <c r="J6239" s="85" t="s">
        <v>1717</v>
      </c>
      <c r="K6239" s="758"/>
      <c r="L6239" s="85" t="s">
        <v>1718</v>
      </c>
      <c r="M6239" s="65"/>
    </row>
    <row r="6240" spans="2:13">
      <c r="B6240" s="61" t="s">
        <v>1692</v>
      </c>
      <c r="C6240" s="86" t="s">
        <v>1074</v>
      </c>
      <c r="D6240" s="92">
        <v>120</v>
      </c>
      <c r="E6240" s="757" t="s">
        <v>1692</v>
      </c>
      <c r="F6240" s="96" t="s">
        <v>799</v>
      </c>
      <c r="G6240" s="92">
        <v>90</v>
      </c>
      <c r="H6240" s="758"/>
      <c r="I6240" s="758"/>
      <c r="J6240" s="758"/>
      <c r="K6240" s="758"/>
      <c r="L6240" s="758"/>
      <c r="M6240" s="65"/>
    </row>
    <row r="6241" spans="2:13">
      <c r="B6241" s="61" t="s">
        <v>1677</v>
      </c>
      <c r="C6241" s="86" t="s">
        <v>752</v>
      </c>
      <c r="D6241" s="92">
        <v>80</v>
      </c>
      <c r="E6241" s="757" t="s">
        <v>1677</v>
      </c>
      <c r="F6241" s="86" t="s">
        <v>1722</v>
      </c>
      <c r="G6241" s="92">
        <v>0</v>
      </c>
      <c r="H6241" s="758"/>
      <c r="I6241" s="758"/>
      <c r="J6241" s="758"/>
      <c r="K6241" s="758"/>
      <c r="L6241" s="758"/>
      <c r="M6241" s="65"/>
    </row>
    <row r="6242" spans="2:13">
      <c r="B6242" s="61" t="s">
        <v>1693</v>
      </c>
      <c r="C6242" s="86" t="s">
        <v>963</v>
      </c>
      <c r="D6242" s="92">
        <v>80</v>
      </c>
      <c r="E6242" s="757" t="s">
        <v>1693</v>
      </c>
      <c r="F6242" s="86" t="s">
        <v>1722</v>
      </c>
      <c r="G6242" s="92">
        <v>0</v>
      </c>
      <c r="H6242" s="758"/>
      <c r="I6242" s="758"/>
      <c r="J6242" s="758"/>
      <c r="K6242" s="758"/>
      <c r="L6242" s="758"/>
      <c r="M6242" s="65"/>
    </row>
    <row r="6243" spans="2:13" ht="15.75" thickBot="1">
      <c r="B6243" s="102" t="s">
        <v>1729</v>
      </c>
      <c r="C6243" s="93"/>
      <c r="D6243" s="108">
        <v>94</v>
      </c>
      <c r="E6243" s="103" t="s">
        <v>1730</v>
      </c>
      <c r="F6243" s="93"/>
      <c r="G6243" s="108">
        <v>90</v>
      </c>
      <c r="H6243" s="83"/>
      <c r="I6243" s="83"/>
      <c r="J6243" s="83"/>
      <c r="K6243" s="83"/>
      <c r="L6243" s="83"/>
      <c r="M6243" s="84"/>
    </row>
    <row r="6244" spans="2:13" ht="16.5" thickTop="1" thickBot="1">
      <c r="B6244" s="156"/>
      <c r="C6244" s="157"/>
      <c r="D6244" s="157"/>
      <c r="E6244" s="156"/>
      <c r="F6244" s="157"/>
      <c r="G6244" s="157"/>
      <c r="H6244" s="156"/>
      <c r="I6244" s="156"/>
      <c r="J6244" s="156"/>
      <c r="K6244" s="156"/>
      <c r="L6244" s="156"/>
      <c r="M6244" s="156"/>
    </row>
    <row r="6245" spans="2:13" ht="16.5" thickTop="1" thickBot="1">
      <c r="B6245" s="833" t="s">
        <v>2195</v>
      </c>
      <c r="C6245" s="834"/>
      <c r="D6245" s="835" t="s">
        <v>1658</v>
      </c>
      <c r="E6245" s="836"/>
      <c r="F6245" s="836"/>
      <c r="G6245" s="836"/>
      <c r="H6245" s="836"/>
      <c r="I6245" s="837"/>
      <c r="J6245" s="228"/>
      <c r="K6245" s="59"/>
      <c r="L6245" s="59"/>
      <c r="M6245" s="60"/>
    </row>
    <row r="6246" spans="2:13" ht="15.75" thickTop="1">
      <c r="B6246" s="66" t="s">
        <v>1667</v>
      </c>
      <c r="C6246" s="755" t="s">
        <v>2005</v>
      </c>
      <c r="D6246" s="754" t="s">
        <v>1652</v>
      </c>
      <c r="E6246" s="755" t="s">
        <v>1653</v>
      </c>
      <c r="F6246" s="755" t="s">
        <v>1654</v>
      </c>
      <c r="G6246" s="755" t="s">
        <v>1656</v>
      </c>
      <c r="H6246" s="755" t="s">
        <v>1655</v>
      </c>
      <c r="I6246" s="756" t="s">
        <v>1657</v>
      </c>
      <c r="J6246" s="229"/>
      <c r="K6246" s="758"/>
      <c r="L6246" s="758"/>
      <c r="M6246" s="65"/>
    </row>
    <row r="6247" spans="2:13">
      <c r="B6247" s="66" t="s">
        <v>1757</v>
      </c>
      <c r="C6247" s="86" t="s">
        <v>1792</v>
      </c>
      <c r="D6247" s="87">
        <v>65</v>
      </c>
      <c r="E6247" s="88">
        <v>100</v>
      </c>
      <c r="F6247" s="88">
        <v>70</v>
      </c>
      <c r="G6247" s="88">
        <v>80</v>
      </c>
      <c r="H6247" s="88">
        <v>80</v>
      </c>
      <c r="I6247" s="89">
        <v>105</v>
      </c>
      <c r="J6247" s="229"/>
      <c r="K6247" s="758"/>
      <c r="L6247" s="758"/>
      <c r="M6247" s="65"/>
    </row>
    <row r="6248" spans="2:13">
      <c r="B6248" s="66" t="s">
        <v>1665</v>
      </c>
      <c r="C6248" s="86" t="s">
        <v>5</v>
      </c>
      <c r="D6248" s="838" t="s">
        <v>1669</v>
      </c>
      <c r="E6248" s="839"/>
      <c r="F6248" s="839"/>
      <c r="G6248" s="839"/>
      <c r="H6248" s="839"/>
      <c r="I6248" s="840"/>
      <c r="J6248" s="229"/>
      <c r="K6248" s="758"/>
      <c r="L6248" s="758"/>
      <c r="M6248" s="65"/>
    </row>
    <row r="6249" spans="2:13">
      <c r="B6249" s="66" t="s">
        <v>1666</v>
      </c>
      <c r="C6249" s="86" t="s">
        <v>1723</v>
      </c>
      <c r="D6249" s="841" t="s">
        <v>1661</v>
      </c>
      <c r="E6249" s="842"/>
      <c r="F6249" s="842"/>
      <c r="G6249" s="842" t="s">
        <v>1662</v>
      </c>
      <c r="H6249" s="842"/>
      <c r="I6249" s="843"/>
      <c r="J6249" s="229"/>
      <c r="K6249" s="758"/>
      <c r="L6249" s="758"/>
      <c r="M6249" s="65"/>
    </row>
    <row r="6250" spans="2:13">
      <c r="B6250" s="66" t="s">
        <v>1670</v>
      </c>
      <c r="C6250" s="86" t="s">
        <v>1451</v>
      </c>
      <c r="D6250" s="63" t="s">
        <v>1663</v>
      </c>
      <c r="E6250" s="758" t="s">
        <v>856</v>
      </c>
      <c r="F6250" s="758"/>
      <c r="G6250" s="64" t="s">
        <v>1663</v>
      </c>
      <c r="H6250" s="758" t="s">
        <v>1723</v>
      </c>
      <c r="I6250" s="70"/>
      <c r="J6250" s="229"/>
      <c r="K6250" s="758"/>
      <c r="L6250" s="758"/>
      <c r="M6250" s="65"/>
    </row>
    <row r="6251" spans="2:13">
      <c r="B6251" s="66" t="s">
        <v>1659</v>
      </c>
      <c r="C6251" s="140">
        <v>703.92</v>
      </c>
      <c r="D6251" s="71" t="s">
        <v>1664</v>
      </c>
      <c r="E6251" s="90">
        <v>120</v>
      </c>
      <c r="F6251" s="68"/>
      <c r="G6251" s="72" t="s">
        <v>1664</v>
      </c>
      <c r="H6251" s="90" t="s">
        <v>1723</v>
      </c>
      <c r="I6251" s="69"/>
      <c r="J6251" s="229"/>
      <c r="K6251" s="758"/>
      <c r="L6251" s="758"/>
      <c r="M6251" s="65"/>
    </row>
    <row r="6252" spans="2:13">
      <c r="B6252" s="66" t="s">
        <v>1660</v>
      </c>
      <c r="C6252" s="140">
        <v>220.5</v>
      </c>
      <c r="D6252" s="838" t="s">
        <v>1668</v>
      </c>
      <c r="E6252" s="839"/>
      <c r="F6252" s="839"/>
      <c r="G6252" s="839"/>
      <c r="H6252" s="839"/>
      <c r="I6252" s="840"/>
      <c r="J6252" s="229"/>
      <c r="K6252" s="758"/>
      <c r="L6252" s="758"/>
      <c r="M6252" s="65"/>
    </row>
    <row r="6253" spans="2:13">
      <c r="B6253" s="66" t="s">
        <v>1728</v>
      </c>
      <c r="C6253" s="140">
        <v>283.61</v>
      </c>
      <c r="D6253" s="841" t="s">
        <v>1661</v>
      </c>
      <c r="E6253" s="842"/>
      <c r="F6253" s="842"/>
      <c r="G6253" s="842" t="s">
        <v>1662</v>
      </c>
      <c r="H6253" s="842"/>
      <c r="I6253" s="843"/>
      <c r="J6253" s="229"/>
      <c r="K6253" s="758"/>
      <c r="L6253" s="758"/>
      <c r="M6253" s="65"/>
    </row>
    <row r="6254" spans="2:13">
      <c r="B6254" s="66" t="s">
        <v>1713</v>
      </c>
      <c r="C6254" s="140">
        <v>1</v>
      </c>
      <c r="D6254" s="63" t="s">
        <v>1663</v>
      </c>
      <c r="E6254" s="758" t="s">
        <v>1077</v>
      </c>
      <c r="F6254" s="758"/>
      <c r="G6254" s="64" t="s">
        <v>1663</v>
      </c>
      <c r="H6254" s="758" t="s">
        <v>1723</v>
      </c>
      <c r="I6254" s="70"/>
      <c r="J6254" s="229"/>
      <c r="K6254" s="758"/>
      <c r="L6254" s="758"/>
      <c r="M6254" s="65"/>
    </row>
    <row r="6255" spans="2:13">
      <c r="B6255" s="66" t="s">
        <v>1714</v>
      </c>
      <c r="C6255" s="140">
        <v>1.62</v>
      </c>
      <c r="D6255" s="63" t="s">
        <v>1664</v>
      </c>
      <c r="E6255" s="90">
        <v>126</v>
      </c>
      <c r="F6255" s="68"/>
      <c r="G6255" s="72" t="s">
        <v>1664</v>
      </c>
      <c r="H6255" s="91" t="s">
        <v>1723</v>
      </c>
      <c r="I6255" s="70"/>
      <c r="J6255" s="229"/>
      <c r="K6255" s="758"/>
      <c r="L6255" s="758"/>
      <c r="M6255" s="65"/>
    </row>
    <row r="6256" spans="2:13">
      <c r="B6256" s="844" t="s">
        <v>1671</v>
      </c>
      <c r="C6256" s="839"/>
      <c r="D6256" s="840"/>
      <c r="E6256" s="838" t="s">
        <v>1672</v>
      </c>
      <c r="F6256" s="839"/>
      <c r="G6256" s="840"/>
      <c r="H6256" s="838" t="s">
        <v>1673</v>
      </c>
      <c r="I6256" s="839"/>
      <c r="J6256" s="840"/>
      <c r="K6256" s="838" t="s">
        <v>1701</v>
      </c>
      <c r="L6256" s="839"/>
      <c r="M6256" s="845"/>
    </row>
    <row r="6257" spans="2:13">
      <c r="B6257" s="73" t="s">
        <v>1674</v>
      </c>
      <c r="C6257" s="755" t="s">
        <v>1675</v>
      </c>
      <c r="D6257" s="756" t="s">
        <v>1676</v>
      </c>
      <c r="E6257" s="754" t="s">
        <v>1674</v>
      </c>
      <c r="F6257" s="755" t="s">
        <v>1675</v>
      </c>
      <c r="G6257" s="756" t="s">
        <v>1676</v>
      </c>
      <c r="H6257" s="754" t="s">
        <v>1694</v>
      </c>
      <c r="I6257" s="755" t="s">
        <v>1731</v>
      </c>
      <c r="J6257" s="756" t="s">
        <v>1732</v>
      </c>
      <c r="K6257" s="754" t="s">
        <v>1702</v>
      </c>
      <c r="L6257" s="755"/>
      <c r="M6257" s="77" t="s">
        <v>1703</v>
      </c>
    </row>
    <row r="6258" spans="2:13">
      <c r="B6258" s="61" t="s">
        <v>1678</v>
      </c>
      <c r="C6258" s="86" t="s">
        <v>1144</v>
      </c>
      <c r="D6258" s="92">
        <v>102</v>
      </c>
      <c r="E6258" s="757" t="s">
        <v>1678</v>
      </c>
      <c r="F6258" s="94" t="s">
        <v>944</v>
      </c>
      <c r="G6258" s="92">
        <v>68</v>
      </c>
      <c r="H6258" s="757" t="s">
        <v>1695</v>
      </c>
      <c r="I6258" s="86">
        <v>75</v>
      </c>
      <c r="J6258" s="92">
        <v>10</v>
      </c>
      <c r="K6258" s="757" t="s">
        <v>1704</v>
      </c>
      <c r="L6258" s="758"/>
      <c r="M6258" s="107">
        <v>0</v>
      </c>
    </row>
    <row r="6259" spans="2:13">
      <c r="B6259" s="61" t="s">
        <v>1679</v>
      </c>
      <c r="C6259" s="86" t="s">
        <v>1723</v>
      </c>
      <c r="D6259" s="92" t="s">
        <v>1723</v>
      </c>
      <c r="E6259" s="757" t="s">
        <v>1679</v>
      </c>
      <c r="F6259" s="86" t="s">
        <v>1723</v>
      </c>
      <c r="G6259" s="92" t="s">
        <v>1723</v>
      </c>
      <c r="H6259" s="757" t="s">
        <v>1696</v>
      </c>
      <c r="I6259" s="86">
        <v>90</v>
      </c>
      <c r="J6259" s="92">
        <v>0</v>
      </c>
      <c r="K6259" s="757" t="s">
        <v>1735</v>
      </c>
      <c r="L6259" s="758"/>
      <c r="M6259" s="107">
        <v>50</v>
      </c>
    </row>
    <row r="6260" spans="2:13">
      <c r="B6260" s="61" t="s">
        <v>1680</v>
      </c>
      <c r="C6260" s="86" t="s">
        <v>1722</v>
      </c>
      <c r="D6260" s="92">
        <v>0</v>
      </c>
      <c r="E6260" s="757" t="s">
        <v>1680</v>
      </c>
      <c r="F6260" s="86" t="s">
        <v>1722</v>
      </c>
      <c r="G6260" s="92">
        <v>0</v>
      </c>
      <c r="H6260" s="757" t="s">
        <v>1697</v>
      </c>
      <c r="I6260" s="86">
        <v>0</v>
      </c>
      <c r="J6260" s="92">
        <v>0</v>
      </c>
      <c r="K6260" s="67" t="s">
        <v>1706</v>
      </c>
      <c r="L6260" s="68"/>
      <c r="M6260" s="101">
        <v>0</v>
      </c>
    </row>
    <row r="6261" spans="2:13">
      <c r="B6261" s="61" t="s">
        <v>1681</v>
      </c>
      <c r="C6261" s="86" t="s">
        <v>1722</v>
      </c>
      <c r="D6261" s="92">
        <v>0</v>
      </c>
      <c r="E6261" s="757" t="s">
        <v>1681</v>
      </c>
      <c r="F6261" s="86" t="s">
        <v>1722</v>
      </c>
      <c r="G6261" s="92">
        <v>0</v>
      </c>
      <c r="H6261" s="757" t="s">
        <v>1698</v>
      </c>
      <c r="I6261" s="86">
        <v>0</v>
      </c>
      <c r="J6261" s="92">
        <v>0</v>
      </c>
      <c r="K6261" s="838" t="s">
        <v>1707</v>
      </c>
      <c r="L6261" s="839"/>
      <c r="M6261" s="845"/>
    </row>
    <row r="6262" spans="2:13">
      <c r="B6262" s="61" t="s">
        <v>1682</v>
      </c>
      <c r="C6262" s="86" t="s">
        <v>1722</v>
      </c>
      <c r="D6262" s="92">
        <v>0</v>
      </c>
      <c r="E6262" s="757" t="s">
        <v>1682</v>
      </c>
      <c r="F6262" s="94" t="s">
        <v>1908</v>
      </c>
      <c r="G6262" s="92">
        <v>60</v>
      </c>
      <c r="H6262" s="758" t="s">
        <v>1724</v>
      </c>
      <c r="I6262" s="86">
        <v>50</v>
      </c>
      <c r="J6262" s="92">
        <v>0</v>
      </c>
      <c r="K6262" s="846" t="s">
        <v>1708</v>
      </c>
      <c r="L6262" s="847"/>
      <c r="M6262" s="107">
        <v>0</v>
      </c>
    </row>
    <row r="6263" spans="2:13">
      <c r="B6263" s="61" t="s">
        <v>1683</v>
      </c>
      <c r="C6263" s="86" t="s">
        <v>1722</v>
      </c>
      <c r="D6263" s="92">
        <v>0</v>
      </c>
      <c r="E6263" s="757" t="s">
        <v>1683</v>
      </c>
      <c r="F6263" s="86" t="s">
        <v>1722</v>
      </c>
      <c r="G6263" s="92">
        <v>0</v>
      </c>
      <c r="H6263" s="757" t="s">
        <v>1699</v>
      </c>
      <c r="I6263" s="86">
        <v>0</v>
      </c>
      <c r="J6263" s="92">
        <v>30</v>
      </c>
      <c r="K6263" s="846" t="s">
        <v>1709</v>
      </c>
      <c r="L6263" s="847"/>
      <c r="M6263" s="107">
        <v>0</v>
      </c>
    </row>
    <row r="6264" spans="2:13">
      <c r="B6264" s="61" t="s">
        <v>1684</v>
      </c>
      <c r="C6264" s="94" t="s">
        <v>787</v>
      </c>
      <c r="D6264" s="92">
        <v>60</v>
      </c>
      <c r="E6264" s="757" t="s">
        <v>1684</v>
      </c>
      <c r="F6264" s="86" t="s">
        <v>1722</v>
      </c>
      <c r="G6264" s="92">
        <v>0</v>
      </c>
      <c r="H6264" s="757" t="s">
        <v>1685</v>
      </c>
      <c r="I6264" s="86">
        <v>85</v>
      </c>
      <c r="J6264" s="92">
        <v>30</v>
      </c>
      <c r="K6264" s="846" t="s">
        <v>1710</v>
      </c>
      <c r="L6264" s="847"/>
      <c r="M6264" s="107">
        <v>0</v>
      </c>
    </row>
    <row r="6265" spans="2:13">
      <c r="B6265" s="61" t="s">
        <v>1685</v>
      </c>
      <c r="C6265" s="86" t="s">
        <v>1095</v>
      </c>
      <c r="D6265" s="92">
        <v>80</v>
      </c>
      <c r="E6265" s="757" t="s">
        <v>1685</v>
      </c>
      <c r="F6265" s="86" t="s">
        <v>1722</v>
      </c>
      <c r="G6265" s="92">
        <v>0</v>
      </c>
      <c r="H6265" s="757" t="s">
        <v>1700</v>
      </c>
      <c r="I6265" s="100">
        <v>60</v>
      </c>
      <c r="J6265" s="106">
        <v>0</v>
      </c>
      <c r="K6265" s="593" t="s">
        <v>2003</v>
      </c>
      <c r="L6265" s="100"/>
      <c r="M6265" s="101" t="s">
        <v>2004</v>
      </c>
    </row>
    <row r="6266" spans="2:13">
      <c r="B6266" s="61" t="s">
        <v>1686</v>
      </c>
      <c r="C6266" s="86" t="s">
        <v>1722</v>
      </c>
      <c r="D6266" s="92">
        <v>0</v>
      </c>
      <c r="E6266" s="757" t="s">
        <v>1686</v>
      </c>
      <c r="F6266" s="86" t="s">
        <v>1722</v>
      </c>
      <c r="G6266" s="92">
        <v>0</v>
      </c>
      <c r="H6266" s="848" t="s">
        <v>1712</v>
      </c>
      <c r="I6266" s="849"/>
      <c r="J6266" s="81" t="s">
        <v>1711</v>
      </c>
      <c r="K6266" s="97">
        <v>-50</v>
      </c>
      <c r="L6266" s="82" t="s">
        <v>1705</v>
      </c>
      <c r="M6266" s="98">
        <v>55</v>
      </c>
    </row>
    <row r="6267" spans="2:13">
      <c r="B6267" s="61" t="s">
        <v>1687</v>
      </c>
      <c r="C6267" s="86" t="s">
        <v>693</v>
      </c>
      <c r="D6267" s="92">
        <v>36</v>
      </c>
      <c r="E6267" s="757" t="s">
        <v>1687</v>
      </c>
      <c r="F6267" s="86" t="s">
        <v>1722</v>
      </c>
      <c r="G6267" s="92">
        <v>0</v>
      </c>
      <c r="H6267" s="758"/>
      <c r="I6267" s="758"/>
      <c r="J6267" s="758"/>
      <c r="K6267" s="758"/>
      <c r="L6267" s="758"/>
      <c r="M6267" s="65"/>
    </row>
    <row r="6268" spans="2:13">
      <c r="B6268" s="61" t="s">
        <v>1688</v>
      </c>
      <c r="C6268" s="86" t="s">
        <v>1722</v>
      </c>
      <c r="D6268" s="92">
        <v>0</v>
      </c>
      <c r="E6268" s="757" t="s">
        <v>1688</v>
      </c>
      <c r="F6268" s="86" t="s">
        <v>1722</v>
      </c>
      <c r="G6268" s="92">
        <v>0</v>
      </c>
      <c r="H6268" s="758"/>
      <c r="I6268" s="758"/>
      <c r="J6268" s="758"/>
      <c r="K6268" s="758"/>
      <c r="L6268" s="758"/>
      <c r="M6268" s="65"/>
    </row>
    <row r="6269" spans="2:13">
      <c r="B6269" s="61" t="s">
        <v>1689</v>
      </c>
      <c r="C6269" s="86" t="s">
        <v>1017</v>
      </c>
      <c r="D6269" s="92">
        <v>102</v>
      </c>
      <c r="E6269" s="757" t="s">
        <v>1689</v>
      </c>
      <c r="F6269" s="86" t="s">
        <v>1722</v>
      </c>
      <c r="G6269" s="92">
        <v>0</v>
      </c>
      <c r="H6269" s="758"/>
      <c r="I6269" s="758"/>
      <c r="J6269" s="758"/>
      <c r="K6269" s="758"/>
      <c r="L6269" s="758"/>
      <c r="M6269" s="65"/>
    </row>
    <row r="6270" spans="2:13">
      <c r="B6270" s="61" t="s">
        <v>1690</v>
      </c>
      <c r="C6270" s="86" t="s">
        <v>1722</v>
      </c>
      <c r="D6270" s="92">
        <v>0</v>
      </c>
      <c r="E6270" s="757" t="s">
        <v>1690</v>
      </c>
      <c r="F6270" s="86" t="s">
        <v>1722</v>
      </c>
      <c r="G6270" s="92">
        <v>0</v>
      </c>
      <c r="H6270" s="758"/>
      <c r="I6270" s="758"/>
      <c r="J6270" s="758"/>
      <c r="K6270" s="758"/>
      <c r="L6270" s="758"/>
      <c r="M6270" s="65"/>
    </row>
    <row r="6271" spans="2:13">
      <c r="B6271" s="61" t="s">
        <v>1691</v>
      </c>
      <c r="C6271" s="86" t="s">
        <v>1722</v>
      </c>
      <c r="D6271" s="92">
        <v>0</v>
      </c>
      <c r="E6271" s="757" t="s">
        <v>1691</v>
      </c>
      <c r="F6271" s="86" t="s">
        <v>1722</v>
      </c>
      <c r="G6271" s="92">
        <v>0</v>
      </c>
      <c r="H6271" s="86" t="s">
        <v>1716</v>
      </c>
      <c r="I6271" s="758"/>
      <c r="J6271" s="85" t="s">
        <v>1717</v>
      </c>
      <c r="K6271" s="758"/>
      <c r="L6271" s="85" t="s">
        <v>1718</v>
      </c>
      <c r="M6271" s="65"/>
    </row>
    <row r="6272" spans="2:13">
      <c r="B6272" s="61" t="s">
        <v>1692</v>
      </c>
      <c r="C6272" s="86" t="s">
        <v>1722</v>
      </c>
      <c r="D6272" s="92">
        <v>0</v>
      </c>
      <c r="E6272" s="757" t="s">
        <v>1692</v>
      </c>
      <c r="F6272" s="86" t="s">
        <v>1722</v>
      </c>
      <c r="G6272" s="92">
        <v>0</v>
      </c>
      <c r="H6272" s="758"/>
      <c r="I6272" s="758"/>
      <c r="J6272" s="758"/>
      <c r="K6272" s="758"/>
      <c r="L6272" s="758"/>
      <c r="M6272" s="65"/>
    </row>
    <row r="6273" spans="2:13">
      <c r="B6273" s="61" t="s">
        <v>1677</v>
      </c>
      <c r="C6273" s="86" t="s">
        <v>1722</v>
      </c>
      <c r="D6273" s="92">
        <v>0</v>
      </c>
      <c r="E6273" s="757" t="s">
        <v>1677</v>
      </c>
      <c r="F6273" s="86" t="s">
        <v>1722</v>
      </c>
      <c r="G6273" s="92">
        <v>0</v>
      </c>
      <c r="H6273" s="758"/>
      <c r="I6273" s="758"/>
      <c r="J6273" s="758"/>
      <c r="K6273" s="758"/>
      <c r="L6273" s="758"/>
      <c r="M6273" s="65"/>
    </row>
    <row r="6274" spans="2:13">
      <c r="B6274" s="61" t="s">
        <v>1693</v>
      </c>
      <c r="C6274" s="86" t="s">
        <v>964</v>
      </c>
      <c r="D6274" s="92">
        <v>75</v>
      </c>
      <c r="E6274" s="757" t="s">
        <v>1693</v>
      </c>
      <c r="F6274" s="86" t="s">
        <v>1722</v>
      </c>
      <c r="G6274" s="92">
        <v>0</v>
      </c>
      <c r="H6274" s="758"/>
      <c r="I6274" s="758"/>
      <c r="J6274" s="758"/>
      <c r="K6274" s="758"/>
      <c r="L6274" s="758"/>
      <c r="M6274" s="65"/>
    </row>
    <row r="6275" spans="2:13" ht="15.75" thickBot="1">
      <c r="B6275" s="102" t="s">
        <v>1729</v>
      </c>
      <c r="C6275" s="93"/>
      <c r="D6275" s="108">
        <v>76</v>
      </c>
      <c r="E6275" s="103" t="s">
        <v>1730</v>
      </c>
      <c r="F6275" s="93"/>
      <c r="G6275" s="108">
        <v>64</v>
      </c>
      <c r="H6275" s="83"/>
      <c r="I6275" s="83"/>
      <c r="J6275" s="83"/>
      <c r="K6275" s="83"/>
      <c r="L6275" s="83"/>
      <c r="M6275" s="84"/>
    </row>
    <row r="6276" spans="2:13" ht="16.5" thickTop="1" thickBot="1">
      <c r="B6276" s="156"/>
      <c r="C6276" s="157"/>
      <c r="D6276" s="157"/>
      <c r="E6276" s="156"/>
      <c r="F6276" s="157"/>
      <c r="G6276" s="157"/>
      <c r="H6276" s="156"/>
      <c r="I6276" s="156"/>
      <c r="J6276" s="156"/>
      <c r="K6276" s="156"/>
      <c r="L6276" s="156"/>
      <c r="M6276" s="156"/>
    </row>
    <row r="6277" spans="2:13" ht="16.5" thickTop="1" thickBot="1">
      <c r="B6277" s="833" t="s">
        <v>2196</v>
      </c>
      <c r="C6277" s="834"/>
      <c r="D6277" s="835" t="s">
        <v>1658</v>
      </c>
      <c r="E6277" s="836"/>
      <c r="F6277" s="836"/>
      <c r="G6277" s="836"/>
      <c r="H6277" s="836"/>
      <c r="I6277" s="837"/>
      <c r="J6277" s="507"/>
      <c r="K6277" s="59"/>
      <c r="L6277" s="59"/>
      <c r="M6277" s="60"/>
    </row>
    <row r="6278" spans="2:13" ht="15.75" thickTop="1">
      <c r="B6278" s="66" t="s">
        <v>1667</v>
      </c>
      <c r="C6278" s="755" t="s">
        <v>2025</v>
      </c>
      <c r="D6278" s="754" t="s">
        <v>1652</v>
      </c>
      <c r="E6278" s="755" t="s">
        <v>1653</v>
      </c>
      <c r="F6278" s="755" t="s">
        <v>1654</v>
      </c>
      <c r="G6278" s="755" t="s">
        <v>1656</v>
      </c>
      <c r="H6278" s="755" t="s">
        <v>1655</v>
      </c>
      <c r="I6278" s="756" t="s">
        <v>1657</v>
      </c>
      <c r="J6278" s="508"/>
      <c r="K6278" s="758"/>
      <c r="L6278" s="758"/>
      <c r="M6278" s="65"/>
    </row>
    <row r="6279" spans="2:13">
      <c r="B6279" s="66" t="s">
        <v>1757</v>
      </c>
      <c r="C6279" s="86" t="s">
        <v>1792</v>
      </c>
      <c r="D6279" s="87">
        <v>55</v>
      </c>
      <c r="E6279" s="88">
        <v>81</v>
      </c>
      <c r="F6279" s="88">
        <v>60</v>
      </c>
      <c r="G6279" s="88">
        <v>50</v>
      </c>
      <c r="H6279" s="88">
        <v>70</v>
      </c>
      <c r="I6279" s="89">
        <v>97</v>
      </c>
      <c r="J6279" s="508"/>
      <c r="K6279" s="758"/>
      <c r="L6279" s="758"/>
      <c r="M6279" s="65"/>
    </row>
    <row r="6280" spans="2:13">
      <c r="B6280" s="66" t="s">
        <v>1665</v>
      </c>
      <c r="C6280" s="86" t="s">
        <v>11</v>
      </c>
      <c r="D6280" s="838" t="s">
        <v>1669</v>
      </c>
      <c r="E6280" s="839"/>
      <c r="F6280" s="839"/>
      <c r="G6280" s="839"/>
      <c r="H6280" s="839"/>
      <c r="I6280" s="840"/>
      <c r="J6280" s="508"/>
      <c r="K6280" s="758"/>
      <c r="L6280" s="758"/>
      <c r="M6280" s="65"/>
    </row>
    <row r="6281" spans="2:13">
      <c r="B6281" s="66" t="s">
        <v>1666</v>
      </c>
      <c r="C6281" s="86" t="s">
        <v>1723</v>
      </c>
      <c r="D6281" s="841" t="s">
        <v>1661</v>
      </c>
      <c r="E6281" s="842"/>
      <c r="F6281" s="842"/>
      <c r="G6281" s="842" t="s">
        <v>1662</v>
      </c>
      <c r="H6281" s="842"/>
      <c r="I6281" s="843"/>
      <c r="J6281" s="508"/>
      <c r="K6281" s="758"/>
      <c r="L6281" s="758"/>
      <c r="M6281" s="65"/>
    </row>
    <row r="6282" spans="2:13">
      <c r="B6282" s="66" t="s">
        <v>1670</v>
      </c>
      <c r="C6282" s="86" t="s">
        <v>1463</v>
      </c>
      <c r="D6282" s="63" t="s">
        <v>1663</v>
      </c>
      <c r="E6282" s="758" t="s">
        <v>1144</v>
      </c>
      <c r="F6282" s="758"/>
      <c r="G6282" s="64" t="s">
        <v>1663</v>
      </c>
      <c r="H6282" s="758" t="s">
        <v>1723</v>
      </c>
      <c r="I6282" s="70"/>
      <c r="J6282" s="508"/>
      <c r="K6282" s="758"/>
      <c r="L6282" s="758"/>
      <c r="M6282" s="65"/>
    </row>
    <row r="6283" spans="2:13">
      <c r="B6283" s="66" t="s">
        <v>1659</v>
      </c>
      <c r="C6283" s="140">
        <v>231.42</v>
      </c>
      <c r="D6283" s="71" t="s">
        <v>1664</v>
      </c>
      <c r="E6283" s="90">
        <v>102</v>
      </c>
      <c r="F6283" s="68"/>
      <c r="G6283" s="72" t="s">
        <v>1664</v>
      </c>
      <c r="H6283" s="90" t="s">
        <v>1723</v>
      </c>
      <c r="I6283" s="69"/>
      <c r="J6283" s="508"/>
      <c r="K6283" s="758"/>
      <c r="L6283" s="758"/>
      <c r="M6283" s="65"/>
    </row>
    <row r="6284" spans="2:13">
      <c r="B6284" s="66" t="s">
        <v>1660</v>
      </c>
      <c r="C6284" s="140">
        <v>130.38999999999999</v>
      </c>
      <c r="D6284" s="838" t="s">
        <v>1668</v>
      </c>
      <c r="E6284" s="839"/>
      <c r="F6284" s="839"/>
      <c r="G6284" s="839"/>
      <c r="H6284" s="839"/>
      <c r="I6284" s="840"/>
      <c r="J6284" s="508"/>
      <c r="K6284" s="758"/>
      <c r="L6284" s="758"/>
      <c r="M6284" s="65"/>
    </row>
    <row r="6285" spans="2:13">
      <c r="B6285" s="66" t="s">
        <v>1728</v>
      </c>
      <c r="C6285" s="140">
        <v>360.75</v>
      </c>
      <c r="D6285" s="841" t="s">
        <v>1661</v>
      </c>
      <c r="E6285" s="842"/>
      <c r="F6285" s="842"/>
      <c r="G6285" s="842" t="s">
        <v>1662</v>
      </c>
      <c r="H6285" s="842"/>
      <c r="I6285" s="843"/>
      <c r="J6285" s="508"/>
      <c r="K6285" s="758"/>
      <c r="L6285" s="758"/>
      <c r="M6285" s="65"/>
    </row>
    <row r="6286" spans="2:13">
      <c r="B6286" s="66" t="s">
        <v>1713</v>
      </c>
      <c r="C6286" s="140">
        <v>0.85</v>
      </c>
      <c r="D6286" s="63" t="s">
        <v>1663</v>
      </c>
      <c r="E6286" s="758" t="s">
        <v>944</v>
      </c>
      <c r="F6286" s="758"/>
      <c r="G6286" s="64" t="s">
        <v>1663</v>
      </c>
      <c r="H6286" s="758" t="s">
        <v>1723</v>
      </c>
      <c r="I6286" s="70"/>
      <c r="J6286" s="508"/>
      <c r="K6286" s="758"/>
      <c r="L6286" s="758"/>
      <c r="M6286" s="65"/>
    </row>
    <row r="6287" spans="2:13">
      <c r="B6287" s="66" t="s">
        <v>1714</v>
      </c>
      <c r="C6287" s="140">
        <v>1.49</v>
      </c>
      <c r="D6287" s="63" t="s">
        <v>1664</v>
      </c>
      <c r="E6287" s="90">
        <v>68</v>
      </c>
      <c r="F6287" s="68"/>
      <c r="G6287" s="72" t="s">
        <v>1664</v>
      </c>
      <c r="H6287" s="91" t="s">
        <v>1723</v>
      </c>
      <c r="I6287" s="70"/>
      <c r="J6287" s="508"/>
      <c r="K6287" s="758"/>
      <c r="L6287" s="758"/>
      <c r="M6287" s="65"/>
    </row>
    <row r="6288" spans="2:13">
      <c r="B6288" s="844" t="s">
        <v>1671</v>
      </c>
      <c r="C6288" s="839"/>
      <c r="D6288" s="840"/>
      <c r="E6288" s="838" t="s">
        <v>1672</v>
      </c>
      <c r="F6288" s="839"/>
      <c r="G6288" s="840"/>
      <c r="H6288" s="838" t="s">
        <v>1673</v>
      </c>
      <c r="I6288" s="839"/>
      <c r="J6288" s="840"/>
      <c r="K6288" s="838" t="s">
        <v>1701</v>
      </c>
      <c r="L6288" s="839"/>
      <c r="M6288" s="845"/>
    </row>
    <row r="6289" spans="2:13">
      <c r="B6289" s="73" t="s">
        <v>1674</v>
      </c>
      <c r="C6289" s="755" t="s">
        <v>1675</v>
      </c>
      <c r="D6289" s="756" t="s">
        <v>1676</v>
      </c>
      <c r="E6289" s="754" t="s">
        <v>1674</v>
      </c>
      <c r="F6289" s="755" t="s">
        <v>1675</v>
      </c>
      <c r="G6289" s="756" t="s">
        <v>1676</v>
      </c>
      <c r="H6289" s="754" t="s">
        <v>1694</v>
      </c>
      <c r="I6289" s="755" t="s">
        <v>1731</v>
      </c>
      <c r="J6289" s="756" t="s">
        <v>1732</v>
      </c>
      <c r="K6289" s="754" t="s">
        <v>1702</v>
      </c>
      <c r="L6289" s="755"/>
      <c r="M6289" s="77" t="s">
        <v>1703</v>
      </c>
    </row>
    <row r="6290" spans="2:13">
      <c r="B6290" s="61" t="s">
        <v>1678</v>
      </c>
      <c r="C6290" s="86" t="s">
        <v>1723</v>
      </c>
      <c r="D6290" s="92" t="s">
        <v>1723</v>
      </c>
      <c r="E6290" s="757" t="s">
        <v>1678</v>
      </c>
      <c r="F6290" s="86" t="s">
        <v>1723</v>
      </c>
      <c r="G6290" s="92" t="s">
        <v>1723</v>
      </c>
      <c r="H6290" s="757" t="s">
        <v>1695</v>
      </c>
      <c r="I6290" s="86">
        <v>0</v>
      </c>
      <c r="J6290" s="92">
        <v>10</v>
      </c>
      <c r="K6290" s="757" t="s">
        <v>1704</v>
      </c>
      <c r="L6290" s="758"/>
      <c r="M6290" s="107">
        <v>0</v>
      </c>
    </row>
    <row r="6291" spans="2:13">
      <c r="B6291" s="61" t="s">
        <v>1679</v>
      </c>
      <c r="C6291" s="96" t="s">
        <v>853</v>
      </c>
      <c r="D6291" s="92">
        <v>60</v>
      </c>
      <c r="E6291" s="757" t="s">
        <v>1679</v>
      </c>
      <c r="F6291" s="86" t="s">
        <v>1722</v>
      </c>
      <c r="G6291" s="92">
        <v>0</v>
      </c>
      <c r="H6291" s="757" t="s">
        <v>1696</v>
      </c>
      <c r="I6291" s="86">
        <v>90</v>
      </c>
      <c r="J6291" s="92">
        <v>0</v>
      </c>
      <c r="K6291" s="757" t="s">
        <v>1735</v>
      </c>
      <c r="L6291" s="758"/>
      <c r="M6291" s="107">
        <v>0</v>
      </c>
    </row>
    <row r="6292" spans="2:13">
      <c r="B6292" s="61" t="s">
        <v>1680</v>
      </c>
      <c r="C6292" s="86" t="s">
        <v>1722</v>
      </c>
      <c r="D6292" s="92">
        <v>0</v>
      </c>
      <c r="E6292" s="757" t="s">
        <v>1680</v>
      </c>
      <c r="F6292" s="86" t="s">
        <v>1722</v>
      </c>
      <c r="G6292" s="92">
        <v>0</v>
      </c>
      <c r="H6292" s="757" t="s">
        <v>1697</v>
      </c>
      <c r="I6292" s="86">
        <v>0</v>
      </c>
      <c r="J6292" s="92">
        <v>20</v>
      </c>
      <c r="K6292" s="67" t="s">
        <v>1706</v>
      </c>
      <c r="L6292" s="68"/>
      <c r="M6292" s="101">
        <v>0</v>
      </c>
    </row>
    <row r="6293" spans="2:13">
      <c r="B6293" s="61" t="s">
        <v>1681</v>
      </c>
      <c r="C6293" s="86" t="s">
        <v>1722</v>
      </c>
      <c r="D6293" s="92">
        <v>0</v>
      </c>
      <c r="E6293" s="757" t="s">
        <v>1681</v>
      </c>
      <c r="F6293" s="96" t="s">
        <v>1307</v>
      </c>
      <c r="G6293" s="92">
        <v>95</v>
      </c>
      <c r="H6293" s="757" t="s">
        <v>1698</v>
      </c>
      <c r="I6293" s="86">
        <v>0</v>
      </c>
      <c r="J6293" s="92">
        <v>10</v>
      </c>
      <c r="K6293" s="838" t="s">
        <v>1707</v>
      </c>
      <c r="L6293" s="839"/>
      <c r="M6293" s="845"/>
    </row>
    <row r="6294" spans="2:13">
      <c r="B6294" s="61" t="s">
        <v>1682</v>
      </c>
      <c r="C6294" s="86" t="s">
        <v>1722</v>
      </c>
      <c r="D6294" s="92">
        <v>0</v>
      </c>
      <c r="E6294" s="757" t="s">
        <v>1682</v>
      </c>
      <c r="F6294" s="86" t="s">
        <v>889</v>
      </c>
      <c r="G6294" s="92">
        <v>80</v>
      </c>
      <c r="H6294" s="758" t="s">
        <v>1724</v>
      </c>
      <c r="I6294" s="86">
        <v>50</v>
      </c>
      <c r="J6294" s="92">
        <v>0</v>
      </c>
      <c r="K6294" s="846" t="s">
        <v>1708</v>
      </c>
      <c r="L6294" s="847"/>
      <c r="M6294" s="107">
        <v>0</v>
      </c>
    </row>
    <row r="6295" spans="2:13">
      <c r="B6295" s="61" t="s">
        <v>1683</v>
      </c>
      <c r="C6295" s="86" t="s">
        <v>1722</v>
      </c>
      <c r="D6295" s="92">
        <v>0</v>
      </c>
      <c r="E6295" s="757" t="s">
        <v>1683</v>
      </c>
      <c r="F6295" s="86" t="s">
        <v>950</v>
      </c>
      <c r="G6295" s="92">
        <v>95</v>
      </c>
      <c r="H6295" s="757" t="s">
        <v>1699</v>
      </c>
      <c r="I6295" s="86">
        <v>100</v>
      </c>
      <c r="J6295" s="92">
        <v>10</v>
      </c>
      <c r="K6295" s="846" t="s">
        <v>1709</v>
      </c>
      <c r="L6295" s="847"/>
      <c r="M6295" s="107">
        <v>0</v>
      </c>
    </row>
    <row r="6296" spans="2:13">
      <c r="B6296" s="61" t="s">
        <v>1684</v>
      </c>
      <c r="C6296" s="86" t="s">
        <v>1147</v>
      </c>
      <c r="D6296" s="92">
        <v>55</v>
      </c>
      <c r="E6296" s="757" t="s">
        <v>1684</v>
      </c>
      <c r="F6296" s="86" t="s">
        <v>1722</v>
      </c>
      <c r="G6296" s="92">
        <v>0</v>
      </c>
      <c r="H6296" s="757" t="s">
        <v>1685</v>
      </c>
      <c r="I6296" s="86">
        <v>85</v>
      </c>
      <c r="J6296" s="92">
        <v>0</v>
      </c>
      <c r="K6296" s="846" t="s">
        <v>1710</v>
      </c>
      <c r="L6296" s="847"/>
      <c r="M6296" s="107">
        <v>0</v>
      </c>
    </row>
    <row r="6297" spans="2:13">
      <c r="B6297" s="61" t="s">
        <v>1685</v>
      </c>
      <c r="C6297" s="86" t="s">
        <v>1722</v>
      </c>
      <c r="D6297" s="92">
        <v>0</v>
      </c>
      <c r="E6297" s="757" t="s">
        <v>1685</v>
      </c>
      <c r="F6297" s="86" t="s">
        <v>1722</v>
      </c>
      <c r="G6297" s="92">
        <v>0</v>
      </c>
      <c r="H6297" s="757" t="s">
        <v>1700</v>
      </c>
      <c r="I6297" s="100">
        <v>0</v>
      </c>
      <c r="J6297" s="106">
        <v>0</v>
      </c>
      <c r="K6297" s="593" t="s">
        <v>2003</v>
      </c>
      <c r="L6297" s="100"/>
      <c r="M6297" s="101">
        <v>0</v>
      </c>
    </row>
    <row r="6298" spans="2:13">
      <c r="B6298" s="61" t="s">
        <v>1686</v>
      </c>
      <c r="C6298" s="86" t="s">
        <v>774</v>
      </c>
      <c r="D6298" s="92">
        <v>40</v>
      </c>
      <c r="E6298" s="757" t="s">
        <v>1686</v>
      </c>
      <c r="F6298" s="86" t="s">
        <v>1722</v>
      </c>
      <c r="G6298" s="92">
        <v>0</v>
      </c>
      <c r="H6298" s="848" t="s">
        <v>1712</v>
      </c>
      <c r="I6298" s="849"/>
      <c r="J6298" s="81" t="s">
        <v>1711</v>
      </c>
      <c r="K6298" s="97">
        <v>80</v>
      </c>
      <c r="L6298" s="82" t="s">
        <v>1705</v>
      </c>
      <c r="M6298" s="98">
        <v>115</v>
      </c>
    </row>
    <row r="6299" spans="2:13">
      <c r="B6299" s="61" t="s">
        <v>1687</v>
      </c>
      <c r="C6299" s="86" t="s">
        <v>1089</v>
      </c>
      <c r="D6299" s="92">
        <v>60</v>
      </c>
      <c r="E6299" s="757" t="s">
        <v>1687</v>
      </c>
      <c r="F6299" s="86" t="s">
        <v>1722</v>
      </c>
      <c r="G6299" s="92">
        <v>0</v>
      </c>
      <c r="H6299" s="758"/>
      <c r="I6299" s="758"/>
      <c r="J6299" s="758"/>
      <c r="K6299" s="758"/>
      <c r="L6299" s="758"/>
      <c r="M6299" s="65"/>
    </row>
    <row r="6300" spans="2:13">
      <c r="B6300" s="61" t="s">
        <v>1688</v>
      </c>
      <c r="C6300" s="96" t="s">
        <v>1372</v>
      </c>
      <c r="D6300" s="92">
        <v>72</v>
      </c>
      <c r="E6300" s="757" t="s">
        <v>1688</v>
      </c>
      <c r="F6300" s="86" t="s">
        <v>1722</v>
      </c>
      <c r="G6300" s="92">
        <v>0</v>
      </c>
      <c r="H6300" s="758"/>
      <c r="I6300" s="758"/>
      <c r="J6300" s="758"/>
      <c r="K6300" s="758"/>
      <c r="L6300" s="758"/>
      <c r="M6300" s="65"/>
    </row>
    <row r="6301" spans="2:13">
      <c r="B6301" s="61" t="s">
        <v>1689</v>
      </c>
      <c r="C6301" s="86" t="s">
        <v>1333</v>
      </c>
      <c r="D6301" s="92">
        <v>70</v>
      </c>
      <c r="E6301" s="757" t="s">
        <v>1689</v>
      </c>
      <c r="F6301" s="86" t="s">
        <v>1722</v>
      </c>
      <c r="G6301" s="92">
        <v>0</v>
      </c>
      <c r="H6301" s="758"/>
      <c r="I6301" s="758"/>
      <c r="J6301" s="758"/>
      <c r="K6301" s="758"/>
      <c r="L6301" s="758"/>
      <c r="M6301" s="65"/>
    </row>
    <row r="6302" spans="2:13">
      <c r="B6302" s="61" t="s">
        <v>1690</v>
      </c>
      <c r="C6302" s="86" t="s">
        <v>1722</v>
      </c>
      <c r="D6302" s="92">
        <v>0</v>
      </c>
      <c r="E6302" s="757" t="s">
        <v>1690</v>
      </c>
      <c r="F6302" s="86" t="s">
        <v>1722</v>
      </c>
      <c r="G6302" s="92">
        <v>0</v>
      </c>
      <c r="H6302" s="758"/>
      <c r="I6302" s="758"/>
      <c r="J6302" s="758"/>
      <c r="K6302" s="758"/>
      <c r="L6302" s="758"/>
      <c r="M6302" s="65"/>
    </row>
    <row r="6303" spans="2:13">
      <c r="B6303" s="61" t="s">
        <v>1691</v>
      </c>
      <c r="C6303" s="86" t="s">
        <v>1722</v>
      </c>
      <c r="D6303" s="92">
        <v>0</v>
      </c>
      <c r="E6303" s="757" t="s">
        <v>1691</v>
      </c>
      <c r="F6303" s="96" t="s">
        <v>1185</v>
      </c>
      <c r="G6303" s="92">
        <v>80</v>
      </c>
      <c r="H6303" s="86" t="s">
        <v>1716</v>
      </c>
      <c r="I6303" s="758"/>
      <c r="J6303" s="85" t="s">
        <v>1717</v>
      </c>
      <c r="K6303" s="758"/>
      <c r="L6303" s="85" t="s">
        <v>1718</v>
      </c>
      <c r="M6303" s="65"/>
    </row>
    <row r="6304" spans="2:13">
      <c r="B6304" s="61" t="s">
        <v>1692</v>
      </c>
      <c r="C6304" s="86" t="s">
        <v>1722</v>
      </c>
      <c r="D6304" s="92">
        <v>0</v>
      </c>
      <c r="E6304" s="757" t="s">
        <v>1692</v>
      </c>
      <c r="F6304" s="86" t="s">
        <v>1722</v>
      </c>
      <c r="G6304" s="92">
        <v>0</v>
      </c>
      <c r="H6304" s="758"/>
      <c r="I6304" s="758"/>
      <c r="J6304" s="758"/>
      <c r="K6304" s="758"/>
      <c r="L6304" s="758"/>
      <c r="M6304" s="65"/>
    </row>
    <row r="6305" spans="2:13">
      <c r="B6305" s="61" t="s">
        <v>1677</v>
      </c>
      <c r="C6305" s="96" t="s">
        <v>1262</v>
      </c>
      <c r="D6305" s="92">
        <v>110</v>
      </c>
      <c r="E6305" s="757" t="s">
        <v>1677</v>
      </c>
      <c r="F6305" s="86" t="s">
        <v>1722</v>
      </c>
      <c r="G6305" s="92">
        <v>0</v>
      </c>
      <c r="H6305" s="758"/>
      <c r="I6305" s="758"/>
      <c r="J6305" s="758"/>
      <c r="K6305" s="758"/>
      <c r="L6305" s="758"/>
      <c r="M6305" s="65"/>
    </row>
    <row r="6306" spans="2:13">
      <c r="B6306" s="61" t="s">
        <v>1693</v>
      </c>
      <c r="C6306" s="86" t="s">
        <v>964</v>
      </c>
      <c r="D6306" s="92">
        <v>75</v>
      </c>
      <c r="E6306" s="757" t="s">
        <v>1693</v>
      </c>
      <c r="F6306" s="86" t="s">
        <v>1722</v>
      </c>
      <c r="G6306" s="92">
        <v>0</v>
      </c>
      <c r="H6306" s="758"/>
      <c r="I6306" s="758"/>
      <c r="J6306" s="758"/>
      <c r="K6306" s="758"/>
      <c r="L6306" s="758"/>
      <c r="M6306" s="65"/>
    </row>
    <row r="6307" spans="2:13" ht="15.75" thickBot="1">
      <c r="B6307" s="102" t="s">
        <v>1729</v>
      </c>
      <c r="C6307" s="93"/>
      <c r="D6307" s="108">
        <v>68</v>
      </c>
      <c r="E6307" s="103" t="s">
        <v>1730</v>
      </c>
      <c r="F6307" s="93"/>
      <c r="G6307" s="108">
        <v>88</v>
      </c>
      <c r="H6307" s="83"/>
      <c r="I6307" s="83"/>
      <c r="J6307" s="83"/>
      <c r="K6307" s="83"/>
      <c r="L6307" s="83"/>
      <c r="M6307" s="84"/>
    </row>
    <row r="6308" spans="2:13" ht="15.75" thickTop="1">
      <c r="B6308" s="156"/>
      <c r="C6308" s="157"/>
      <c r="D6308" s="157"/>
      <c r="E6308" s="156"/>
      <c r="F6308" s="157"/>
      <c r="G6308" s="157"/>
      <c r="H6308" s="156"/>
      <c r="I6308" s="156"/>
      <c r="J6308" s="156"/>
      <c r="K6308" s="156"/>
      <c r="L6308" s="156"/>
      <c r="M6308" s="156"/>
    </row>
    <row r="6309" spans="2:13">
      <c r="B6309" s="156"/>
      <c r="C6309" s="157"/>
      <c r="D6309" s="157"/>
      <c r="E6309" s="156"/>
      <c r="F6309" s="157"/>
      <c r="G6309" s="157"/>
      <c r="H6309" s="156"/>
      <c r="I6309" s="156"/>
      <c r="J6309" s="156"/>
      <c r="K6309" s="156"/>
      <c r="L6309" s="156"/>
      <c r="M6309" s="156"/>
    </row>
    <row r="6310" spans="2:13" ht="15.75" thickBot="1">
      <c r="B6310" s="156"/>
      <c r="C6310" s="157"/>
      <c r="D6310" s="157"/>
      <c r="E6310" s="156"/>
      <c r="F6310" s="157"/>
      <c r="G6310" s="157"/>
      <c r="H6310" s="156"/>
      <c r="I6310" s="156"/>
      <c r="J6310" s="156"/>
      <c r="K6310" s="156"/>
      <c r="L6310" s="156"/>
      <c r="M6310" s="156"/>
    </row>
    <row r="6311" spans="2:13" ht="16.5" thickTop="1" thickBot="1">
      <c r="B6311" s="833" t="s">
        <v>2197</v>
      </c>
      <c r="C6311" s="834"/>
      <c r="D6311" s="835" t="s">
        <v>1658</v>
      </c>
      <c r="E6311" s="836"/>
      <c r="F6311" s="836"/>
      <c r="G6311" s="836"/>
      <c r="H6311" s="836"/>
      <c r="I6311" s="837"/>
      <c r="J6311" s="263"/>
      <c r="K6311" s="59"/>
      <c r="L6311" s="59"/>
      <c r="M6311" s="60"/>
    </row>
    <row r="6312" spans="2:13" ht="15.75" thickTop="1">
      <c r="B6312" s="66" t="s">
        <v>1667</v>
      </c>
      <c r="C6312" s="755" t="s">
        <v>2120</v>
      </c>
      <c r="D6312" s="754" t="s">
        <v>1652</v>
      </c>
      <c r="E6312" s="755" t="s">
        <v>1653</v>
      </c>
      <c r="F6312" s="755" t="s">
        <v>1654</v>
      </c>
      <c r="G6312" s="755" t="s">
        <v>1656</v>
      </c>
      <c r="H6312" s="755" t="s">
        <v>1655</v>
      </c>
      <c r="I6312" s="756" t="s">
        <v>1657</v>
      </c>
      <c r="J6312" s="153"/>
      <c r="K6312" s="758"/>
      <c r="L6312" s="758"/>
      <c r="M6312" s="65"/>
    </row>
    <row r="6313" spans="2:13">
      <c r="B6313" s="66" t="s">
        <v>1757</v>
      </c>
      <c r="C6313" s="86" t="s">
        <v>1792</v>
      </c>
      <c r="D6313" s="87">
        <v>80</v>
      </c>
      <c r="E6313" s="88">
        <v>50</v>
      </c>
      <c r="F6313" s="88">
        <v>100</v>
      </c>
      <c r="G6313" s="88">
        <v>100</v>
      </c>
      <c r="H6313" s="88">
        <v>200</v>
      </c>
      <c r="I6313" s="89">
        <v>50</v>
      </c>
      <c r="J6313" s="153"/>
      <c r="K6313" s="758"/>
      <c r="L6313" s="758"/>
      <c r="M6313" s="65"/>
    </row>
    <row r="6314" spans="2:13">
      <c r="B6314" s="66" t="s">
        <v>1665</v>
      </c>
      <c r="C6314" s="86" t="s">
        <v>10</v>
      </c>
      <c r="D6314" s="838" t="s">
        <v>1669</v>
      </c>
      <c r="E6314" s="839"/>
      <c r="F6314" s="839"/>
      <c r="G6314" s="839"/>
      <c r="H6314" s="839"/>
      <c r="I6314" s="840"/>
      <c r="J6314" s="153"/>
      <c r="K6314" s="758"/>
      <c r="L6314" s="758"/>
      <c r="M6314" s="65"/>
    </row>
    <row r="6315" spans="2:13">
      <c r="B6315" s="66" t="s">
        <v>1666</v>
      </c>
      <c r="C6315" s="86" t="s">
        <v>1723</v>
      </c>
      <c r="D6315" s="841" t="s">
        <v>1661</v>
      </c>
      <c r="E6315" s="842"/>
      <c r="F6315" s="842"/>
      <c r="G6315" s="842" t="s">
        <v>1662</v>
      </c>
      <c r="H6315" s="842"/>
      <c r="I6315" s="843"/>
      <c r="J6315" s="153"/>
      <c r="K6315" s="758"/>
      <c r="L6315" s="758"/>
      <c r="M6315" s="65"/>
    </row>
    <row r="6316" spans="2:13">
      <c r="B6316" s="66" t="s">
        <v>1670</v>
      </c>
      <c r="C6316" s="94" t="s">
        <v>1424</v>
      </c>
      <c r="D6316" s="63" t="s">
        <v>1663</v>
      </c>
      <c r="E6316" s="758" t="s">
        <v>663</v>
      </c>
      <c r="F6316" s="758"/>
      <c r="G6316" s="64" t="s">
        <v>1663</v>
      </c>
      <c r="H6316" s="758" t="s">
        <v>1723</v>
      </c>
      <c r="I6316" s="70"/>
      <c r="J6316" s="153"/>
      <c r="K6316" s="758"/>
      <c r="L6316" s="758"/>
      <c r="M6316" s="65"/>
    </row>
    <row r="6317" spans="2:13">
      <c r="B6317" s="66" t="s">
        <v>1659</v>
      </c>
      <c r="C6317" s="140">
        <v>286.32</v>
      </c>
      <c r="D6317" s="71" t="s">
        <v>1664</v>
      </c>
      <c r="E6317" s="90">
        <v>90</v>
      </c>
      <c r="F6317" s="68"/>
      <c r="G6317" s="72" t="s">
        <v>1664</v>
      </c>
      <c r="H6317" s="90" t="s">
        <v>1723</v>
      </c>
      <c r="I6317" s="69"/>
      <c r="J6317" s="153"/>
      <c r="K6317" s="758"/>
      <c r="L6317" s="758"/>
      <c r="M6317" s="65"/>
    </row>
    <row r="6318" spans="2:13">
      <c r="B6318" s="66" t="s">
        <v>1660</v>
      </c>
      <c r="C6318" s="140">
        <v>258.3</v>
      </c>
      <c r="D6318" s="838" t="s">
        <v>1668</v>
      </c>
      <c r="E6318" s="839"/>
      <c r="F6318" s="839"/>
      <c r="G6318" s="839"/>
      <c r="H6318" s="839"/>
      <c r="I6318" s="840"/>
      <c r="J6318" s="153"/>
      <c r="K6318" s="758"/>
      <c r="L6318" s="758"/>
      <c r="M6318" s="65"/>
    </row>
    <row r="6319" spans="2:13">
      <c r="B6319" s="66" t="s">
        <v>1728</v>
      </c>
      <c r="C6319" s="140">
        <v>246.62</v>
      </c>
      <c r="D6319" s="841" t="s">
        <v>1661</v>
      </c>
      <c r="E6319" s="842"/>
      <c r="F6319" s="842"/>
      <c r="G6319" s="842" t="s">
        <v>1662</v>
      </c>
      <c r="H6319" s="842"/>
      <c r="I6319" s="843"/>
      <c r="J6319" s="153"/>
      <c r="K6319" s="758"/>
      <c r="L6319" s="758"/>
      <c r="M6319" s="65"/>
    </row>
    <row r="6320" spans="2:13">
      <c r="B6320" s="66" t="s">
        <v>1713</v>
      </c>
      <c r="C6320" s="140">
        <v>1.23</v>
      </c>
      <c r="D6320" s="63" t="s">
        <v>1663</v>
      </c>
      <c r="E6320" s="758" t="s">
        <v>950</v>
      </c>
      <c r="F6320" s="758"/>
      <c r="G6320" s="64" t="s">
        <v>1663</v>
      </c>
      <c r="H6320" s="758" t="s">
        <v>1723</v>
      </c>
      <c r="I6320" s="70"/>
      <c r="J6320" s="153"/>
      <c r="K6320" s="758"/>
      <c r="L6320" s="758"/>
      <c r="M6320" s="65"/>
    </row>
    <row r="6321" spans="2:13">
      <c r="B6321" s="66" t="s">
        <v>1714</v>
      </c>
      <c r="C6321" s="140">
        <v>0.77</v>
      </c>
      <c r="D6321" s="63" t="s">
        <v>1664</v>
      </c>
      <c r="E6321" s="90">
        <v>95</v>
      </c>
      <c r="F6321" s="68"/>
      <c r="G6321" s="72" t="s">
        <v>1664</v>
      </c>
      <c r="H6321" s="91" t="s">
        <v>1723</v>
      </c>
      <c r="I6321" s="70"/>
      <c r="J6321" s="153"/>
      <c r="K6321" s="758"/>
      <c r="L6321" s="758"/>
      <c r="M6321" s="65"/>
    </row>
    <row r="6322" spans="2:13">
      <c r="B6322" s="844" t="s">
        <v>1671</v>
      </c>
      <c r="C6322" s="839"/>
      <c r="D6322" s="840"/>
      <c r="E6322" s="838" t="s">
        <v>1672</v>
      </c>
      <c r="F6322" s="839"/>
      <c r="G6322" s="840"/>
      <c r="H6322" s="838" t="s">
        <v>1673</v>
      </c>
      <c r="I6322" s="839"/>
      <c r="J6322" s="840"/>
      <c r="K6322" s="838" t="s">
        <v>1701</v>
      </c>
      <c r="L6322" s="839"/>
      <c r="M6322" s="845"/>
    </row>
    <row r="6323" spans="2:13">
      <c r="B6323" s="73" t="s">
        <v>1674</v>
      </c>
      <c r="C6323" s="755" t="s">
        <v>1675</v>
      </c>
      <c r="D6323" s="756" t="s">
        <v>1676</v>
      </c>
      <c r="E6323" s="754" t="s">
        <v>1674</v>
      </c>
      <c r="F6323" s="755" t="s">
        <v>1675</v>
      </c>
      <c r="G6323" s="756" t="s">
        <v>1676</v>
      </c>
      <c r="H6323" s="754" t="s">
        <v>1694</v>
      </c>
      <c r="I6323" s="755" t="s">
        <v>1731</v>
      </c>
      <c r="J6323" s="756" t="s">
        <v>1732</v>
      </c>
      <c r="K6323" s="754" t="s">
        <v>1702</v>
      </c>
      <c r="L6323" s="755"/>
      <c r="M6323" s="77" t="s">
        <v>1703</v>
      </c>
    </row>
    <row r="6324" spans="2:13">
      <c r="B6324" s="61" t="s">
        <v>1678</v>
      </c>
      <c r="C6324" s="86" t="s">
        <v>1144</v>
      </c>
      <c r="D6324" s="92">
        <v>102</v>
      </c>
      <c r="E6324" s="757" t="s">
        <v>1678</v>
      </c>
      <c r="F6324" s="94" t="s">
        <v>944</v>
      </c>
      <c r="G6324" s="92">
        <v>68</v>
      </c>
      <c r="H6324" s="757" t="s">
        <v>1695</v>
      </c>
      <c r="I6324" s="86">
        <v>0</v>
      </c>
      <c r="J6324" s="92">
        <v>0</v>
      </c>
      <c r="K6324" s="757" t="s">
        <v>1704</v>
      </c>
      <c r="L6324" s="758"/>
      <c r="M6324" s="107">
        <v>0</v>
      </c>
    </row>
    <row r="6325" spans="2:13">
      <c r="B6325" s="61" t="s">
        <v>1679</v>
      </c>
      <c r="C6325" s="86" t="s">
        <v>1722</v>
      </c>
      <c r="D6325" s="92">
        <v>0</v>
      </c>
      <c r="E6325" s="757" t="s">
        <v>1679</v>
      </c>
      <c r="F6325" s="86" t="s">
        <v>1722</v>
      </c>
      <c r="G6325" s="92">
        <v>0</v>
      </c>
      <c r="H6325" s="757" t="s">
        <v>1696</v>
      </c>
      <c r="I6325" s="86">
        <v>90</v>
      </c>
      <c r="J6325" s="92">
        <v>10</v>
      </c>
      <c r="K6325" s="757" t="s">
        <v>1735</v>
      </c>
      <c r="L6325" s="758"/>
      <c r="M6325" s="107">
        <v>0</v>
      </c>
    </row>
    <row r="6326" spans="2:13">
      <c r="B6326" s="61" t="s">
        <v>1680</v>
      </c>
      <c r="C6326" s="86" t="s">
        <v>1722</v>
      </c>
      <c r="D6326" s="92">
        <v>0</v>
      </c>
      <c r="E6326" s="757" t="s">
        <v>1680</v>
      </c>
      <c r="F6326" s="86" t="s">
        <v>1722</v>
      </c>
      <c r="G6326" s="92">
        <v>0</v>
      </c>
      <c r="H6326" s="757" t="s">
        <v>1697</v>
      </c>
      <c r="I6326" s="86">
        <v>0</v>
      </c>
      <c r="J6326" s="92">
        <v>30</v>
      </c>
      <c r="K6326" s="67" t="s">
        <v>1706</v>
      </c>
      <c r="L6326" s="68"/>
      <c r="M6326" s="101">
        <v>0</v>
      </c>
    </row>
    <row r="6327" spans="2:13">
      <c r="B6327" s="61" t="s">
        <v>1681</v>
      </c>
      <c r="C6327" s="109" t="s">
        <v>1784</v>
      </c>
      <c r="D6327" s="92">
        <v>75</v>
      </c>
      <c r="E6327" s="757" t="s">
        <v>1681</v>
      </c>
      <c r="F6327" s="96" t="s">
        <v>1307</v>
      </c>
      <c r="G6327" s="92">
        <v>95</v>
      </c>
      <c r="H6327" s="757" t="s">
        <v>1698</v>
      </c>
      <c r="I6327" s="86">
        <v>0</v>
      </c>
      <c r="J6327" s="92">
        <v>10</v>
      </c>
      <c r="K6327" s="838" t="s">
        <v>1707</v>
      </c>
      <c r="L6327" s="839"/>
      <c r="M6327" s="845"/>
    </row>
    <row r="6328" spans="2:13">
      <c r="B6328" s="61" t="s">
        <v>1682</v>
      </c>
      <c r="C6328" s="86" t="s">
        <v>1722</v>
      </c>
      <c r="D6328" s="92">
        <v>0</v>
      </c>
      <c r="E6328" s="757" t="s">
        <v>1682</v>
      </c>
      <c r="F6328" s="86" t="s">
        <v>1722</v>
      </c>
      <c r="G6328" s="92">
        <v>0</v>
      </c>
      <c r="H6328" s="758" t="s">
        <v>1724</v>
      </c>
      <c r="I6328" s="86">
        <v>0</v>
      </c>
      <c r="J6328" s="92">
        <v>0</v>
      </c>
      <c r="K6328" s="846" t="s">
        <v>1708</v>
      </c>
      <c r="L6328" s="847"/>
      <c r="M6328" s="107">
        <v>0</v>
      </c>
    </row>
    <row r="6329" spans="2:13">
      <c r="B6329" s="61" t="s">
        <v>1683</v>
      </c>
      <c r="C6329" s="86" t="s">
        <v>1723</v>
      </c>
      <c r="D6329" s="92" t="s">
        <v>1723</v>
      </c>
      <c r="E6329" s="757" t="s">
        <v>1683</v>
      </c>
      <c r="F6329" s="86" t="s">
        <v>1723</v>
      </c>
      <c r="G6329" s="92" t="s">
        <v>1723</v>
      </c>
      <c r="H6329" s="757" t="s">
        <v>1699</v>
      </c>
      <c r="I6329" s="86">
        <v>100</v>
      </c>
      <c r="J6329" s="92">
        <v>10</v>
      </c>
      <c r="K6329" s="846" t="s">
        <v>1709</v>
      </c>
      <c r="L6329" s="847"/>
      <c r="M6329" s="107">
        <v>0</v>
      </c>
    </row>
    <row r="6330" spans="2:13">
      <c r="B6330" s="61" t="s">
        <v>1684</v>
      </c>
      <c r="C6330" s="96" t="s">
        <v>869</v>
      </c>
      <c r="D6330" s="92">
        <v>150</v>
      </c>
      <c r="E6330" s="757" t="s">
        <v>1684</v>
      </c>
      <c r="F6330" s="94" t="s">
        <v>866</v>
      </c>
      <c r="G6330" s="92">
        <v>84</v>
      </c>
      <c r="H6330" s="757" t="s">
        <v>1685</v>
      </c>
      <c r="I6330" s="86">
        <v>85</v>
      </c>
      <c r="J6330" s="92">
        <v>0</v>
      </c>
      <c r="K6330" s="846" t="s">
        <v>1710</v>
      </c>
      <c r="L6330" s="847"/>
      <c r="M6330" s="107">
        <v>0</v>
      </c>
    </row>
    <row r="6331" spans="2:13">
      <c r="B6331" s="61" t="s">
        <v>1685</v>
      </c>
      <c r="C6331" s="86" t="s">
        <v>1722</v>
      </c>
      <c r="D6331" s="92">
        <v>0</v>
      </c>
      <c r="E6331" s="757" t="s">
        <v>1685</v>
      </c>
      <c r="F6331" s="86" t="s">
        <v>1722</v>
      </c>
      <c r="G6331" s="92">
        <v>0</v>
      </c>
      <c r="H6331" s="757" t="s">
        <v>1700</v>
      </c>
      <c r="I6331" s="100">
        <v>0</v>
      </c>
      <c r="J6331" s="106">
        <v>0</v>
      </c>
      <c r="K6331" s="593" t="s">
        <v>2003</v>
      </c>
      <c r="L6331" s="100"/>
      <c r="M6331" s="101" t="s">
        <v>2004</v>
      </c>
    </row>
    <row r="6332" spans="2:13">
      <c r="B6332" s="61" t="s">
        <v>1686</v>
      </c>
      <c r="C6332" s="94" t="s">
        <v>811</v>
      </c>
      <c r="D6332" s="92">
        <v>100</v>
      </c>
      <c r="E6332" s="757" t="s">
        <v>1686</v>
      </c>
      <c r="F6332" s="86" t="s">
        <v>1722</v>
      </c>
      <c r="G6332" s="92">
        <v>0</v>
      </c>
      <c r="H6332" s="848" t="s">
        <v>1712</v>
      </c>
      <c r="I6332" s="849"/>
      <c r="J6332" s="81" t="s">
        <v>1711</v>
      </c>
      <c r="K6332" s="97">
        <v>30</v>
      </c>
      <c r="L6332" s="82" t="s">
        <v>1705</v>
      </c>
      <c r="M6332" s="98">
        <v>100</v>
      </c>
    </row>
    <row r="6333" spans="2:13">
      <c r="B6333" s="61" t="s">
        <v>1687</v>
      </c>
      <c r="C6333" s="86" t="s">
        <v>1722</v>
      </c>
      <c r="D6333" s="92">
        <v>0</v>
      </c>
      <c r="E6333" s="757" t="s">
        <v>1687</v>
      </c>
      <c r="F6333" s="86" t="s">
        <v>1722</v>
      </c>
      <c r="G6333" s="92">
        <v>0</v>
      </c>
      <c r="H6333" s="758"/>
      <c r="I6333" s="758"/>
      <c r="J6333" s="758"/>
      <c r="K6333" s="758"/>
      <c r="L6333" s="758"/>
      <c r="M6333" s="65"/>
    </row>
    <row r="6334" spans="2:13">
      <c r="B6334" s="61" t="s">
        <v>1688</v>
      </c>
      <c r="C6334" s="86" t="s">
        <v>1722</v>
      </c>
      <c r="D6334" s="92">
        <v>0</v>
      </c>
      <c r="E6334" s="757" t="s">
        <v>1688</v>
      </c>
      <c r="F6334" s="86" t="s">
        <v>1722</v>
      </c>
      <c r="G6334" s="92">
        <v>0</v>
      </c>
      <c r="H6334" s="758"/>
      <c r="I6334" s="758"/>
      <c r="J6334" s="758"/>
      <c r="K6334" s="758"/>
      <c r="L6334" s="758"/>
      <c r="M6334" s="65"/>
    </row>
    <row r="6335" spans="2:13">
      <c r="B6335" s="61" t="s">
        <v>1689</v>
      </c>
      <c r="C6335" s="86" t="s">
        <v>1722</v>
      </c>
      <c r="D6335" s="92">
        <v>0</v>
      </c>
      <c r="E6335" s="757" t="s">
        <v>1689</v>
      </c>
      <c r="F6335" s="96" t="s">
        <v>1195</v>
      </c>
      <c r="G6335" s="92">
        <v>75</v>
      </c>
      <c r="H6335" s="758"/>
      <c r="I6335" s="758"/>
      <c r="J6335" s="758"/>
      <c r="K6335" s="758"/>
      <c r="L6335" s="758"/>
      <c r="M6335" s="65"/>
    </row>
    <row r="6336" spans="2:13">
      <c r="B6336" s="61" t="s">
        <v>1690</v>
      </c>
      <c r="C6336" s="86" t="s">
        <v>1154</v>
      </c>
      <c r="D6336" s="92">
        <v>68</v>
      </c>
      <c r="E6336" s="757" t="s">
        <v>1690</v>
      </c>
      <c r="F6336" s="109" t="s">
        <v>1851</v>
      </c>
      <c r="G6336" s="92">
        <v>60</v>
      </c>
      <c r="H6336" s="758"/>
      <c r="I6336" s="758"/>
      <c r="J6336" s="758"/>
      <c r="K6336" s="758"/>
      <c r="L6336" s="758"/>
      <c r="M6336" s="65"/>
    </row>
    <row r="6337" spans="2:13">
      <c r="B6337" s="61" t="s">
        <v>1691</v>
      </c>
      <c r="C6337" s="86" t="s">
        <v>1722</v>
      </c>
      <c r="D6337" s="92">
        <v>0</v>
      </c>
      <c r="E6337" s="757" t="s">
        <v>1691</v>
      </c>
      <c r="F6337" s="86" t="s">
        <v>1722</v>
      </c>
      <c r="G6337" s="92">
        <v>0</v>
      </c>
      <c r="H6337" s="86"/>
      <c r="I6337" s="758" t="s">
        <v>1800</v>
      </c>
      <c r="J6337" s="85"/>
      <c r="K6337" s="758"/>
      <c r="L6337" s="85" t="s">
        <v>1718</v>
      </c>
      <c r="M6337" s="65"/>
    </row>
    <row r="6338" spans="2:13">
      <c r="B6338" s="61" t="s">
        <v>1692</v>
      </c>
      <c r="C6338" s="86" t="s">
        <v>1722</v>
      </c>
      <c r="D6338" s="92">
        <v>0</v>
      </c>
      <c r="E6338" s="757" t="s">
        <v>1692</v>
      </c>
      <c r="F6338" s="86" t="s">
        <v>1722</v>
      </c>
      <c r="G6338" s="92">
        <v>0</v>
      </c>
      <c r="H6338" s="758"/>
      <c r="I6338" s="758"/>
      <c r="J6338" s="758"/>
      <c r="K6338" s="758"/>
      <c r="L6338" s="758"/>
      <c r="M6338" s="65"/>
    </row>
    <row r="6339" spans="2:13">
      <c r="B6339" s="61" t="s">
        <v>1677</v>
      </c>
      <c r="C6339" s="86" t="s">
        <v>863</v>
      </c>
      <c r="D6339" s="92">
        <v>66</v>
      </c>
      <c r="E6339" s="757" t="s">
        <v>1677</v>
      </c>
      <c r="F6339" s="86" t="s">
        <v>1722</v>
      </c>
      <c r="G6339" s="92">
        <v>0</v>
      </c>
      <c r="H6339" s="758"/>
      <c r="I6339" s="758"/>
      <c r="J6339" s="758"/>
      <c r="K6339" s="758"/>
      <c r="L6339" s="758"/>
      <c r="M6339" s="65"/>
    </row>
    <row r="6340" spans="2:13">
      <c r="B6340" s="61" t="s">
        <v>1693</v>
      </c>
      <c r="C6340" s="86" t="s">
        <v>963</v>
      </c>
      <c r="D6340" s="92">
        <v>80</v>
      </c>
      <c r="E6340" s="757" t="s">
        <v>1693</v>
      </c>
      <c r="F6340" s="96" t="s">
        <v>860</v>
      </c>
      <c r="G6340" s="92">
        <v>80</v>
      </c>
      <c r="H6340" s="758"/>
      <c r="I6340" s="758"/>
      <c r="J6340" s="758"/>
      <c r="K6340" s="758"/>
      <c r="L6340" s="758"/>
      <c r="M6340" s="65"/>
    </row>
    <row r="6341" spans="2:13" ht="15.75" thickBot="1">
      <c r="B6341" s="102" t="s">
        <v>1729</v>
      </c>
      <c r="C6341" s="93"/>
      <c r="D6341" s="108">
        <v>92</v>
      </c>
      <c r="E6341" s="103" t="s">
        <v>1730</v>
      </c>
      <c r="F6341" s="93"/>
      <c r="G6341" s="108">
        <v>77</v>
      </c>
      <c r="H6341" s="83"/>
      <c r="I6341" s="83"/>
      <c r="J6341" s="83"/>
      <c r="K6341" s="83"/>
      <c r="L6341" s="83"/>
      <c r="M6341" s="84"/>
    </row>
    <row r="6342" spans="2:13" ht="16.5" thickTop="1" thickBot="1">
      <c r="B6342" s="156"/>
      <c r="C6342" s="157"/>
      <c r="D6342" s="157"/>
      <c r="E6342" s="156"/>
      <c r="F6342" s="157"/>
      <c r="G6342" s="157"/>
      <c r="H6342" s="156"/>
      <c r="I6342" s="156"/>
      <c r="J6342" s="156"/>
      <c r="K6342" s="156"/>
      <c r="L6342" s="156"/>
      <c r="M6342" s="156"/>
    </row>
    <row r="6343" spans="2:13" ht="16.5" thickTop="1" thickBot="1">
      <c r="B6343" s="833" t="s">
        <v>2198</v>
      </c>
      <c r="C6343" s="834"/>
      <c r="D6343" s="835" t="s">
        <v>1658</v>
      </c>
      <c r="E6343" s="836"/>
      <c r="F6343" s="836"/>
      <c r="G6343" s="836"/>
      <c r="H6343" s="836"/>
      <c r="I6343" s="837"/>
      <c r="J6343" s="507"/>
      <c r="K6343" s="59"/>
      <c r="L6343" s="59"/>
      <c r="M6343" s="60"/>
    </row>
    <row r="6344" spans="2:13" ht="15.75" thickTop="1">
      <c r="B6344" s="66" t="s">
        <v>1667</v>
      </c>
      <c r="C6344" s="755" t="s">
        <v>2110</v>
      </c>
      <c r="D6344" s="754" t="s">
        <v>1652</v>
      </c>
      <c r="E6344" s="755" t="s">
        <v>1653</v>
      </c>
      <c r="F6344" s="755" t="s">
        <v>1654</v>
      </c>
      <c r="G6344" s="755" t="s">
        <v>1656</v>
      </c>
      <c r="H6344" s="755" t="s">
        <v>1655</v>
      </c>
      <c r="I6344" s="756" t="s">
        <v>1657</v>
      </c>
      <c r="J6344" s="508"/>
      <c r="K6344" s="758"/>
      <c r="L6344" s="758"/>
      <c r="M6344" s="65"/>
    </row>
    <row r="6345" spans="2:13">
      <c r="B6345" s="66" t="s">
        <v>1757</v>
      </c>
      <c r="C6345" s="86" t="s">
        <v>1792</v>
      </c>
      <c r="D6345" s="87">
        <v>110</v>
      </c>
      <c r="E6345" s="88">
        <v>160</v>
      </c>
      <c r="F6345" s="88">
        <v>110</v>
      </c>
      <c r="G6345" s="88">
        <v>80</v>
      </c>
      <c r="H6345" s="88">
        <v>110</v>
      </c>
      <c r="I6345" s="89">
        <v>100</v>
      </c>
      <c r="J6345" s="508"/>
      <c r="K6345" s="758"/>
      <c r="L6345" s="758"/>
      <c r="M6345" s="65"/>
    </row>
    <row r="6346" spans="2:13">
      <c r="B6346" s="66" t="s">
        <v>1665</v>
      </c>
      <c r="C6346" s="86" t="s">
        <v>11</v>
      </c>
      <c r="D6346" s="838" t="s">
        <v>1669</v>
      </c>
      <c r="E6346" s="839"/>
      <c r="F6346" s="839"/>
      <c r="G6346" s="839"/>
      <c r="H6346" s="839"/>
      <c r="I6346" s="840"/>
      <c r="J6346" s="508"/>
      <c r="K6346" s="758"/>
      <c r="L6346" s="758"/>
      <c r="M6346" s="65"/>
    </row>
    <row r="6347" spans="2:13">
      <c r="B6347" s="66" t="s">
        <v>1666</v>
      </c>
      <c r="C6347" s="86" t="s">
        <v>1723</v>
      </c>
      <c r="D6347" s="841" t="s">
        <v>1661</v>
      </c>
      <c r="E6347" s="842"/>
      <c r="F6347" s="842"/>
      <c r="G6347" s="842" t="s">
        <v>1662</v>
      </c>
      <c r="H6347" s="842"/>
      <c r="I6347" s="843"/>
      <c r="J6347" s="508"/>
      <c r="K6347" s="758"/>
      <c r="L6347" s="758"/>
      <c r="M6347" s="65"/>
    </row>
    <row r="6348" spans="2:13">
      <c r="B6348" s="66" t="s">
        <v>1670</v>
      </c>
      <c r="C6348" s="94" t="s">
        <v>1577</v>
      </c>
      <c r="D6348" s="63" t="s">
        <v>1663</v>
      </c>
      <c r="E6348" s="758" t="s">
        <v>1144</v>
      </c>
      <c r="F6348" s="758"/>
      <c r="G6348" s="64" t="s">
        <v>1663</v>
      </c>
      <c r="H6348" s="758" t="s">
        <v>1723</v>
      </c>
      <c r="I6348" s="70"/>
      <c r="J6348" s="508"/>
      <c r="K6348" s="758"/>
      <c r="L6348" s="758"/>
      <c r="M6348" s="65"/>
    </row>
    <row r="6349" spans="2:13">
      <c r="B6349" s="66" t="s">
        <v>1659</v>
      </c>
      <c r="C6349" s="140">
        <v>109.26</v>
      </c>
      <c r="D6349" s="71" t="s">
        <v>1664</v>
      </c>
      <c r="E6349" s="90">
        <v>102</v>
      </c>
      <c r="F6349" s="68"/>
      <c r="G6349" s="72" t="s">
        <v>1664</v>
      </c>
      <c r="H6349" s="90" t="s">
        <v>1723</v>
      </c>
      <c r="I6349" s="69"/>
      <c r="J6349" s="508"/>
      <c r="K6349" s="758"/>
      <c r="L6349" s="758"/>
      <c r="M6349" s="65"/>
    </row>
    <row r="6350" spans="2:13">
      <c r="B6350" s="66" t="s">
        <v>1660</v>
      </c>
      <c r="C6350" s="140">
        <v>438.72</v>
      </c>
      <c r="D6350" s="838" t="s">
        <v>1668</v>
      </c>
      <c r="E6350" s="839"/>
      <c r="F6350" s="839"/>
      <c r="G6350" s="839"/>
      <c r="H6350" s="839"/>
      <c r="I6350" s="840"/>
      <c r="J6350" s="508"/>
      <c r="K6350" s="758"/>
      <c r="L6350" s="758"/>
      <c r="M6350" s="65"/>
    </row>
    <row r="6351" spans="2:13">
      <c r="B6351" s="66" t="s">
        <v>1728</v>
      </c>
      <c r="C6351" s="140">
        <v>305.01</v>
      </c>
      <c r="D6351" s="841" t="s">
        <v>1661</v>
      </c>
      <c r="E6351" s="842"/>
      <c r="F6351" s="842"/>
      <c r="G6351" s="842" t="s">
        <v>1662</v>
      </c>
      <c r="H6351" s="842"/>
      <c r="I6351" s="843"/>
      <c r="J6351" s="508"/>
      <c r="K6351" s="758"/>
      <c r="L6351" s="758"/>
      <c r="M6351" s="65"/>
    </row>
    <row r="6352" spans="2:13">
      <c r="B6352" s="66" t="s">
        <v>1713</v>
      </c>
      <c r="C6352" s="140">
        <v>1.69</v>
      </c>
      <c r="D6352" s="63" t="s">
        <v>1663</v>
      </c>
      <c r="E6352" s="758" t="s">
        <v>944</v>
      </c>
      <c r="F6352" s="758"/>
      <c r="G6352" s="64" t="s">
        <v>1663</v>
      </c>
      <c r="H6352" s="758" t="s">
        <v>1723</v>
      </c>
      <c r="I6352" s="70"/>
      <c r="J6352" s="508"/>
      <c r="K6352" s="758"/>
      <c r="L6352" s="758"/>
      <c r="M6352" s="65"/>
    </row>
    <row r="6353" spans="2:13">
      <c r="B6353" s="66" t="s">
        <v>1714</v>
      </c>
      <c r="C6353" s="140">
        <v>0.77</v>
      </c>
      <c r="D6353" s="63" t="s">
        <v>1664</v>
      </c>
      <c r="E6353" s="90">
        <v>68</v>
      </c>
      <c r="F6353" s="68"/>
      <c r="G6353" s="72" t="s">
        <v>1664</v>
      </c>
      <c r="H6353" s="91" t="s">
        <v>1723</v>
      </c>
      <c r="I6353" s="70"/>
      <c r="J6353" s="508"/>
      <c r="K6353" s="758"/>
      <c r="L6353" s="758"/>
      <c r="M6353" s="65"/>
    </row>
    <row r="6354" spans="2:13">
      <c r="B6354" s="844" t="s">
        <v>1671</v>
      </c>
      <c r="C6354" s="839"/>
      <c r="D6354" s="840"/>
      <c r="E6354" s="838" t="s">
        <v>1672</v>
      </c>
      <c r="F6354" s="839"/>
      <c r="G6354" s="840"/>
      <c r="H6354" s="838" t="s">
        <v>1673</v>
      </c>
      <c r="I6354" s="839"/>
      <c r="J6354" s="840"/>
      <c r="K6354" s="838" t="s">
        <v>1701</v>
      </c>
      <c r="L6354" s="839"/>
      <c r="M6354" s="845"/>
    </row>
    <row r="6355" spans="2:13">
      <c r="B6355" s="73" t="s">
        <v>1674</v>
      </c>
      <c r="C6355" s="755" t="s">
        <v>1675</v>
      </c>
      <c r="D6355" s="756" t="s">
        <v>1676</v>
      </c>
      <c r="E6355" s="754" t="s">
        <v>1674</v>
      </c>
      <c r="F6355" s="755" t="s">
        <v>1675</v>
      </c>
      <c r="G6355" s="756" t="s">
        <v>1676</v>
      </c>
      <c r="H6355" s="754" t="s">
        <v>1694</v>
      </c>
      <c r="I6355" s="755" t="s">
        <v>1731</v>
      </c>
      <c r="J6355" s="756" t="s">
        <v>1732</v>
      </c>
      <c r="K6355" s="754" t="s">
        <v>1702</v>
      </c>
      <c r="L6355" s="755"/>
      <c r="M6355" s="77" t="s">
        <v>1703</v>
      </c>
    </row>
    <row r="6356" spans="2:13">
      <c r="B6356" s="61" t="s">
        <v>1678</v>
      </c>
      <c r="C6356" s="86" t="s">
        <v>1723</v>
      </c>
      <c r="D6356" s="92" t="s">
        <v>1723</v>
      </c>
      <c r="E6356" s="757" t="s">
        <v>1678</v>
      </c>
      <c r="F6356" s="86" t="s">
        <v>1723</v>
      </c>
      <c r="G6356" s="92" t="s">
        <v>1723</v>
      </c>
      <c r="H6356" s="757" t="s">
        <v>1695</v>
      </c>
      <c r="I6356" s="86">
        <v>0</v>
      </c>
      <c r="J6356" s="92">
        <v>10</v>
      </c>
      <c r="K6356" s="757" t="s">
        <v>1704</v>
      </c>
      <c r="L6356" s="758"/>
      <c r="M6356" s="107">
        <v>30</v>
      </c>
    </row>
    <row r="6357" spans="2:13">
      <c r="B6357" s="61" t="s">
        <v>1679</v>
      </c>
      <c r="C6357" s="86" t="s">
        <v>847</v>
      </c>
      <c r="D6357" s="92">
        <v>75</v>
      </c>
      <c r="E6357" s="757" t="s">
        <v>1679</v>
      </c>
      <c r="F6357" s="86" t="s">
        <v>1722</v>
      </c>
      <c r="G6357" s="92">
        <v>0</v>
      </c>
      <c r="H6357" s="757" t="s">
        <v>1696</v>
      </c>
      <c r="I6357" s="86">
        <v>100</v>
      </c>
      <c r="J6357" s="92">
        <v>0</v>
      </c>
      <c r="K6357" s="757" t="s">
        <v>1735</v>
      </c>
      <c r="L6357" s="758"/>
      <c r="M6357" s="107">
        <v>0</v>
      </c>
    </row>
    <row r="6358" spans="2:13">
      <c r="B6358" s="61" t="s">
        <v>1680</v>
      </c>
      <c r="C6358" s="86" t="s">
        <v>1722</v>
      </c>
      <c r="D6358" s="92">
        <v>0</v>
      </c>
      <c r="E6358" s="757" t="s">
        <v>1680</v>
      </c>
      <c r="F6358" s="86" t="s">
        <v>1722</v>
      </c>
      <c r="G6358" s="92">
        <v>0</v>
      </c>
      <c r="H6358" s="757" t="s">
        <v>1697</v>
      </c>
      <c r="I6358" s="86">
        <v>0</v>
      </c>
      <c r="J6358" s="92">
        <v>30</v>
      </c>
      <c r="K6358" s="67" t="s">
        <v>1706</v>
      </c>
      <c r="L6358" s="68"/>
      <c r="M6358" s="101">
        <v>0</v>
      </c>
    </row>
    <row r="6359" spans="2:13">
      <c r="B6359" s="61" t="s">
        <v>1681</v>
      </c>
      <c r="C6359" s="109" t="s">
        <v>1784</v>
      </c>
      <c r="D6359" s="92">
        <v>75</v>
      </c>
      <c r="E6359" s="757" t="s">
        <v>1681</v>
      </c>
      <c r="F6359" s="96" t="s">
        <v>1307</v>
      </c>
      <c r="G6359" s="92">
        <v>95</v>
      </c>
      <c r="H6359" s="757" t="s">
        <v>1698</v>
      </c>
      <c r="I6359" s="86">
        <v>0</v>
      </c>
      <c r="J6359" s="92">
        <v>0</v>
      </c>
      <c r="K6359" s="838" t="s">
        <v>1707</v>
      </c>
      <c r="L6359" s="839"/>
      <c r="M6359" s="845"/>
    </row>
    <row r="6360" spans="2:13">
      <c r="B6360" s="61" t="s">
        <v>1682</v>
      </c>
      <c r="C6360" s="86" t="s">
        <v>1722</v>
      </c>
      <c r="D6360" s="92">
        <v>0</v>
      </c>
      <c r="E6360" s="757" t="s">
        <v>1682</v>
      </c>
      <c r="F6360" s="86" t="s">
        <v>1722</v>
      </c>
      <c r="G6360" s="92">
        <v>0</v>
      </c>
      <c r="H6360" s="758" t="s">
        <v>1724</v>
      </c>
      <c r="I6360" s="86">
        <v>0</v>
      </c>
      <c r="J6360" s="92">
        <v>0</v>
      </c>
      <c r="K6360" s="846" t="s">
        <v>1708</v>
      </c>
      <c r="L6360" s="847"/>
      <c r="M6360" s="107">
        <v>0</v>
      </c>
    </row>
    <row r="6361" spans="2:13">
      <c r="B6361" s="61" t="s">
        <v>1683</v>
      </c>
      <c r="C6361" s="86" t="s">
        <v>663</v>
      </c>
      <c r="D6361" s="92">
        <v>90</v>
      </c>
      <c r="E6361" s="757" t="s">
        <v>1683</v>
      </c>
      <c r="F6361" s="86" t="s">
        <v>956</v>
      </c>
      <c r="G6361" s="92">
        <v>52</v>
      </c>
      <c r="H6361" s="757" t="s">
        <v>1699</v>
      </c>
      <c r="I6361" s="86">
        <v>100</v>
      </c>
      <c r="J6361" s="92">
        <v>10</v>
      </c>
      <c r="K6361" s="846" t="s">
        <v>1709</v>
      </c>
      <c r="L6361" s="847"/>
      <c r="M6361" s="107">
        <v>0</v>
      </c>
    </row>
    <row r="6362" spans="2:13">
      <c r="B6362" s="61" t="s">
        <v>1684</v>
      </c>
      <c r="C6362" s="96" t="s">
        <v>869</v>
      </c>
      <c r="D6362" s="92">
        <v>150</v>
      </c>
      <c r="E6362" s="757" t="s">
        <v>1684</v>
      </c>
      <c r="F6362" s="94" t="s">
        <v>866</v>
      </c>
      <c r="G6362" s="92">
        <v>84</v>
      </c>
      <c r="H6362" s="757" t="s">
        <v>1685</v>
      </c>
      <c r="I6362" s="86">
        <v>85</v>
      </c>
      <c r="J6362" s="92">
        <v>0</v>
      </c>
      <c r="K6362" s="846" t="s">
        <v>1710</v>
      </c>
      <c r="L6362" s="847"/>
      <c r="M6362" s="107">
        <v>0</v>
      </c>
    </row>
    <row r="6363" spans="2:13">
      <c r="B6363" s="61" t="s">
        <v>1685</v>
      </c>
      <c r="C6363" s="86" t="s">
        <v>1722</v>
      </c>
      <c r="D6363" s="92">
        <v>0</v>
      </c>
      <c r="E6363" s="757" t="s">
        <v>1685</v>
      </c>
      <c r="F6363" s="86" t="s">
        <v>1722</v>
      </c>
      <c r="G6363" s="92">
        <v>0</v>
      </c>
      <c r="H6363" s="757" t="s">
        <v>1700</v>
      </c>
      <c r="I6363" s="100">
        <v>0</v>
      </c>
      <c r="J6363" s="106">
        <v>0</v>
      </c>
      <c r="K6363" s="593" t="s">
        <v>2003</v>
      </c>
      <c r="L6363" s="100"/>
      <c r="M6363" s="101">
        <v>0</v>
      </c>
    </row>
    <row r="6364" spans="2:13">
      <c r="B6364" s="61" t="s">
        <v>1686</v>
      </c>
      <c r="C6364" s="94" t="s">
        <v>811</v>
      </c>
      <c r="D6364" s="92">
        <v>100</v>
      </c>
      <c r="E6364" s="757" t="s">
        <v>1686</v>
      </c>
      <c r="F6364" s="96" t="s">
        <v>810</v>
      </c>
      <c r="G6364" s="92">
        <v>90</v>
      </c>
      <c r="H6364" s="848" t="s">
        <v>1712</v>
      </c>
      <c r="I6364" s="849"/>
      <c r="J6364" s="81" t="s">
        <v>1711</v>
      </c>
      <c r="K6364" s="97">
        <v>40</v>
      </c>
      <c r="L6364" s="82" t="s">
        <v>1705</v>
      </c>
      <c r="M6364" s="98">
        <v>65</v>
      </c>
    </row>
    <row r="6365" spans="2:13">
      <c r="B6365" s="61" t="s">
        <v>1687</v>
      </c>
      <c r="C6365" s="86" t="s">
        <v>627</v>
      </c>
      <c r="D6365" s="92">
        <v>60</v>
      </c>
      <c r="E6365" s="757" t="s">
        <v>1687</v>
      </c>
      <c r="F6365" s="86" t="s">
        <v>1722</v>
      </c>
      <c r="G6365" s="92">
        <v>0</v>
      </c>
      <c r="H6365" s="758"/>
      <c r="I6365" s="758"/>
      <c r="J6365" s="758"/>
      <c r="K6365" s="758"/>
      <c r="L6365" s="758"/>
      <c r="M6365" s="65"/>
    </row>
    <row r="6366" spans="2:13">
      <c r="B6366" s="61" t="s">
        <v>1688</v>
      </c>
      <c r="C6366" s="96" t="s">
        <v>1372</v>
      </c>
      <c r="D6366" s="92">
        <v>72</v>
      </c>
      <c r="E6366" s="757" t="s">
        <v>1688</v>
      </c>
      <c r="F6366" s="86" t="s">
        <v>1722</v>
      </c>
      <c r="G6366" s="92">
        <v>0</v>
      </c>
      <c r="H6366" s="758"/>
      <c r="I6366" s="758"/>
      <c r="J6366" s="758"/>
      <c r="K6366" s="758"/>
      <c r="L6366" s="758"/>
      <c r="M6366" s="65"/>
    </row>
    <row r="6367" spans="2:13">
      <c r="B6367" s="61" t="s">
        <v>1689</v>
      </c>
      <c r="C6367" s="86" t="s">
        <v>1722</v>
      </c>
      <c r="D6367" s="92">
        <v>0</v>
      </c>
      <c r="E6367" s="757" t="s">
        <v>1689</v>
      </c>
      <c r="F6367" s="86" t="s">
        <v>1722</v>
      </c>
      <c r="G6367" s="92">
        <v>0</v>
      </c>
      <c r="H6367" s="758"/>
      <c r="I6367" s="758"/>
      <c r="J6367" s="758"/>
      <c r="K6367" s="758"/>
      <c r="L6367" s="758"/>
      <c r="M6367" s="65"/>
    </row>
    <row r="6368" spans="2:13">
      <c r="B6368" s="61" t="s">
        <v>1690</v>
      </c>
      <c r="C6368" s="94" t="s">
        <v>1252</v>
      </c>
      <c r="D6368" s="92">
        <v>80</v>
      </c>
      <c r="E6368" s="757" t="s">
        <v>1690</v>
      </c>
      <c r="F6368" s="109" t="s">
        <v>1851</v>
      </c>
      <c r="G6368" s="92">
        <v>60</v>
      </c>
      <c r="H6368" s="758"/>
      <c r="I6368" s="758"/>
      <c r="J6368" s="758"/>
      <c r="K6368" s="758"/>
      <c r="L6368" s="758"/>
      <c r="M6368" s="65"/>
    </row>
    <row r="6369" spans="2:13">
      <c r="B6369" s="61" t="s">
        <v>1691</v>
      </c>
      <c r="C6369" s="86" t="s">
        <v>1722</v>
      </c>
      <c r="D6369" s="92">
        <v>0</v>
      </c>
      <c r="E6369" s="757" t="s">
        <v>1691</v>
      </c>
      <c r="F6369" s="86" t="s">
        <v>1722</v>
      </c>
      <c r="G6369" s="92">
        <v>0</v>
      </c>
      <c r="H6369" s="86"/>
      <c r="I6369" s="758" t="s">
        <v>1800</v>
      </c>
      <c r="J6369" s="85"/>
      <c r="K6369" s="758"/>
      <c r="L6369" s="85" t="s">
        <v>1718</v>
      </c>
      <c r="M6369" s="65"/>
    </row>
    <row r="6370" spans="2:13">
      <c r="B6370" s="61" t="s">
        <v>1692</v>
      </c>
      <c r="C6370" s="86" t="s">
        <v>1722</v>
      </c>
      <c r="D6370" s="92">
        <v>0</v>
      </c>
      <c r="E6370" s="757" t="s">
        <v>1692</v>
      </c>
      <c r="F6370" s="86" t="s">
        <v>1722</v>
      </c>
      <c r="G6370" s="92">
        <v>0</v>
      </c>
      <c r="H6370" s="758"/>
      <c r="I6370" s="758"/>
      <c r="J6370" s="758"/>
      <c r="K6370" s="758"/>
      <c r="L6370" s="758"/>
      <c r="M6370" s="65"/>
    </row>
    <row r="6371" spans="2:13">
      <c r="B6371" s="61" t="s">
        <v>1677</v>
      </c>
      <c r="C6371" s="86" t="s">
        <v>863</v>
      </c>
      <c r="D6371" s="92">
        <v>66</v>
      </c>
      <c r="E6371" s="757" t="s">
        <v>1677</v>
      </c>
      <c r="F6371" s="86" t="s">
        <v>1722</v>
      </c>
      <c r="G6371" s="92">
        <v>0</v>
      </c>
      <c r="H6371" s="758"/>
      <c r="I6371" s="758"/>
      <c r="J6371" s="758"/>
      <c r="K6371" s="758"/>
      <c r="L6371" s="758"/>
      <c r="M6371" s="65"/>
    </row>
    <row r="6372" spans="2:13">
      <c r="B6372" s="61" t="s">
        <v>1693</v>
      </c>
      <c r="C6372" s="86" t="s">
        <v>963</v>
      </c>
      <c r="D6372" s="92">
        <v>80</v>
      </c>
      <c r="E6372" s="757" t="s">
        <v>1693</v>
      </c>
      <c r="F6372" s="86" t="s">
        <v>1722</v>
      </c>
      <c r="G6372" s="92">
        <v>0</v>
      </c>
      <c r="H6372" s="758"/>
      <c r="I6372" s="758"/>
      <c r="J6372" s="758"/>
      <c r="K6372" s="758"/>
      <c r="L6372" s="758"/>
      <c r="M6372" s="65"/>
    </row>
    <row r="6373" spans="2:13" ht="15.75" thickBot="1">
      <c r="B6373" s="102" t="s">
        <v>1729</v>
      </c>
      <c r="C6373" s="93"/>
      <c r="D6373" s="108">
        <v>85</v>
      </c>
      <c r="E6373" s="103" t="s">
        <v>1730</v>
      </c>
      <c r="F6373" s="93"/>
      <c r="G6373" s="108">
        <v>76</v>
      </c>
      <c r="H6373" s="83"/>
      <c r="I6373" s="83"/>
      <c r="J6373" s="83"/>
      <c r="K6373" s="83"/>
      <c r="L6373" s="83"/>
      <c r="M6373" s="84"/>
    </row>
    <row r="6374" spans="2:13" ht="16.5" thickTop="1" thickBot="1">
      <c r="B6374" s="156"/>
      <c r="C6374" s="157"/>
      <c r="D6374" s="157"/>
      <c r="E6374" s="156"/>
      <c r="F6374" s="157"/>
      <c r="G6374" s="157"/>
      <c r="H6374" s="156"/>
      <c r="I6374" s="156"/>
      <c r="J6374" s="156"/>
      <c r="K6374" s="156"/>
      <c r="L6374" s="156"/>
      <c r="M6374" s="156"/>
    </row>
    <row r="6375" spans="2:13" ht="16.5" thickTop="1" thickBot="1">
      <c r="B6375" s="833" t="s">
        <v>1911</v>
      </c>
      <c r="C6375" s="834"/>
      <c r="D6375" s="835" t="s">
        <v>1658</v>
      </c>
      <c r="E6375" s="836"/>
      <c r="F6375" s="836"/>
      <c r="G6375" s="836"/>
      <c r="H6375" s="836"/>
      <c r="I6375" s="837"/>
      <c r="J6375" s="130"/>
      <c r="K6375" s="59"/>
      <c r="L6375" s="59"/>
      <c r="M6375" s="60"/>
    </row>
    <row r="6376" spans="2:13" ht="15.75" thickTop="1">
      <c r="B6376" s="66" t="s">
        <v>1667</v>
      </c>
      <c r="C6376" s="601" t="s">
        <v>2026</v>
      </c>
      <c r="D6376" s="404" t="s">
        <v>1652</v>
      </c>
      <c r="E6376" s="405" t="s">
        <v>1653</v>
      </c>
      <c r="F6376" s="405" t="s">
        <v>1654</v>
      </c>
      <c r="G6376" s="405" t="s">
        <v>1656</v>
      </c>
      <c r="H6376" s="405" t="s">
        <v>1655</v>
      </c>
      <c r="I6376" s="406" t="s">
        <v>1657</v>
      </c>
      <c r="J6376" s="128"/>
      <c r="K6376" s="408"/>
      <c r="L6376" s="408"/>
      <c r="M6376" s="65"/>
    </row>
    <row r="6377" spans="2:13">
      <c r="B6377" s="66" t="s">
        <v>1757</v>
      </c>
      <c r="C6377" s="86" t="s">
        <v>1762</v>
      </c>
      <c r="D6377" s="87">
        <v>80</v>
      </c>
      <c r="E6377" s="88">
        <v>100</v>
      </c>
      <c r="F6377" s="88">
        <v>200</v>
      </c>
      <c r="G6377" s="88">
        <v>50</v>
      </c>
      <c r="H6377" s="88">
        <v>100</v>
      </c>
      <c r="I6377" s="89">
        <v>50</v>
      </c>
      <c r="J6377" s="128"/>
      <c r="K6377" s="408"/>
      <c r="L6377" s="408"/>
      <c r="M6377" s="65"/>
    </row>
    <row r="6378" spans="2:13">
      <c r="B6378" s="66" t="s">
        <v>1665</v>
      </c>
      <c r="C6378" s="86" t="s">
        <v>14</v>
      </c>
      <c r="D6378" s="838" t="s">
        <v>1669</v>
      </c>
      <c r="E6378" s="839"/>
      <c r="F6378" s="839"/>
      <c r="G6378" s="839"/>
      <c r="H6378" s="839"/>
      <c r="I6378" s="840"/>
      <c r="J6378" s="128"/>
      <c r="K6378" s="408"/>
      <c r="L6378" s="408"/>
      <c r="M6378" s="65"/>
    </row>
    <row r="6379" spans="2:13">
      <c r="B6379" s="66" t="s">
        <v>1666</v>
      </c>
      <c r="C6379" s="86" t="s">
        <v>1723</v>
      </c>
      <c r="D6379" s="841" t="s">
        <v>1661</v>
      </c>
      <c r="E6379" s="842"/>
      <c r="F6379" s="842"/>
      <c r="G6379" s="842" t="s">
        <v>1662</v>
      </c>
      <c r="H6379" s="842"/>
      <c r="I6379" s="843"/>
      <c r="J6379" s="128"/>
      <c r="K6379" s="408"/>
      <c r="L6379" s="408"/>
      <c r="M6379" s="65"/>
    </row>
    <row r="6380" spans="2:13">
      <c r="B6380" s="66" t="s">
        <v>1670</v>
      </c>
      <c r="C6380" s="94" t="s">
        <v>1424</v>
      </c>
      <c r="D6380" s="63" t="s">
        <v>1663</v>
      </c>
      <c r="E6380" s="408" t="s">
        <v>1252</v>
      </c>
      <c r="F6380" s="408"/>
      <c r="G6380" s="64" t="s">
        <v>1663</v>
      </c>
      <c r="H6380" s="408" t="s">
        <v>1723</v>
      </c>
      <c r="I6380" s="70"/>
      <c r="J6380" s="128"/>
      <c r="K6380" s="408"/>
      <c r="L6380" s="408"/>
      <c r="M6380" s="65"/>
    </row>
    <row r="6381" spans="2:13">
      <c r="B6381" s="66" t="s">
        <v>1659</v>
      </c>
      <c r="C6381" s="86">
        <v>276.89</v>
      </c>
      <c r="D6381" s="71" t="s">
        <v>1664</v>
      </c>
      <c r="E6381" s="90">
        <v>80</v>
      </c>
      <c r="F6381" s="68"/>
      <c r="G6381" s="72" t="s">
        <v>1664</v>
      </c>
      <c r="H6381" s="90" t="s">
        <v>1723</v>
      </c>
      <c r="I6381" s="69"/>
      <c r="J6381" s="128"/>
      <c r="K6381" s="408"/>
      <c r="L6381" s="408"/>
      <c r="M6381" s="65"/>
    </row>
    <row r="6382" spans="2:13">
      <c r="B6382" s="66" t="s">
        <v>1660</v>
      </c>
      <c r="C6382" s="86">
        <v>328.41</v>
      </c>
      <c r="D6382" s="838" t="s">
        <v>1668</v>
      </c>
      <c r="E6382" s="839"/>
      <c r="F6382" s="839"/>
      <c r="G6382" s="839"/>
      <c r="H6382" s="839"/>
      <c r="I6382" s="840"/>
      <c r="J6382" s="128"/>
      <c r="K6382" s="408"/>
      <c r="L6382" s="408"/>
      <c r="M6382" s="65"/>
    </row>
    <row r="6383" spans="2:13">
      <c r="B6383" s="66" t="s">
        <v>1728</v>
      </c>
      <c r="C6383" s="86">
        <v>377.83</v>
      </c>
      <c r="D6383" s="841" t="s">
        <v>1661</v>
      </c>
      <c r="E6383" s="842"/>
      <c r="F6383" s="842"/>
      <c r="G6383" s="842" t="s">
        <v>1662</v>
      </c>
      <c r="H6383" s="842"/>
      <c r="I6383" s="843"/>
      <c r="J6383" s="128"/>
      <c r="K6383" s="408"/>
      <c r="L6383" s="408"/>
      <c r="M6383" s="65"/>
    </row>
    <row r="6384" spans="2:13">
      <c r="B6384" s="66" t="s">
        <v>1713</v>
      </c>
      <c r="C6384" s="86">
        <v>1.23</v>
      </c>
      <c r="D6384" s="63" t="s">
        <v>1663</v>
      </c>
      <c r="E6384" s="408" t="s">
        <v>1851</v>
      </c>
      <c r="F6384" s="408"/>
      <c r="G6384" s="64" t="s">
        <v>1663</v>
      </c>
      <c r="H6384" s="408" t="s">
        <v>1723</v>
      </c>
      <c r="I6384" s="70"/>
      <c r="J6384" s="128"/>
      <c r="K6384" s="408"/>
      <c r="L6384" s="408"/>
      <c r="M6384" s="65"/>
    </row>
    <row r="6385" spans="2:13">
      <c r="B6385" s="66" t="s">
        <v>1714</v>
      </c>
      <c r="C6385" s="86">
        <v>0.77</v>
      </c>
      <c r="D6385" s="63" t="s">
        <v>1664</v>
      </c>
      <c r="E6385" s="90">
        <v>60</v>
      </c>
      <c r="F6385" s="68"/>
      <c r="G6385" s="72" t="s">
        <v>1664</v>
      </c>
      <c r="H6385" s="91" t="s">
        <v>1723</v>
      </c>
      <c r="I6385" s="70"/>
      <c r="J6385" s="128"/>
      <c r="K6385" s="408"/>
      <c r="L6385" s="408"/>
      <c r="M6385" s="65"/>
    </row>
    <row r="6386" spans="2:13">
      <c r="B6386" s="844" t="s">
        <v>1671</v>
      </c>
      <c r="C6386" s="839"/>
      <c r="D6386" s="840"/>
      <c r="E6386" s="838" t="s">
        <v>1672</v>
      </c>
      <c r="F6386" s="839"/>
      <c r="G6386" s="840"/>
      <c r="H6386" s="838" t="s">
        <v>1673</v>
      </c>
      <c r="I6386" s="839"/>
      <c r="J6386" s="840"/>
      <c r="K6386" s="838" t="s">
        <v>1701</v>
      </c>
      <c r="L6386" s="839"/>
      <c r="M6386" s="845"/>
    </row>
    <row r="6387" spans="2:13">
      <c r="B6387" s="73" t="s">
        <v>1674</v>
      </c>
      <c r="C6387" s="405" t="s">
        <v>1675</v>
      </c>
      <c r="D6387" s="406" t="s">
        <v>1676</v>
      </c>
      <c r="E6387" s="404" t="s">
        <v>1674</v>
      </c>
      <c r="F6387" s="405" t="s">
        <v>1675</v>
      </c>
      <c r="G6387" s="406" t="s">
        <v>1676</v>
      </c>
      <c r="H6387" s="404" t="s">
        <v>1694</v>
      </c>
      <c r="I6387" s="405" t="s">
        <v>1731</v>
      </c>
      <c r="J6387" s="406" t="s">
        <v>1732</v>
      </c>
      <c r="K6387" s="404" t="s">
        <v>1702</v>
      </c>
      <c r="L6387" s="405"/>
      <c r="M6387" s="77" t="s">
        <v>1703</v>
      </c>
    </row>
    <row r="6388" spans="2:13">
      <c r="B6388" s="61" t="s">
        <v>1678</v>
      </c>
      <c r="C6388" s="86" t="s">
        <v>1144</v>
      </c>
      <c r="D6388" s="92">
        <v>102</v>
      </c>
      <c r="E6388" s="407" t="s">
        <v>1678</v>
      </c>
      <c r="F6388" s="94" t="s">
        <v>944</v>
      </c>
      <c r="G6388" s="92">
        <v>68</v>
      </c>
      <c r="H6388" s="407" t="s">
        <v>1695</v>
      </c>
      <c r="I6388" s="86">
        <v>0</v>
      </c>
      <c r="J6388" s="92">
        <v>10</v>
      </c>
      <c r="K6388" s="407" t="s">
        <v>1704</v>
      </c>
      <c r="L6388" s="408"/>
      <c r="M6388" s="107">
        <v>30</v>
      </c>
    </row>
    <row r="6389" spans="2:13">
      <c r="B6389" s="61" t="s">
        <v>1679</v>
      </c>
      <c r="C6389" s="86" t="s">
        <v>847</v>
      </c>
      <c r="D6389" s="92">
        <v>75</v>
      </c>
      <c r="E6389" s="407" t="s">
        <v>1679</v>
      </c>
      <c r="F6389" s="86" t="s">
        <v>1722</v>
      </c>
      <c r="G6389" s="92">
        <v>0</v>
      </c>
      <c r="H6389" s="407" t="s">
        <v>1696</v>
      </c>
      <c r="I6389" s="86">
        <v>90</v>
      </c>
      <c r="J6389" s="92">
        <v>0</v>
      </c>
      <c r="K6389" s="407" t="s">
        <v>1735</v>
      </c>
      <c r="L6389" s="408"/>
      <c r="M6389" s="107">
        <v>0</v>
      </c>
    </row>
    <row r="6390" spans="2:13">
      <c r="B6390" s="61" t="s">
        <v>1680</v>
      </c>
      <c r="C6390" s="86" t="s">
        <v>1722</v>
      </c>
      <c r="D6390" s="92">
        <v>0</v>
      </c>
      <c r="E6390" s="407" t="s">
        <v>1680</v>
      </c>
      <c r="F6390" s="86" t="s">
        <v>1722</v>
      </c>
      <c r="G6390" s="92">
        <v>0</v>
      </c>
      <c r="H6390" s="407" t="s">
        <v>1697</v>
      </c>
      <c r="I6390" s="86">
        <v>0</v>
      </c>
      <c r="J6390" s="92">
        <v>30</v>
      </c>
      <c r="K6390" s="67" t="s">
        <v>1706</v>
      </c>
      <c r="L6390" s="68"/>
      <c r="M6390" s="101">
        <v>0</v>
      </c>
    </row>
    <row r="6391" spans="2:13">
      <c r="B6391" s="61" t="s">
        <v>1681</v>
      </c>
      <c r="C6391" s="109" t="s">
        <v>1784</v>
      </c>
      <c r="D6391" s="92">
        <v>75</v>
      </c>
      <c r="E6391" s="407" t="s">
        <v>1681</v>
      </c>
      <c r="F6391" s="96" t="s">
        <v>1307</v>
      </c>
      <c r="G6391" s="92">
        <v>95</v>
      </c>
      <c r="H6391" s="407" t="s">
        <v>1698</v>
      </c>
      <c r="I6391" s="86">
        <v>0</v>
      </c>
      <c r="J6391" s="92">
        <v>10</v>
      </c>
      <c r="K6391" s="838" t="s">
        <v>1707</v>
      </c>
      <c r="L6391" s="839"/>
      <c r="M6391" s="845"/>
    </row>
    <row r="6392" spans="2:13">
      <c r="B6392" s="61" t="s">
        <v>1682</v>
      </c>
      <c r="C6392" s="86" t="s">
        <v>1722</v>
      </c>
      <c r="D6392" s="92">
        <v>0</v>
      </c>
      <c r="E6392" s="407" t="s">
        <v>1682</v>
      </c>
      <c r="F6392" s="86" t="s">
        <v>1722</v>
      </c>
      <c r="G6392" s="92">
        <v>0</v>
      </c>
      <c r="H6392" s="408" t="s">
        <v>1724</v>
      </c>
      <c r="I6392" s="86">
        <v>0</v>
      </c>
      <c r="J6392" s="92">
        <v>0</v>
      </c>
      <c r="K6392" s="846" t="s">
        <v>1708</v>
      </c>
      <c r="L6392" s="847"/>
      <c r="M6392" s="107">
        <v>0</v>
      </c>
    </row>
    <row r="6393" spans="2:13">
      <c r="B6393" s="61" t="s">
        <v>1683</v>
      </c>
      <c r="C6393" s="86" t="s">
        <v>953</v>
      </c>
      <c r="D6393" s="92">
        <v>75</v>
      </c>
      <c r="E6393" s="407" t="s">
        <v>1683</v>
      </c>
      <c r="F6393" s="86" t="s">
        <v>1722</v>
      </c>
      <c r="G6393" s="92">
        <v>0</v>
      </c>
      <c r="H6393" s="407" t="s">
        <v>1699</v>
      </c>
      <c r="I6393" s="86">
        <v>100</v>
      </c>
      <c r="J6393" s="92">
        <v>10</v>
      </c>
      <c r="K6393" s="846" t="s">
        <v>1709</v>
      </c>
      <c r="L6393" s="847"/>
      <c r="M6393" s="107">
        <v>0</v>
      </c>
    </row>
    <row r="6394" spans="2:13">
      <c r="B6394" s="61" t="s">
        <v>1684</v>
      </c>
      <c r="C6394" s="96" t="s">
        <v>869</v>
      </c>
      <c r="D6394" s="92">
        <v>150</v>
      </c>
      <c r="E6394" s="407" t="s">
        <v>1684</v>
      </c>
      <c r="F6394" s="94" t="s">
        <v>866</v>
      </c>
      <c r="G6394" s="92">
        <v>84</v>
      </c>
      <c r="H6394" s="407" t="s">
        <v>1685</v>
      </c>
      <c r="I6394" s="86">
        <v>85</v>
      </c>
      <c r="J6394" s="92">
        <v>0</v>
      </c>
      <c r="K6394" s="846" t="s">
        <v>1710</v>
      </c>
      <c r="L6394" s="847"/>
      <c r="M6394" s="107">
        <v>100</v>
      </c>
    </row>
    <row r="6395" spans="2:13">
      <c r="B6395" s="61" t="s">
        <v>1685</v>
      </c>
      <c r="C6395" s="86" t="s">
        <v>1722</v>
      </c>
      <c r="D6395" s="92">
        <v>0</v>
      </c>
      <c r="E6395" s="407" t="s">
        <v>1685</v>
      </c>
      <c r="F6395" s="86" t="s">
        <v>1722</v>
      </c>
      <c r="G6395" s="92">
        <v>0</v>
      </c>
      <c r="H6395" s="407" t="s">
        <v>1700</v>
      </c>
      <c r="I6395" s="100">
        <v>0</v>
      </c>
      <c r="J6395" s="106">
        <v>0</v>
      </c>
      <c r="K6395" s="593" t="s">
        <v>2003</v>
      </c>
      <c r="L6395" s="100"/>
      <c r="M6395" s="101">
        <v>0</v>
      </c>
    </row>
    <row r="6396" spans="2:13">
      <c r="B6396" s="61" t="s">
        <v>1686</v>
      </c>
      <c r="C6396" s="94" t="s">
        <v>811</v>
      </c>
      <c r="D6396" s="92">
        <v>100</v>
      </c>
      <c r="E6396" s="407" t="s">
        <v>1686</v>
      </c>
      <c r="F6396" s="96" t="s">
        <v>810</v>
      </c>
      <c r="G6396" s="92">
        <v>90</v>
      </c>
      <c r="H6396" s="848" t="s">
        <v>1712</v>
      </c>
      <c r="I6396" s="849"/>
      <c r="J6396" s="81" t="s">
        <v>1711</v>
      </c>
      <c r="K6396" s="97">
        <v>30</v>
      </c>
      <c r="L6396" s="82" t="s">
        <v>1705</v>
      </c>
      <c r="M6396" s="98">
        <v>100</v>
      </c>
    </row>
    <row r="6397" spans="2:13">
      <c r="B6397" s="61" t="s">
        <v>1687</v>
      </c>
      <c r="C6397" s="86" t="s">
        <v>1722</v>
      </c>
      <c r="D6397" s="92">
        <v>0</v>
      </c>
      <c r="E6397" s="407" t="s">
        <v>1687</v>
      </c>
      <c r="F6397" s="86" t="s">
        <v>1722</v>
      </c>
      <c r="G6397" s="92">
        <v>0</v>
      </c>
      <c r="H6397" s="408"/>
      <c r="I6397" s="408"/>
      <c r="J6397" s="408"/>
      <c r="K6397" s="408"/>
      <c r="L6397" s="408"/>
      <c r="M6397" s="65"/>
    </row>
    <row r="6398" spans="2:13">
      <c r="B6398" s="61" t="s">
        <v>1688</v>
      </c>
      <c r="C6398" s="86" t="s">
        <v>1722</v>
      </c>
      <c r="D6398" s="92">
        <v>0</v>
      </c>
      <c r="E6398" s="407" t="s">
        <v>1688</v>
      </c>
      <c r="F6398" s="86" t="s">
        <v>1722</v>
      </c>
      <c r="G6398" s="92">
        <v>0</v>
      </c>
      <c r="H6398" s="408"/>
      <c r="I6398" s="408"/>
      <c r="J6398" s="408"/>
      <c r="K6398" s="408"/>
      <c r="L6398" s="408"/>
      <c r="M6398" s="65"/>
    </row>
    <row r="6399" spans="2:13">
      <c r="B6399" s="61" t="s">
        <v>1689</v>
      </c>
      <c r="C6399" s="86" t="s">
        <v>1722</v>
      </c>
      <c r="D6399" s="92">
        <v>0</v>
      </c>
      <c r="E6399" s="407" t="s">
        <v>1689</v>
      </c>
      <c r="F6399" s="86" t="s">
        <v>1722</v>
      </c>
      <c r="G6399" s="92">
        <v>0</v>
      </c>
      <c r="H6399" s="408"/>
      <c r="I6399" s="408"/>
      <c r="J6399" s="408"/>
      <c r="K6399" s="408"/>
      <c r="L6399" s="408"/>
      <c r="M6399" s="65"/>
    </row>
    <row r="6400" spans="2:13">
      <c r="B6400" s="61" t="s">
        <v>1690</v>
      </c>
      <c r="C6400" s="86" t="s">
        <v>1723</v>
      </c>
      <c r="D6400" s="92" t="s">
        <v>1723</v>
      </c>
      <c r="E6400" s="407" t="s">
        <v>1690</v>
      </c>
      <c r="F6400" s="86" t="s">
        <v>1723</v>
      </c>
      <c r="G6400" s="92" t="s">
        <v>1723</v>
      </c>
      <c r="H6400" s="408"/>
      <c r="I6400" s="408"/>
      <c r="J6400" s="408"/>
      <c r="K6400" s="408"/>
      <c r="L6400" s="408"/>
      <c r="M6400" s="65"/>
    </row>
    <row r="6401" spans="2:13">
      <c r="B6401" s="61" t="s">
        <v>1691</v>
      </c>
      <c r="C6401" s="86" t="s">
        <v>1722</v>
      </c>
      <c r="D6401" s="92">
        <v>0</v>
      </c>
      <c r="E6401" s="407" t="s">
        <v>1691</v>
      </c>
      <c r="F6401" s="86" t="s">
        <v>1722</v>
      </c>
      <c r="G6401" s="92">
        <v>0</v>
      </c>
      <c r="H6401" s="86"/>
      <c r="I6401" s="408" t="s">
        <v>1800</v>
      </c>
      <c r="J6401" s="85"/>
      <c r="K6401" s="408"/>
      <c r="L6401" s="85" t="s">
        <v>1718</v>
      </c>
      <c r="M6401" s="65"/>
    </row>
    <row r="6402" spans="2:13">
      <c r="B6402" s="61" t="s">
        <v>1692</v>
      </c>
      <c r="C6402" s="86" t="s">
        <v>1722</v>
      </c>
      <c r="D6402" s="92">
        <v>0</v>
      </c>
      <c r="E6402" s="407" t="s">
        <v>1692</v>
      </c>
      <c r="F6402" s="86" t="s">
        <v>1722</v>
      </c>
      <c r="G6402" s="92">
        <v>0</v>
      </c>
      <c r="H6402" s="408"/>
      <c r="I6402" s="408"/>
      <c r="J6402" s="408"/>
      <c r="K6402" s="408"/>
      <c r="L6402" s="408"/>
      <c r="M6402" s="65"/>
    </row>
    <row r="6403" spans="2:13">
      <c r="B6403" s="61" t="s">
        <v>1677</v>
      </c>
      <c r="C6403" s="86" t="s">
        <v>863</v>
      </c>
      <c r="D6403" s="92">
        <v>66</v>
      </c>
      <c r="E6403" s="407" t="s">
        <v>1677</v>
      </c>
      <c r="F6403" s="86" t="s">
        <v>1722</v>
      </c>
      <c r="G6403" s="92">
        <v>0</v>
      </c>
      <c r="H6403" s="408"/>
      <c r="I6403" s="408"/>
      <c r="J6403" s="408"/>
      <c r="K6403" s="408"/>
      <c r="L6403" s="408"/>
      <c r="M6403" s="65"/>
    </row>
    <row r="6404" spans="2:13">
      <c r="B6404" s="61" t="s">
        <v>1693</v>
      </c>
      <c r="C6404" s="86" t="s">
        <v>963</v>
      </c>
      <c r="D6404" s="92">
        <v>80</v>
      </c>
      <c r="E6404" s="407" t="s">
        <v>1693</v>
      </c>
      <c r="F6404" s="86" t="s">
        <v>1722</v>
      </c>
      <c r="G6404" s="92">
        <v>0</v>
      </c>
      <c r="H6404" s="408"/>
      <c r="I6404" s="408"/>
      <c r="J6404" s="408"/>
      <c r="K6404" s="408"/>
      <c r="L6404" s="408"/>
      <c r="M6404" s="65"/>
    </row>
    <row r="6405" spans="2:13" ht="15.75" thickBot="1">
      <c r="B6405" s="102" t="s">
        <v>1729</v>
      </c>
      <c r="C6405" s="93"/>
      <c r="D6405" s="108">
        <v>90</v>
      </c>
      <c r="E6405" s="103" t="s">
        <v>1730</v>
      </c>
      <c r="F6405" s="93"/>
      <c r="G6405" s="108">
        <v>84</v>
      </c>
      <c r="H6405" s="83"/>
      <c r="I6405" s="83"/>
      <c r="J6405" s="83"/>
      <c r="K6405" s="83"/>
      <c r="L6405" s="83"/>
      <c r="M6405" s="84"/>
    </row>
    <row r="6406" spans="2:13" ht="16.5" thickTop="1" thickBot="1">
      <c r="B6406" s="156"/>
      <c r="C6406" s="157"/>
      <c r="D6406" s="157"/>
      <c r="E6406" s="156"/>
      <c r="F6406" s="157"/>
      <c r="G6406" s="157"/>
      <c r="H6406" s="156"/>
      <c r="I6406" s="156"/>
      <c r="J6406" s="156"/>
      <c r="K6406" s="156"/>
      <c r="L6406" s="156"/>
      <c r="M6406" s="156"/>
    </row>
    <row r="6407" spans="2:13" ht="16.5" thickTop="1" thickBot="1">
      <c r="B6407" s="833" t="s">
        <v>1912</v>
      </c>
      <c r="C6407" s="834"/>
      <c r="D6407" s="835" t="s">
        <v>1658</v>
      </c>
      <c r="E6407" s="836"/>
      <c r="F6407" s="836"/>
      <c r="G6407" s="836"/>
      <c r="H6407" s="836"/>
      <c r="I6407" s="837"/>
      <c r="J6407" s="59"/>
      <c r="K6407" s="59"/>
      <c r="L6407" s="59"/>
      <c r="M6407" s="60"/>
    </row>
    <row r="6408" spans="2:13" ht="15.75" thickTop="1">
      <c r="B6408" s="66" t="s">
        <v>1667</v>
      </c>
      <c r="C6408" s="601" t="s">
        <v>2082</v>
      </c>
      <c r="D6408" s="404" t="s">
        <v>1652</v>
      </c>
      <c r="E6408" s="405" t="s">
        <v>1653</v>
      </c>
      <c r="F6408" s="405" t="s">
        <v>1654</v>
      </c>
      <c r="G6408" s="405" t="s">
        <v>1656</v>
      </c>
      <c r="H6408" s="405" t="s">
        <v>1655</v>
      </c>
      <c r="I6408" s="406" t="s">
        <v>1657</v>
      </c>
      <c r="J6408" s="408"/>
      <c r="K6408" s="408"/>
      <c r="L6408" s="408"/>
      <c r="M6408" s="65"/>
    </row>
    <row r="6409" spans="2:13">
      <c r="B6409" s="66" t="s">
        <v>1757</v>
      </c>
      <c r="C6409" s="86" t="s">
        <v>1762</v>
      </c>
      <c r="D6409" s="87">
        <v>80</v>
      </c>
      <c r="E6409" s="88">
        <v>75</v>
      </c>
      <c r="F6409" s="88">
        <v>150</v>
      </c>
      <c r="G6409" s="88">
        <v>75</v>
      </c>
      <c r="H6409" s="88">
        <v>150</v>
      </c>
      <c r="I6409" s="89">
        <v>50</v>
      </c>
      <c r="J6409" s="408"/>
      <c r="K6409" s="408"/>
      <c r="L6409" s="408"/>
      <c r="M6409" s="65"/>
    </row>
    <row r="6410" spans="2:13">
      <c r="B6410" s="66" t="s">
        <v>1665</v>
      </c>
      <c r="C6410" s="86" t="s">
        <v>15</v>
      </c>
      <c r="D6410" s="838" t="s">
        <v>1669</v>
      </c>
      <c r="E6410" s="839"/>
      <c r="F6410" s="839"/>
      <c r="G6410" s="839"/>
      <c r="H6410" s="839"/>
      <c r="I6410" s="840"/>
      <c r="J6410" s="408"/>
      <c r="K6410" s="408"/>
      <c r="L6410" s="408"/>
      <c r="M6410" s="65"/>
    </row>
    <row r="6411" spans="2:13">
      <c r="B6411" s="66" t="s">
        <v>1666</v>
      </c>
      <c r="C6411" s="86" t="s">
        <v>1723</v>
      </c>
      <c r="D6411" s="841" t="s">
        <v>1661</v>
      </c>
      <c r="E6411" s="842"/>
      <c r="F6411" s="842"/>
      <c r="G6411" s="842" t="s">
        <v>1662</v>
      </c>
      <c r="H6411" s="842"/>
      <c r="I6411" s="843"/>
      <c r="J6411" s="408"/>
      <c r="K6411" s="408"/>
      <c r="L6411" s="408"/>
      <c r="M6411" s="65"/>
    </row>
    <row r="6412" spans="2:13">
      <c r="B6412" s="66" t="s">
        <v>1670</v>
      </c>
      <c r="C6412" s="95" t="s">
        <v>1424</v>
      </c>
      <c r="D6412" s="63" t="s">
        <v>1663</v>
      </c>
      <c r="E6412" s="408" t="s">
        <v>963</v>
      </c>
      <c r="F6412" s="408"/>
      <c r="G6412" s="64" t="s">
        <v>1663</v>
      </c>
      <c r="H6412" s="408" t="s">
        <v>1723</v>
      </c>
      <c r="I6412" s="70"/>
      <c r="J6412" s="408"/>
      <c r="K6412" s="408"/>
      <c r="L6412" s="408"/>
      <c r="M6412" s="65"/>
    </row>
    <row r="6413" spans="2:13">
      <c r="B6413" s="66" t="s">
        <v>1659</v>
      </c>
      <c r="C6413" s="86">
        <v>155.56</v>
      </c>
      <c r="D6413" s="71" t="s">
        <v>1664</v>
      </c>
      <c r="E6413" s="90">
        <v>80</v>
      </c>
      <c r="F6413" s="68"/>
      <c r="G6413" s="72" t="s">
        <v>1664</v>
      </c>
      <c r="H6413" s="90" t="s">
        <v>1723</v>
      </c>
      <c r="I6413" s="69"/>
      <c r="J6413" s="408"/>
      <c r="K6413" s="408"/>
      <c r="L6413" s="408"/>
      <c r="M6413" s="65"/>
    </row>
    <row r="6414" spans="2:13">
      <c r="B6414" s="66" t="s">
        <v>1660</v>
      </c>
      <c r="C6414" s="110">
        <v>1339.47</v>
      </c>
      <c r="D6414" s="838" t="s">
        <v>1668</v>
      </c>
      <c r="E6414" s="839"/>
      <c r="F6414" s="839"/>
      <c r="G6414" s="839"/>
      <c r="H6414" s="839"/>
      <c r="I6414" s="840"/>
      <c r="J6414" s="408"/>
      <c r="K6414" s="408"/>
      <c r="L6414" s="408"/>
      <c r="M6414" s="65"/>
    </row>
    <row r="6415" spans="2:13">
      <c r="B6415" s="66" t="s">
        <v>1728</v>
      </c>
      <c r="C6415" s="86">
        <v>342.03</v>
      </c>
      <c r="D6415" s="841" t="s">
        <v>1661</v>
      </c>
      <c r="E6415" s="842"/>
      <c r="F6415" s="842"/>
      <c r="G6415" s="842" t="s">
        <v>1662</v>
      </c>
      <c r="H6415" s="842"/>
      <c r="I6415" s="843"/>
      <c r="J6415" s="408"/>
      <c r="K6415" s="408"/>
      <c r="L6415" s="408"/>
      <c r="M6415" s="65"/>
    </row>
    <row r="6416" spans="2:13">
      <c r="B6416" s="66" t="s">
        <v>1713</v>
      </c>
      <c r="C6416" s="86">
        <v>1.23</v>
      </c>
      <c r="D6416" s="63" t="s">
        <v>1663</v>
      </c>
      <c r="E6416" s="408" t="s">
        <v>860</v>
      </c>
      <c r="F6416" s="408"/>
      <c r="G6416" s="64" t="s">
        <v>1663</v>
      </c>
      <c r="H6416" s="408" t="s">
        <v>1723</v>
      </c>
      <c r="I6416" s="70"/>
      <c r="J6416" s="408"/>
      <c r="K6416" s="408"/>
      <c r="L6416" s="408"/>
      <c r="M6416" s="65"/>
    </row>
    <row r="6417" spans="2:13">
      <c r="B6417" s="66" t="s">
        <v>1714</v>
      </c>
      <c r="C6417" s="86">
        <v>0.77</v>
      </c>
      <c r="D6417" s="63" t="s">
        <v>1664</v>
      </c>
      <c r="E6417" s="90">
        <v>80</v>
      </c>
      <c r="F6417" s="68"/>
      <c r="G6417" s="72" t="s">
        <v>1664</v>
      </c>
      <c r="H6417" s="91" t="s">
        <v>1723</v>
      </c>
      <c r="I6417" s="70"/>
      <c r="J6417" s="408"/>
      <c r="K6417" s="408"/>
      <c r="L6417" s="408"/>
      <c r="M6417" s="65"/>
    </row>
    <row r="6418" spans="2:13">
      <c r="B6418" s="844" t="s">
        <v>1671</v>
      </c>
      <c r="C6418" s="839"/>
      <c r="D6418" s="840"/>
      <c r="E6418" s="838" t="s">
        <v>1672</v>
      </c>
      <c r="F6418" s="839"/>
      <c r="G6418" s="840"/>
      <c r="H6418" s="838" t="s">
        <v>1673</v>
      </c>
      <c r="I6418" s="839"/>
      <c r="J6418" s="840"/>
      <c r="K6418" s="838" t="s">
        <v>1701</v>
      </c>
      <c r="L6418" s="839"/>
      <c r="M6418" s="845"/>
    </row>
    <row r="6419" spans="2:13">
      <c r="B6419" s="73" t="s">
        <v>1674</v>
      </c>
      <c r="C6419" s="405" t="s">
        <v>1675</v>
      </c>
      <c r="D6419" s="406" t="s">
        <v>1676</v>
      </c>
      <c r="E6419" s="404" t="s">
        <v>1674</v>
      </c>
      <c r="F6419" s="405" t="s">
        <v>1675</v>
      </c>
      <c r="G6419" s="406" t="s">
        <v>1676</v>
      </c>
      <c r="H6419" s="404" t="s">
        <v>1694</v>
      </c>
      <c r="I6419" s="405" t="s">
        <v>1731</v>
      </c>
      <c r="J6419" s="406" t="s">
        <v>1732</v>
      </c>
      <c r="K6419" s="404" t="s">
        <v>1702</v>
      </c>
      <c r="L6419" s="405"/>
      <c r="M6419" s="77" t="s">
        <v>1703</v>
      </c>
    </row>
    <row r="6420" spans="2:13">
      <c r="B6420" s="61" t="s">
        <v>1678</v>
      </c>
      <c r="C6420" s="86" t="s">
        <v>1144</v>
      </c>
      <c r="D6420" s="92">
        <v>102</v>
      </c>
      <c r="E6420" s="407" t="s">
        <v>1678</v>
      </c>
      <c r="F6420" s="94" t="s">
        <v>944</v>
      </c>
      <c r="G6420" s="92">
        <v>68</v>
      </c>
      <c r="H6420" s="407" t="s">
        <v>1695</v>
      </c>
      <c r="I6420" s="86">
        <v>0</v>
      </c>
      <c r="J6420" s="92">
        <v>0</v>
      </c>
      <c r="K6420" s="407" t="s">
        <v>1704</v>
      </c>
      <c r="L6420" s="408"/>
      <c r="M6420" s="107">
        <v>0</v>
      </c>
    </row>
    <row r="6421" spans="2:13">
      <c r="B6421" s="61" t="s">
        <v>1679</v>
      </c>
      <c r="C6421" s="86" t="s">
        <v>1722</v>
      </c>
      <c r="D6421" s="92">
        <v>0</v>
      </c>
      <c r="E6421" s="407" t="s">
        <v>1679</v>
      </c>
      <c r="F6421" s="86" t="s">
        <v>1722</v>
      </c>
      <c r="G6421" s="92">
        <v>0</v>
      </c>
      <c r="H6421" s="407" t="s">
        <v>1696</v>
      </c>
      <c r="I6421" s="86">
        <v>90</v>
      </c>
      <c r="J6421" s="92">
        <v>0</v>
      </c>
      <c r="K6421" s="407" t="s">
        <v>1735</v>
      </c>
      <c r="L6421" s="408"/>
      <c r="M6421" s="107">
        <v>0</v>
      </c>
    </row>
    <row r="6422" spans="2:13">
      <c r="B6422" s="61" t="s">
        <v>1680</v>
      </c>
      <c r="C6422" s="86" t="s">
        <v>1722</v>
      </c>
      <c r="D6422" s="92">
        <v>0</v>
      </c>
      <c r="E6422" s="407" t="s">
        <v>1680</v>
      </c>
      <c r="F6422" s="86" t="s">
        <v>1722</v>
      </c>
      <c r="G6422" s="92">
        <v>0</v>
      </c>
      <c r="H6422" s="407" t="s">
        <v>1697</v>
      </c>
      <c r="I6422" s="86">
        <v>0</v>
      </c>
      <c r="J6422" s="92">
        <v>30</v>
      </c>
      <c r="K6422" s="67" t="s">
        <v>1706</v>
      </c>
      <c r="L6422" s="68"/>
      <c r="M6422" s="101">
        <v>0</v>
      </c>
    </row>
    <row r="6423" spans="2:13">
      <c r="B6423" s="61" t="s">
        <v>1681</v>
      </c>
      <c r="C6423" s="109" t="s">
        <v>1784</v>
      </c>
      <c r="D6423" s="92">
        <v>75</v>
      </c>
      <c r="E6423" s="407" t="s">
        <v>1681</v>
      </c>
      <c r="F6423" s="96" t="s">
        <v>1307</v>
      </c>
      <c r="G6423" s="92">
        <v>95</v>
      </c>
      <c r="H6423" s="407" t="s">
        <v>1698</v>
      </c>
      <c r="I6423" s="86">
        <v>0</v>
      </c>
      <c r="J6423" s="92">
        <v>10</v>
      </c>
      <c r="K6423" s="838" t="s">
        <v>1707</v>
      </c>
      <c r="L6423" s="839"/>
      <c r="M6423" s="845"/>
    </row>
    <row r="6424" spans="2:13">
      <c r="B6424" s="61" t="s">
        <v>1682</v>
      </c>
      <c r="C6424" s="86" t="s">
        <v>1722</v>
      </c>
      <c r="D6424" s="92">
        <v>0</v>
      </c>
      <c r="E6424" s="407" t="s">
        <v>1682</v>
      </c>
      <c r="F6424" s="86" t="s">
        <v>1722</v>
      </c>
      <c r="G6424" s="92">
        <v>0</v>
      </c>
      <c r="H6424" s="408" t="s">
        <v>1724</v>
      </c>
      <c r="I6424" s="86">
        <v>0</v>
      </c>
      <c r="J6424" s="92">
        <v>0</v>
      </c>
      <c r="K6424" s="846" t="s">
        <v>1708</v>
      </c>
      <c r="L6424" s="847"/>
      <c r="M6424" s="107">
        <v>0</v>
      </c>
    </row>
    <row r="6425" spans="2:13">
      <c r="B6425" s="61" t="s">
        <v>1683</v>
      </c>
      <c r="C6425" s="86" t="s">
        <v>953</v>
      </c>
      <c r="D6425" s="92">
        <v>75</v>
      </c>
      <c r="E6425" s="407" t="s">
        <v>1683</v>
      </c>
      <c r="F6425" s="86" t="s">
        <v>1722</v>
      </c>
      <c r="G6425" s="92">
        <v>0</v>
      </c>
      <c r="H6425" s="407" t="s">
        <v>1699</v>
      </c>
      <c r="I6425" s="86">
        <v>100</v>
      </c>
      <c r="J6425" s="92">
        <v>10</v>
      </c>
      <c r="K6425" s="846" t="s">
        <v>1709</v>
      </c>
      <c r="L6425" s="847"/>
      <c r="M6425" s="107">
        <v>0</v>
      </c>
    </row>
    <row r="6426" spans="2:13">
      <c r="B6426" s="61" t="s">
        <v>1684</v>
      </c>
      <c r="C6426" s="96" t="s">
        <v>869</v>
      </c>
      <c r="D6426" s="92">
        <v>150</v>
      </c>
      <c r="E6426" s="407" t="s">
        <v>1684</v>
      </c>
      <c r="F6426" s="94" t="s">
        <v>866</v>
      </c>
      <c r="G6426" s="92">
        <v>84</v>
      </c>
      <c r="H6426" s="407" t="s">
        <v>1685</v>
      </c>
      <c r="I6426" s="86">
        <v>85</v>
      </c>
      <c r="J6426" s="92">
        <v>0</v>
      </c>
      <c r="K6426" s="846" t="s">
        <v>1710</v>
      </c>
      <c r="L6426" s="847"/>
      <c r="M6426" s="107">
        <v>100</v>
      </c>
    </row>
    <row r="6427" spans="2:13">
      <c r="B6427" s="61" t="s">
        <v>1685</v>
      </c>
      <c r="C6427" s="86" t="s">
        <v>1722</v>
      </c>
      <c r="D6427" s="92">
        <v>0</v>
      </c>
      <c r="E6427" s="407" t="s">
        <v>1685</v>
      </c>
      <c r="F6427" s="86" t="s">
        <v>1722</v>
      </c>
      <c r="G6427" s="92">
        <v>0</v>
      </c>
      <c r="H6427" s="407" t="s">
        <v>1700</v>
      </c>
      <c r="I6427" s="100">
        <v>0</v>
      </c>
      <c r="J6427" s="106">
        <v>0</v>
      </c>
      <c r="K6427" s="593" t="s">
        <v>2003</v>
      </c>
      <c r="L6427" s="100"/>
      <c r="M6427" s="101">
        <v>0</v>
      </c>
    </row>
    <row r="6428" spans="2:13">
      <c r="B6428" s="61" t="s">
        <v>1686</v>
      </c>
      <c r="C6428" s="94" t="s">
        <v>811</v>
      </c>
      <c r="D6428" s="92">
        <v>100</v>
      </c>
      <c r="E6428" s="407" t="s">
        <v>1686</v>
      </c>
      <c r="F6428" s="86" t="s">
        <v>1722</v>
      </c>
      <c r="G6428" s="92">
        <v>0</v>
      </c>
      <c r="H6428" s="848" t="s">
        <v>1712</v>
      </c>
      <c r="I6428" s="849"/>
      <c r="J6428" s="81" t="s">
        <v>1711</v>
      </c>
      <c r="K6428" s="97">
        <v>30</v>
      </c>
      <c r="L6428" s="82" t="s">
        <v>1705</v>
      </c>
      <c r="M6428" s="98">
        <v>120</v>
      </c>
    </row>
    <row r="6429" spans="2:13">
      <c r="B6429" s="61" t="s">
        <v>1687</v>
      </c>
      <c r="C6429" s="86" t="s">
        <v>627</v>
      </c>
      <c r="D6429" s="92">
        <v>60</v>
      </c>
      <c r="E6429" s="407" t="s">
        <v>1687</v>
      </c>
      <c r="F6429" s="86" t="s">
        <v>1722</v>
      </c>
      <c r="G6429" s="92">
        <v>0</v>
      </c>
      <c r="H6429" s="408"/>
      <c r="I6429" s="408"/>
      <c r="J6429" s="408"/>
      <c r="K6429" s="408"/>
      <c r="L6429" s="408"/>
      <c r="M6429" s="65"/>
    </row>
    <row r="6430" spans="2:13">
      <c r="B6430" s="61" t="s">
        <v>1688</v>
      </c>
      <c r="C6430" s="86" t="s">
        <v>1722</v>
      </c>
      <c r="D6430" s="92">
        <v>0</v>
      </c>
      <c r="E6430" s="407" t="s">
        <v>1688</v>
      </c>
      <c r="F6430" s="86" t="s">
        <v>1722</v>
      </c>
      <c r="G6430" s="92">
        <v>0</v>
      </c>
      <c r="H6430" s="408"/>
      <c r="I6430" s="408"/>
      <c r="J6430" s="408"/>
      <c r="K6430" s="408"/>
      <c r="L6430" s="408"/>
      <c r="M6430" s="65"/>
    </row>
    <row r="6431" spans="2:13">
      <c r="B6431" s="61" t="s">
        <v>1689</v>
      </c>
      <c r="C6431" s="86" t="s">
        <v>1722</v>
      </c>
      <c r="D6431" s="92">
        <v>0</v>
      </c>
      <c r="E6431" s="407" t="s">
        <v>1689</v>
      </c>
      <c r="F6431" s="86" t="s">
        <v>1722</v>
      </c>
      <c r="G6431" s="92">
        <v>0</v>
      </c>
      <c r="H6431" s="408"/>
      <c r="I6431" s="408"/>
      <c r="J6431" s="408"/>
      <c r="K6431" s="408"/>
      <c r="L6431" s="408"/>
      <c r="M6431" s="65"/>
    </row>
    <row r="6432" spans="2:13">
      <c r="B6432" s="61" t="s">
        <v>1690</v>
      </c>
      <c r="C6432" s="86" t="s">
        <v>1154</v>
      </c>
      <c r="D6432" s="92">
        <v>68</v>
      </c>
      <c r="E6432" s="407" t="s">
        <v>1690</v>
      </c>
      <c r="F6432" s="109" t="s">
        <v>1851</v>
      </c>
      <c r="G6432" s="92">
        <v>60</v>
      </c>
      <c r="H6432" s="408"/>
      <c r="I6432" s="408"/>
      <c r="J6432" s="408"/>
      <c r="K6432" s="408"/>
      <c r="L6432" s="408"/>
      <c r="M6432" s="65"/>
    </row>
    <row r="6433" spans="2:13">
      <c r="B6433" s="61" t="s">
        <v>1691</v>
      </c>
      <c r="C6433" s="96" t="s">
        <v>1187</v>
      </c>
      <c r="D6433" s="92">
        <v>70</v>
      </c>
      <c r="E6433" s="407" t="s">
        <v>1691</v>
      </c>
      <c r="F6433" s="86" t="s">
        <v>1722</v>
      </c>
      <c r="G6433" s="92">
        <v>0</v>
      </c>
      <c r="H6433" s="86"/>
      <c r="I6433" s="408" t="s">
        <v>1800</v>
      </c>
      <c r="J6433" s="85"/>
      <c r="K6433" s="408"/>
      <c r="L6433" s="85" t="s">
        <v>1718</v>
      </c>
      <c r="M6433" s="65"/>
    </row>
    <row r="6434" spans="2:13">
      <c r="B6434" s="61" t="s">
        <v>1692</v>
      </c>
      <c r="C6434" s="86" t="s">
        <v>1722</v>
      </c>
      <c r="D6434" s="92">
        <v>0</v>
      </c>
      <c r="E6434" s="407" t="s">
        <v>1692</v>
      </c>
      <c r="F6434" s="86" t="s">
        <v>1722</v>
      </c>
      <c r="G6434" s="92">
        <v>0</v>
      </c>
      <c r="H6434" s="408"/>
      <c r="I6434" s="408"/>
      <c r="J6434" s="408"/>
      <c r="K6434" s="408"/>
      <c r="L6434" s="408"/>
      <c r="M6434" s="65"/>
    </row>
    <row r="6435" spans="2:13">
      <c r="B6435" s="61" t="s">
        <v>1677</v>
      </c>
      <c r="C6435" s="86" t="s">
        <v>863</v>
      </c>
      <c r="D6435" s="92">
        <v>66</v>
      </c>
      <c r="E6435" s="407" t="s">
        <v>1677</v>
      </c>
      <c r="F6435" s="86" t="s">
        <v>1722</v>
      </c>
      <c r="G6435" s="92">
        <v>0</v>
      </c>
      <c r="H6435" s="408"/>
      <c r="I6435" s="408"/>
      <c r="J6435" s="408"/>
      <c r="K6435" s="408"/>
      <c r="L6435" s="408"/>
      <c r="M6435" s="65"/>
    </row>
    <row r="6436" spans="2:13">
      <c r="B6436" s="61" t="s">
        <v>1693</v>
      </c>
      <c r="C6436" s="86" t="s">
        <v>1723</v>
      </c>
      <c r="D6436" s="92" t="s">
        <v>1723</v>
      </c>
      <c r="E6436" s="407" t="s">
        <v>1693</v>
      </c>
      <c r="F6436" s="86" t="s">
        <v>1723</v>
      </c>
      <c r="G6436" s="92" t="s">
        <v>1723</v>
      </c>
      <c r="H6436" s="408"/>
      <c r="I6436" s="408"/>
      <c r="J6436" s="408"/>
      <c r="K6436" s="408"/>
      <c r="L6436" s="408"/>
      <c r="M6436" s="65"/>
    </row>
    <row r="6437" spans="2:13" ht="15.75" thickBot="1">
      <c r="B6437" s="102" t="s">
        <v>1729</v>
      </c>
      <c r="C6437" s="93"/>
      <c r="D6437" s="108">
        <v>85</v>
      </c>
      <c r="E6437" s="103" t="s">
        <v>1730</v>
      </c>
      <c r="F6437" s="93"/>
      <c r="G6437" s="108">
        <v>77</v>
      </c>
      <c r="H6437" s="83"/>
      <c r="I6437" s="83"/>
      <c r="J6437" s="83"/>
      <c r="K6437" s="83"/>
      <c r="L6437" s="83"/>
      <c r="M6437" s="84"/>
    </row>
    <row r="6438" spans="2:13" ht="16.5" thickTop="1" thickBot="1">
      <c r="B6438" s="156"/>
      <c r="C6438" s="157"/>
      <c r="D6438" s="157"/>
      <c r="E6438" s="156"/>
      <c r="F6438" s="157"/>
      <c r="G6438" s="157"/>
      <c r="H6438" s="156"/>
      <c r="I6438" s="156"/>
      <c r="J6438" s="156"/>
      <c r="K6438" s="156"/>
      <c r="L6438" s="156"/>
      <c r="M6438" s="156"/>
    </row>
    <row r="6439" spans="2:13" ht="16.5" thickTop="1" thickBot="1">
      <c r="B6439" s="833" t="s">
        <v>2200</v>
      </c>
      <c r="C6439" s="834"/>
      <c r="D6439" s="835" t="s">
        <v>1658</v>
      </c>
      <c r="E6439" s="836"/>
      <c r="F6439" s="836"/>
      <c r="G6439" s="836"/>
      <c r="H6439" s="836"/>
      <c r="I6439" s="837"/>
      <c r="J6439" s="190"/>
      <c r="K6439" s="59"/>
      <c r="L6439" s="59"/>
      <c r="M6439" s="60"/>
    </row>
    <row r="6440" spans="2:13" ht="15.75" thickTop="1">
      <c r="B6440" s="66" t="s">
        <v>1667</v>
      </c>
      <c r="C6440" s="762" t="s">
        <v>2078</v>
      </c>
      <c r="D6440" s="761" t="s">
        <v>1652</v>
      </c>
      <c r="E6440" s="762" t="s">
        <v>1653</v>
      </c>
      <c r="F6440" s="762" t="s">
        <v>1654</v>
      </c>
      <c r="G6440" s="762" t="s">
        <v>1656</v>
      </c>
      <c r="H6440" s="762" t="s">
        <v>1655</v>
      </c>
      <c r="I6440" s="763" t="s">
        <v>1657</v>
      </c>
      <c r="J6440" s="191"/>
      <c r="K6440" s="760"/>
      <c r="L6440" s="760"/>
      <c r="M6440" s="65"/>
    </row>
    <row r="6441" spans="2:13">
      <c r="B6441" s="66" t="s">
        <v>1757</v>
      </c>
      <c r="C6441" s="86" t="s">
        <v>1792</v>
      </c>
      <c r="D6441" s="87">
        <v>100</v>
      </c>
      <c r="E6441" s="88">
        <v>90</v>
      </c>
      <c r="F6441" s="88">
        <v>130</v>
      </c>
      <c r="G6441" s="88">
        <v>45</v>
      </c>
      <c r="H6441" s="88">
        <v>65</v>
      </c>
      <c r="I6441" s="89">
        <v>55</v>
      </c>
      <c r="J6441" s="191"/>
      <c r="K6441" s="760"/>
      <c r="L6441" s="760"/>
      <c r="M6441" s="65"/>
    </row>
    <row r="6442" spans="2:13">
      <c r="B6442" s="66" t="s">
        <v>1665</v>
      </c>
      <c r="C6442" s="86" t="s">
        <v>16</v>
      </c>
      <c r="D6442" s="838" t="s">
        <v>1669</v>
      </c>
      <c r="E6442" s="839"/>
      <c r="F6442" s="839"/>
      <c r="G6442" s="839"/>
      <c r="H6442" s="839"/>
      <c r="I6442" s="840"/>
      <c r="J6442" s="191"/>
      <c r="K6442" s="760"/>
      <c r="L6442" s="760"/>
      <c r="M6442" s="65"/>
    </row>
    <row r="6443" spans="2:13">
      <c r="B6443" s="66" t="s">
        <v>1666</v>
      </c>
      <c r="C6443" s="86" t="s">
        <v>14</v>
      </c>
      <c r="D6443" s="841" t="s">
        <v>1661</v>
      </c>
      <c r="E6443" s="842"/>
      <c r="F6443" s="842"/>
      <c r="G6443" s="842" t="s">
        <v>1662</v>
      </c>
      <c r="H6443" s="842"/>
      <c r="I6443" s="843"/>
      <c r="J6443" s="191"/>
      <c r="K6443" s="760"/>
      <c r="L6443" s="760"/>
      <c r="M6443" s="65"/>
    </row>
    <row r="6444" spans="2:13">
      <c r="B6444" s="66" t="s">
        <v>1670</v>
      </c>
      <c r="C6444" s="94" t="s">
        <v>1552</v>
      </c>
      <c r="D6444" s="63" t="s">
        <v>1663</v>
      </c>
      <c r="E6444" s="760" t="s">
        <v>644</v>
      </c>
      <c r="F6444" s="760"/>
      <c r="G6444" s="64" t="s">
        <v>1663</v>
      </c>
      <c r="H6444" s="760" t="s">
        <v>918</v>
      </c>
      <c r="I6444" s="70"/>
      <c r="J6444" s="530"/>
      <c r="K6444" s="760"/>
      <c r="L6444" s="760"/>
      <c r="M6444" s="65"/>
    </row>
    <row r="6445" spans="2:13">
      <c r="B6445" s="66" t="s">
        <v>1659</v>
      </c>
      <c r="C6445" s="140">
        <v>575.21</v>
      </c>
      <c r="D6445" s="71" t="s">
        <v>1664</v>
      </c>
      <c r="E6445" s="90">
        <v>81</v>
      </c>
      <c r="F6445" s="68"/>
      <c r="G6445" s="72" t="s">
        <v>1664</v>
      </c>
      <c r="H6445" s="90">
        <v>120</v>
      </c>
      <c r="I6445" s="69"/>
      <c r="J6445" s="128"/>
      <c r="K6445" s="760"/>
      <c r="L6445" s="760"/>
      <c r="M6445" s="65"/>
    </row>
    <row r="6446" spans="2:13">
      <c r="B6446" s="66" t="s">
        <v>1660</v>
      </c>
      <c r="C6446" s="140">
        <v>333.33</v>
      </c>
      <c r="D6446" s="838" t="s">
        <v>1668</v>
      </c>
      <c r="E6446" s="839"/>
      <c r="F6446" s="839"/>
      <c r="G6446" s="839"/>
      <c r="H6446" s="839"/>
      <c r="I6446" s="840"/>
      <c r="J6446" s="128"/>
      <c r="K6446" s="760"/>
      <c r="L6446" s="760"/>
      <c r="M6446" s="65"/>
    </row>
    <row r="6447" spans="2:13">
      <c r="B6447" s="66" t="s">
        <v>1728</v>
      </c>
      <c r="C6447" s="140">
        <v>324.73</v>
      </c>
      <c r="D6447" s="841" t="s">
        <v>1661</v>
      </c>
      <c r="E6447" s="842"/>
      <c r="F6447" s="842"/>
      <c r="G6447" s="842" t="s">
        <v>1662</v>
      </c>
      <c r="H6447" s="842"/>
      <c r="I6447" s="843"/>
      <c r="J6447" s="128"/>
      <c r="K6447" s="760"/>
      <c r="L6447" s="760"/>
      <c r="M6447" s="65"/>
    </row>
    <row r="6448" spans="2:13">
      <c r="B6448" s="66" t="s">
        <v>1713</v>
      </c>
      <c r="C6448" s="140">
        <v>1.54</v>
      </c>
      <c r="D6448" s="63" t="s">
        <v>1663</v>
      </c>
      <c r="E6448" s="760" t="s">
        <v>1271</v>
      </c>
      <c r="F6448" s="760"/>
      <c r="G6448" s="64" t="s">
        <v>1663</v>
      </c>
      <c r="H6448" s="760" t="s">
        <v>1851</v>
      </c>
      <c r="I6448" s="70"/>
      <c r="J6448" s="128"/>
      <c r="K6448" s="760"/>
      <c r="L6448" s="760"/>
      <c r="M6448" s="65"/>
    </row>
    <row r="6449" spans="2:13">
      <c r="B6449" s="66" t="s">
        <v>1714</v>
      </c>
      <c r="C6449" s="140">
        <v>0.85</v>
      </c>
      <c r="D6449" s="63" t="s">
        <v>1664</v>
      </c>
      <c r="E6449" s="90">
        <v>95</v>
      </c>
      <c r="F6449" s="68"/>
      <c r="G6449" s="72" t="s">
        <v>1664</v>
      </c>
      <c r="H6449" s="91">
        <v>60</v>
      </c>
      <c r="I6449" s="70"/>
      <c r="J6449" s="128"/>
      <c r="K6449" s="760"/>
      <c r="L6449" s="760"/>
      <c r="M6449" s="65"/>
    </row>
    <row r="6450" spans="2:13">
      <c r="B6450" s="844" t="s">
        <v>1671</v>
      </c>
      <c r="C6450" s="839"/>
      <c r="D6450" s="840"/>
      <c r="E6450" s="838" t="s">
        <v>1672</v>
      </c>
      <c r="F6450" s="839"/>
      <c r="G6450" s="840"/>
      <c r="H6450" s="838" t="s">
        <v>1673</v>
      </c>
      <c r="I6450" s="839"/>
      <c r="J6450" s="840"/>
      <c r="K6450" s="838" t="s">
        <v>1701</v>
      </c>
      <c r="L6450" s="839"/>
      <c r="M6450" s="845"/>
    </row>
    <row r="6451" spans="2:13">
      <c r="B6451" s="73" t="s">
        <v>1674</v>
      </c>
      <c r="C6451" s="762" t="s">
        <v>1675</v>
      </c>
      <c r="D6451" s="763" t="s">
        <v>1676</v>
      </c>
      <c r="E6451" s="761" t="s">
        <v>1674</v>
      </c>
      <c r="F6451" s="762" t="s">
        <v>1675</v>
      </c>
      <c r="G6451" s="763" t="s">
        <v>1676</v>
      </c>
      <c r="H6451" s="761" t="s">
        <v>1694</v>
      </c>
      <c r="I6451" s="762" t="s">
        <v>1731</v>
      </c>
      <c r="J6451" s="763" t="s">
        <v>1732</v>
      </c>
      <c r="K6451" s="761" t="s">
        <v>1702</v>
      </c>
      <c r="L6451" s="762"/>
      <c r="M6451" s="77" t="s">
        <v>1703</v>
      </c>
    </row>
    <row r="6452" spans="2:13">
      <c r="B6452" s="61" t="s">
        <v>1678</v>
      </c>
      <c r="C6452" s="96" t="s">
        <v>1919</v>
      </c>
      <c r="D6452" s="92">
        <v>120</v>
      </c>
      <c r="E6452" s="759" t="s">
        <v>1678</v>
      </c>
      <c r="F6452" s="94" t="s">
        <v>944</v>
      </c>
      <c r="G6452" s="92">
        <v>68</v>
      </c>
      <c r="H6452" s="759" t="s">
        <v>1695</v>
      </c>
      <c r="I6452" s="86">
        <v>0</v>
      </c>
      <c r="J6452" s="92">
        <v>0</v>
      </c>
      <c r="K6452" s="759" t="s">
        <v>1704</v>
      </c>
      <c r="L6452" s="760"/>
      <c r="M6452" s="107">
        <v>0</v>
      </c>
    </row>
    <row r="6453" spans="2:13">
      <c r="B6453" s="61" t="s">
        <v>1679</v>
      </c>
      <c r="C6453" s="86" t="s">
        <v>1722</v>
      </c>
      <c r="D6453" s="92">
        <v>0</v>
      </c>
      <c r="E6453" s="759" t="s">
        <v>1679</v>
      </c>
      <c r="F6453" s="86" t="s">
        <v>1722</v>
      </c>
      <c r="G6453" s="92">
        <v>0</v>
      </c>
      <c r="H6453" s="759" t="s">
        <v>1696</v>
      </c>
      <c r="I6453" s="86">
        <v>90</v>
      </c>
      <c r="J6453" s="92">
        <v>0</v>
      </c>
      <c r="K6453" s="759" t="s">
        <v>1735</v>
      </c>
      <c r="L6453" s="760"/>
      <c r="M6453" s="107">
        <v>0</v>
      </c>
    </row>
    <row r="6454" spans="2:13">
      <c r="B6454" s="61" t="s">
        <v>1680</v>
      </c>
      <c r="C6454" s="86" t="s">
        <v>1723</v>
      </c>
      <c r="D6454" s="92" t="s">
        <v>1723</v>
      </c>
      <c r="E6454" s="759" t="s">
        <v>1680</v>
      </c>
      <c r="F6454" s="86" t="s">
        <v>1723</v>
      </c>
      <c r="G6454" s="92" t="s">
        <v>1723</v>
      </c>
      <c r="H6454" s="759" t="s">
        <v>1697</v>
      </c>
      <c r="I6454" s="86">
        <v>0</v>
      </c>
      <c r="J6454" s="92">
        <v>0</v>
      </c>
      <c r="K6454" s="67" t="s">
        <v>1706</v>
      </c>
      <c r="L6454" s="68"/>
      <c r="M6454" s="101">
        <v>0</v>
      </c>
    </row>
    <row r="6455" spans="2:13">
      <c r="B6455" s="61" t="s">
        <v>1681</v>
      </c>
      <c r="C6455" s="86" t="s">
        <v>1722</v>
      </c>
      <c r="D6455" s="92">
        <v>0</v>
      </c>
      <c r="E6455" s="759" t="s">
        <v>1681</v>
      </c>
      <c r="F6455" s="86" t="s">
        <v>1722</v>
      </c>
      <c r="G6455" s="92">
        <v>0</v>
      </c>
      <c r="H6455" s="759" t="s">
        <v>1698</v>
      </c>
      <c r="I6455" s="86">
        <v>0</v>
      </c>
      <c r="J6455" s="92">
        <v>10</v>
      </c>
      <c r="K6455" s="838" t="s">
        <v>1707</v>
      </c>
      <c r="L6455" s="839"/>
      <c r="M6455" s="845"/>
    </row>
    <row r="6456" spans="2:13">
      <c r="B6456" s="61" t="s">
        <v>1682</v>
      </c>
      <c r="C6456" s="86" t="s">
        <v>1722</v>
      </c>
      <c r="D6456" s="92">
        <v>0</v>
      </c>
      <c r="E6456" s="759" t="s">
        <v>1682</v>
      </c>
      <c r="F6456" s="86" t="s">
        <v>1722</v>
      </c>
      <c r="G6456" s="92">
        <v>0</v>
      </c>
      <c r="H6456" s="760" t="s">
        <v>1724</v>
      </c>
      <c r="I6456" s="86">
        <v>50</v>
      </c>
      <c r="J6456" s="92">
        <v>0</v>
      </c>
      <c r="K6456" s="846" t="s">
        <v>1708</v>
      </c>
      <c r="L6456" s="847"/>
      <c r="M6456" s="107">
        <v>0</v>
      </c>
    </row>
    <row r="6457" spans="2:13">
      <c r="B6457" s="61" t="s">
        <v>1683</v>
      </c>
      <c r="C6457" s="86" t="s">
        <v>1722</v>
      </c>
      <c r="D6457" s="92">
        <v>0</v>
      </c>
      <c r="E6457" s="759" t="s">
        <v>1683</v>
      </c>
      <c r="F6457" s="86" t="s">
        <v>950</v>
      </c>
      <c r="G6457" s="92">
        <v>95</v>
      </c>
      <c r="H6457" s="759" t="s">
        <v>1699</v>
      </c>
      <c r="I6457" s="86">
        <v>0</v>
      </c>
      <c r="J6457" s="92">
        <v>30</v>
      </c>
      <c r="K6457" s="846" t="s">
        <v>1709</v>
      </c>
      <c r="L6457" s="847"/>
      <c r="M6457" s="107">
        <v>0</v>
      </c>
    </row>
    <row r="6458" spans="2:13">
      <c r="B6458" s="61" t="s">
        <v>1684</v>
      </c>
      <c r="C6458" s="94" t="s">
        <v>1155</v>
      </c>
      <c r="D6458" s="92">
        <v>40</v>
      </c>
      <c r="E6458" s="759" t="s">
        <v>1684</v>
      </c>
      <c r="F6458" s="86" t="s">
        <v>1722</v>
      </c>
      <c r="G6458" s="92">
        <v>0</v>
      </c>
      <c r="H6458" s="759" t="s">
        <v>1685</v>
      </c>
      <c r="I6458" s="86">
        <v>85</v>
      </c>
      <c r="J6458" s="92">
        <v>0</v>
      </c>
      <c r="K6458" s="846" t="s">
        <v>1710</v>
      </c>
      <c r="L6458" s="847"/>
      <c r="M6458" s="107">
        <v>100</v>
      </c>
    </row>
    <row r="6459" spans="2:13">
      <c r="B6459" s="61" t="s">
        <v>1685</v>
      </c>
      <c r="C6459" s="86" t="s">
        <v>1722</v>
      </c>
      <c r="D6459" s="92">
        <v>0</v>
      </c>
      <c r="E6459" s="759" t="s">
        <v>1685</v>
      </c>
      <c r="F6459" s="86" t="s">
        <v>1722</v>
      </c>
      <c r="G6459" s="92">
        <v>0</v>
      </c>
      <c r="H6459" s="759" t="s">
        <v>1700</v>
      </c>
      <c r="I6459" s="100">
        <v>50</v>
      </c>
      <c r="J6459" s="106">
        <v>0</v>
      </c>
      <c r="K6459" s="593" t="s">
        <v>2003</v>
      </c>
      <c r="L6459" s="100"/>
      <c r="M6459" s="101">
        <v>0</v>
      </c>
    </row>
    <row r="6460" spans="2:13">
      <c r="B6460" s="61" t="s">
        <v>1686</v>
      </c>
      <c r="C6460" s="94" t="s">
        <v>811</v>
      </c>
      <c r="D6460" s="92">
        <v>100</v>
      </c>
      <c r="E6460" s="759" t="s">
        <v>1686</v>
      </c>
      <c r="F6460" s="96" t="s">
        <v>810</v>
      </c>
      <c r="G6460" s="92">
        <v>90</v>
      </c>
      <c r="H6460" s="848" t="s">
        <v>1712</v>
      </c>
      <c r="I6460" s="849"/>
      <c r="J6460" s="81" t="s">
        <v>1711</v>
      </c>
      <c r="K6460" s="97">
        <v>30</v>
      </c>
      <c r="L6460" s="82" t="s">
        <v>1705</v>
      </c>
      <c r="M6460" s="98">
        <v>100</v>
      </c>
    </row>
    <row r="6461" spans="2:13">
      <c r="B6461" s="61" t="s">
        <v>1687</v>
      </c>
      <c r="C6461" s="86" t="s">
        <v>693</v>
      </c>
      <c r="D6461" s="92">
        <v>36</v>
      </c>
      <c r="E6461" s="759" t="s">
        <v>1687</v>
      </c>
      <c r="F6461" s="86" t="s">
        <v>1722</v>
      </c>
      <c r="G6461" s="92">
        <v>0</v>
      </c>
      <c r="H6461" s="760"/>
      <c r="I6461" s="760"/>
      <c r="J6461" s="760"/>
      <c r="K6461" s="760"/>
      <c r="L6461" s="760"/>
      <c r="M6461" s="65"/>
    </row>
    <row r="6462" spans="2:13">
      <c r="B6462" s="61" t="s">
        <v>1688</v>
      </c>
      <c r="C6462" s="86" t="s">
        <v>1722</v>
      </c>
      <c r="D6462" s="92">
        <v>0</v>
      </c>
      <c r="E6462" s="759" t="s">
        <v>1688</v>
      </c>
      <c r="F6462" s="86" t="s">
        <v>1722</v>
      </c>
      <c r="G6462" s="92">
        <v>0</v>
      </c>
      <c r="H6462" s="760"/>
      <c r="I6462" s="760"/>
      <c r="J6462" s="760"/>
      <c r="K6462" s="760"/>
      <c r="L6462" s="760"/>
      <c r="M6462" s="65"/>
    </row>
    <row r="6463" spans="2:13">
      <c r="B6463" s="61" t="s">
        <v>1689</v>
      </c>
      <c r="C6463" s="86" t="s">
        <v>1722</v>
      </c>
      <c r="D6463" s="92">
        <v>0</v>
      </c>
      <c r="E6463" s="759" t="s">
        <v>1689</v>
      </c>
      <c r="F6463" s="86" t="s">
        <v>1722</v>
      </c>
      <c r="G6463" s="92">
        <v>0</v>
      </c>
      <c r="H6463" s="760"/>
      <c r="I6463" s="760"/>
      <c r="J6463" s="760"/>
      <c r="K6463" s="760"/>
      <c r="L6463" s="760"/>
      <c r="M6463" s="65"/>
    </row>
    <row r="6464" spans="2:13">
      <c r="B6464" s="61" t="s">
        <v>1690</v>
      </c>
      <c r="C6464" s="86" t="s">
        <v>1723</v>
      </c>
      <c r="D6464" s="92" t="s">
        <v>1723</v>
      </c>
      <c r="E6464" s="759" t="s">
        <v>1690</v>
      </c>
      <c r="F6464" s="86" t="s">
        <v>1723</v>
      </c>
      <c r="G6464" s="92" t="s">
        <v>1723</v>
      </c>
      <c r="H6464" s="760"/>
      <c r="I6464" s="760"/>
      <c r="J6464" s="760"/>
      <c r="K6464" s="760"/>
      <c r="L6464" s="760"/>
      <c r="M6464" s="65"/>
    </row>
    <row r="6465" spans="2:13">
      <c r="B6465" s="61" t="s">
        <v>1691</v>
      </c>
      <c r="C6465" s="86" t="s">
        <v>1722</v>
      </c>
      <c r="D6465" s="92">
        <v>0</v>
      </c>
      <c r="E6465" s="759" t="s">
        <v>1691</v>
      </c>
      <c r="F6465" s="86" t="s">
        <v>1722</v>
      </c>
      <c r="G6465" s="92">
        <v>0</v>
      </c>
      <c r="H6465" s="86" t="s">
        <v>1716</v>
      </c>
      <c r="I6465" s="760"/>
      <c r="J6465" s="85" t="s">
        <v>1717</v>
      </c>
      <c r="K6465" s="760"/>
      <c r="L6465" s="85" t="s">
        <v>1718</v>
      </c>
      <c r="M6465" s="65"/>
    </row>
    <row r="6466" spans="2:13">
      <c r="B6466" s="61" t="s">
        <v>1692</v>
      </c>
      <c r="C6466" s="86" t="s">
        <v>1722</v>
      </c>
      <c r="D6466" s="92">
        <v>0</v>
      </c>
      <c r="E6466" s="759" t="s">
        <v>1692</v>
      </c>
      <c r="F6466" s="86" t="s">
        <v>1722</v>
      </c>
      <c r="G6466" s="92">
        <v>0</v>
      </c>
      <c r="H6466" s="760"/>
      <c r="I6466" s="760"/>
      <c r="J6466" s="760"/>
      <c r="K6466" s="760"/>
      <c r="L6466" s="760"/>
      <c r="M6466" s="65"/>
    </row>
    <row r="6467" spans="2:13">
      <c r="B6467" s="61" t="s">
        <v>1677</v>
      </c>
      <c r="C6467" s="86" t="s">
        <v>1722</v>
      </c>
      <c r="D6467" s="92">
        <v>0</v>
      </c>
      <c r="E6467" s="759" t="s">
        <v>1677</v>
      </c>
      <c r="F6467" s="86" t="s">
        <v>1722</v>
      </c>
      <c r="G6467" s="92">
        <v>0</v>
      </c>
      <c r="H6467" s="760"/>
      <c r="I6467" s="760"/>
      <c r="J6467" s="760"/>
      <c r="K6467" s="760"/>
      <c r="L6467" s="760"/>
      <c r="M6467" s="65"/>
    </row>
    <row r="6468" spans="2:13">
      <c r="B6468" s="61" t="s">
        <v>1693</v>
      </c>
      <c r="C6468" s="86" t="s">
        <v>1722</v>
      </c>
      <c r="D6468" s="92">
        <v>0</v>
      </c>
      <c r="E6468" s="759" t="s">
        <v>1693</v>
      </c>
      <c r="F6468" s="86" t="s">
        <v>1722</v>
      </c>
      <c r="G6468" s="92">
        <v>0</v>
      </c>
      <c r="H6468" s="760"/>
      <c r="I6468" s="760"/>
      <c r="J6468" s="760"/>
      <c r="K6468" s="760"/>
      <c r="L6468" s="760"/>
      <c r="M6468" s="65"/>
    </row>
    <row r="6469" spans="2:13" ht="15.75" thickBot="1">
      <c r="B6469" s="102" t="s">
        <v>1729</v>
      </c>
      <c r="C6469" s="93"/>
      <c r="D6469" s="108">
        <v>74</v>
      </c>
      <c r="E6469" s="103" t="s">
        <v>1730</v>
      </c>
      <c r="F6469" s="93"/>
      <c r="G6469" s="108">
        <v>84</v>
      </c>
      <c r="H6469" s="83"/>
      <c r="I6469" s="83"/>
      <c r="J6469" s="83"/>
      <c r="K6469" s="83"/>
      <c r="L6469" s="83"/>
      <c r="M6469" s="84"/>
    </row>
    <row r="6470" spans="2:13" ht="15.75" thickTop="1">
      <c r="B6470" s="156"/>
      <c r="C6470" s="157"/>
      <c r="D6470" s="157"/>
      <c r="E6470" s="156"/>
      <c r="F6470" s="157"/>
      <c r="G6470" s="157"/>
      <c r="H6470" s="156"/>
      <c r="I6470" s="156"/>
      <c r="J6470" s="156"/>
      <c r="K6470" s="156"/>
      <c r="L6470" s="156"/>
      <c r="M6470" s="156"/>
    </row>
    <row r="6471" spans="2:13">
      <c r="B6471" s="156"/>
      <c r="C6471" s="157"/>
      <c r="D6471" s="157"/>
      <c r="E6471" s="156"/>
      <c r="F6471" s="157"/>
      <c r="G6471" s="157"/>
      <c r="H6471" s="156"/>
      <c r="I6471" s="156"/>
      <c r="J6471" s="156"/>
      <c r="K6471" s="156"/>
      <c r="L6471" s="156"/>
      <c r="M6471" s="156"/>
    </row>
    <row r="6472" spans="2:13" ht="15.75" thickBot="1">
      <c r="B6472" s="156"/>
      <c r="C6472" s="157"/>
      <c r="D6472" s="157"/>
      <c r="E6472" s="156"/>
      <c r="F6472" s="157"/>
      <c r="G6472" s="157"/>
      <c r="H6472" s="156"/>
      <c r="I6472" s="156"/>
      <c r="J6472" s="156"/>
      <c r="K6472" s="156"/>
      <c r="L6472" s="156"/>
      <c r="M6472" s="156"/>
    </row>
    <row r="6473" spans="2:13" ht="16.5" thickTop="1" thickBot="1">
      <c r="B6473" s="833" t="s">
        <v>1913</v>
      </c>
      <c r="C6473" s="834"/>
      <c r="D6473" s="835" t="s">
        <v>1658</v>
      </c>
      <c r="E6473" s="836"/>
      <c r="F6473" s="836"/>
      <c r="G6473" s="836"/>
      <c r="H6473" s="836"/>
      <c r="I6473" s="837"/>
      <c r="J6473" s="193"/>
      <c r="K6473" s="59"/>
      <c r="L6473" s="59"/>
      <c r="M6473" s="60"/>
    </row>
    <row r="6474" spans="2:13" ht="15.75" thickTop="1">
      <c r="B6474" s="66" t="s">
        <v>1667</v>
      </c>
      <c r="C6474" s="601" t="s">
        <v>2044</v>
      </c>
      <c r="D6474" s="404" t="s">
        <v>1652</v>
      </c>
      <c r="E6474" s="405" t="s">
        <v>1653</v>
      </c>
      <c r="F6474" s="405" t="s">
        <v>1654</v>
      </c>
      <c r="G6474" s="405" t="s">
        <v>1656</v>
      </c>
      <c r="H6474" s="405" t="s">
        <v>1655</v>
      </c>
      <c r="I6474" s="406" t="s">
        <v>1657</v>
      </c>
      <c r="J6474" s="145"/>
      <c r="K6474" s="408"/>
      <c r="L6474" s="408"/>
      <c r="M6474" s="65"/>
    </row>
    <row r="6475" spans="2:13">
      <c r="B6475" s="66" t="s">
        <v>1757</v>
      </c>
      <c r="C6475" s="86" t="s">
        <v>1762</v>
      </c>
      <c r="D6475" s="87">
        <v>115</v>
      </c>
      <c r="E6475" s="88">
        <v>140</v>
      </c>
      <c r="F6475" s="88">
        <v>130</v>
      </c>
      <c r="G6475" s="88">
        <v>55</v>
      </c>
      <c r="H6475" s="88">
        <v>55</v>
      </c>
      <c r="I6475" s="89">
        <v>40</v>
      </c>
      <c r="J6475" s="145"/>
      <c r="K6475" s="408"/>
      <c r="L6475" s="408"/>
      <c r="M6475" s="65"/>
    </row>
    <row r="6476" spans="2:13">
      <c r="B6476" s="66" t="s">
        <v>1665</v>
      </c>
      <c r="C6476" s="86" t="s">
        <v>9</v>
      </c>
      <c r="D6476" s="838" t="s">
        <v>1669</v>
      </c>
      <c r="E6476" s="839"/>
      <c r="F6476" s="839"/>
      <c r="G6476" s="839"/>
      <c r="H6476" s="839"/>
      <c r="I6476" s="840"/>
      <c r="J6476" s="145"/>
      <c r="K6476" s="408"/>
      <c r="L6476" s="408"/>
      <c r="M6476" s="65"/>
    </row>
    <row r="6477" spans="2:13">
      <c r="B6477" s="66" t="s">
        <v>1666</v>
      </c>
      <c r="C6477" s="86" t="s">
        <v>14</v>
      </c>
      <c r="D6477" s="841" t="s">
        <v>1661</v>
      </c>
      <c r="E6477" s="842"/>
      <c r="F6477" s="842"/>
      <c r="G6477" s="842" t="s">
        <v>1662</v>
      </c>
      <c r="H6477" s="842"/>
      <c r="I6477" s="843"/>
      <c r="J6477" s="145"/>
      <c r="K6477" s="408"/>
      <c r="L6477" s="408"/>
      <c r="M6477" s="65"/>
    </row>
    <row r="6478" spans="2:13">
      <c r="B6478" s="66" t="s">
        <v>1670</v>
      </c>
      <c r="C6478" s="94" t="s">
        <v>1587</v>
      </c>
      <c r="D6478" s="63" t="s">
        <v>1663</v>
      </c>
      <c r="E6478" s="408" t="s">
        <v>811</v>
      </c>
      <c r="F6478" s="408"/>
      <c r="G6478" s="64" t="s">
        <v>1663</v>
      </c>
      <c r="H6478" s="408" t="s">
        <v>1252</v>
      </c>
      <c r="I6478" s="70"/>
      <c r="J6478" s="414"/>
      <c r="K6478" s="408"/>
      <c r="L6478" s="408"/>
      <c r="M6478" s="65"/>
    </row>
    <row r="6479" spans="2:13">
      <c r="B6479" s="66" t="s">
        <v>1659</v>
      </c>
      <c r="C6479" s="86">
        <v>422.25</v>
      </c>
      <c r="D6479" s="71" t="s">
        <v>1664</v>
      </c>
      <c r="E6479" s="90">
        <v>100</v>
      </c>
      <c r="F6479" s="68"/>
      <c r="G6479" s="72" t="s">
        <v>1664</v>
      </c>
      <c r="H6479" s="90">
        <v>80</v>
      </c>
      <c r="I6479" s="69"/>
      <c r="J6479" s="128"/>
      <c r="K6479" s="408"/>
      <c r="L6479" s="408"/>
      <c r="M6479" s="65"/>
    </row>
    <row r="6480" spans="2:13">
      <c r="B6480" s="66" t="s">
        <v>1660</v>
      </c>
      <c r="C6480" s="86">
        <v>412.58</v>
      </c>
      <c r="D6480" s="838" t="s">
        <v>1668</v>
      </c>
      <c r="E6480" s="839"/>
      <c r="F6480" s="839"/>
      <c r="G6480" s="839"/>
      <c r="H6480" s="839"/>
      <c r="I6480" s="840"/>
      <c r="J6480" s="128"/>
      <c r="K6480" s="408"/>
      <c r="L6480" s="408"/>
      <c r="M6480" s="65"/>
    </row>
    <row r="6481" spans="2:13">
      <c r="B6481" s="66" t="s">
        <v>1728</v>
      </c>
      <c r="C6481" s="86">
        <v>429.23</v>
      </c>
      <c r="D6481" s="841" t="s">
        <v>1661</v>
      </c>
      <c r="E6481" s="842"/>
      <c r="F6481" s="842"/>
      <c r="G6481" s="842" t="s">
        <v>1662</v>
      </c>
      <c r="H6481" s="842"/>
      <c r="I6481" s="843"/>
      <c r="J6481" s="128"/>
      <c r="K6481" s="408"/>
      <c r="L6481" s="408"/>
      <c r="M6481" s="65"/>
    </row>
    <row r="6482" spans="2:13">
      <c r="B6482" s="66" t="s">
        <v>1713</v>
      </c>
      <c r="C6482" s="86">
        <v>1.77</v>
      </c>
      <c r="D6482" s="63" t="s">
        <v>1663</v>
      </c>
      <c r="E6482" s="408" t="s">
        <v>810</v>
      </c>
      <c r="F6482" s="408"/>
      <c r="G6482" s="64" t="s">
        <v>1663</v>
      </c>
      <c r="H6482" s="408" t="s">
        <v>1851</v>
      </c>
      <c r="I6482" s="70"/>
      <c r="J6482" s="128"/>
      <c r="K6482" s="408"/>
      <c r="L6482" s="408"/>
      <c r="M6482" s="65"/>
    </row>
    <row r="6483" spans="2:13">
      <c r="B6483" s="66" t="s">
        <v>1714</v>
      </c>
      <c r="C6483" s="86">
        <v>0.62</v>
      </c>
      <c r="D6483" s="63" t="s">
        <v>1664</v>
      </c>
      <c r="E6483" s="90">
        <v>90</v>
      </c>
      <c r="F6483" s="68"/>
      <c r="G6483" s="72" t="s">
        <v>1664</v>
      </c>
      <c r="H6483" s="91">
        <v>60</v>
      </c>
      <c r="I6483" s="70"/>
      <c r="J6483" s="128"/>
      <c r="K6483" s="408"/>
      <c r="L6483" s="408"/>
      <c r="M6483" s="65"/>
    </row>
    <row r="6484" spans="2:13">
      <c r="B6484" s="844" t="s">
        <v>1671</v>
      </c>
      <c r="C6484" s="839"/>
      <c r="D6484" s="840"/>
      <c r="E6484" s="838" t="s">
        <v>1672</v>
      </c>
      <c r="F6484" s="839"/>
      <c r="G6484" s="840"/>
      <c r="H6484" s="838" t="s">
        <v>1673</v>
      </c>
      <c r="I6484" s="839"/>
      <c r="J6484" s="840"/>
      <c r="K6484" s="838" t="s">
        <v>1701</v>
      </c>
      <c r="L6484" s="839"/>
      <c r="M6484" s="845"/>
    </row>
    <row r="6485" spans="2:13">
      <c r="B6485" s="73" t="s">
        <v>1674</v>
      </c>
      <c r="C6485" s="405" t="s">
        <v>1675</v>
      </c>
      <c r="D6485" s="406" t="s">
        <v>1676</v>
      </c>
      <c r="E6485" s="404" t="s">
        <v>1674</v>
      </c>
      <c r="F6485" s="405" t="s">
        <v>1675</v>
      </c>
      <c r="G6485" s="406" t="s">
        <v>1676</v>
      </c>
      <c r="H6485" s="404" t="s">
        <v>1694</v>
      </c>
      <c r="I6485" s="405" t="s">
        <v>1731</v>
      </c>
      <c r="J6485" s="406" t="s">
        <v>1732</v>
      </c>
      <c r="K6485" s="404" t="s">
        <v>1702</v>
      </c>
      <c r="L6485" s="405"/>
      <c r="M6485" s="77" t="s">
        <v>1703</v>
      </c>
    </row>
    <row r="6486" spans="2:13">
      <c r="B6486" s="61" t="s">
        <v>1678</v>
      </c>
      <c r="C6486" s="86" t="s">
        <v>1144</v>
      </c>
      <c r="D6486" s="92">
        <v>102</v>
      </c>
      <c r="E6486" s="407" t="s">
        <v>1678</v>
      </c>
      <c r="F6486" s="94" t="s">
        <v>944</v>
      </c>
      <c r="G6486" s="92">
        <v>68</v>
      </c>
      <c r="H6486" s="407" t="s">
        <v>1695</v>
      </c>
      <c r="I6486" s="86">
        <v>0</v>
      </c>
      <c r="J6486" s="92">
        <v>10</v>
      </c>
      <c r="K6486" s="407" t="s">
        <v>1704</v>
      </c>
      <c r="L6486" s="408"/>
      <c r="M6486" s="107">
        <v>0</v>
      </c>
    </row>
    <row r="6487" spans="2:13">
      <c r="B6487" s="61" t="s">
        <v>1679</v>
      </c>
      <c r="C6487" s="86" t="s">
        <v>847</v>
      </c>
      <c r="D6487" s="92">
        <v>75</v>
      </c>
      <c r="E6487" s="407" t="s">
        <v>1679</v>
      </c>
      <c r="F6487" s="86" t="s">
        <v>844</v>
      </c>
      <c r="G6487" s="92">
        <v>102</v>
      </c>
      <c r="H6487" s="407" t="s">
        <v>1696</v>
      </c>
      <c r="I6487" s="86">
        <v>90</v>
      </c>
      <c r="J6487" s="92">
        <v>-50</v>
      </c>
      <c r="K6487" s="407" t="s">
        <v>1735</v>
      </c>
      <c r="L6487" s="408"/>
      <c r="M6487" s="107">
        <v>0</v>
      </c>
    </row>
    <row r="6488" spans="2:13">
      <c r="B6488" s="61" t="s">
        <v>1680</v>
      </c>
      <c r="C6488" s="86" t="s">
        <v>644</v>
      </c>
      <c r="D6488" s="92">
        <v>81</v>
      </c>
      <c r="E6488" s="407" t="s">
        <v>1680</v>
      </c>
      <c r="F6488" s="86" t="s">
        <v>1271</v>
      </c>
      <c r="G6488" s="92">
        <v>95</v>
      </c>
      <c r="H6488" s="407" t="s">
        <v>1697</v>
      </c>
      <c r="I6488" s="86">
        <v>0</v>
      </c>
      <c r="J6488" s="92">
        <v>30</v>
      </c>
      <c r="K6488" s="67" t="s">
        <v>1706</v>
      </c>
      <c r="L6488" s="68"/>
      <c r="M6488" s="101">
        <v>0</v>
      </c>
    </row>
    <row r="6489" spans="2:13">
      <c r="B6489" s="61" t="s">
        <v>1681</v>
      </c>
      <c r="C6489" s="109" t="s">
        <v>1784</v>
      </c>
      <c r="D6489" s="92">
        <v>75</v>
      </c>
      <c r="E6489" s="407" t="s">
        <v>1681</v>
      </c>
      <c r="F6489" s="96" t="s">
        <v>1307</v>
      </c>
      <c r="G6489" s="92">
        <v>95</v>
      </c>
      <c r="H6489" s="407" t="s">
        <v>1698</v>
      </c>
      <c r="I6489" s="86">
        <v>0</v>
      </c>
      <c r="J6489" s="92">
        <v>10</v>
      </c>
      <c r="K6489" s="838" t="s">
        <v>1707</v>
      </c>
      <c r="L6489" s="839"/>
      <c r="M6489" s="845"/>
    </row>
    <row r="6490" spans="2:13">
      <c r="B6490" s="61" t="s">
        <v>1682</v>
      </c>
      <c r="C6490" s="86" t="s">
        <v>1722</v>
      </c>
      <c r="D6490" s="92">
        <v>0</v>
      </c>
      <c r="E6490" s="407" t="s">
        <v>1682</v>
      </c>
      <c r="F6490" s="86" t="s">
        <v>1722</v>
      </c>
      <c r="G6490" s="92">
        <v>0</v>
      </c>
      <c r="H6490" s="408" t="s">
        <v>1724</v>
      </c>
      <c r="I6490" s="86">
        <v>50</v>
      </c>
      <c r="J6490" s="92">
        <v>0</v>
      </c>
      <c r="K6490" s="846" t="s">
        <v>1708</v>
      </c>
      <c r="L6490" s="847"/>
      <c r="M6490" s="107">
        <v>0</v>
      </c>
    </row>
    <row r="6491" spans="2:13">
      <c r="B6491" s="61" t="s">
        <v>1683</v>
      </c>
      <c r="C6491" s="86" t="s">
        <v>663</v>
      </c>
      <c r="D6491" s="92">
        <v>90</v>
      </c>
      <c r="E6491" s="407" t="s">
        <v>1683</v>
      </c>
      <c r="F6491" s="86" t="s">
        <v>950</v>
      </c>
      <c r="G6491" s="92">
        <v>95</v>
      </c>
      <c r="H6491" s="407" t="s">
        <v>1699</v>
      </c>
      <c r="I6491" s="86">
        <v>0</v>
      </c>
      <c r="J6491" s="92">
        <v>10</v>
      </c>
      <c r="K6491" s="846" t="s">
        <v>1709</v>
      </c>
      <c r="L6491" s="847"/>
      <c r="M6491" s="107">
        <v>0</v>
      </c>
    </row>
    <row r="6492" spans="2:13">
      <c r="B6492" s="61" t="s">
        <v>1684</v>
      </c>
      <c r="C6492" s="96" t="s">
        <v>869</v>
      </c>
      <c r="D6492" s="92">
        <v>150</v>
      </c>
      <c r="E6492" s="407" t="s">
        <v>1684</v>
      </c>
      <c r="F6492" s="94" t="s">
        <v>866</v>
      </c>
      <c r="G6492" s="92">
        <v>84</v>
      </c>
      <c r="H6492" s="407" t="s">
        <v>1685</v>
      </c>
      <c r="I6492" s="86">
        <v>85</v>
      </c>
      <c r="J6492" s="92">
        <v>30</v>
      </c>
      <c r="K6492" s="846" t="s">
        <v>1710</v>
      </c>
      <c r="L6492" s="847"/>
      <c r="M6492" s="107">
        <v>100</v>
      </c>
    </row>
    <row r="6493" spans="2:13">
      <c r="B6493" s="61" t="s">
        <v>1685</v>
      </c>
      <c r="C6493" s="86" t="s">
        <v>1095</v>
      </c>
      <c r="D6493" s="92">
        <v>80</v>
      </c>
      <c r="E6493" s="407" t="s">
        <v>1685</v>
      </c>
      <c r="F6493" s="86" t="s">
        <v>1722</v>
      </c>
      <c r="G6493" s="92">
        <v>0</v>
      </c>
      <c r="H6493" s="407" t="s">
        <v>1700</v>
      </c>
      <c r="I6493" s="100">
        <v>0</v>
      </c>
      <c r="J6493" s="106">
        <v>0</v>
      </c>
      <c r="K6493" s="593" t="s">
        <v>2003</v>
      </c>
      <c r="L6493" s="100"/>
      <c r="M6493" s="101">
        <v>0</v>
      </c>
    </row>
    <row r="6494" spans="2:13">
      <c r="B6494" s="61" t="s">
        <v>1686</v>
      </c>
      <c r="C6494" s="86" t="s">
        <v>1723</v>
      </c>
      <c r="D6494" s="92" t="s">
        <v>1723</v>
      </c>
      <c r="E6494" s="407" t="s">
        <v>1686</v>
      </c>
      <c r="F6494" s="86" t="s">
        <v>1723</v>
      </c>
      <c r="G6494" s="92" t="s">
        <v>1723</v>
      </c>
      <c r="H6494" s="848" t="s">
        <v>1712</v>
      </c>
      <c r="I6494" s="849"/>
      <c r="J6494" s="81" t="s">
        <v>1711</v>
      </c>
      <c r="K6494" s="97">
        <v>50</v>
      </c>
      <c r="L6494" s="82" t="s">
        <v>1705</v>
      </c>
      <c r="M6494" s="98">
        <v>125</v>
      </c>
    </row>
    <row r="6495" spans="2:13">
      <c r="B6495" s="61" t="s">
        <v>1687</v>
      </c>
      <c r="C6495" s="86" t="s">
        <v>1722</v>
      </c>
      <c r="D6495" s="92">
        <v>0</v>
      </c>
      <c r="E6495" s="407" t="s">
        <v>1687</v>
      </c>
      <c r="F6495" s="86" t="s">
        <v>1722</v>
      </c>
      <c r="G6495" s="92">
        <v>0</v>
      </c>
      <c r="H6495" s="408"/>
      <c r="I6495" s="408"/>
      <c r="J6495" s="408"/>
      <c r="K6495" s="408"/>
      <c r="L6495" s="408"/>
      <c r="M6495" s="65"/>
    </row>
    <row r="6496" spans="2:13">
      <c r="B6496" s="61" t="s">
        <v>1688</v>
      </c>
      <c r="C6496" s="86" t="s">
        <v>1722</v>
      </c>
      <c r="D6496" s="92">
        <v>0</v>
      </c>
      <c r="E6496" s="407" t="s">
        <v>1688</v>
      </c>
      <c r="F6496" s="86" t="s">
        <v>1722</v>
      </c>
      <c r="G6496" s="92">
        <v>0</v>
      </c>
      <c r="H6496" s="408"/>
      <c r="I6496" s="408"/>
      <c r="J6496" s="408"/>
      <c r="K6496" s="408"/>
      <c r="L6496" s="408"/>
      <c r="M6496" s="65"/>
    </row>
    <row r="6497" spans="2:13">
      <c r="B6497" s="61" t="s">
        <v>1689</v>
      </c>
      <c r="C6497" s="86" t="s">
        <v>1017</v>
      </c>
      <c r="D6497" s="92">
        <v>102</v>
      </c>
      <c r="E6497" s="407" t="s">
        <v>1689</v>
      </c>
      <c r="F6497" s="86" t="s">
        <v>1722</v>
      </c>
      <c r="G6497" s="92">
        <v>0</v>
      </c>
      <c r="H6497" s="408"/>
      <c r="I6497" s="408"/>
      <c r="J6497" s="408"/>
      <c r="K6497" s="408"/>
      <c r="L6497" s="408"/>
      <c r="M6497" s="65"/>
    </row>
    <row r="6498" spans="2:13">
      <c r="B6498" s="61" t="s">
        <v>1690</v>
      </c>
      <c r="C6498" s="86" t="s">
        <v>1723</v>
      </c>
      <c r="D6498" s="92" t="s">
        <v>1723</v>
      </c>
      <c r="E6498" s="407" t="s">
        <v>1690</v>
      </c>
      <c r="F6498" s="86" t="s">
        <v>1723</v>
      </c>
      <c r="G6498" s="92" t="s">
        <v>1723</v>
      </c>
      <c r="H6498" s="408"/>
      <c r="I6498" s="408"/>
      <c r="J6498" s="408"/>
      <c r="K6498" s="408"/>
      <c r="L6498" s="408"/>
      <c r="M6498" s="65"/>
    </row>
    <row r="6499" spans="2:13">
      <c r="B6499" s="61" t="s">
        <v>1691</v>
      </c>
      <c r="C6499" s="96" t="s">
        <v>1187</v>
      </c>
      <c r="D6499" s="92">
        <v>70</v>
      </c>
      <c r="E6499" s="407" t="s">
        <v>1691</v>
      </c>
      <c r="F6499" s="86" t="s">
        <v>1722</v>
      </c>
      <c r="G6499" s="92">
        <v>0</v>
      </c>
      <c r="H6499" s="86" t="s">
        <v>1716</v>
      </c>
      <c r="I6499" s="408"/>
      <c r="J6499" s="85" t="s">
        <v>1717</v>
      </c>
      <c r="K6499" s="408"/>
      <c r="L6499" s="85" t="s">
        <v>1718</v>
      </c>
      <c r="M6499" s="65"/>
    </row>
    <row r="6500" spans="2:13">
      <c r="B6500" s="61" t="s">
        <v>1692</v>
      </c>
      <c r="C6500" s="86" t="s">
        <v>1074</v>
      </c>
      <c r="D6500" s="92">
        <v>120</v>
      </c>
      <c r="E6500" s="407" t="s">
        <v>1692</v>
      </c>
      <c r="F6500" s="96" t="s">
        <v>799</v>
      </c>
      <c r="G6500" s="92">
        <v>90</v>
      </c>
      <c r="H6500" s="408"/>
      <c r="I6500" s="408"/>
      <c r="J6500" s="408"/>
      <c r="K6500" s="408"/>
      <c r="L6500" s="408"/>
      <c r="M6500" s="65"/>
    </row>
    <row r="6501" spans="2:13">
      <c r="B6501" s="61" t="s">
        <v>1677</v>
      </c>
      <c r="C6501" s="86" t="s">
        <v>752</v>
      </c>
      <c r="D6501" s="92">
        <v>80</v>
      </c>
      <c r="E6501" s="407" t="s">
        <v>1677</v>
      </c>
      <c r="F6501" s="86" t="s">
        <v>1722</v>
      </c>
      <c r="G6501" s="92">
        <v>0</v>
      </c>
      <c r="H6501" s="408"/>
      <c r="I6501" s="408"/>
      <c r="J6501" s="408"/>
      <c r="K6501" s="408"/>
      <c r="L6501" s="408"/>
      <c r="M6501" s="65"/>
    </row>
    <row r="6502" spans="2:13">
      <c r="B6502" s="61" t="s">
        <v>1693</v>
      </c>
      <c r="C6502" s="86" t="s">
        <v>963</v>
      </c>
      <c r="D6502" s="92">
        <v>80</v>
      </c>
      <c r="E6502" s="407" t="s">
        <v>1693</v>
      </c>
      <c r="F6502" s="96" t="s">
        <v>860</v>
      </c>
      <c r="G6502" s="92">
        <v>80</v>
      </c>
      <c r="H6502" s="408"/>
      <c r="I6502" s="408"/>
      <c r="J6502" s="408"/>
      <c r="K6502" s="408"/>
      <c r="L6502" s="408"/>
      <c r="M6502" s="65"/>
    </row>
    <row r="6503" spans="2:13" ht="15.75" thickBot="1">
      <c r="B6503" s="102" t="s">
        <v>1729</v>
      </c>
      <c r="C6503" s="93"/>
      <c r="D6503" s="108">
        <v>92</v>
      </c>
      <c r="E6503" s="103" t="s">
        <v>1730</v>
      </c>
      <c r="F6503" s="93"/>
      <c r="G6503" s="108">
        <v>89</v>
      </c>
      <c r="H6503" s="83"/>
      <c r="I6503" s="83"/>
      <c r="J6503" s="83"/>
      <c r="K6503" s="83"/>
      <c r="L6503" s="83"/>
      <c r="M6503" s="84"/>
    </row>
    <row r="6504" spans="2:13" ht="15.75" thickTop="1">
      <c r="B6504" s="156"/>
      <c r="C6504" s="157"/>
      <c r="D6504" s="157"/>
      <c r="E6504" s="156"/>
      <c r="F6504" s="157"/>
      <c r="G6504" s="157"/>
      <c r="H6504" s="156"/>
      <c r="I6504" s="156"/>
      <c r="J6504" s="156"/>
      <c r="K6504" s="156"/>
      <c r="L6504" s="156"/>
      <c r="M6504" s="156"/>
    </row>
    <row r="6505" spans="2:13">
      <c r="B6505" s="156"/>
      <c r="C6505" s="157"/>
      <c r="D6505" s="157"/>
      <c r="E6505" s="156"/>
      <c r="F6505" s="157"/>
      <c r="G6505" s="157"/>
      <c r="H6505" s="156"/>
      <c r="I6505" s="156"/>
      <c r="J6505" s="156"/>
      <c r="K6505" s="156"/>
      <c r="L6505" s="156"/>
      <c r="M6505" s="156"/>
    </row>
    <row r="6506" spans="2:13" ht="15.75" thickBot="1">
      <c r="B6506" s="156"/>
      <c r="C6506" s="157"/>
      <c r="D6506" s="157"/>
      <c r="E6506" s="156"/>
      <c r="F6506" s="157"/>
      <c r="G6506" s="157"/>
      <c r="H6506" s="156"/>
      <c r="I6506" s="156"/>
      <c r="J6506" s="156"/>
      <c r="K6506" s="156"/>
      <c r="L6506" s="156"/>
      <c r="M6506" s="156"/>
    </row>
    <row r="6507" spans="2:13" ht="16.5" thickTop="1" thickBot="1">
      <c r="B6507" s="833" t="s">
        <v>1836</v>
      </c>
      <c r="C6507" s="834"/>
      <c r="D6507" s="835" t="s">
        <v>1658</v>
      </c>
      <c r="E6507" s="836"/>
      <c r="F6507" s="836"/>
      <c r="G6507" s="836"/>
      <c r="H6507" s="836"/>
      <c r="I6507" s="837"/>
      <c r="J6507" s="112"/>
      <c r="K6507" s="59"/>
      <c r="L6507" s="59"/>
      <c r="M6507" s="60"/>
    </row>
    <row r="6508" spans="2:13" ht="15.75" thickTop="1">
      <c r="B6508" s="66" t="s">
        <v>1667</v>
      </c>
      <c r="C6508" s="601" t="s">
        <v>2083</v>
      </c>
      <c r="D6508" s="267" t="s">
        <v>1652</v>
      </c>
      <c r="E6508" s="268" t="s">
        <v>1653</v>
      </c>
      <c r="F6508" s="268" t="s">
        <v>1654</v>
      </c>
      <c r="G6508" s="268" t="s">
        <v>1656</v>
      </c>
      <c r="H6508" s="268" t="s">
        <v>1655</v>
      </c>
      <c r="I6508" s="269" t="s">
        <v>1657</v>
      </c>
      <c r="J6508" s="113"/>
      <c r="K6508" s="266"/>
      <c r="L6508" s="266"/>
      <c r="M6508" s="65"/>
    </row>
    <row r="6509" spans="2:13">
      <c r="B6509" s="66" t="s">
        <v>1757</v>
      </c>
      <c r="C6509" s="86" t="s">
        <v>1745</v>
      </c>
      <c r="D6509" s="87">
        <v>60</v>
      </c>
      <c r="E6509" s="88">
        <v>70</v>
      </c>
      <c r="F6509" s="88">
        <v>55</v>
      </c>
      <c r="G6509" s="88">
        <v>125</v>
      </c>
      <c r="H6509" s="88">
        <v>105</v>
      </c>
      <c r="I6509" s="89">
        <v>90</v>
      </c>
      <c r="J6509" s="113"/>
      <c r="K6509" s="266"/>
      <c r="L6509" s="266"/>
      <c r="M6509" s="65"/>
    </row>
    <row r="6510" spans="2:13">
      <c r="B6510" s="66" t="s">
        <v>1665</v>
      </c>
      <c r="C6510" s="86" t="s">
        <v>8</v>
      </c>
      <c r="D6510" s="838" t="s">
        <v>1669</v>
      </c>
      <c r="E6510" s="839"/>
      <c r="F6510" s="839"/>
      <c r="G6510" s="839"/>
      <c r="H6510" s="839"/>
      <c r="I6510" s="840"/>
      <c r="J6510" s="113"/>
      <c r="K6510" s="266"/>
      <c r="L6510" s="266"/>
      <c r="M6510" s="65"/>
    </row>
    <row r="6511" spans="2:13">
      <c r="B6511" s="66" t="s">
        <v>1666</v>
      </c>
      <c r="C6511" s="86" t="s">
        <v>12</v>
      </c>
      <c r="D6511" s="841" t="s">
        <v>1661</v>
      </c>
      <c r="E6511" s="842"/>
      <c r="F6511" s="842"/>
      <c r="G6511" s="842" t="s">
        <v>1662</v>
      </c>
      <c r="H6511" s="842"/>
      <c r="I6511" s="843"/>
      <c r="J6511" s="113"/>
      <c r="K6511" s="266"/>
      <c r="L6511" s="266"/>
      <c r="M6511" s="65"/>
    </row>
    <row r="6512" spans="2:13">
      <c r="B6512" s="66" t="s">
        <v>1670</v>
      </c>
      <c r="C6512" s="96" t="s">
        <v>1521</v>
      </c>
      <c r="D6512" s="63" t="s">
        <v>1663</v>
      </c>
      <c r="E6512" s="266" t="s">
        <v>1180</v>
      </c>
      <c r="F6512" s="266"/>
      <c r="G6512" s="64" t="s">
        <v>1663</v>
      </c>
      <c r="H6512" s="266" t="s">
        <v>1095</v>
      </c>
      <c r="I6512" s="70"/>
      <c r="J6512" s="277"/>
      <c r="K6512" s="266"/>
      <c r="L6512" s="266"/>
      <c r="M6512" s="65"/>
    </row>
    <row r="6513" spans="2:13">
      <c r="B6513" s="66" t="s">
        <v>1659</v>
      </c>
      <c r="C6513" s="86">
        <v>453.48</v>
      </c>
      <c r="D6513" s="71" t="s">
        <v>1664</v>
      </c>
      <c r="E6513" s="90">
        <v>80</v>
      </c>
      <c r="F6513" s="68"/>
      <c r="G6513" s="72" t="s">
        <v>1664</v>
      </c>
      <c r="H6513" s="90">
        <v>80</v>
      </c>
      <c r="I6513" s="69"/>
      <c r="J6513" s="217"/>
      <c r="K6513" s="266"/>
      <c r="L6513" s="266"/>
      <c r="M6513" s="65"/>
    </row>
    <row r="6514" spans="2:13">
      <c r="B6514" s="66" t="s">
        <v>1660</v>
      </c>
      <c r="C6514" s="86">
        <v>197.83</v>
      </c>
      <c r="D6514" s="838" t="s">
        <v>1668</v>
      </c>
      <c r="E6514" s="839"/>
      <c r="F6514" s="839"/>
      <c r="G6514" s="839"/>
      <c r="H6514" s="839"/>
      <c r="I6514" s="840"/>
      <c r="J6514" s="217"/>
      <c r="K6514" s="266"/>
      <c r="L6514" s="266"/>
      <c r="M6514" s="65"/>
    </row>
    <row r="6515" spans="2:13">
      <c r="B6515" s="66" t="s">
        <v>1728</v>
      </c>
      <c r="C6515" s="140">
        <v>437.93</v>
      </c>
      <c r="D6515" s="841" t="s">
        <v>1661</v>
      </c>
      <c r="E6515" s="842"/>
      <c r="F6515" s="842"/>
      <c r="G6515" s="842" t="s">
        <v>1662</v>
      </c>
      <c r="H6515" s="842"/>
      <c r="I6515" s="843"/>
      <c r="J6515" s="217"/>
      <c r="K6515" s="266"/>
      <c r="L6515" s="266"/>
      <c r="M6515" s="65"/>
    </row>
    <row r="6516" spans="2:13">
      <c r="B6516" s="66" t="s">
        <v>1713</v>
      </c>
      <c r="C6516" s="86">
        <v>0.92</v>
      </c>
      <c r="D6516" s="63" t="s">
        <v>1663</v>
      </c>
      <c r="E6516" s="266" t="s">
        <v>979</v>
      </c>
      <c r="F6516" s="266"/>
      <c r="G6516" s="64" t="s">
        <v>1663</v>
      </c>
      <c r="H6516" s="266" t="s">
        <v>1216</v>
      </c>
      <c r="I6516" s="70"/>
      <c r="J6516" s="217"/>
      <c r="K6516" s="266"/>
      <c r="L6516" s="266"/>
      <c r="M6516" s="65"/>
    </row>
    <row r="6517" spans="2:13">
      <c r="B6517" s="66" t="s">
        <v>1714</v>
      </c>
      <c r="C6517" s="86">
        <v>1.38</v>
      </c>
      <c r="D6517" s="63" t="s">
        <v>1664</v>
      </c>
      <c r="E6517" s="90">
        <v>126</v>
      </c>
      <c r="F6517" s="68"/>
      <c r="G6517" s="72" t="s">
        <v>1664</v>
      </c>
      <c r="H6517" s="91">
        <v>90</v>
      </c>
      <c r="I6517" s="70"/>
      <c r="J6517" s="217"/>
      <c r="K6517" s="266"/>
      <c r="L6517" s="266"/>
      <c r="M6517" s="65"/>
    </row>
    <row r="6518" spans="2:13">
      <c r="B6518" s="844" t="s">
        <v>1671</v>
      </c>
      <c r="C6518" s="839"/>
      <c r="D6518" s="840"/>
      <c r="E6518" s="838" t="s">
        <v>1672</v>
      </c>
      <c r="F6518" s="839"/>
      <c r="G6518" s="840"/>
      <c r="H6518" s="838" t="s">
        <v>1673</v>
      </c>
      <c r="I6518" s="839"/>
      <c r="J6518" s="840"/>
      <c r="K6518" s="838" t="s">
        <v>1701</v>
      </c>
      <c r="L6518" s="839"/>
      <c r="M6518" s="845"/>
    </row>
    <row r="6519" spans="2:13">
      <c r="B6519" s="73" t="s">
        <v>1674</v>
      </c>
      <c r="C6519" s="268" t="s">
        <v>1675</v>
      </c>
      <c r="D6519" s="269" t="s">
        <v>1676</v>
      </c>
      <c r="E6519" s="267" t="s">
        <v>1674</v>
      </c>
      <c r="F6519" s="268" t="s">
        <v>1675</v>
      </c>
      <c r="G6519" s="269" t="s">
        <v>1676</v>
      </c>
      <c r="H6519" s="267" t="s">
        <v>1694</v>
      </c>
      <c r="I6519" s="268" t="s">
        <v>1731</v>
      </c>
      <c r="J6519" s="269" t="s">
        <v>1732</v>
      </c>
      <c r="K6519" s="267" t="s">
        <v>1702</v>
      </c>
      <c r="L6519" s="268"/>
      <c r="M6519" s="77" t="s">
        <v>1703</v>
      </c>
    </row>
    <row r="6520" spans="2:13">
      <c r="B6520" s="61" t="s">
        <v>1678</v>
      </c>
      <c r="C6520" s="86" t="s">
        <v>1144</v>
      </c>
      <c r="D6520" s="92">
        <v>102</v>
      </c>
      <c r="E6520" s="265" t="s">
        <v>1678</v>
      </c>
      <c r="F6520" s="94" t="s">
        <v>944</v>
      </c>
      <c r="G6520" s="92">
        <v>68</v>
      </c>
      <c r="H6520" s="265" t="s">
        <v>1695</v>
      </c>
      <c r="I6520" s="86">
        <v>0</v>
      </c>
      <c r="J6520" s="92">
        <v>0</v>
      </c>
      <c r="K6520" s="265" t="s">
        <v>1704</v>
      </c>
      <c r="L6520" s="266"/>
      <c r="M6520" s="107">
        <v>30</v>
      </c>
    </row>
    <row r="6521" spans="2:13">
      <c r="B6521" s="61" t="s">
        <v>1679</v>
      </c>
      <c r="C6521" s="86" t="s">
        <v>1722</v>
      </c>
      <c r="D6521" s="92">
        <v>0</v>
      </c>
      <c r="E6521" s="265" t="s">
        <v>1679</v>
      </c>
      <c r="F6521" s="86" t="s">
        <v>1722</v>
      </c>
      <c r="G6521" s="92">
        <v>0</v>
      </c>
      <c r="H6521" s="265" t="s">
        <v>1696</v>
      </c>
      <c r="I6521" s="86">
        <v>90</v>
      </c>
      <c r="J6521" s="92">
        <v>0</v>
      </c>
      <c r="K6521" s="265" t="s">
        <v>1735</v>
      </c>
      <c r="L6521" s="266"/>
      <c r="M6521" s="107">
        <v>67</v>
      </c>
    </row>
    <row r="6522" spans="2:13">
      <c r="B6522" s="61" t="s">
        <v>1680</v>
      </c>
      <c r="C6522" s="86" t="s">
        <v>1722</v>
      </c>
      <c r="D6522" s="92">
        <v>0</v>
      </c>
      <c r="E6522" s="265" t="s">
        <v>1680</v>
      </c>
      <c r="F6522" s="86" t="s">
        <v>1722</v>
      </c>
      <c r="G6522" s="92">
        <v>0</v>
      </c>
      <c r="H6522" s="265" t="s">
        <v>1697</v>
      </c>
      <c r="I6522" s="86">
        <v>0</v>
      </c>
      <c r="J6522" s="92">
        <v>10</v>
      </c>
      <c r="K6522" s="67" t="s">
        <v>1706</v>
      </c>
      <c r="L6522" s="68"/>
      <c r="M6522" s="101">
        <v>50</v>
      </c>
    </row>
    <row r="6523" spans="2:13">
      <c r="B6523" s="61" t="s">
        <v>1681</v>
      </c>
      <c r="C6523" s="86" t="s">
        <v>1722</v>
      </c>
      <c r="D6523" s="92">
        <v>0</v>
      </c>
      <c r="E6523" s="265" t="s">
        <v>1681</v>
      </c>
      <c r="F6523" s="86" t="s">
        <v>1722</v>
      </c>
      <c r="G6523" s="92">
        <v>0</v>
      </c>
      <c r="H6523" s="265" t="s">
        <v>1698</v>
      </c>
      <c r="I6523" s="86">
        <v>0</v>
      </c>
      <c r="J6523" s="92">
        <v>0</v>
      </c>
      <c r="K6523" s="838" t="s">
        <v>1707</v>
      </c>
      <c r="L6523" s="839"/>
      <c r="M6523" s="845"/>
    </row>
    <row r="6524" spans="2:13">
      <c r="B6524" s="61" t="s">
        <v>1682</v>
      </c>
      <c r="C6524" s="86" t="s">
        <v>1723</v>
      </c>
      <c r="D6524" s="92" t="s">
        <v>1723</v>
      </c>
      <c r="E6524" s="265" t="s">
        <v>1682</v>
      </c>
      <c r="F6524" s="86" t="s">
        <v>1723</v>
      </c>
      <c r="G6524" s="92" t="s">
        <v>1723</v>
      </c>
      <c r="H6524" s="266" t="s">
        <v>1724</v>
      </c>
      <c r="I6524" s="86">
        <v>50</v>
      </c>
      <c r="J6524" s="92">
        <v>0</v>
      </c>
      <c r="K6524" s="846" t="s">
        <v>1708</v>
      </c>
      <c r="L6524" s="847"/>
      <c r="M6524" s="107">
        <v>30</v>
      </c>
    </row>
    <row r="6525" spans="2:13">
      <c r="B6525" s="61" t="s">
        <v>1683</v>
      </c>
      <c r="C6525" s="86" t="s">
        <v>1722</v>
      </c>
      <c r="D6525" s="92">
        <v>0</v>
      </c>
      <c r="E6525" s="265" t="s">
        <v>1683</v>
      </c>
      <c r="F6525" s="86" t="s">
        <v>1722</v>
      </c>
      <c r="G6525" s="92">
        <v>0</v>
      </c>
      <c r="H6525" s="265" t="s">
        <v>1699</v>
      </c>
      <c r="I6525" s="86">
        <v>75</v>
      </c>
      <c r="J6525" s="92">
        <v>0</v>
      </c>
      <c r="K6525" s="846" t="s">
        <v>1709</v>
      </c>
      <c r="L6525" s="847"/>
      <c r="M6525" s="107">
        <v>50</v>
      </c>
    </row>
    <row r="6526" spans="2:13">
      <c r="B6526" s="61" t="s">
        <v>1684</v>
      </c>
      <c r="C6526" s="86" t="s">
        <v>1722</v>
      </c>
      <c r="D6526" s="92">
        <v>0</v>
      </c>
      <c r="E6526" s="265" t="s">
        <v>1684</v>
      </c>
      <c r="F6526" s="86" t="s">
        <v>1722</v>
      </c>
      <c r="G6526" s="92">
        <v>0</v>
      </c>
      <c r="H6526" s="265" t="s">
        <v>1685</v>
      </c>
      <c r="I6526" s="86">
        <v>85</v>
      </c>
      <c r="J6526" s="92">
        <v>30</v>
      </c>
      <c r="K6526" s="846" t="s">
        <v>1710</v>
      </c>
      <c r="L6526" s="847"/>
      <c r="M6526" s="107">
        <v>0</v>
      </c>
    </row>
    <row r="6527" spans="2:13">
      <c r="B6527" s="61" t="s">
        <v>1685</v>
      </c>
      <c r="C6527" s="86" t="s">
        <v>1723</v>
      </c>
      <c r="D6527" s="92" t="s">
        <v>1723</v>
      </c>
      <c r="E6527" s="265" t="s">
        <v>1685</v>
      </c>
      <c r="F6527" s="86" t="s">
        <v>1723</v>
      </c>
      <c r="G6527" s="92" t="s">
        <v>1723</v>
      </c>
      <c r="H6527" s="265" t="s">
        <v>1700</v>
      </c>
      <c r="I6527" s="100">
        <v>75</v>
      </c>
      <c r="J6527" s="106">
        <v>0</v>
      </c>
      <c r="K6527" s="593" t="s">
        <v>2003</v>
      </c>
      <c r="L6527" s="100"/>
      <c r="M6527" s="101">
        <v>0</v>
      </c>
    </row>
    <row r="6528" spans="2:13">
      <c r="B6528" s="61" t="s">
        <v>1686</v>
      </c>
      <c r="C6528" s="86" t="s">
        <v>1722</v>
      </c>
      <c r="D6528" s="92">
        <v>0</v>
      </c>
      <c r="E6528" s="265" t="s">
        <v>1686</v>
      </c>
      <c r="F6528" s="86" t="s">
        <v>1722</v>
      </c>
      <c r="G6528" s="92">
        <v>0</v>
      </c>
      <c r="H6528" s="848" t="s">
        <v>1712</v>
      </c>
      <c r="I6528" s="849"/>
      <c r="J6528" s="81" t="s">
        <v>1711</v>
      </c>
      <c r="K6528" s="97">
        <v>-10</v>
      </c>
      <c r="L6528" s="82" t="s">
        <v>1705</v>
      </c>
      <c r="M6528" s="98">
        <v>55</v>
      </c>
    </row>
    <row r="6529" spans="2:13">
      <c r="B6529" s="61" t="s">
        <v>1687</v>
      </c>
      <c r="C6529" s="86" t="s">
        <v>1722</v>
      </c>
      <c r="D6529" s="92">
        <v>0</v>
      </c>
      <c r="E6529" s="265" t="s">
        <v>1687</v>
      </c>
      <c r="F6529" s="86" t="s">
        <v>1722</v>
      </c>
      <c r="G6529" s="92">
        <v>0</v>
      </c>
      <c r="H6529" s="266"/>
      <c r="I6529" s="266"/>
      <c r="J6529" s="266"/>
      <c r="K6529" s="266"/>
      <c r="L6529" s="266"/>
      <c r="M6529" s="65"/>
    </row>
    <row r="6530" spans="2:13">
      <c r="B6530" s="61" t="s">
        <v>1688</v>
      </c>
      <c r="C6530" s="86" t="s">
        <v>1722</v>
      </c>
      <c r="D6530" s="92">
        <v>0</v>
      </c>
      <c r="E6530" s="265" t="s">
        <v>1688</v>
      </c>
      <c r="F6530" s="96" t="s">
        <v>829</v>
      </c>
      <c r="G6530" s="92">
        <v>80</v>
      </c>
      <c r="H6530" s="266"/>
      <c r="I6530" s="266"/>
      <c r="J6530" s="266"/>
      <c r="K6530" s="266"/>
      <c r="L6530" s="266"/>
      <c r="M6530" s="65"/>
    </row>
    <row r="6531" spans="2:13">
      <c r="B6531" s="61" t="s">
        <v>1689</v>
      </c>
      <c r="C6531" s="94" t="s">
        <v>879</v>
      </c>
      <c r="D6531" s="92">
        <v>51</v>
      </c>
      <c r="E6531" s="265" t="s">
        <v>1689</v>
      </c>
      <c r="F6531" s="86" t="s">
        <v>1722</v>
      </c>
      <c r="G6531" s="92">
        <v>0</v>
      </c>
      <c r="H6531" s="266"/>
      <c r="I6531" s="266"/>
      <c r="J6531" s="266"/>
      <c r="K6531" s="266"/>
      <c r="L6531" s="266"/>
      <c r="M6531" s="65"/>
    </row>
    <row r="6532" spans="2:13">
      <c r="B6532" s="61" t="s">
        <v>1690</v>
      </c>
      <c r="C6532" s="86" t="s">
        <v>1722</v>
      </c>
      <c r="D6532" s="92">
        <v>0</v>
      </c>
      <c r="E6532" s="265" t="s">
        <v>1690</v>
      </c>
      <c r="F6532" s="86" t="s">
        <v>1722</v>
      </c>
      <c r="G6532" s="92">
        <v>0</v>
      </c>
      <c r="H6532" s="266"/>
      <c r="I6532" s="266"/>
      <c r="J6532" s="266"/>
      <c r="K6532" s="266"/>
      <c r="L6532" s="266"/>
      <c r="M6532" s="65"/>
    </row>
    <row r="6533" spans="2:13">
      <c r="B6533" s="61" t="s">
        <v>1691</v>
      </c>
      <c r="C6533" s="86" t="s">
        <v>1722</v>
      </c>
      <c r="D6533" s="92">
        <v>0</v>
      </c>
      <c r="E6533" s="265" t="s">
        <v>1691</v>
      </c>
      <c r="F6533" s="96" t="s">
        <v>1185</v>
      </c>
      <c r="G6533" s="92">
        <v>80</v>
      </c>
      <c r="H6533" s="86" t="s">
        <v>1716</v>
      </c>
      <c r="I6533" s="266"/>
      <c r="J6533" s="85" t="s">
        <v>1717</v>
      </c>
      <c r="K6533" s="266"/>
      <c r="L6533" s="85" t="s">
        <v>1718</v>
      </c>
      <c r="M6533" s="65"/>
    </row>
    <row r="6534" spans="2:13">
      <c r="B6534" s="61" t="s">
        <v>1692</v>
      </c>
      <c r="C6534" s="86" t="s">
        <v>1722</v>
      </c>
      <c r="D6534" s="92">
        <v>0</v>
      </c>
      <c r="E6534" s="265" t="s">
        <v>1692</v>
      </c>
      <c r="F6534" s="86" t="s">
        <v>1722</v>
      </c>
      <c r="G6534" s="92">
        <v>0</v>
      </c>
      <c r="H6534" s="266"/>
      <c r="I6534" s="266"/>
      <c r="J6534" s="266"/>
      <c r="K6534" s="266"/>
      <c r="L6534" s="266"/>
      <c r="M6534" s="65"/>
    </row>
    <row r="6535" spans="2:13">
      <c r="B6535" s="61" t="s">
        <v>1677</v>
      </c>
      <c r="C6535" s="86" t="s">
        <v>1722</v>
      </c>
      <c r="D6535" s="92">
        <v>0</v>
      </c>
      <c r="E6535" s="265" t="s">
        <v>1677</v>
      </c>
      <c r="F6535" s="86" t="s">
        <v>1722</v>
      </c>
      <c r="G6535" s="92">
        <v>0</v>
      </c>
      <c r="H6535" s="266"/>
      <c r="I6535" s="266"/>
      <c r="J6535" s="266"/>
      <c r="K6535" s="266"/>
      <c r="L6535" s="266"/>
      <c r="M6535" s="65"/>
    </row>
    <row r="6536" spans="2:13">
      <c r="B6536" s="61" t="s">
        <v>1693</v>
      </c>
      <c r="C6536" s="86" t="s">
        <v>1722</v>
      </c>
      <c r="D6536" s="92">
        <v>0</v>
      </c>
      <c r="E6536" s="265" t="s">
        <v>1693</v>
      </c>
      <c r="F6536" s="86" t="s">
        <v>1722</v>
      </c>
      <c r="G6536" s="92">
        <v>0</v>
      </c>
      <c r="H6536" s="266"/>
      <c r="I6536" s="266"/>
      <c r="J6536" s="266"/>
      <c r="K6536" s="266"/>
      <c r="L6536" s="266"/>
      <c r="M6536" s="65"/>
    </row>
    <row r="6537" spans="2:13" ht="15.75" thickBot="1">
      <c r="B6537" s="102" t="s">
        <v>1729</v>
      </c>
      <c r="C6537" s="93"/>
      <c r="D6537" s="108">
        <v>77</v>
      </c>
      <c r="E6537" s="103" t="s">
        <v>1730</v>
      </c>
      <c r="F6537" s="93"/>
      <c r="G6537" s="108">
        <v>76</v>
      </c>
      <c r="H6537" s="83"/>
      <c r="I6537" s="83"/>
      <c r="J6537" s="83"/>
      <c r="K6537" s="83"/>
      <c r="L6537" s="83"/>
      <c r="M6537" s="84"/>
    </row>
    <row r="6538" spans="2:13" ht="16.5" thickTop="1" thickBot="1">
      <c r="B6538" s="156"/>
      <c r="C6538" s="157"/>
      <c r="D6538" s="157"/>
      <c r="E6538" s="156"/>
      <c r="F6538" s="157"/>
      <c r="G6538" s="157"/>
      <c r="H6538" s="156"/>
      <c r="I6538" s="156"/>
      <c r="J6538" s="156"/>
      <c r="K6538" s="156"/>
      <c r="L6538" s="156"/>
      <c r="M6538" s="156"/>
    </row>
    <row r="6539" spans="2:13" ht="16.5" thickTop="1" thickBot="1">
      <c r="B6539" s="833" t="s">
        <v>1837</v>
      </c>
      <c r="C6539" s="834"/>
      <c r="D6539" s="835" t="s">
        <v>1658</v>
      </c>
      <c r="E6539" s="836"/>
      <c r="F6539" s="836"/>
      <c r="G6539" s="836"/>
      <c r="H6539" s="836"/>
      <c r="I6539" s="837"/>
      <c r="J6539" s="278"/>
      <c r="K6539" s="59"/>
      <c r="L6539" s="59"/>
      <c r="M6539" s="60"/>
    </row>
    <row r="6540" spans="2:13" ht="15.75" thickTop="1">
      <c r="B6540" s="66" t="s">
        <v>1667</v>
      </c>
      <c r="C6540" s="601" t="s">
        <v>2083</v>
      </c>
      <c r="D6540" s="272" t="s">
        <v>1652</v>
      </c>
      <c r="E6540" s="273" t="s">
        <v>1653</v>
      </c>
      <c r="F6540" s="273" t="s">
        <v>1654</v>
      </c>
      <c r="G6540" s="273" t="s">
        <v>1656</v>
      </c>
      <c r="H6540" s="273" t="s">
        <v>1655</v>
      </c>
      <c r="I6540" s="274" t="s">
        <v>1657</v>
      </c>
      <c r="J6540" s="279"/>
      <c r="K6540" s="271"/>
      <c r="L6540" s="271"/>
      <c r="M6540" s="65"/>
    </row>
    <row r="6541" spans="2:13">
      <c r="B6541" s="66" t="s">
        <v>1757</v>
      </c>
      <c r="C6541" s="86" t="s">
        <v>1762</v>
      </c>
      <c r="D6541" s="87">
        <v>50</v>
      </c>
      <c r="E6541" s="88">
        <v>50</v>
      </c>
      <c r="F6541" s="88">
        <v>77</v>
      </c>
      <c r="G6541" s="88">
        <v>95</v>
      </c>
      <c r="H6541" s="88">
        <v>77</v>
      </c>
      <c r="I6541" s="89">
        <v>91</v>
      </c>
      <c r="J6541" s="279"/>
      <c r="K6541" s="271"/>
      <c r="L6541" s="271"/>
      <c r="M6541" s="65"/>
    </row>
    <row r="6542" spans="2:13">
      <c r="B6542" s="66" t="s">
        <v>1665</v>
      </c>
      <c r="C6542" s="86" t="s">
        <v>3</v>
      </c>
      <c r="D6542" s="838" t="s">
        <v>1669</v>
      </c>
      <c r="E6542" s="839"/>
      <c r="F6542" s="839"/>
      <c r="G6542" s="839"/>
      <c r="H6542" s="839"/>
      <c r="I6542" s="840"/>
      <c r="J6542" s="279"/>
      <c r="K6542" s="271"/>
      <c r="L6542" s="271"/>
      <c r="M6542" s="65"/>
    </row>
    <row r="6543" spans="2:13">
      <c r="B6543" s="66" t="s">
        <v>1666</v>
      </c>
      <c r="C6543" s="86" t="s">
        <v>7</v>
      </c>
      <c r="D6543" s="841" t="s">
        <v>1661</v>
      </c>
      <c r="E6543" s="842"/>
      <c r="F6543" s="842"/>
      <c r="G6543" s="842" t="s">
        <v>1662</v>
      </c>
      <c r="H6543" s="842"/>
      <c r="I6543" s="843"/>
      <c r="J6543" s="279"/>
      <c r="K6543" s="271"/>
      <c r="L6543" s="271"/>
      <c r="M6543" s="65"/>
    </row>
    <row r="6544" spans="2:13">
      <c r="B6544" s="66" t="s">
        <v>1670</v>
      </c>
      <c r="C6544" s="86" t="s">
        <v>1497</v>
      </c>
      <c r="D6544" s="63" t="s">
        <v>1663</v>
      </c>
      <c r="E6544" s="271" t="s">
        <v>1722</v>
      </c>
      <c r="F6544" s="271"/>
      <c r="G6544" s="64" t="s">
        <v>1663</v>
      </c>
      <c r="H6544" s="271" t="s">
        <v>656</v>
      </c>
      <c r="I6544" s="70"/>
      <c r="J6544" s="280"/>
      <c r="K6544" s="271"/>
      <c r="L6544" s="271"/>
      <c r="M6544" s="65"/>
    </row>
    <row r="6545" spans="2:13">
      <c r="B6545" s="66" t="s">
        <v>1659</v>
      </c>
      <c r="C6545" s="86">
        <v>454.02</v>
      </c>
      <c r="D6545" s="71" t="s">
        <v>1664</v>
      </c>
      <c r="E6545" s="90">
        <v>0</v>
      </c>
      <c r="F6545" s="68"/>
      <c r="G6545" s="72" t="s">
        <v>1664</v>
      </c>
      <c r="H6545" s="90">
        <v>30</v>
      </c>
      <c r="I6545" s="69"/>
      <c r="J6545" s="215"/>
      <c r="K6545" s="271"/>
      <c r="L6545" s="271"/>
      <c r="M6545" s="65"/>
    </row>
    <row r="6546" spans="2:13">
      <c r="B6546" s="66" t="s">
        <v>1660</v>
      </c>
      <c r="C6546" s="86">
        <v>345.07</v>
      </c>
      <c r="D6546" s="838" t="s">
        <v>1668</v>
      </c>
      <c r="E6546" s="839"/>
      <c r="F6546" s="839"/>
      <c r="G6546" s="839"/>
      <c r="H6546" s="839"/>
      <c r="I6546" s="840"/>
      <c r="J6546" s="215"/>
      <c r="K6546" s="271"/>
      <c r="L6546" s="271"/>
      <c r="M6546" s="65"/>
    </row>
    <row r="6547" spans="2:13">
      <c r="B6547" s="66" t="s">
        <v>1728</v>
      </c>
      <c r="C6547" s="86">
        <v>293.85000000000002</v>
      </c>
      <c r="D6547" s="841" t="s">
        <v>1661</v>
      </c>
      <c r="E6547" s="842"/>
      <c r="F6547" s="842"/>
      <c r="G6547" s="842" t="s">
        <v>1662</v>
      </c>
      <c r="H6547" s="842"/>
      <c r="I6547" s="843"/>
      <c r="J6547" s="215"/>
      <c r="K6547" s="271"/>
      <c r="L6547" s="271"/>
      <c r="M6547" s="65"/>
    </row>
    <row r="6548" spans="2:13">
      <c r="B6548" s="66" t="s">
        <v>1713</v>
      </c>
      <c r="C6548" s="86">
        <v>0.77</v>
      </c>
      <c r="D6548" s="63" t="s">
        <v>1663</v>
      </c>
      <c r="E6548" s="271" t="s">
        <v>1307</v>
      </c>
      <c r="F6548" s="271"/>
      <c r="G6548" s="64" t="s">
        <v>1663</v>
      </c>
      <c r="H6548" s="271" t="s">
        <v>1185</v>
      </c>
      <c r="I6548" s="70"/>
      <c r="J6548" s="215"/>
      <c r="K6548" s="271"/>
      <c r="L6548" s="271"/>
      <c r="M6548" s="65"/>
    </row>
    <row r="6549" spans="2:13">
      <c r="B6549" s="66" t="s">
        <v>1714</v>
      </c>
      <c r="C6549" s="140">
        <v>1.4</v>
      </c>
      <c r="D6549" s="63" t="s">
        <v>1664</v>
      </c>
      <c r="E6549" s="90">
        <v>95</v>
      </c>
      <c r="F6549" s="68"/>
      <c r="G6549" s="72" t="s">
        <v>1664</v>
      </c>
      <c r="H6549" s="91">
        <v>80</v>
      </c>
      <c r="I6549" s="70"/>
      <c r="J6549" s="215"/>
      <c r="K6549" s="271"/>
      <c r="L6549" s="271"/>
      <c r="M6549" s="65"/>
    </row>
    <row r="6550" spans="2:13">
      <c r="B6550" s="844" t="s">
        <v>1671</v>
      </c>
      <c r="C6550" s="839"/>
      <c r="D6550" s="840"/>
      <c r="E6550" s="838" t="s">
        <v>1672</v>
      </c>
      <c r="F6550" s="839"/>
      <c r="G6550" s="840"/>
      <c r="H6550" s="838" t="s">
        <v>1673</v>
      </c>
      <c r="I6550" s="839"/>
      <c r="J6550" s="840"/>
      <c r="K6550" s="838" t="s">
        <v>1701</v>
      </c>
      <c r="L6550" s="839"/>
      <c r="M6550" s="845"/>
    </row>
    <row r="6551" spans="2:13">
      <c r="B6551" s="73" t="s">
        <v>1674</v>
      </c>
      <c r="C6551" s="273" t="s">
        <v>1675</v>
      </c>
      <c r="D6551" s="274" t="s">
        <v>1676</v>
      </c>
      <c r="E6551" s="272" t="s">
        <v>1674</v>
      </c>
      <c r="F6551" s="273" t="s">
        <v>1675</v>
      </c>
      <c r="G6551" s="274" t="s">
        <v>1676</v>
      </c>
      <c r="H6551" s="272" t="s">
        <v>1694</v>
      </c>
      <c r="I6551" s="273" t="s">
        <v>1731</v>
      </c>
      <c r="J6551" s="274" t="s">
        <v>1732</v>
      </c>
      <c r="K6551" s="272" t="s">
        <v>1702</v>
      </c>
      <c r="L6551" s="273"/>
      <c r="M6551" s="77" t="s">
        <v>1703</v>
      </c>
    </row>
    <row r="6552" spans="2:13">
      <c r="B6552" s="61" t="s">
        <v>1678</v>
      </c>
      <c r="C6552" s="86" t="s">
        <v>1144</v>
      </c>
      <c r="D6552" s="92">
        <v>102</v>
      </c>
      <c r="E6552" s="270" t="s">
        <v>1678</v>
      </c>
      <c r="F6552" s="86" t="s">
        <v>1280</v>
      </c>
      <c r="G6552" s="92">
        <v>60</v>
      </c>
      <c r="H6552" s="270" t="s">
        <v>1695</v>
      </c>
      <c r="I6552" s="86">
        <v>75</v>
      </c>
      <c r="J6552" s="92">
        <v>0</v>
      </c>
      <c r="K6552" s="270" t="s">
        <v>1704</v>
      </c>
      <c r="L6552" s="271"/>
      <c r="M6552" s="107">
        <v>25</v>
      </c>
    </row>
    <row r="6553" spans="2:13">
      <c r="B6553" s="61" t="s">
        <v>1679</v>
      </c>
      <c r="C6553" s="86" t="s">
        <v>1722</v>
      </c>
      <c r="D6553" s="92">
        <v>0</v>
      </c>
      <c r="E6553" s="270" t="s">
        <v>1679</v>
      </c>
      <c r="F6553" s="86" t="s">
        <v>1722</v>
      </c>
      <c r="G6553" s="92">
        <v>0</v>
      </c>
      <c r="H6553" s="270" t="s">
        <v>1696</v>
      </c>
      <c r="I6553" s="86">
        <v>100</v>
      </c>
      <c r="J6553" s="92">
        <v>10</v>
      </c>
      <c r="K6553" s="270" t="s">
        <v>1735</v>
      </c>
      <c r="L6553" s="271"/>
      <c r="M6553" s="107">
        <v>0</v>
      </c>
    </row>
    <row r="6554" spans="2:13">
      <c r="B6554" s="61" t="s">
        <v>1680</v>
      </c>
      <c r="C6554" s="86" t="s">
        <v>1722</v>
      </c>
      <c r="D6554" s="92">
        <v>0</v>
      </c>
      <c r="E6554" s="270" t="s">
        <v>1680</v>
      </c>
      <c r="F6554" s="86" t="s">
        <v>1722</v>
      </c>
      <c r="G6554" s="92">
        <v>0</v>
      </c>
      <c r="H6554" s="270" t="s">
        <v>1697</v>
      </c>
      <c r="I6554" s="86">
        <v>0</v>
      </c>
      <c r="J6554" s="92">
        <v>30</v>
      </c>
      <c r="K6554" s="67" t="s">
        <v>1706</v>
      </c>
      <c r="L6554" s="68"/>
      <c r="M6554" s="101">
        <v>0</v>
      </c>
    </row>
    <row r="6555" spans="2:13">
      <c r="B6555" s="61" t="s">
        <v>1681</v>
      </c>
      <c r="C6555" s="86" t="s">
        <v>1723</v>
      </c>
      <c r="D6555" s="92" t="s">
        <v>1723</v>
      </c>
      <c r="E6555" s="270" t="s">
        <v>1681</v>
      </c>
      <c r="F6555" s="86" t="s">
        <v>1723</v>
      </c>
      <c r="G6555" s="92" t="s">
        <v>1723</v>
      </c>
      <c r="H6555" s="270" t="s">
        <v>1698</v>
      </c>
      <c r="I6555" s="86">
        <v>0</v>
      </c>
      <c r="J6555" s="92">
        <v>0</v>
      </c>
      <c r="K6555" s="838" t="s">
        <v>1707</v>
      </c>
      <c r="L6555" s="839"/>
      <c r="M6555" s="845"/>
    </row>
    <row r="6556" spans="2:13">
      <c r="B6556" s="61" t="s">
        <v>1682</v>
      </c>
      <c r="C6556" s="86" t="s">
        <v>1722</v>
      </c>
      <c r="D6556" s="92">
        <v>0</v>
      </c>
      <c r="E6556" s="270" t="s">
        <v>1682</v>
      </c>
      <c r="F6556" s="86" t="s">
        <v>1722</v>
      </c>
      <c r="G6556" s="92">
        <v>0</v>
      </c>
      <c r="H6556" s="271" t="s">
        <v>1724</v>
      </c>
      <c r="I6556" s="86">
        <v>0</v>
      </c>
      <c r="J6556" s="92">
        <v>0</v>
      </c>
      <c r="K6556" s="846" t="s">
        <v>1708</v>
      </c>
      <c r="L6556" s="847"/>
      <c r="M6556" s="107">
        <v>0</v>
      </c>
    </row>
    <row r="6557" spans="2:13">
      <c r="B6557" s="61" t="s">
        <v>1683</v>
      </c>
      <c r="C6557" s="86" t="s">
        <v>1722</v>
      </c>
      <c r="D6557" s="92">
        <v>0</v>
      </c>
      <c r="E6557" s="270" t="s">
        <v>1683</v>
      </c>
      <c r="F6557" s="86" t="s">
        <v>1722</v>
      </c>
      <c r="G6557" s="92">
        <v>0</v>
      </c>
      <c r="H6557" s="270" t="s">
        <v>1699</v>
      </c>
      <c r="I6557" s="86">
        <v>100</v>
      </c>
      <c r="J6557" s="92">
        <v>10</v>
      </c>
      <c r="K6557" s="846" t="s">
        <v>1709</v>
      </c>
      <c r="L6557" s="847"/>
      <c r="M6557" s="107">
        <v>0</v>
      </c>
    </row>
    <row r="6558" spans="2:13">
      <c r="B6558" s="61" t="s">
        <v>1684</v>
      </c>
      <c r="C6558" s="86" t="s">
        <v>1722</v>
      </c>
      <c r="D6558" s="92">
        <v>0</v>
      </c>
      <c r="E6558" s="270" t="s">
        <v>1684</v>
      </c>
      <c r="F6558" s="86" t="s">
        <v>1722</v>
      </c>
      <c r="G6558" s="92">
        <v>0</v>
      </c>
      <c r="H6558" s="270" t="s">
        <v>1685</v>
      </c>
      <c r="I6558" s="86">
        <v>85</v>
      </c>
      <c r="J6558" s="92">
        <v>0</v>
      </c>
      <c r="K6558" s="846" t="s">
        <v>1710</v>
      </c>
      <c r="L6558" s="847"/>
      <c r="M6558" s="107">
        <v>0</v>
      </c>
    </row>
    <row r="6559" spans="2:13">
      <c r="B6559" s="61" t="s">
        <v>1685</v>
      </c>
      <c r="C6559" s="86" t="s">
        <v>1722</v>
      </c>
      <c r="D6559" s="92">
        <v>0</v>
      </c>
      <c r="E6559" s="270" t="s">
        <v>1685</v>
      </c>
      <c r="F6559" s="86" t="s">
        <v>1722</v>
      </c>
      <c r="G6559" s="92">
        <v>0</v>
      </c>
      <c r="H6559" s="270" t="s">
        <v>1700</v>
      </c>
      <c r="I6559" s="100">
        <v>0</v>
      </c>
      <c r="J6559" s="106">
        <v>0</v>
      </c>
      <c r="K6559" s="593" t="s">
        <v>2003</v>
      </c>
      <c r="L6559" s="100"/>
      <c r="M6559" s="101">
        <v>0</v>
      </c>
    </row>
    <row r="6560" spans="2:13">
      <c r="B6560" s="61" t="s">
        <v>1686</v>
      </c>
      <c r="C6560" s="86" t="s">
        <v>1722</v>
      </c>
      <c r="D6560" s="92">
        <v>0</v>
      </c>
      <c r="E6560" s="270" t="s">
        <v>1686</v>
      </c>
      <c r="F6560" s="86" t="s">
        <v>1722</v>
      </c>
      <c r="G6560" s="92">
        <v>0</v>
      </c>
      <c r="H6560" s="848" t="s">
        <v>1712</v>
      </c>
      <c r="I6560" s="849"/>
      <c r="J6560" s="81" t="s">
        <v>1711</v>
      </c>
      <c r="K6560" s="97">
        <v>10</v>
      </c>
      <c r="L6560" s="82" t="s">
        <v>1705</v>
      </c>
      <c r="M6560" s="98">
        <v>195</v>
      </c>
    </row>
    <row r="6561" spans="2:13">
      <c r="B6561" s="61" t="s">
        <v>1687</v>
      </c>
      <c r="C6561" s="86" t="s">
        <v>1722</v>
      </c>
      <c r="D6561" s="92">
        <v>0</v>
      </c>
      <c r="E6561" s="270" t="s">
        <v>1687</v>
      </c>
      <c r="F6561" s="86" t="s">
        <v>1722</v>
      </c>
      <c r="G6561" s="92">
        <v>0</v>
      </c>
      <c r="H6561" s="271"/>
      <c r="I6561" s="271"/>
      <c r="J6561" s="271"/>
      <c r="K6561" s="271"/>
      <c r="L6561" s="271"/>
      <c r="M6561" s="65"/>
    </row>
    <row r="6562" spans="2:13">
      <c r="B6562" s="61" t="s">
        <v>1688</v>
      </c>
      <c r="C6562" s="86" t="s">
        <v>1722</v>
      </c>
      <c r="D6562" s="92">
        <v>0</v>
      </c>
      <c r="E6562" s="270" t="s">
        <v>1688</v>
      </c>
      <c r="F6562" s="96" t="s">
        <v>806</v>
      </c>
      <c r="G6562" s="92">
        <v>50</v>
      </c>
      <c r="H6562" s="271"/>
      <c r="I6562" s="271"/>
      <c r="J6562" s="271"/>
      <c r="K6562" s="271"/>
      <c r="L6562" s="271"/>
      <c r="M6562" s="65"/>
    </row>
    <row r="6563" spans="2:13">
      <c r="B6563" s="61" t="s">
        <v>1689</v>
      </c>
      <c r="C6563" s="86" t="s">
        <v>1722</v>
      </c>
      <c r="D6563" s="92">
        <v>0</v>
      </c>
      <c r="E6563" s="270" t="s">
        <v>1689</v>
      </c>
      <c r="F6563" s="96" t="s">
        <v>1195</v>
      </c>
      <c r="G6563" s="92">
        <v>75</v>
      </c>
      <c r="H6563" s="271"/>
      <c r="I6563" s="271"/>
      <c r="J6563" s="271"/>
      <c r="K6563" s="271"/>
      <c r="L6563" s="271"/>
      <c r="M6563" s="65"/>
    </row>
    <row r="6564" spans="2:13">
      <c r="B6564" s="61" t="s">
        <v>1690</v>
      </c>
      <c r="C6564" s="86" t="s">
        <v>1722</v>
      </c>
      <c r="D6564" s="92">
        <v>0</v>
      </c>
      <c r="E6564" s="270" t="s">
        <v>1690</v>
      </c>
      <c r="F6564" s="86" t="s">
        <v>1722</v>
      </c>
      <c r="G6564" s="92">
        <v>0</v>
      </c>
      <c r="H6564" s="271"/>
      <c r="I6564" s="271"/>
      <c r="J6564" s="271"/>
      <c r="K6564" s="271"/>
      <c r="L6564" s="271"/>
      <c r="M6564" s="65"/>
    </row>
    <row r="6565" spans="2:13">
      <c r="B6565" s="61" t="s">
        <v>1691</v>
      </c>
      <c r="C6565" s="86" t="s">
        <v>1723</v>
      </c>
      <c r="D6565" s="92" t="s">
        <v>1723</v>
      </c>
      <c r="E6565" s="270" t="s">
        <v>1691</v>
      </c>
      <c r="F6565" s="86" t="s">
        <v>1723</v>
      </c>
      <c r="G6565" s="92" t="s">
        <v>1723</v>
      </c>
      <c r="H6565" s="86"/>
      <c r="I6565" s="271" t="s">
        <v>1800</v>
      </c>
      <c r="J6565" s="85"/>
      <c r="K6565" s="271"/>
      <c r="L6565" s="85" t="s">
        <v>1718</v>
      </c>
      <c r="M6565" s="65"/>
    </row>
    <row r="6566" spans="2:13">
      <c r="B6566" s="61" t="s">
        <v>1692</v>
      </c>
      <c r="C6566" s="86" t="s">
        <v>1722</v>
      </c>
      <c r="D6566" s="92">
        <v>0</v>
      </c>
      <c r="E6566" s="270" t="s">
        <v>1692</v>
      </c>
      <c r="F6566" s="86" t="s">
        <v>1722</v>
      </c>
      <c r="G6566" s="92">
        <v>0</v>
      </c>
      <c r="H6566" s="271"/>
      <c r="I6566" s="271"/>
      <c r="J6566" s="271"/>
      <c r="K6566" s="271"/>
      <c r="L6566" s="271"/>
      <c r="M6566" s="65"/>
    </row>
    <row r="6567" spans="2:13">
      <c r="B6567" s="61" t="s">
        <v>1677</v>
      </c>
      <c r="C6567" s="96" t="s">
        <v>1262</v>
      </c>
      <c r="D6567" s="92">
        <v>110</v>
      </c>
      <c r="E6567" s="270" t="s">
        <v>1677</v>
      </c>
      <c r="F6567" s="86" t="s">
        <v>761</v>
      </c>
      <c r="G6567" s="92">
        <v>80</v>
      </c>
      <c r="H6567" s="271"/>
      <c r="I6567" s="271"/>
      <c r="J6567" s="271"/>
      <c r="K6567" s="271"/>
      <c r="L6567" s="271"/>
      <c r="M6567" s="65"/>
    </row>
    <row r="6568" spans="2:13">
      <c r="B6568" s="61" t="s">
        <v>1693</v>
      </c>
      <c r="C6568" s="86" t="s">
        <v>1722</v>
      </c>
      <c r="D6568" s="92">
        <v>0</v>
      </c>
      <c r="E6568" s="270" t="s">
        <v>1693</v>
      </c>
      <c r="F6568" s="86" t="s">
        <v>1722</v>
      </c>
      <c r="G6568" s="92">
        <v>0</v>
      </c>
      <c r="H6568" s="271"/>
      <c r="I6568" s="271"/>
      <c r="J6568" s="271"/>
      <c r="K6568" s="271"/>
      <c r="L6568" s="271"/>
      <c r="M6568" s="65"/>
    </row>
    <row r="6569" spans="2:13" ht="15.75" thickBot="1">
      <c r="B6569" s="102" t="s">
        <v>1729</v>
      </c>
      <c r="C6569" s="93"/>
      <c r="D6569" s="108">
        <v>106</v>
      </c>
      <c r="E6569" s="103" t="s">
        <v>1730</v>
      </c>
      <c r="F6569" s="93"/>
      <c r="G6569" s="108">
        <v>66</v>
      </c>
      <c r="H6569" s="83"/>
      <c r="I6569" s="83"/>
      <c r="J6569" s="83"/>
      <c r="K6569" s="83"/>
      <c r="L6569" s="83"/>
      <c r="M6569" s="84"/>
    </row>
    <row r="6570" spans="2:13" ht="16.5" thickTop="1" thickBot="1">
      <c r="B6570" s="156"/>
      <c r="C6570" s="157"/>
      <c r="D6570" s="157"/>
      <c r="E6570" s="156"/>
      <c r="F6570" s="157"/>
      <c r="G6570" s="157"/>
      <c r="H6570" s="156"/>
      <c r="I6570" s="156"/>
      <c r="J6570" s="156"/>
      <c r="K6570" s="156"/>
      <c r="L6570" s="156"/>
      <c r="M6570" s="156"/>
    </row>
    <row r="6571" spans="2:13" ht="16.5" thickTop="1" thickBot="1">
      <c r="B6571" s="833" t="s">
        <v>1838</v>
      </c>
      <c r="C6571" s="834"/>
      <c r="D6571" s="835" t="s">
        <v>1658</v>
      </c>
      <c r="E6571" s="836"/>
      <c r="F6571" s="836"/>
      <c r="G6571" s="836"/>
      <c r="H6571" s="836"/>
      <c r="I6571" s="837"/>
      <c r="J6571" s="278"/>
      <c r="K6571" s="59"/>
      <c r="L6571" s="59"/>
      <c r="M6571" s="60"/>
    </row>
    <row r="6572" spans="2:13" ht="15.75" thickTop="1">
      <c r="B6572" s="66" t="s">
        <v>1667</v>
      </c>
      <c r="C6572" s="605" t="s">
        <v>2077</v>
      </c>
      <c r="D6572" s="272" t="s">
        <v>1652</v>
      </c>
      <c r="E6572" s="273" t="s">
        <v>1653</v>
      </c>
      <c r="F6572" s="273" t="s">
        <v>1654</v>
      </c>
      <c r="G6572" s="273" t="s">
        <v>1656</v>
      </c>
      <c r="H6572" s="273" t="s">
        <v>1655</v>
      </c>
      <c r="I6572" s="274" t="s">
        <v>1657</v>
      </c>
      <c r="J6572" s="279"/>
      <c r="K6572" s="271"/>
      <c r="L6572" s="271"/>
      <c r="M6572" s="65"/>
    </row>
    <row r="6573" spans="2:13">
      <c r="B6573" s="66" t="s">
        <v>1757</v>
      </c>
      <c r="C6573" s="86" t="s">
        <v>1745</v>
      </c>
      <c r="D6573" s="87">
        <v>50</v>
      </c>
      <c r="E6573" s="88">
        <v>65</v>
      </c>
      <c r="F6573" s="88">
        <v>107</v>
      </c>
      <c r="G6573" s="88">
        <v>105</v>
      </c>
      <c r="H6573" s="88">
        <v>107</v>
      </c>
      <c r="I6573" s="89">
        <v>86</v>
      </c>
      <c r="J6573" s="279"/>
      <c r="K6573" s="271"/>
      <c r="L6573" s="271"/>
      <c r="M6573" s="65"/>
    </row>
    <row r="6574" spans="2:13">
      <c r="B6574" s="66" t="s">
        <v>1665</v>
      </c>
      <c r="C6574" s="86" t="s">
        <v>3</v>
      </c>
      <c r="D6574" s="838" t="s">
        <v>1669</v>
      </c>
      <c r="E6574" s="839"/>
      <c r="F6574" s="839"/>
      <c r="G6574" s="839"/>
      <c r="H6574" s="839"/>
      <c r="I6574" s="840"/>
      <c r="J6574" s="279"/>
      <c r="K6574" s="271"/>
      <c r="L6574" s="271"/>
      <c r="M6574" s="65"/>
    </row>
    <row r="6575" spans="2:13">
      <c r="B6575" s="66" t="s">
        <v>1666</v>
      </c>
      <c r="C6575" s="86" t="s">
        <v>7</v>
      </c>
      <c r="D6575" s="841" t="s">
        <v>1661</v>
      </c>
      <c r="E6575" s="842"/>
      <c r="F6575" s="842"/>
      <c r="G6575" s="842" t="s">
        <v>1662</v>
      </c>
      <c r="H6575" s="842"/>
      <c r="I6575" s="843"/>
      <c r="J6575" s="279"/>
      <c r="K6575" s="271"/>
      <c r="L6575" s="271"/>
      <c r="M6575" s="65"/>
    </row>
    <row r="6576" spans="2:13">
      <c r="B6576" s="66" t="s">
        <v>1670</v>
      </c>
      <c r="C6576" s="86" t="s">
        <v>1497</v>
      </c>
      <c r="D6576" s="63" t="s">
        <v>1663</v>
      </c>
      <c r="E6576" s="271" t="s">
        <v>1722</v>
      </c>
      <c r="F6576" s="271"/>
      <c r="G6576" s="64" t="s">
        <v>1663</v>
      </c>
      <c r="H6576" s="271" t="s">
        <v>656</v>
      </c>
      <c r="I6576" s="70"/>
      <c r="J6576" s="280"/>
      <c r="K6576" s="271"/>
      <c r="L6576" s="271"/>
      <c r="M6576" s="65"/>
    </row>
    <row r="6577" spans="2:13">
      <c r="B6577" s="66" t="s">
        <v>1659</v>
      </c>
      <c r="C6577" s="86">
        <v>462.53</v>
      </c>
      <c r="D6577" s="71" t="s">
        <v>1664</v>
      </c>
      <c r="E6577" s="90">
        <v>0</v>
      </c>
      <c r="F6577" s="68"/>
      <c r="G6577" s="72" t="s">
        <v>1664</v>
      </c>
      <c r="H6577" s="90">
        <v>30</v>
      </c>
      <c r="I6577" s="69"/>
      <c r="J6577" s="215"/>
      <c r="K6577" s="271"/>
      <c r="L6577" s="271"/>
      <c r="M6577" s="65"/>
    </row>
    <row r="6578" spans="2:13">
      <c r="B6578" s="66" t="s">
        <v>1660</v>
      </c>
      <c r="C6578" s="86">
        <v>479.51</v>
      </c>
      <c r="D6578" s="838" t="s">
        <v>1668</v>
      </c>
      <c r="E6578" s="839"/>
      <c r="F6578" s="839"/>
      <c r="G6578" s="839"/>
      <c r="H6578" s="839"/>
      <c r="I6578" s="840"/>
      <c r="J6578" s="215"/>
      <c r="K6578" s="271"/>
      <c r="L6578" s="271"/>
      <c r="M6578" s="65"/>
    </row>
    <row r="6579" spans="2:13">
      <c r="B6579" s="66" t="s">
        <v>1728</v>
      </c>
      <c r="C6579" s="140">
        <v>301.14999999999998</v>
      </c>
      <c r="D6579" s="841" t="s">
        <v>1661</v>
      </c>
      <c r="E6579" s="842"/>
      <c r="F6579" s="842"/>
      <c r="G6579" s="842" t="s">
        <v>1662</v>
      </c>
      <c r="H6579" s="842"/>
      <c r="I6579" s="843"/>
      <c r="J6579" s="215"/>
      <c r="K6579" s="271"/>
      <c r="L6579" s="271"/>
      <c r="M6579" s="65"/>
    </row>
    <row r="6580" spans="2:13">
      <c r="B6580" s="66" t="s">
        <v>1713</v>
      </c>
      <c r="C6580" s="86">
        <v>0.77</v>
      </c>
      <c r="D6580" s="63" t="s">
        <v>1663</v>
      </c>
      <c r="E6580" s="271" t="s">
        <v>1307</v>
      </c>
      <c r="F6580" s="271"/>
      <c r="G6580" s="64" t="s">
        <v>1663</v>
      </c>
      <c r="H6580" s="271" t="s">
        <v>1185</v>
      </c>
      <c r="I6580" s="70"/>
      <c r="J6580" s="215"/>
      <c r="K6580" s="271"/>
      <c r="L6580" s="271"/>
      <c r="M6580" s="65"/>
    </row>
    <row r="6581" spans="2:13">
      <c r="B6581" s="66" t="s">
        <v>1714</v>
      </c>
      <c r="C6581" s="140">
        <v>1.32</v>
      </c>
      <c r="D6581" s="63" t="s">
        <v>1664</v>
      </c>
      <c r="E6581" s="90">
        <v>95</v>
      </c>
      <c r="F6581" s="68"/>
      <c r="G6581" s="72" t="s">
        <v>1664</v>
      </c>
      <c r="H6581" s="91">
        <v>80</v>
      </c>
      <c r="I6581" s="70"/>
      <c r="J6581" s="215"/>
      <c r="K6581" s="271"/>
      <c r="L6581" s="271"/>
      <c r="M6581" s="65"/>
    </row>
    <row r="6582" spans="2:13">
      <c r="B6582" s="844" t="s">
        <v>1671</v>
      </c>
      <c r="C6582" s="839"/>
      <c r="D6582" s="840"/>
      <c r="E6582" s="838" t="s">
        <v>1672</v>
      </c>
      <c r="F6582" s="839"/>
      <c r="G6582" s="840"/>
      <c r="H6582" s="838" t="s">
        <v>1673</v>
      </c>
      <c r="I6582" s="839"/>
      <c r="J6582" s="840"/>
      <c r="K6582" s="838" t="s">
        <v>1701</v>
      </c>
      <c r="L6582" s="839"/>
      <c r="M6582" s="845"/>
    </row>
    <row r="6583" spans="2:13">
      <c r="B6583" s="73" t="s">
        <v>1674</v>
      </c>
      <c r="C6583" s="273" t="s">
        <v>1675</v>
      </c>
      <c r="D6583" s="274" t="s">
        <v>1676</v>
      </c>
      <c r="E6583" s="272" t="s">
        <v>1674</v>
      </c>
      <c r="F6583" s="273" t="s">
        <v>1675</v>
      </c>
      <c r="G6583" s="274" t="s">
        <v>1676</v>
      </c>
      <c r="H6583" s="272" t="s">
        <v>1694</v>
      </c>
      <c r="I6583" s="273" t="s">
        <v>1731</v>
      </c>
      <c r="J6583" s="274" t="s">
        <v>1732</v>
      </c>
      <c r="K6583" s="272" t="s">
        <v>1702</v>
      </c>
      <c r="L6583" s="273"/>
      <c r="M6583" s="77" t="s">
        <v>1703</v>
      </c>
    </row>
    <row r="6584" spans="2:13">
      <c r="B6584" s="61" t="s">
        <v>1678</v>
      </c>
      <c r="C6584" s="86" t="s">
        <v>1144</v>
      </c>
      <c r="D6584" s="92">
        <v>102</v>
      </c>
      <c r="E6584" s="270" t="s">
        <v>1678</v>
      </c>
      <c r="F6584" s="86" t="s">
        <v>1280</v>
      </c>
      <c r="G6584" s="92">
        <v>60</v>
      </c>
      <c r="H6584" s="270" t="s">
        <v>1695</v>
      </c>
      <c r="I6584" s="86">
        <v>75</v>
      </c>
      <c r="J6584" s="92">
        <v>0</v>
      </c>
      <c r="K6584" s="270" t="s">
        <v>1704</v>
      </c>
      <c r="L6584" s="271"/>
      <c r="M6584" s="107">
        <v>25</v>
      </c>
    </row>
    <row r="6585" spans="2:13">
      <c r="B6585" s="61" t="s">
        <v>1679</v>
      </c>
      <c r="C6585" s="86" t="s">
        <v>1722</v>
      </c>
      <c r="D6585" s="92">
        <v>0</v>
      </c>
      <c r="E6585" s="270" t="s">
        <v>1679</v>
      </c>
      <c r="F6585" s="86" t="s">
        <v>1722</v>
      </c>
      <c r="G6585" s="92">
        <v>0</v>
      </c>
      <c r="H6585" s="270" t="s">
        <v>1696</v>
      </c>
      <c r="I6585" s="86">
        <v>100</v>
      </c>
      <c r="J6585" s="92">
        <v>10</v>
      </c>
      <c r="K6585" s="270" t="s">
        <v>1735</v>
      </c>
      <c r="L6585" s="271"/>
      <c r="M6585" s="107">
        <v>0</v>
      </c>
    </row>
    <row r="6586" spans="2:13">
      <c r="B6586" s="61" t="s">
        <v>1680</v>
      </c>
      <c r="C6586" s="86" t="s">
        <v>1722</v>
      </c>
      <c r="D6586" s="92">
        <v>0</v>
      </c>
      <c r="E6586" s="270" t="s">
        <v>1680</v>
      </c>
      <c r="F6586" s="86" t="s">
        <v>1722</v>
      </c>
      <c r="G6586" s="92">
        <v>0</v>
      </c>
      <c r="H6586" s="270" t="s">
        <v>1697</v>
      </c>
      <c r="I6586" s="86">
        <v>0</v>
      </c>
      <c r="J6586" s="92">
        <v>30</v>
      </c>
      <c r="K6586" s="67" t="s">
        <v>1706</v>
      </c>
      <c r="L6586" s="68"/>
      <c r="M6586" s="101">
        <v>0</v>
      </c>
    </row>
    <row r="6587" spans="2:13">
      <c r="B6587" s="61" t="s">
        <v>1681</v>
      </c>
      <c r="C6587" s="86" t="s">
        <v>1723</v>
      </c>
      <c r="D6587" s="92" t="s">
        <v>1723</v>
      </c>
      <c r="E6587" s="270" t="s">
        <v>1681</v>
      </c>
      <c r="F6587" s="86" t="s">
        <v>1723</v>
      </c>
      <c r="G6587" s="92" t="s">
        <v>1723</v>
      </c>
      <c r="H6587" s="270" t="s">
        <v>1698</v>
      </c>
      <c r="I6587" s="86">
        <v>0</v>
      </c>
      <c r="J6587" s="92">
        <v>0</v>
      </c>
      <c r="K6587" s="838" t="s">
        <v>1707</v>
      </c>
      <c r="L6587" s="839"/>
      <c r="M6587" s="845"/>
    </row>
    <row r="6588" spans="2:13">
      <c r="B6588" s="61" t="s">
        <v>1682</v>
      </c>
      <c r="C6588" s="86" t="s">
        <v>1722</v>
      </c>
      <c r="D6588" s="92">
        <v>0</v>
      </c>
      <c r="E6588" s="270" t="s">
        <v>1682</v>
      </c>
      <c r="F6588" s="86" t="s">
        <v>1722</v>
      </c>
      <c r="G6588" s="92">
        <v>0</v>
      </c>
      <c r="H6588" s="271" t="s">
        <v>1724</v>
      </c>
      <c r="I6588" s="86">
        <v>0</v>
      </c>
      <c r="J6588" s="92">
        <v>0</v>
      </c>
      <c r="K6588" s="846" t="s">
        <v>1708</v>
      </c>
      <c r="L6588" s="847"/>
      <c r="M6588" s="107">
        <v>0</v>
      </c>
    </row>
    <row r="6589" spans="2:13">
      <c r="B6589" s="61" t="s">
        <v>1683</v>
      </c>
      <c r="C6589" s="86" t="s">
        <v>1722</v>
      </c>
      <c r="D6589" s="92">
        <v>0</v>
      </c>
      <c r="E6589" s="270" t="s">
        <v>1683</v>
      </c>
      <c r="F6589" s="86" t="s">
        <v>1722</v>
      </c>
      <c r="G6589" s="92">
        <v>0</v>
      </c>
      <c r="H6589" s="270" t="s">
        <v>1699</v>
      </c>
      <c r="I6589" s="86">
        <v>100</v>
      </c>
      <c r="J6589" s="92">
        <v>10</v>
      </c>
      <c r="K6589" s="846" t="s">
        <v>1709</v>
      </c>
      <c r="L6589" s="847"/>
      <c r="M6589" s="107">
        <v>0</v>
      </c>
    </row>
    <row r="6590" spans="2:13">
      <c r="B6590" s="61" t="s">
        <v>1684</v>
      </c>
      <c r="C6590" s="86" t="s">
        <v>1722</v>
      </c>
      <c r="D6590" s="92">
        <v>0</v>
      </c>
      <c r="E6590" s="270" t="s">
        <v>1684</v>
      </c>
      <c r="F6590" s="86" t="s">
        <v>1722</v>
      </c>
      <c r="G6590" s="92">
        <v>0</v>
      </c>
      <c r="H6590" s="270" t="s">
        <v>1685</v>
      </c>
      <c r="I6590" s="86">
        <v>85</v>
      </c>
      <c r="J6590" s="92">
        <v>0</v>
      </c>
      <c r="K6590" s="846" t="s">
        <v>1710</v>
      </c>
      <c r="L6590" s="847"/>
      <c r="M6590" s="107">
        <v>0</v>
      </c>
    </row>
    <row r="6591" spans="2:13">
      <c r="B6591" s="61" t="s">
        <v>1685</v>
      </c>
      <c r="C6591" s="86" t="s">
        <v>1722</v>
      </c>
      <c r="D6591" s="92">
        <v>0</v>
      </c>
      <c r="E6591" s="270" t="s">
        <v>1685</v>
      </c>
      <c r="F6591" s="86" t="s">
        <v>1722</v>
      </c>
      <c r="G6591" s="92">
        <v>0</v>
      </c>
      <c r="H6591" s="270" t="s">
        <v>1700</v>
      </c>
      <c r="I6591" s="100">
        <v>0</v>
      </c>
      <c r="J6591" s="106">
        <v>0</v>
      </c>
      <c r="K6591" s="593" t="s">
        <v>2003</v>
      </c>
      <c r="L6591" s="100"/>
      <c r="M6591" s="101">
        <v>0</v>
      </c>
    </row>
    <row r="6592" spans="2:13">
      <c r="B6592" s="61" t="s">
        <v>1686</v>
      </c>
      <c r="C6592" s="86" t="s">
        <v>1722</v>
      </c>
      <c r="D6592" s="92">
        <v>0</v>
      </c>
      <c r="E6592" s="270" t="s">
        <v>1686</v>
      </c>
      <c r="F6592" s="86" t="s">
        <v>1722</v>
      </c>
      <c r="G6592" s="92">
        <v>0</v>
      </c>
      <c r="H6592" s="848" t="s">
        <v>1712</v>
      </c>
      <c r="I6592" s="849"/>
      <c r="J6592" s="81" t="s">
        <v>1711</v>
      </c>
      <c r="K6592" s="97">
        <v>10</v>
      </c>
      <c r="L6592" s="82" t="s">
        <v>1705</v>
      </c>
      <c r="M6592" s="98">
        <v>195</v>
      </c>
    </row>
    <row r="6593" spans="2:13">
      <c r="B6593" s="61" t="s">
        <v>1687</v>
      </c>
      <c r="C6593" s="86" t="s">
        <v>1722</v>
      </c>
      <c r="D6593" s="92">
        <v>0</v>
      </c>
      <c r="E6593" s="270" t="s">
        <v>1687</v>
      </c>
      <c r="F6593" s="86" t="s">
        <v>634</v>
      </c>
      <c r="G6593" s="92">
        <v>71</v>
      </c>
      <c r="H6593" s="271"/>
      <c r="I6593" s="271"/>
      <c r="J6593" s="271"/>
      <c r="K6593" s="271"/>
      <c r="L6593" s="271"/>
      <c r="M6593" s="65"/>
    </row>
    <row r="6594" spans="2:13">
      <c r="B6594" s="61" t="s">
        <v>1688</v>
      </c>
      <c r="C6594" s="86" t="s">
        <v>1722</v>
      </c>
      <c r="D6594" s="92">
        <v>0</v>
      </c>
      <c r="E6594" s="270" t="s">
        <v>1688</v>
      </c>
      <c r="F6594" s="96" t="s">
        <v>806</v>
      </c>
      <c r="G6594" s="92">
        <v>50</v>
      </c>
      <c r="H6594" s="271"/>
      <c r="I6594" s="271"/>
      <c r="J6594" s="271"/>
      <c r="K6594" s="271"/>
      <c r="L6594" s="271"/>
      <c r="M6594" s="65"/>
    </row>
    <row r="6595" spans="2:13">
      <c r="B6595" s="61" t="s">
        <v>1689</v>
      </c>
      <c r="C6595" s="86" t="s">
        <v>1722</v>
      </c>
      <c r="D6595" s="92">
        <v>0</v>
      </c>
      <c r="E6595" s="270" t="s">
        <v>1689</v>
      </c>
      <c r="F6595" s="96" t="s">
        <v>1195</v>
      </c>
      <c r="G6595" s="92">
        <v>75</v>
      </c>
      <c r="H6595" s="271"/>
      <c r="I6595" s="271"/>
      <c r="J6595" s="271"/>
      <c r="K6595" s="271"/>
      <c r="L6595" s="271"/>
      <c r="M6595" s="65"/>
    </row>
    <row r="6596" spans="2:13">
      <c r="B6596" s="61" t="s">
        <v>1690</v>
      </c>
      <c r="C6596" s="86" t="s">
        <v>1722</v>
      </c>
      <c r="D6596" s="92">
        <v>0</v>
      </c>
      <c r="E6596" s="270" t="s">
        <v>1690</v>
      </c>
      <c r="F6596" s="86" t="s">
        <v>1722</v>
      </c>
      <c r="G6596" s="92">
        <v>0</v>
      </c>
      <c r="H6596" s="271"/>
      <c r="I6596" s="271"/>
      <c r="J6596" s="271"/>
      <c r="K6596" s="271"/>
      <c r="L6596" s="271"/>
      <c r="M6596" s="65"/>
    </row>
    <row r="6597" spans="2:13">
      <c r="B6597" s="61" t="s">
        <v>1691</v>
      </c>
      <c r="C6597" s="86" t="s">
        <v>1723</v>
      </c>
      <c r="D6597" s="92" t="s">
        <v>1723</v>
      </c>
      <c r="E6597" s="270" t="s">
        <v>1691</v>
      </c>
      <c r="F6597" s="86" t="s">
        <v>1723</v>
      </c>
      <c r="G6597" s="92" t="s">
        <v>1723</v>
      </c>
      <c r="H6597" s="86"/>
      <c r="I6597" s="271" t="s">
        <v>1800</v>
      </c>
      <c r="J6597" s="85"/>
      <c r="K6597" s="271"/>
      <c r="L6597" s="85" t="s">
        <v>1718</v>
      </c>
      <c r="M6597" s="65"/>
    </row>
    <row r="6598" spans="2:13">
      <c r="B6598" s="61" t="s">
        <v>1692</v>
      </c>
      <c r="C6598" s="86" t="s">
        <v>1722</v>
      </c>
      <c r="D6598" s="92">
        <v>0</v>
      </c>
      <c r="E6598" s="270" t="s">
        <v>1692</v>
      </c>
      <c r="F6598" s="86" t="s">
        <v>1722</v>
      </c>
      <c r="G6598" s="92">
        <v>0</v>
      </c>
      <c r="H6598" s="271"/>
      <c r="I6598" s="271"/>
      <c r="J6598" s="271"/>
      <c r="K6598" s="271"/>
      <c r="L6598" s="271"/>
      <c r="M6598" s="65"/>
    </row>
    <row r="6599" spans="2:13">
      <c r="B6599" s="61" t="s">
        <v>1677</v>
      </c>
      <c r="C6599" s="96" t="s">
        <v>1262</v>
      </c>
      <c r="D6599" s="92">
        <v>110</v>
      </c>
      <c r="E6599" s="270" t="s">
        <v>1677</v>
      </c>
      <c r="F6599" s="86" t="s">
        <v>761</v>
      </c>
      <c r="G6599" s="92">
        <v>80</v>
      </c>
      <c r="H6599" s="271"/>
      <c r="I6599" s="271"/>
      <c r="J6599" s="271"/>
      <c r="K6599" s="271"/>
      <c r="L6599" s="271"/>
      <c r="M6599" s="65"/>
    </row>
    <row r="6600" spans="2:13">
      <c r="B6600" s="61" t="s">
        <v>1693</v>
      </c>
      <c r="C6600" s="86" t="s">
        <v>1722</v>
      </c>
      <c r="D6600" s="92">
        <v>0</v>
      </c>
      <c r="E6600" s="270" t="s">
        <v>1693</v>
      </c>
      <c r="F6600" s="86" t="s">
        <v>1722</v>
      </c>
      <c r="G6600" s="92">
        <v>0</v>
      </c>
      <c r="H6600" s="271"/>
      <c r="I6600" s="271"/>
      <c r="J6600" s="271"/>
      <c r="K6600" s="271"/>
      <c r="L6600" s="271"/>
      <c r="M6600" s="65"/>
    </row>
    <row r="6601" spans="2:13" ht="15.75" thickBot="1">
      <c r="B6601" s="102" t="s">
        <v>1729</v>
      </c>
      <c r="C6601" s="93"/>
      <c r="D6601" s="108">
        <v>106</v>
      </c>
      <c r="E6601" s="103" t="s">
        <v>1730</v>
      </c>
      <c r="F6601" s="93"/>
      <c r="G6601" s="108">
        <v>67</v>
      </c>
      <c r="H6601" s="83"/>
      <c r="I6601" s="83"/>
      <c r="J6601" s="83"/>
      <c r="K6601" s="83"/>
      <c r="L6601" s="83"/>
      <c r="M6601" s="84"/>
    </row>
    <row r="6602" spans="2:13" ht="16.5" thickTop="1" thickBot="1">
      <c r="B6602" s="156"/>
      <c r="C6602" s="157"/>
      <c r="D6602" s="157"/>
      <c r="E6602" s="156"/>
      <c r="F6602" s="157"/>
      <c r="G6602" s="157"/>
      <c r="H6602" s="156"/>
      <c r="I6602" s="156"/>
      <c r="J6602" s="156"/>
      <c r="K6602" s="156"/>
      <c r="L6602" s="156"/>
      <c r="M6602" s="156"/>
    </row>
    <row r="6603" spans="2:13" ht="16.5" thickTop="1" thickBot="1">
      <c r="B6603" s="833" t="s">
        <v>1839</v>
      </c>
      <c r="C6603" s="834"/>
      <c r="D6603" s="835" t="s">
        <v>1658</v>
      </c>
      <c r="E6603" s="836"/>
      <c r="F6603" s="836"/>
      <c r="G6603" s="836"/>
      <c r="H6603" s="836"/>
      <c r="I6603" s="837"/>
      <c r="J6603" s="278"/>
      <c r="K6603" s="59"/>
      <c r="L6603" s="59"/>
      <c r="M6603" s="60"/>
    </row>
    <row r="6604" spans="2:13" ht="15.75" thickTop="1">
      <c r="B6604" s="66" t="s">
        <v>1667</v>
      </c>
      <c r="C6604" s="605" t="s">
        <v>2090</v>
      </c>
      <c r="D6604" s="272" t="s">
        <v>1652</v>
      </c>
      <c r="E6604" s="273" t="s">
        <v>1653</v>
      </c>
      <c r="F6604" s="273" t="s">
        <v>1654</v>
      </c>
      <c r="G6604" s="273" t="s">
        <v>1656</v>
      </c>
      <c r="H6604" s="273" t="s">
        <v>1655</v>
      </c>
      <c r="I6604" s="274" t="s">
        <v>1657</v>
      </c>
      <c r="J6604" s="279"/>
      <c r="K6604" s="271"/>
      <c r="L6604" s="271"/>
      <c r="M6604" s="65"/>
    </row>
    <row r="6605" spans="2:13">
      <c r="B6605" s="66" t="s">
        <v>1757</v>
      </c>
      <c r="C6605" s="86" t="s">
        <v>1745</v>
      </c>
      <c r="D6605" s="87">
        <v>50</v>
      </c>
      <c r="E6605" s="88">
        <v>65</v>
      </c>
      <c r="F6605" s="88">
        <v>107</v>
      </c>
      <c r="G6605" s="88">
        <v>105</v>
      </c>
      <c r="H6605" s="88">
        <v>107</v>
      </c>
      <c r="I6605" s="89">
        <v>86</v>
      </c>
      <c r="J6605" s="279"/>
      <c r="K6605" s="271"/>
      <c r="L6605" s="271"/>
      <c r="M6605" s="65"/>
    </row>
    <row r="6606" spans="2:13">
      <c r="B6606" s="66" t="s">
        <v>1665</v>
      </c>
      <c r="C6606" s="86" t="s">
        <v>3</v>
      </c>
      <c r="D6606" s="838" t="s">
        <v>1669</v>
      </c>
      <c r="E6606" s="839"/>
      <c r="F6606" s="839"/>
      <c r="G6606" s="839"/>
      <c r="H6606" s="839"/>
      <c r="I6606" s="840"/>
      <c r="J6606" s="279"/>
      <c r="K6606" s="271"/>
      <c r="L6606" s="271"/>
      <c r="M6606" s="65"/>
    </row>
    <row r="6607" spans="2:13">
      <c r="B6607" s="66" t="s">
        <v>1666</v>
      </c>
      <c r="C6607" s="86" t="s">
        <v>7</v>
      </c>
      <c r="D6607" s="841" t="s">
        <v>1661</v>
      </c>
      <c r="E6607" s="842"/>
      <c r="F6607" s="842"/>
      <c r="G6607" s="842" t="s">
        <v>1662</v>
      </c>
      <c r="H6607" s="842"/>
      <c r="I6607" s="843"/>
      <c r="J6607" s="279"/>
      <c r="K6607" s="271"/>
      <c r="L6607" s="271"/>
      <c r="M6607" s="65"/>
    </row>
    <row r="6608" spans="2:13">
      <c r="B6608" s="66" t="s">
        <v>1670</v>
      </c>
      <c r="C6608" s="86" t="s">
        <v>1497</v>
      </c>
      <c r="D6608" s="63" t="s">
        <v>1663</v>
      </c>
      <c r="E6608" s="271" t="s">
        <v>1722</v>
      </c>
      <c r="F6608" s="271"/>
      <c r="G6608" s="64" t="s">
        <v>1663</v>
      </c>
      <c r="H6608" s="271" t="s">
        <v>656</v>
      </c>
      <c r="I6608" s="70"/>
      <c r="J6608" s="280"/>
      <c r="K6608" s="271"/>
      <c r="L6608" s="271"/>
      <c r="M6608" s="65"/>
    </row>
    <row r="6609" spans="2:13">
      <c r="B6609" s="66" t="s">
        <v>1659</v>
      </c>
      <c r="C6609" s="86">
        <v>462.53</v>
      </c>
      <c r="D6609" s="71" t="s">
        <v>1664</v>
      </c>
      <c r="E6609" s="90">
        <v>0</v>
      </c>
      <c r="F6609" s="68"/>
      <c r="G6609" s="72" t="s">
        <v>1664</v>
      </c>
      <c r="H6609" s="90">
        <v>30</v>
      </c>
      <c r="I6609" s="69"/>
      <c r="J6609" s="215"/>
      <c r="K6609" s="271"/>
      <c r="L6609" s="271"/>
      <c r="M6609" s="65"/>
    </row>
    <row r="6610" spans="2:13">
      <c r="B6610" s="66" t="s">
        <v>1660</v>
      </c>
      <c r="C6610" s="86">
        <v>479.51</v>
      </c>
      <c r="D6610" s="838" t="s">
        <v>1668</v>
      </c>
      <c r="E6610" s="839"/>
      <c r="F6610" s="839"/>
      <c r="G6610" s="839"/>
      <c r="H6610" s="839"/>
      <c r="I6610" s="840"/>
      <c r="J6610" s="215"/>
      <c r="K6610" s="271"/>
      <c r="L6610" s="271"/>
      <c r="M6610" s="65"/>
    </row>
    <row r="6611" spans="2:13">
      <c r="B6611" s="66" t="s">
        <v>1728</v>
      </c>
      <c r="C6611" s="86">
        <v>312.31</v>
      </c>
      <c r="D6611" s="841" t="s">
        <v>1661</v>
      </c>
      <c r="E6611" s="842"/>
      <c r="F6611" s="842"/>
      <c r="G6611" s="842" t="s">
        <v>1662</v>
      </c>
      <c r="H6611" s="842"/>
      <c r="I6611" s="843"/>
      <c r="J6611" s="215"/>
      <c r="K6611" s="271"/>
      <c r="L6611" s="271"/>
      <c r="M6611" s="65"/>
    </row>
    <row r="6612" spans="2:13">
      <c r="B6612" s="66" t="s">
        <v>1713</v>
      </c>
      <c r="C6612" s="86">
        <v>0.77</v>
      </c>
      <c r="D6612" s="63" t="s">
        <v>1663</v>
      </c>
      <c r="E6612" s="271" t="s">
        <v>1307</v>
      </c>
      <c r="F6612" s="271"/>
      <c r="G6612" s="64" t="s">
        <v>1663</v>
      </c>
      <c r="H6612" s="271" t="s">
        <v>1185</v>
      </c>
      <c r="I6612" s="70"/>
      <c r="J6612" s="215"/>
      <c r="K6612" s="271"/>
      <c r="L6612" s="271"/>
      <c r="M6612" s="65"/>
    </row>
    <row r="6613" spans="2:13">
      <c r="B6613" s="66" t="s">
        <v>1714</v>
      </c>
      <c r="C6613" s="140">
        <v>1.32</v>
      </c>
      <c r="D6613" s="63" t="s">
        <v>1664</v>
      </c>
      <c r="E6613" s="90">
        <v>95</v>
      </c>
      <c r="F6613" s="68"/>
      <c r="G6613" s="72" t="s">
        <v>1664</v>
      </c>
      <c r="H6613" s="91">
        <v>80</v>
      </c>
      <c r="I6613" s="70"/>
      <c r="J6613" s="215"/>
      <c r="K6613" s="271"/>
      <c r="L6613" s="271"/>
      <c r="M6613" s="65"/>
    </row>
    <row r="6614" spans="2:13">
      <c r="B6614" s="844" t="s">
        <v>1671</v>
      </c>
      <c r="C6614" s="839"/>
      <c r="D6614" s="840"/>
      <c r="E6614" s="838" t="s">
        <v>1672</v>
      </c>
      <c r="F6614" s="839"/>
      <c r="G6614" s="840"/>
      <c r="H6614" s="838" t="s">
        <v>1673</v>
      </c>
      <c r="I6614" s="839"/>
      <c r="J6614" s="840"/>
      <c r="K6614" s="838" t="s">
        <v>1701</v>
      </c>
      <c r="L6614" s="839"/>
      <c r="M6614" s="845"/>
    </row>
    <row r="6615" spans="2:13">
      <c r="B6615" s="73" t="s">
        <v>1674</v>
      </c>
      <c r="C6615" s="273" t="s">
        <v>1675</v>
      </c>
      <c r="D6615" s="274" t="s">
        <v>1676</v>
      </c>
      <c r="E6615" s="272" t="s">
        <v>1674</v>
      </c>
      <c r="F6615" s="273" t="s">
        <v>1675</v>
      </c>
      <c r="G6615" s="274" t="s">
        <v>1676</v>
      </c>
      <c r="H6615" s="272" t="s">
        <v>1694</v>
      </c>
      <c r="I6615" s="273" t="s">
        <v>1731</v>
      </c>
      <c r="J6615" s="274" t="s">
        <v>1732</v>
      </c>
      <c r="K6615" s="272" t="s">
        <v>1702</v>
      </c>
      <c r="L6615" s="273"/>
      <c r="M6615" s="77" t="s">
        <v>1703</v>
      </c>
    </row>
    <row r="6616" spans="2:13">
      <c r="B6616" s="61" t="s">
        <v>1678</v>
      </c>
      <c r="C6616" s="86" t="s">
        <v>1144</v>
      </c>
      <c r="D6616" s="92">
        <v>102</v>
      </c>
      <c r="E6616" s="270" t="s">
        <v>1678</v>
      </c>
      <c r="F6616" s="86" t="s">
        <v>1280</v>
      </c>
      <c r="G6616" s="92">
        <v>60</v>
      </c>
      <c r="H6616" s="270" t="s">
        <v>1695</v>
      </c>
      <c r="I6616" s="86">
        <v>75</v>
      </c>
      <c r="J6616" s="92">
        <v>0</v>
      </c>
      <c r="K6616" s="270" t="s">
        <v>1704</v>
      </c>
      <c r="L6616" s="271"/>
      <c r="M6616" s="107">
        <v>25</v>
      </c>
    </row>
    <row r="6617" spans="2:13">
      <c r="B6617" s="61" t="s">
        <v>1679</v>
      </c>
      <c r="C6617" s="86" t="s">
        <v>1722</v>
      </c>
      <c r="D6617" s="92">
        <v>0</v>
      </c>
      <c r="E6617" s="270" t="s">
        <v>1679</v>
      </c>
      <c r="F6617" s="86" t="s">
        <v>1722</v>
      </c>
      <c r="G6617" s="92">
        <v>0</v>
      </c>
      <c r="H6617" s="270" t="s">
        <v>1696</v>
      </c>
      <c r="I6617" s="86">
        <v>100</v>
      </c>
      <c r="J6617" s="92">
        <v>10</v>
      </c>
      <c r="K6617" s="270" t="s">
        <v>1735</v>
      </c>
      <c r="L6617" s="271"/>
      <c r="M6617" s="107">
        <v>0</v>
      </c>
    </row>
    <row r="6618" spans="2:13">
      <c r="B6618" s="61" t="s">
        <v>1680</v>
      </c>
      <c r="C6618" s="86" t="s">
        <v>1722</v>
      </c>
      <c r="D6618" s="92">
        <v>0</v>
      </c>
      <c r="E6618" s="270" t="s">
        <v>1680</v>
      </c>
      <c r="F6618" s="86" t="s">
        <v>1722</v>
      </c>
      <c r="G6618" s="92">
        <v>0</v>
      </c>
      <c r="H6618" s="270" t="s">
        <v>1697</v>
      </c>
      <c r="I6618" s="86">
        <v>0</v>
      </c>
      <c r="J6618" s="92">
        <v>30</v>
      </c>
      <c r="K6618" s="67" t="s">
        <v>1706</v>
      </c>
      <c r="L6618" s="68"/>
      <c r="M6618" s="101">
        <v>0</v>
      </c>
    </row>
    <row r="6619" spans="2:13">
      <c r="B6619" s="61" t="s">
        <v>1681</v>
      </c>
      <c r="C6619" s="86" t="s">
        <v>1723</v>
      </c>
      <c r="D6619" s="92" t="s">
        <v>1723</v>
      </c>
      <c r="E6619" s="270" t="s">
        <v>1681</v>
      </c>
      <c r="F6619" s="86" t="s">
        <v>1723</v>
      </c>
      <c r="G6619" s="92" t="s">
        <v>1723</v>
      </c>
      <c r="H6619" s="270" t="s">
        <v>1698</v>
      </c>
      <c r="I6619" s="86">
        <v>0</v>
      </c>
      <c r="J6619" s="92">
        <v>10</v>
      </c>
      <c r="K6619" s="838" t="s">
        <v>1707</v>
      </c>
      <c r="L6619" s="839"/>
      <c r="M6619" s="845"/>
    </row>
    <row r="6620" spans="2:13">
      <c r="B6620" s="61" t="s">
        <v>1682</v>
      </c>
      <c r="C6620" s="86" t="s">
        <v>1722</v>
      </c>
      <c r="D6620" s="92">
        <v>0</v>
      </c>
      <c r="E6620" s="270" t="s">
        <v>1682</v>
      </c>
      <c r="F6620" s="86" t="s">
        <v>1722</v>
      </c>
      <c r="G6620" s="92">
        <v>0</v>
      </c>
      <c r="H6620" s="271" t="s">
        <v>1724</v>
      </c>
      <c r="I6620" s="86">
        <v>0</v>
      </c>
      <c r="J6620" s="92">
        <v>0</v>
      </c>
      <c r="K6620" s="846" t="s">
        <v>1708</v>
      </c>
      <c r="L6620" s="847"/>
      <c r="M6620" s="107">
        <v>0</v>
      </c>
    </row>
    <row r="6621" spans="2:13">
      <c r="B6621" s="61" t="s">
        <v>1683</v>
      </c>
      <c r="C6621" s="86" t="s">
        <v>1722</v>
      </c>
      <c r="D6621" s="92">
        <v>0</v>
      </c>
      <c r="E6621" s="270" t="s">
        <v>1683</v>
      </c>
      <c r="F6621" s="86" t="s">
        <v>682</v>
      </c>
      <c r="G6621" s="92">
        <v>84</v>
      </c>
      <c r="H6621" s="270" t="s">
        <v>1699</v>
      </c>
      <c r="I6621" s="86">
        <v>100</v>
      </c>
      <c r="J6621" s="92">
        <v>10</v>
      </c>
      <c r="K6621" s="846" t="s">
        <v>1709</v>
      </c>
      <c r="L6621" s="847"/>
      <c r="M6621" s="107">
        <v>0</v>
      </c>
    </row>
    <row r="6622" spans="2:13">
      <c r="B6622" s="61" t="s">
        <v>1684</v>
      </c>
      <c r="C6622" s="86" t="s">
        <v>1722</v>
      </c>
      <c r="D6622" s="92">
        <v>0</v>
      </c>
      <c r="E6622" s="270" t="s">
        <v>1684</v>
      </c>
      <c r="F6622" s="86" t="s">
        <v>1722</v>
      </c>
      <c r="G6622" s="92">
        <v>0</v>
      </c>
      <c r="H6622" s="270" t="s">
        <v>1685</v>
      </c>
      <c r="I6622" s="86">
        <v>85</v>
      </c>
      <c r="J6622" s="92">
        <v>0</v>
      </c>
      <c r="K6622" s="846" t="s">
        <v>1710</v>
      </c>
      <c r="L6622" s="847"/>
      <c r="M6622" s="107">
        <v>0</v>
      </c>
    </row>
    <row r="6623" spans="2:13">
      <c r="B6623" s="61" t="s">
        <v>1685</v>
      </c>
      <c r="C6623" s="86" t="s">
        <v>1722</v>
      </c>
      <c r="D6623" s="92">
        <v>0</v>
      </c>
      <c r="E6623" s="270" t="s">
        <v>1685</v>
      </c>
      <c r="F6623" s="86" t="s">
        <v>1722</v>
      </c>
      <c r="G6623" s="92">
        <v>0</v>
      </c>
      <c r="H6623" s="270" t="s">
        <v>1700</v>
      </c>
      <c r="I6623" s="100">
        <v>0</v>
      </c>
      <c r="J6623" s="106">
        <v>0</v>
      </c>
      <c r="K6623" s="593" t="s">
        <v>2003</v>
      </c>
      <c r="L6623" s="100"/>
      <c r="M6623" s="101">
        <v>0</v>
      </c>
    </row>
    <row r="6624" spans="2:13">
      <c r="B6624" s="61" t="s">
        <v>1686</v>
      </c>
      <c r="C6624" s="86" t="s">
        <v>1722</v>
      </c>
      <c r="D6624" s="92">
        <v>0</v>
      </c>
      <c r="E6624" s="270" t="s">
        <v>1686</v>
      </c>
      <c r="F6624" s="86" t="s">
        <v>1722</v>
      </c>
      <c r="G6624" s="92">
        <v>0</v>
      </c>
      <c r="H6624" s="848" t="s">
        <v>1712</v>
      </c>
      <c r="I6624" s="849"/>
      <c r="J6624" s="81" t="s">
        <v>1711</v>
      </c>
      <c r="K6624" s="97">
        <v>10</v>
      </c>
      <c r="L6624" s="82" t="s">
        <v>1705</v>
      </c>
      <c r="M6624" s="98">
        <v>195</v>
      </c>
    </row>
    <row r="6625" spans="2:13">
      <c r="B6625" s="61" t="s">
        <v>1687</v>
      </c>
      <c r="C6625" s="86" t="s">
        <v>1722</v>
      </c>
      <c r="D6625" s="92">
        <v>0</v>
      </c>
      <c r="E6625" s="270" t="s">
        <v>1687</v>
      </c>
      <c r="F6625" s="86" t="s">
        <v>1722</v>
      </c>
      <c r="G6625" s="92">
        <v>0</v>
      </c>
      <c r="H6625" s="271"/>
      <c r="I6625" s="271"/>
      <c r="J6625" s="271"/>
      <c r="K6625" s="271"/>
      <c r="L6625" s="271"/>
      <c r="M6625" s="65"/>
    </row>
    <row r="6626" spans="2:13">
      <c r="B6626" s="61" t="s">
        <v>1688</v>
      </c>
      <c r="C6626" s="86" t="s">
        <v>1722</v>
      </c>
      <c r="D6626" s="92">
        <v>0</v>
      </c>
      <c r="E6626" s="270" t="s">
        <v>1688</v>
      </c>
      <c r="F6626" s="96" t="s">
        <v>806</v>
      </c>
      <c r="G6626" s="92">
        <v>50</v>
      </c>
      <c r="H6626" s="271"/>
      <c r="I6626" s="271"/>
      <c r="J6626" s="271"/>
      <c r="K6626" s="271"/>
      <c r="L6626" s="271"/>
      <c r="M6626" s="65"/>
    </row>
    <row r="6627" spans="2:13">
      <c r="B6627" s="61" t="s">
        <v>1689</v>
      </c>
      <c r="C6627" s="86" t="s">
        <v>1722</v>
      </c>
      <c r="D6627" s="92">
        <v>0</v>
      </c>
      <c r="E6627" s="270" t="s">
        <v>1689</v>
      </c>
      <c r="F6627" s="96" t="s">
        <v>1195</v>
      </c>
      <c r="G6627" s="92">
        <v>75</v>
      </c>
      <c r="H6627" s="271"/>
      <c r="I6627" s="271"/>
      <c r="J6627" s="271"/>
      <c r="K6627" s="271"/>
      <c r="L6627" s="271"/>
      <c r="M6627" s="65"/>
    </row>
    <row r="6628" spans="2:13">
      <c r="B6628" s="61" t="s">
        <v>1690</v>
      </c>
      <c r="C6628" s="86" t="s">
        <v>1722</v>
      </c>
      <c r="D6628" s="92">
        <v>0</v>
      </c>
      <c r="E6628" s="270" t="s">
        <v>1690</v>
      </c>
      <c r="F6628" s="86" t="s">
        <v>1722</v>
      </c>
      <c r="G6628" s="92">
        <v>0</v>
      </c>
      <c r="H6628" s="271"/>
      <c r="I6628" s="271"/>
      <c r="J6628" s="271"/>
      <c r="K6628" s="271"/>
      <c r="L6628" s="271"/>
      <c r="M6628" s="65"/>
    </row>
    <row r="6629" spans="2:13">
      <c r="B6629" s="61" t="s">
        <v>1691</v>
      </c>
      <c r="C6629" s="86" t="s">
        <v>1723</v>
      </c>
      <c r="D6629" s="92" t="s">
        <v>1723</v>
      </c>
      <c r="E6629" s="270" t="s">
        <v>1691</v>
      </c>
      <c r="F6629" s="86" t="s">
        <v>1723</v>
      </c>
      <c r="G6629" s="92" t="s">
        <v>1723</v>
      </c>
      <c r="H6629" s="86"/>
      <c r="I6629" s="271" t="s">
        <v>1800</v>
      </c>
      <c r="J6629" s="85"/>
      <c r="K6629" s="271"/>
      <c r="L6629" s="85" t="s">
        <v>1718</v>
      </c>
      <c r="M6629" s="65"/>
    </row>
    <row r="6630" spans="2:13">
      <c r="B6630" s="61" t="s">
        <v>1692</v>
      </c>
      <c r="C6630" s="86" t="s">
        <v>1722</v>
      </c>
      <c r="D6630" s="92">
        <v>0</v>
      </c>
      <c r="E6630" s="270" t="s">
        <v>1692</v>
      </c>
      <c r="F6630" s="86" t="s">
        <v>1722</v>
      </c>
      <c r="G6630" s="92">
        <v>0</v>
      </c>
      <c r="H6630" s="271"/>
      <c r="I6630" s="271"/>
      <c r="J6630" s="271"/>
      <c r="K6630" s="271"/>
      <c r="L6630" s="271"/>
      <c r="M6630" s="65"/>
    </row>
    <row r="6631" spans="2:13">
      <c r="B6631" s="61" t="s">
        <v>1677</v>
      </c>
      <c r="C6631" s="96" t="s">
        <v>1262</v>
      </c>
      <c r="D6631" s="92">
        <v>110</v>
      </c>
      <c r="E6631" s="270" t="s">
        <v>1677</v>
      </c>
      <c r="F6631" s="86" t="s">
        <v>761</v>
      </c>
      <c r="G6631" s="92">
        <v>80</v>
      </c>
      <c r="H6631" s="271"/>
      <c r="I6631" s="271"/>
      <c r="J6631" s="271"/>
      <c r="K6631" s="271"/>
      <c r="L6631" s="271"/>
      <c r="M6631" s="65"/>
    </row>
    <row r="6632" spans="2:13">
      <c r="B6632" s="61" t="s">
        <v>1693</v>
      </c>
      <c r="C6632" s="86" t="s">
        <v>1722</v>
      </c>
      <c r="D6632" s="92">
        <v>0</v>
      </c>
      <c r="E6632" s="270" t="s">
        <v>1693</v>
      </c>
      <c r="F6632" s="86" t="s">
        <v>1722</v>
      </c>
      <c r="G6632" s="92">
        <v>0</v>
      </c>
      <c r="H6632" s="271"/>
      <c r="I6632" s="271"/>
      <c r="J6632" s="271"/>
      <c r="K6632" s="271"/>
      <c r="L6632" s="271"/>
      <c r="M6632" s="65"/>
    </row>
    <row r="6633" spans="2:13" ht="15.75" thickBot="1">
      <c r="B6633" s="102" t="s">
        <v>1729</v>
      </c>
      <c r="C6633" s="93"/>
      <c r="D6633" s="108">
        <v>106</v>
      </c>
      <c r="E6633" s="103" t="s">
        <v>1730</v>
      </c>
      <c r="F6633" s="93"/>
      <c r="G6633" s="108">
        <v>70</v>
      </c>
      <c r="H6633" s="83"/>
      <c r="I6633" s="83"/>
      <c r="J6633" s="83"/>
      <c r="K6633" s="83"/>
      <c r="L6633" s="83"/>
      <c r="M6633" s="84"/>
    </row>
    <row r="6634" spans="2:13" ht="16.5" thickTop="1" thickBot="1">
      <c r="B6634" s="156"/>
      <c r="C6634" s="157"/>
      <c r="D6634" s="157"/>
      <c r="E6634" s="156"/>
      <c r="F6634" s="157"/>
      <c r="G6634" s="157"/>
      <c r="H6634" s="156"/>
      <c r="I6634" s="156"/>
      <c r="J6634" s="156"/>
      <c r="K6634" s="156"/>
      <c r="L6634" s="156"/>
      <c r="M6634" s="156"/>
    </row>
    <row r="6635" spans="2:13" ht="16.5" thickTop="1" thickBot="1">
      <c r="B6635" s="833" t="s">
        <v>1840</v>
      </c>
      <c r="C6635" s="834"/>
      <c r="D6635" s="835" t="s">
        <v>1658</v>
      </c>
      <c r="E6635" s="836"/>
      <c r="F6635" s="836"/>
      <c r="G6635" s="836"/>
      <c r="H6635" s="836"/>
      <c r="I6635" s="837"/>
      <c r="J6635" s="278"/>
      <c r="K6635" s="59"/>
      <c r="L6635" s="59"/>
      <c r="M6635" s="60"/>
    </row>
    <row r="6636" spans="2:13" ht="15.75" thickTop="1">
      <c r="B6636" s="66" t="s">
        <v>1667</v>
      </c>
      <c r="C6636" s="605" t="s">
        <v>2092</v>
      </c>
      <c r="D6636" s="272" t="s">
        <v>1652</v>
      </c>
      <c r="E6636" s="273" t="s">
        <v>1653</v>
      </c>
      <c r="F6636" s="273" t="s">
        <v>1654</v>
      </c>
      <c r="G6636" s="273" t="s">
        <v>1656</v>
      </c>
      <c r="H6636" s="273" t="s">
        <v>1655</v>
      </c>
      <c r="I6636" s="274" t="s">
        <v>1657</v>
      </c>
      <c r="J6636" s="279"/>
      <c r="K6636" s="271"/>
      <c r="L6636" s="271"/>
      <c r="M6636" s="65"/>
    </row>
    <row r="6637" spans="2:13">
      <c r="B6637" s="66" t="s">
        <v>1757</v>
      </c>
      <c r="C6637" s="86" t="s">
        <v>1745</v>
      </c>
      <c r="D6637" s="87">
        <v>50</v>
      </c>
      <c r="E6637" s="88">
        <v>65</v>
      </c>
      <c r="F6637" s="88">
        <v>107</v>
      </c>
      <c r="G6637" s="88">
        <v>105</v>
      </c>
      <c r="H6637" s="88">
        <v>107</v>
      </c>
      <c r="I6637" s="89">
        <v>86</v>
      </c>
      <c r="J6637" s="279"/>
      <c r="K6637" s="271"/>
      <c r="L6637" s="271"/>
      <c r="M6637" s="65"/>
    </row>
    <row r="6638" spans="2:13">
      <c r="B6638" s="66" t="s">
        <v>1665</v>
      </c>
      <c r="C6638" s="86" t="s">
        <v>3</v>
      </c>
      <c r="D6638" s="838" t="s">
        <v>1669</v>
      </c>
      <c r="E6638" s="839"/>
      <c r="F6638" s="839"/>
      <c r="G6638" s="839"/>
      <c r="H6638" s="839"/>
      <c r="I6638" s="840"/>
      <c r="J6638" s="279"/>
      <c r="K6638" s="271"/>
      <c r="L6638" s="271"/>
      <c r="M6638" s="65"/>
    </row>
    <row r="6639" spans="2:13">
      <c r="B6639" s="66" t="s">
        <v>1666</v>
      </c>
      <c r="C6639" s="86" t="s">
        <v>7</v>
      </c>
      <c r="D6639" s="841" t="s">
        <v>1661</v>
      </c>
      <c r="E6639" s="842"/>
      <c r="F6639" s="842"/>
      <c r="G6639" s="842" t="s">
        <v>1662</v>
      </c>
      <c r="H6639" s="842"/>
      <c r="I6639" s="843"/>
      <c r="J6639" s="279"/>
      <c r="K6639" s="271"/>
      <c r="L6639" s="271"/>
      <c r="M6639" s="65"/>
    </row>
    <row r="6640" spans="2:13">
      <c r="B6640" s="66" t="s">
        <v>1670</v>
      </c>
      <c r="C6640" s="86" t="s">
        <v>1497</v>
      </c>
      <c r="D6640" s="63" t="s">
        <v>1663</v>
      </c>
      <c r="E6640" s="271" t="s">
        <v>1722</v>
      </c>
      <c r="F6640" s="271"/>
      <c r="G6640" s="64" t="s">
        <v>1663</v>
      </c>
      <c r="H6640" s="271" t="s">
        <v>656</v>
      </c>
      <c r="I6640" s="70"/>
      <c r="J6640" s="280"/>
      <c r="K6640" s="271"/>
      <c r="L6640" s="271"/>
      <c r="M6640" s="65"/>
    </row>
    <row r="6641" spans="2:13">
      <c r="B6641" s="66" t="s">
        <v>1659</v>
      </c>
      <c r="C6641" s="86">
        <v>462.53</v>
      </c>
      <c r="D6641" s="71" t="s">
        <v>1664</v>
      </c>
      <c r="E6641" s="90">
        <v>0</v>
      </c>
      <c r="F6641" s="68"/>
      <c r="G6641" s="72" t="s">
        <v>1664</v>
      </c>
      <c r="H6641" s="90">
        <v>30</v>
      </c>
      <c r="I6641" s="69"/>
      <c r="J6641" s="215"/>
      <c r="K6641" s="271"/>
      <c r="L6641" s="271"/>
      <c r="M6641" s="65"/>
    </row>
    <row r="6642" spans="2:13">
      <c r="B6642" s="66" t="s">
        <v>1660</v>
      </c>
      <c r="C6642" s="86">
        <v>479.51</v>
      </c>
      <c r="D6642" s="838" t="s">
        <v>1668</v>
      </c>
      <c r="E6642" s="839"/>
      <c r="F6642" s="839"/>
      <c r="G6642" s="839"/>
      <c r="H6642" s="839"/>
      <c r="I6642" s="840"/>
      <c r="J6642" s="215"/>
      <c r="K6642" s="271"/>
      <c r="L6642" s="271"/>
      <c r="M6642" s="65"/>
    </row>
    <row r="6643" spans="2:13">
      <c r="B6643" s="66" t="s">
        <v>1728</v>
      </c>
      <c r="C6643" s="140">
        <v>282.56</v>
      </c>
      <c r="D6643" s="841" t="s">
        <v>1661</v>
      </c>
      <c r="E6643" s="842"/>
      <c r="F6643" s="842"/>
      <c r="G6643" s="842" t="s">
        <v>1662</v>
      </c>
      <c r="H6643" s="842"/>
      <c r="I6643" s="843"/>
      <c r="J6643" s="215"/>
      <c r="K6643" s="271"/>
      <c r="L6643" s="271"/>
      <c r="M6643" s="65"/>
    </row>
    <row r="6644" spans="2:13">
      <c r="B6644" s="66" t="s">
        <v>1713</v>
      </c>
      <c r="C6644" s="86">
        <v>0.77</v>
      </c>
      <c r="D6644" s="63" t="s">
        <v>1663</v>
      </c>
      <c r="E6644" s="271" t="s">
        <v>1307</v>
      </c>
      <c r="F6644" s="271"/>
      <c r="G6644" s="64" t="s">
        <v>1663</v>
      </c>
      <c r="H6644" s="271" t="s">
        <v>1185</v>
      </c>
      <c r="I6644" s="70"/>
      <c r="J6644" s="215"/>
      <c r="K6644" s="271"/>
      <c r="L6644" s="271"/>
      <c r="M6644" s="65"/>
    </row>
    <row r="6645" spans="2:13">
      <c r="B6645" s="66" t="s">
        <v>1714</v>
      </c>
      <c r="C6645" s="140">
        <v>1.32</v>
      </c>
      <c r="D6645" s="63" t="s">
        <v>1664</v>
      </c>
      <c r="E6645" s="90">
        <v>95</v>
      </c>
      <c r="F6645" s="68"/>
      <c r="G6645" s="72" t="s">
        <v>1664</v>
      </c>
      <c r="H6645" s="91">
        <v>80</v>
      </c>
      <c r="I6645" s="70"/>
      <c r="J6645" s="215"/>
      <c r="K6645" s="271"/>
      <c r="L6645" s="271"/>
      <c r="M6645" s="65"/>
    </row>
    <row r="6646" spans="2:13">
      <c r="B6646" s="844" t="s">
        <v>1671</v>
      </c>
      <c r="C6646" s="839"/>
      <c r="D6646" s="840"/>
      <c r="E6646" s="838" t="s">
        <v>1672</v>
      </c>
      <c r="F6646" s="839"/>
      <c r="G6646" s="840"/>
      <c r="H6646" s="838" t="s">
        <v>1673</v>
      </c>
      <c r="I6646" s="839"/>
      <c r="J6646" s="840"/>
      <c r="K6646" s="838" t="s">
        <v>1701</v>
      </c>
      <c r="L6646" s="839"/>
      <c r="M6646" s="845"/>
    </row>
    <row r="6647" spans="2:13">
      <c r="B6647" s="73" t="s">
        <v>1674</v>
      </c>
      <c r="C6647" s="273" t="s">
        <v>1675</v>
      </c>
      <c r="D6647" s="274" t="s">
        <v>1676</v>
      </c>
      <c r="E6647" s="272" t="s">
        <v>1674</v>
      </c>
      <c r="F6647" s="273" t="s">
        <v>1675</v>
      </c>
      <c r="G6647" s="274" t="s">
        <v>1676</v>
      </c>
      <c r="H6647" s="272" t="s">
        <v>1694</v>
      </c>
      <c r="I6647" s="273" t="s">
        <v>1731</v>
      </c>
      <c r="J6647" s="274" t="s">
        <v>1732</v>
      </c>
      <c r="K6647" s="272" t="s">
        <v>1702</v>
      </c>
      <c r="L6647" s="273"/>
      <c r="M6647" s="77" t="s">
        <v>1703</v>
      </c>
    </row>
    <row r="6648" spans="2:13">
      <c r="B6648" s="61" t="s">
        <v>1678</v>
      </c>
      <c r="C6648" s="86" t="s">
        <v>1144</v>
      </c>
      <c r="D6648" s="92">
        <v>102</v>
      </c>
      <c r="E6648" s="270" t="s">
        <v>1678</v>
      </c>
      <c r="F6648" s="86" t="s">
        <v>1280</v>
      </c>
      <c r="G6648" s="92">
        <v>60</v>
      </c>
      <c r="H6648" s="270" t="s">
        <v>1695</v>
      </c>
      <c r="I6648" s="86">
        <v>75</v>
      </c>
      <c r="J6648" s="92">
        <v>0</v>
      </c>
      <c r="K6648" s="270" t="s">
        <v>1704</v>
      </c>
      <c r="L6648" s="271"/>
      <c r="M6648" s="107">
        <v>25</v>
      </c>
    </row>
    <row r="6649" spans="2:13">
      <c r="B6649" s="61" t="s">
        <v>1679</v>
      </c>
      <c r="C6649" s="86" t="s">
        <v>1722</v>
      </c>
      <c r="D6649" s="92">
        <v>0</v>
      </c>
      <c r="E6649" s="270" t="s">
        <v>1679</v>
      </c>
      <c r="F6649" s="86" t="s">
        <v>1077</v>
      </c>
      <c r="G6649" s="92">
        <v>126</v>
      </c>
      <c r="H6649" s="270" t="s">
        <v>1696</v>
      </c>
      <c r="I6649" s="86">
        <v>100</v>
      </c>
      <c r="J6649" s="92">
        <v>10</v>
      </c>
      <c r="K6649" s="270" t="s">
        <v>1735</v>
      </c>
      <c r="L6649" s="271"/>
      <c r="M6649" s="107">
        <v>0</v>
      </c>
    </row>
    <row r="6650" spans="2:13">
      <c r="B6650" s="61" t="s">
        <v>1680</v>
      </c>
      <c r="C6650" s="86" t="s">
        <v>1722</v>
      </c>
      <c r="D6650" s="92">
        <v>0</v>
      </c>
      <c r="E6650" s="270" t="s">
        <v>1680</v>
      </c>
      <c r="F6650" s="86" t="s">
        <v>1722</v>
      </c>
      <c r="G6650" s="92">
        <v>0</v>
      </c>
      <c r="H6650" s="270" t="s">
        <v>1697</v>
      </c>
      <c r="I6650" s="86">
        <v>0</v>
      </c>
      <c r="J6650" s="92">
        <v>30</v>
      </c>
      <c r="K6650" s="67" t="s">
        <v>1706</v>
      </c>
      <c r="L6650" s="68"/>
      <c r="M6650" s="101">
        <v>0</v>
      </c>
    </row>
    <row r="6651" spans="2:13">
      <c r="B6651" s="61" t="s">
        <v>1681</v>
      </c>
      <c r="C6651" s="86" t="s">
        <v>1723</v>
      </c>
      <c r="D6651" s="92" t="s">
        <v>1723</v>
      </c>
      <c r="E6651" s="270" t="s">
        <v>1681</v>
      </c>
      <c r="F6651" s="86" t="s">
        <v>1723</v>
      </c>
      <c r="G6651" s="92" t="s">
        <v>1723</v>
      </c>
      <c r="H6651" s="270" t="s">
        <v>1698</v>
      </c>
      <c r="I6651" s="86">
        <v>0</v>
      </c>
      <c r="J6651" s="92">
        <v>0</v>
      </c>
      <c r="K6651" s="838" t="s">
        <v>1707</v>
      </c>
      <c r="L6651" s="839"/>
      <c r="M6651" s="845"/>
    </row>
    <row r="6652" spans="2:13">
      <c r="B6652" s="61" t="s">
        <v>1682</v>
      </c>
      <c r="C6652" s="86" t="s">
        <v>1722</v>
      </c>
      <c r="D6652" s="92">
        <v>0</v>
      </c>
      <c r="E6652" s="270" t="s">
        <v>1682</v>
      </c>
      <c r="F6652" s="86" t="s">
        <v>1722</v>
      </c>
      <c r="G6652" s="92">
        <v>0</v>
      </c>
      <c r="H6652" s="271" t="s">
        <v>1724</v>
      </c>
      <c r="I6652" s="86">
        <v>0</v>
      </c>
      <c r="J6652" s="92">
        <v>0</v>
      </c>
      <c r="K6652" s="846" t="s">
        <v>1708</v>
      </c>
      <c r="L6652" s="847"/>
      <c r="M6652" s="107">
        <v>0</v>
      </c>
    </row>
    <row r="6653" spans="2:13">
      <c r="B6653" s="61" t="s">
        <v>1683</v>
      </c>
      <c r="C6653" s="86" t="s">
        <v>1722</v>
      </c>
      <c r="D6653" s="92">
        <v>0</v>
      </c>
      <c r="E6653" s="270" t="s">
        <v>1683</v>
      </c>
      <c r="F6653" s="86" t="s">
        <v>1722</v>
      </c>
      <c r="G6653" s="92">
        <v>0</v>
      </c>
      <c r="H6653" s="270" t="s">
        <v>1699</v>
      </c>
      <c r="I6653" s="86">
        <v>100</v>
      </c>
      <c r="J6653" s="92">
        <v>10</v>
      </c>
      <c r="K6653" s="846" t="s">
        <v>1709</v>
      </c>
      <c r="L6653" s="847"/>
      <c r="M6653" s="107">
        <v>0</v>
      </c>
    </row>
    <row r="6654" spans="2:13">
      <c r="B6654" s="61" t="s">
        <v>1684</v>
      </c>
      <c r="C6654" s="86" t="s">
        <v>1722</v>
      </c>
      <c r="D6654" s="92">
        <v>0</v>
      </c>
      <c r="E6654" s="270" t="s">
        <v>1684</v>
      </c>
      <c r="F6654" s="86" t="s">
        <v>1722</v>
      </c>
      <c r="G6654" s="92">
        <v>0</v>
      </c>
      <c r="H6654" s="270" t="s">
        <v>1685</v>
      </c>
      <c r="I6654" s="86">
        <v>85</v>
      </c>
      <c r="J6654" s="92">
        <v>0</v>
      </c>
      <c r="K6654" s="846" t="s">
        <v>1710</v>
      </c>
      <c r="L6654" s="847"/>
      <c r="M6654" s="107">
        <v>0</v>
      </c>
    </row>
    <row r="6655" spans="2:13">
      <c r="B6655" s="61" t="s">
        <v>1685</v>
      </c>
      <c r="C6655" s="86" t="s">
        <v>1722</v>
      </c>
      <c r="D6655" s="92">
        <v>0</v>
      </c>
      <c r="E6655" s="270" t="s">
        <v>1685</v>
      </c>
      <c r="F6655" s="86" t="s">
        <v>1722</v>
      </c>
      <c r="G6655" s="92">
        <v>0</v>
      </c>
      <c r="H6655" s="270" t="s">
        <v>1700</v>
      </c>
      <c r="I6655" s="100">
        <v>0</v>
      </c>
      <c r="J6655" s="106">
        <v>0</v>
      </c>
      <c r="K6655" s="593" t="s">
        <v>2003</v>
      </c>
      <c r="L6655" s="100"/>
      <c r="M6655" s="101">
        <v>0</v>
      </c>
    </row>
    <row r="6656" spans="2:13">
      <c r="B6656" s="61" t="s">
        <v>1686</v>
      </c>
      <c r="C6656" s="86" t="s">
        <v>1722</v>
      </c>
      <c r="D6656" s="92">
        <v>0</v>
      </c>
      <c r="E6656" s="270" t="s">
        <v>1686</v>
      </c>
      <c r="F6656" s="86" t="s">
        <v>1722</v>
      </c>
      <c r="G6656" s="92">
        <v>0</v>
      </c>
      <c r="H6656" s="848" t="s">
        <v>1712</v>
      </c>
      <c r="I6656" s="849"/>
      <c r="J6656" s="81" t="s">
        <v>1711</v>
      </c>
      <c r="K6656" s="97">
        <v>-10</v>
      </c>
      <c r="L6656" s="82" t="s">
        <v>1705</v>
      </c>
      <c r="M6656" s="98">
        <v>195</v>
      </c>
    </row>
    <row r="6657" spans="2:13">
      <c r="B6657" s="61" t="s">
        <v>1687</v>
      </c>
      <c r="C6657" s="86" t="s">
        <v>1722</v>
      </c>
      <c r="D6657" s="92">
        <v>0</v>
      </c>
      <c r="E6657" s="270" t="s">
        <v>1687</v>
      </c>
      <c r="F6657" s="86" t="s">
        <v>1722</v>
      </c>
      <c r="G6657" s="92">
        <v>0</v>
      </c>
      <c r="H6657" s="271"/>
      <c r="I6657" s="271"/>
      <c r="J6657" s="271"/>
      <c r="K6657" s="271"/>
      <c r="L6657" s="271"/>
      <c r="M6657" s="65"/>
    </row>
    <row r="6658" spans="2:13">
      <c r="B6658" s="61" t="s">
        <v>1688</v>
      </c>
      <c r="C6658" s="86" t="s">
        <v>1722</v>
      </c>
      <c r="D6658" s="92">
        <v>0</v>
      </c>
      <c r="E6658" s="270" t="s">
        <v>1688</v>
      </c>
      <c r="F6658" s="96" t="s">
        <v>806</v>
      </c>
      <c r="G6658" s="92">
        <v>50</v>
      </c>
      <c r="H6658" s="271"/>
      <c r="I6658" s="271"/>
      <c r="J6658" s="271"/>
      <c r="K6658" s="271"/>
      <c r="L6658" s="271"/>
      <c r="M6658" s="65"/>
    </row>
    <row r="6659" spans="2:13">
      <c r="B6659" s="61" t="s">
        <v>1689</v>
      </c>
      <c r="C6659" s="86" t="s">
        <v>1722</v>
      </c>
      <c r="D6659" s="92">
        <v>0</v>
      </c>
      <c r="E6659" s="270" t="s">
        <v>1689</v>
      </c>
      <c r="F6659" s="96" t="s">
        <v>1195</v>
      </c>
      <c r="G6659" s="92">
        <v>75</v>
      </c>
      <c r="H6659" s="271"/>
      <c r="I6659" s="271"/>
      <c r="J6659" s="271"/>
      <c r="K6659" s="271"/>
      <c r="L6659" s="271"/>
      <c r="M6659" s="65"/>
    </row>
    <row r="6660" spans="2:13">
      <c r="B6660" s="61" t="s">
        <v>1690</v>
      </c>
      <c r="C6660" s="86" t="s">
        <v>1722</v>
      </c>
      <c r="D6660" s="92">
        <v>0</v>
      </c>
      <c r="E6660" s="270" t="s">
        <v>1690</v>
      </c>
      <c r="F6660" s="86" t="s">
        <v>1722</v>
      </c>
      <c r="G6660" s="92">
        <v>0</v>
      </c>
      <c r="H6660" s="271"/>
      <c r="I6660" s="271"/>
      <c r="J6660" s="271"/>
      <c r="K6660" s="271"/>
      <c r="L6660" s="271"/>
      <c r="M6660" s="65"/>
    </row>
    <row r="6661" spans="2:13">
      <c r="B6661" s="61" t="s">
        <v>1691</v>
      </c>
      <c r="C6661" s="86" t="s">
        <v>1723</v>
      </c>
      <c r="D6661" s="92" t="s">
        <v>1723</v>
      </c>
      <c r="E6661" s="270" t="s">
        <v>1691</v>
      </c>
      <c r="F6661" s="86" t="s">
        <v>1723</v>
      </c>
      <c r="G6661" s="92" t="s">
        <v>1723</v>
      </c>
      <c r="H6661" s="86"/>
      <c r="I6661" s="271" t="s">
        <v>1800</v>
      </c>
      <c r="J6661" s="85"/>
      <c r="K6661" s="271"/>
      <c r="L6661" s="85" t="s">
        <v>1718</v>
      </c>
      <c r="M6661" s="65"/>
    </row>
    <row r="6662" spans="2:13">
      <c r="B6662" s="61" t="s">
        <v>1692</v>
      </c>
      <c r="C6662" s="86" t="s">
        <v>1722</v>
      </c>
      <c r="D6662" s="92">
        <v>0</v>
      </c>
      <c r="E6662" s="270" t="s">
        <v>1692</v>
      </c>
      <c r="F6662" s="86" t="s">
        <v>1722</v>
      </c>
      <c r="G6662" s="92">
        <v>0</v>
      </c>
      <c r="H6662" s="271"/>
      <c r="I6662" s="271"/>
      <c r="J6662" s="271"/>
      <c r="K6662" s="271"/>
      <c r="L6662" s="271"/>
      <c r="M6662" s="65"/>
    </row>
    <row r="6663" spans="2:13">
      <c r="B6663" s="61" t="s">
        <v>1677</v>
      </c>
      <c r="C6663" s="96" t="s">
        <v>1262</v>
      </c>
      <c r="D6663" s="92">
        <v>110</v>
      </c>
      <c r="E6663" s="270" t="s">
        <v>1677</v>
      </c>
      <c r="F6663" s="86" t="s">
        <v>761</v>
      </c>
      <c r="G6663" s="92">
        <v>80</v>
      </c>
      <c r="H6663" s="271"/>
      <c r="I6663" s="271"/>
      <c r="J6663" s="271"/>
      <c r="K6663" s="271"/>
      <c r="L6663" s="271"/>
      <c r="M6663" s="65"/>
    </row>
    <row r="6664" spans="2:13">
      <c r="B6664" s="61" t="s">
        <v>1693</v>
      </c>
      <c r="C6664" s="86" t="s">
        <v>1722</v>
      </c>
      <c r="D6664" s="92">
        <v>0</v>
      </c>
      <c r="E6664" s="270" t="s">
        <v>1693</v>
      </c>
      <c r="F6664" s="86" t="s">
        <v>1722</v>
      </c>
      <c r="G6664" s="92">
        <v>0</v>
      </c>
      <c r="H6664" s="271"/>
      <c r="I6664" s="271"/>
      <c r="J6664" s="271"/>
      <c r="K6664" s="271"/>
      <c r="L6664" s="271"/>
      <c r="M6664" s="65"/>
    </row>
    <row r="6665" spans="2:13" ht="15.75" thickBot="1">
      <c r="B6665" s="102" t="s">
        <v>1729</v>
      </c>
      <c r="C6665" s="93"/>
      <c r="D6665" s="108">
        <v>106</v>
      </c>
      <c r="E6665" s="103" t="s">
        <v>1730</v>
      </c>
      <c r="F6665" s="93"/>
      <c r="G6665" s="108">
        <v>78</v>
      </c>
      <c r="H6665" s="83"/>
      <c r="I6665" s="83"/>
      <c r="J6665" s="83"/>
      <c r="K6665" s="83"/>
      <c r="L6665" s="83"/>
      <c r="M6665" s="84"/>
    </row>
    <row r="6666" spans="2:13" ht="16.5" thickTop="1" thickBot="1">
      <c r="B6666" s="156"/>
      <c r="C6666" s="157"/>
      <c r="D6666" s="157"/>
      <c r="E6666" s="156"/>
      <c r="F6666" s="157"/>
      <c r="G6666" s="157"/>
      <c r="H6666" s="156"/>
      <c r="I6666" s="156"/>
      <c r="J6666" s="156"/>
      <c r="K6666" s="156"/>
      <c r="L6666" s="156"/>
      <c r="M6666" s="156"/>
    </row>
    <row r="6667" spans="2:13" ht="16.5" thickTop="1" thickBot="1">
      <c r="B6667" s="833" t="s">
        <v>1841</v>
      </c>
      <c r="C6667" s="834"/>
      <c r="D6667" s="835" t="s">
        <v>1658</v>
      </c>
      <c r="E6667" s="836"/>
      <c r="F6667" s="836"/>
      <c r="G6667" s="836"/>
      <c r="H6667" s="836"/>
      <c r="I6667" s="837"/>
      <c r="J6667" s="278"/>
      <c r="K6667" s="59"/>
      <c r="L6667" s="59"/>
      <c r="M6667" s="60"/>
    </row>
    <row r="6668" spans="2:13" ht="15.75" thickTop="1">
      <c r="B6668" s="66" t="s">
        <v>1667</v>
      </c>
      <c r="C6668" s="605" t="s">
        <v>2092</v>
      </c>
      <c r="D6668" s="272" t="s">
        <v>1652</v>
      </c>
      <c r="E6668" s="273" t="s">
        <v>1653</v>
      </c>
      <c r="F6668" s="273" t="s">
        <v>1654</v>
      </c>
      <c r="G6668" s="273" t="s">
        <v>1656</v>
      </c>
      <c r="H6668" s="273" t="s">
        <v>1655</v>
      </c>
      <c r="I6668" s="274" t="s">
        <v>1657</v>
      </c>
      <c r="J6668" s="279"/>
      <c r="K6668" s="271"/>
      <c r="L6668" s="271"/>
      <c r="M6668" s="65"/>
    </row>
    <row r="6669" spans="2:13">
      <c r="B6669" s="66" t="s">
        <v>1757</v>
      </c>
      <c r="C6669" s="86" t="s">
        <v>1745</v>
      </c>
      <c r="D6669" s="87">
        <v>50</v>
      </c>
      <c r="E6669" s="88">
        <v>65</v>
      </c>
      <c r="F6669" s="88">
        <v>107</v>
      </c>
      <c r="G6669" s="88">
        <v>105</v>
      </c>
      <c r="H6669" s="88">
        <v>107</v>
      </c>
      <c r="I6669" s="89">
        <v>86</v>
      </c>
      <c r="J6669" s="279"/>
      <c r="K6669" s="271"/>
      <c r="L6669" s="271"/>
      <c r="M6669" s="65"/>
    </row>
    <row r="6670" spans="2:13">
      <c r="B6670" s="66" t="s">
        <v>1665</v>
      </c>
      <c r="C6670" s="86" t="s">
        <v>3</v>
      </c>
      <c r="D6670" s="838" t="s">
        <v>1669</v>
      </c>
      <c r="E6670" s="839"/>
      <c r="F6670" s="839"/>
      <c r="G6670" s="839"/>
      <c r="H6670" s="839"/>
      <c r="I6670" s="840"/>
      <c r="J6670" s="279"/>
      <c r="K6670" s="271"/>
      <c r="L6670" s="271"/>
      <c r="M6670" s="65"/>
    </row>
    <row r="6671" spans="2:13">
      <c r="B6671" s="66" t="s">
        <v>1666</v>
      </c>
      <c r="C6671" s="86" t="s">
        <v>7</v>
      </c>
      <c r="D6671" s="841" t="s">
        <v>1661</v>
      </c>
      <c r="E6671" s="842"/>
      <c r="F6671" s="842"/>
      <c r="G6671" s="842" t="s">
        <v>1662</v>
      </c>
      <c r="H6671" s="842"/>
      <c r="I6671" s="843"/>
      <c r="J6671" s="279"/>
      <c r="K6671" s="271"/>
      <c r="L6671" s="271"/>
      <c r="M6671" s="65"/>
    </row>
    <row r="6672" spans="2:13">
      <c r="B6672" s="66" t="s">
        <v>1670</v>
      </c>
      <c r="C6672" s="86" t="s">
        <v>1497</v>
      </c>
      <c r="D6672" s="63" t="s">
        <v>1663</v>
      </c>
      <c r="E6672" s="271" t="s">
        <v>1722</v>
      </c>
      <c r="F6672" s="271"/>
      <c r="G6672" s="64" t="s">
        <v>1663</v>
      </c>
      <c r="H6672" s="271" t="s">
        <v>656</v>
      </c>
      <c r="I6672" s="70"/>
      <c r="J6672" s="280"/>
      <c r="K6672" s="271"/>
      <c r="L6672" s="271"/>
      <c r="M6672" s="65"/>
    </row>
    <row r="6673" spans="2:13">
      <c r="B6673" s="66" t="s">
        <v>1659</v>
      </c>
      <c r="C6673" s="86">
        <v>462.53</v>
      </c>
      <c r="D6673" s="71" t="s">
        <v>1664</v>
      </c>
      <c r="E6673" s="90">
        <v>0</v>
      </c>
      <c r="F6673" s="68"/>
      <c r="G6673" s="72" t="s">
        <v>1664</v>
      </c>
      <c r="H6673" s="90">
        <v>30</v>
      </c>
      <c r="I6673" s="69"/>
      <c r="J6673" s="215"/>
      <c r="K6673" s="271"/>
      <c r="L6673" s="271"/>
      <c r="M6673" s="65"/>
    </row>
    <row r="6674" spans="2:13">
      <c r="B6674" s="66" t="s">
        <v>1660</v>
      </c>
      <c r="C6674" s="86">
        <v>479.51</v>
      </c>
      <c r="D6674" s="838" t="s">
        <v>1668</v>
      </c>
      <c r="E6674" s="839"/>
      <c r="F6674" s="839"/>
      <c r="G6674" s="839"/>
      <c r="H6674" s="839"/>
      <c r="I6674" s="840"/>
      <c r="J6674" s="215"/>
      <c r="K6674" s="271"/>
      <c r="L6674" s="271"/>
      <c r="M6674" s="65"/>
    </row>
    <row r="6675" spans="2:13">
      <c r="B6675" s="66" t="s">
        <v>1728</v>
      </c>
      <c r="C6675" s="140">
        <v>282.56</v>
      </c>
      <c r="D6675" s="841" t="s">
        <v>1661</v>
      </c>
      <c r="E6675" s="842"/>
      <c r="F6675" s="842"/>
      <c r="G6675" s="842" t="s">
        <v>1662</v>
      </c>
      <c r="H6675" s="842"/>
      <c r="I6675" s="843"/>
      <c r="J6675" s="215"/>
      <c r="K6675" s="271"/>
      <c r="L6675" s="271"/>
      <c r="M6675" s="65"/>
    </row>
    <row r="6676" spans="2:13">
      <c r="B6676" s="66" t="s">
        <v>1713</v>
      </c>
      <c r="C6676" s="86">
        <v>0.77</v>
      </c>
      <c r="D6676" s="63" t="s">
        <v>1663</v>
      </c>
      <c r="E6676" s="271" t="s">
        <v>1307</v>
      </c>
      <c r="F6676" s="271"/>
      <c r="G6676" s="64" t="s">
        <v>1663</v>
      </c>
      <c r="H6676" s="271" t="s">
        <v>1185</v>
      </c>
      <c r="I6676" s="70"/>
      <c r="J6676" s="215"/>
      <c r="K6676" s="271"/>
      <c r="L6676" s="271"/>
      <c r="M6676" s="65"/>
    </row>
    <row r="6677" spans="2:13">
      <c r="B6677" s="66" t="s">
        <v>1714</v>
      </c>
      <c r="C6677" s="140">
        <v>1.32</v>
      </c>
      <c r="D6677" s="63" t="s">
        <v>1664</v>
      </c>
      <c r="E6677" s="90">
        <v>95</v>
      </c>
      <c r="F6677" s="68"/>
      <c r="G6677" s="72" t="s">
        <v>1664</v>
      </c>
      <c r="H6677" s="91">
        <v>80</v>
      </c>
      <c r="I6677" s="70"/>
      <c r="J6677" s="215"/>
      <c r="K6677" s="271"/>
      <c r="L6677" s="271"/>
      <c r="M6677" s="65"/>
    </row>
    <row r="6678" spans="2:13">
      <c r="B6678" s="844" t="s">
        <v>1671</v>
      </c>
      <c r="C6678" s="839"/>
      <c r="D6678" s="840"/>
      <c r="E6678" s="838" t="s">
        <v>1672</v>
      </c>
      <c r="F6678" s="839"/>
      <c r="G6678" s="840"/>
      <c r="H6678" s="838" t="s">
        <v>1673</v>
      </c>
      <c r="I6678" s="839"/>
      <c r="J6678" s="840"/>
      <c r="K6678" s="838" t="s">
        <v>1701</v>
      </c>
      <c r="L6678" s="839"/>
      <c r="M6678" s="845"/>
    </row>
    <row r="6679" spans="2:13">
      <c r="B6679" s="73" t="s">
        <v>1674</v>
      </c>
      <c r="C6679" s="273" t="s">
        <v>1675</v>
      </c>
      <c r="D6679" s="274" t="s">
        <v>1676</v>
      </c>
      <c r="E6679" s="272" t="s">
        <v>1674</v>
      </c>
      <c r="F6679" s="273" t="s">
        <v>1675</v>
      </c>
      <c r="G6679" s="274" t="s">
        <v>1676</v>
      </c>
      <c r="H6679" s="272" t="s">
        <v>1694</v>
      </c>
      <c r="I6679" s="273" t="s">
        <v>1731</v>
      </c>
      <c r="J6679" s="274" t="s">
        <v>1732</v>
      </c>
      <c r="K6679" s="272" t="s">
        <v>1702</v>
      </c>
      <c r="L6679" s="273"/>
      <c r="M6679" s="77" t="s">
        <v>1703</v>
      </c>
    </row>
    <row r="6680" spans="2:13">
      <c r="B6680" s="61" t="s">
        <v>1678</v>
      </c>
      <c r="C6680" s="86" t="s">
        <v>1144</v>
      </c>
      <c r="D6680" s="92">
        <v>102</v>
      </c>
      <c r="E6680" s="270" t="s">
        <v>1678</v>
      </c>
      <c r="F6680" s="86" t="s">
        <v>1280</v>
      </c>
      <c r="G6680" s="92">
        <v>60</v>
      </c>
      <c r="H6680" s="270" t="s">
        <v>1695</v>
      </c>
      <c r="I6680" s="86">
        <v>75</v>
      </c>
      <c r="J6680" s="92">
        <v>0</v>
      </c>
      <c r="K6680" s="270" t="s">
        <v>1704</v>
      </c>
      <c r="L6680" s="271"/>
      <c r="M6680" s="107">
        <v>25</v>
      </c>
    </row>
    <row r="6681" spans="2:13">
      <c r="B6681" s="61" t="s">
        <v>1679</v>
      </c>
      <c r="C6681" s="86" t="s">
        <v>1722</v>
      </c>
      <c r="D6681" s="92">
        <v>0</v>
      </c>
      <c r="E6681" s="270" t="s">
        <v>1679</v>
      </c>
      <c r="F6681" s="86" t="s">
        <v>1722</v>
      </c>
      <c r="G6681" s="92">
        <v>0</v>
      </c>
      <c r="H6681" s="270" t="s">
        <v>1696</v>
      </c>
      <c r="I6681" s="86">
        <v>100</v>
      </c>
      <c r="J6681" s="92">
        <v>10</v>
      </c>
      <c r="K6681" s="270" t="s">
        <v>1735</v>
      </c>
      <c r="L6681" s="271"/>
      <c r="M6681" s="107">
        <v>0</v>
      </c>
    </row>
    <row r="6682" spans="2:13">
      <c r="B6682" s="61" t="s">
        <v>1680</v>
      </c>
      <c r="C6682" s="86" t="s">
        <v>1722</v>
      </c>
      <c r="D6682" s="92">
        <v>0</v>
      </c>
      <c r="E6682" s="270" t="s">
        <v>1680</v>
      </c>
      <c r="F6682" s="86" t="s">
        <v>1722</v>
      </c>
      <c r="G6682" s="92">
        <v>0</v>
      </c>
      <c r="H6682" s="270" t="s">
        <v>1697</v>
      </c>
      <c r="I6682" s="86">
        <v>0</v>
      </c>
      <c r="J6682" s="92">
        <v>30</v>
      </c>
      <c r="K6682" s="67" t="s">
        <v>1706</v>
      </c>
      <c r="L6682" s="68"/>
      <c r="M6682" s="101">
        <v>0</v>
      </c>
    </row>
    <row r="6683" spans="2:13">
      <c r="B6683" s="61" t="s">
        <v>1681</v>
      </c>
      <c r="C6683" s="86" t="s">
        <v>1723</v>
      </c>
      <c r="D6683" s="92" t="s">
        <v>1723</v>
      </c>
      <c r="E6683" s="270" t="s">
        <v>1681</v>
      </c>
      <c r="F6683" s="86" t="s">
        <v>1723</v>
      </c>
      <c r="G6683" s="92" t="s">
        <v>1723</v>
      </c>
      <c r="H6683" s="270" t="s">
        <v>1698</v>
      </c>
      <c r="I6683" s="86">
        <v>0</v>
      </c>
      <c r="J6683" s="92">
        <v>0</v>
      </c>
      <c r="K6683" s="838" t="s">
        <v>1707</v>
      </c>
      <c r="L6683" s="839"/>
      <c r="M6683" s="845"/>
    </row>
    <row r="6684" spans="2:13">
      <c r="B6684" s="61" t="s">
        <v>1682</v>
      </c>
      <c r="C6684" s="86" t="s">
        <v>1722</v>
      </c>
      <c r="D6684" s="92">
        <v>0</v>
      </c>
      <c r="E6684" s="270" t="s">
        <v>1682</v>
      </c>
      <c r="F6684" s="94" t="s">
        <v>979</v>
      </c>
      <c r="G6684" s="92">
        <v>126</v>
      </c>
      <c r="H6684" s="271" t="s">
        <v>1724</v>
      </c>
      <c r="I6684" s="86">
        <v>0</v>
      </c>
      <c r="J6684" s="92">
        <v>0</v>
      </c>
      <c r="K6684" s="846" t="s">
        <v>1708</v>
      </c>
      <c r="L6684" s="847"/>
      <c r="M6684" s="107">
        <v>0</v>
      </c>
    </row>
    <row r="6685" spans="2:13">
      <c r="B6685" s="61" t="s">
        <v>1683</v>
      </c>
      <c r="C6685" s="86" t="s">
        <v>1722</v>
      </c>
      <c r="D6685" s="92">
        <v>0</v>
      </c>
      <c r="E6685" s="270" t="s">
        <v>1683</v>
      </c>
      <c r="F6685" s="86" t="s">
        <v>1722</v>
      </c>
      <c r="G6685" s="92">
        <v>0</v>
      </c>
      <c r="H6685" s="270" t="s">
        <v>1699</v>
      </c>
      <c r="I6685" s="86">
        <v>100</v>
      </c>
      <c r="J6685" s="92">
        <v>10</v>
      </c>
      <c r="K6685" s="846" t="s">
        <v>1709</v>
      </c>
      <c r="L6685" s="847"/>
      <c r="M6685" s="107">
        <v>0</v>
      </c>
    </row>
    <row r="6686" spans="2:13">
      <c r="B6686" s="61" t="s">
        <v>1684</v>
      </c>
      <c r="C6686" s="86" t="s">
        <v>1722</v>
      </c>
      <c r="D6686" s="92">
        <v>0</v>
      </c>
      <c r="E6686" s="270" t="s">
        <v>1684</v>
      </c>
      <c r="F6686" s="86" t="s">
        <v>1722</v>
      </c>
      <c r="G6686" s="92">
        <v>0</v>
      </c>
      <c r="H6686" s="270" t="s">
        <v>1685</v>
      </c>
      <c r="I6686" s="86">
        <v>85</v>
      </c>
      <c r="J6686" s="92">
        <v>0</v>
      </c>
      <c r="K6686" s="846" t="s">
        <v>1710</v>
      </c>
      <c r="L6686" s="847"/>
      <c r="M6686" s="107">
        <v>0</v>
      </c>
    </row>
    <row r="6687" spans="2:13">
      <c r="B6687" s="61" t="s">
        <v>1685</v>
      </c>
      <c r="C6687" s="86" t="s">
        <v>1722</v>
      </c>
      <c r="D6687" s="92">
        <v>0</v>
      </c>
      <c r="E6687" s="270" t="s">
        <v>1685</v>
      </c>
      <c r="F6687" s="86" t="s">
        <v>1722</v>
      </c>
      <c r="G6687" s="92">
        <v>0</v>
      </c>
      <c r="H6687" s="270" t="s">
        <v>1700</v>
      </c>
      <c r="I6687" s="100">
        <v>0</v>
      </c>
      <c r="J6687" s="106">
        <v>0</v>
      </c>
      <c r="K6687" s="593" t="s">
        <v>2003</v>
      </c>
      <c r="L6687" s="100"/>
      <c r="M6687" s="101">
        <v>0</v>
      </c>
    </row>
    <row r="6688" spans="2:13">
      <c r="B6688" s="61" t="s">
        <v>1686</v>
      </c>
      <c r="C6688" s="86" t="s">
        <v>1722</v>
      </c>
      <c r="D6688" s="92">
        <v>0</v>
      </c>
      <c r="E6688" s="270" t="s">
        <v>1686</v>
      </c>
      <c r="F6688" s="86" t="s">
        <v>1722</v>
      </c>
      <c r="G6688" s="92">
        <v>0</v>
      </c>
      <c r="H6688" s="848" t="s">
        <v>1712</v>
      </c>
      <c r="I6688" s="849"/>
      <c r="J6688" s="81" t="s">
        <v>1711</v>
      </c>
      <c r="K6688" s="97">
        <v>-10</v>
      </c>
      <c r="L6688" s="82" t="s">
        <v>1705</v>
      </c>
      <c r="M6688" s="98">
        <v>195</v>
      </c>
    </row>
    <row r="6689" spans="2:13">
      <c r="B6689" s="61" t="s">
        <v>1687</v>
      </c>
      <c r="C6689" s="86" t="s">
        <v>1722</v>
      </c>
      <c r="D6689" s="92">
        <v>0</v>
      </c>
      <c r="E6689" s="270" t="s">
        <v>1687</v>
      </c>
      <c r="F6689" s="86" t="s">
        <v>1722</v>
      </c>
      <c r="G6689" s="92">
        <v>0</v>
      </c>
      <c r="H6689" s="271"/>
      <c r="I6689" s="271"/>
      <c r="J6689" s="271"/>
      <c r="K6689" s="271"/>
      <c r="L6689" s="271"/>
      <c r="M6689" s="65"/>
    </row>
    <row r="6690" spans="2:13">
      <c r="B6690" s="61" t="s">
        <v>1688</v>
      </c>
      <c r="C6690" s="86" t="s">
        <v>1722</v>
      </c>
      <c r="D6690" s="92">
        <v>0</v>
      </c>
      <c r="E6690" s="270" t="s">
        <v>1688</v>
      </c>
      <c r="F6690" s="96" t="s">
        <v>806</v>
      </c>
      <c r="G6690" s="92">
        <v>50</v>
      </c>
      <c r="H6690" s="271"/>
      <c r="I6690" s="271"/>
      <c r="J6690" s="271"/>
      <c r="K6690" s="271"/>
      <c r="L6690" s="271"/>
      <c r="M6690" s="65"/>
    </row>
    <row r="6691" spans="2:13">
      <c r="B6691" s="61" t="s">
        <v>1689</v>
      </c>
      <c r="C6691" s="86" t="s">
        <v>1722</v>
      </c>
      <c r="D6691" s="92">
        <v>0</v>
      </c>
      <c r="E6691" s="270" t="s">
        <v>1689</v>
      </c>
      <c r="F6691" s="96" t="s">
        <v>1195</v>
      </c>
      <c r="G6691" s="92">
        <v>75</v>
      </c>
      <c r="H6691" s="271"/>
      <c r="I6691" s="271"/>
      <c r="J6691" s="271"/>
      <c r="K6691" s="271"/>
      <c r="L6691" s="271"/>
      <c r="M6691" s="65"/>
    </row>
    <row r="6692" spans="2:13">
      <c r="B6692" s="61" t="s">
        <v>1690</v>
      </c>
      <c r="C6692" s="86" t="s">
        <v>1722</v>
      </c>
      <c r="D6692" s="92">
        <v>0</v>
      </c>
      <c r="E6692" s="270" t="s">
        <v>1690</v>
      </c>
      <c r="F6692" s="86" t="s">
        <v>1722</v>
      </c>
      <c r="G6692" s="92">
        <v>0</v>
      </c>
      <c r="H6692" s="271"/>
      <c r="I6692" s="271"/>
      <c r="J6692" s="271"/>
      <c r="K6692" s="271"/>
      <c r="L6692" s="271"/>
      <c r="M6692" s="65"/>
    </row>
    <row r="6693" spans="2:13">
      <c r="B6693" s="61" t="s">
        <v>1691</v>
      </c>
      <c r="C6693" s="86" t="s">
        <v>1723</v>
      </c>
      <c r="D6693" s="92" t="s">
        <v>1723</v>
      </c>
      <c r="E6693" s="270" t="s">
        <v>1691</v>
      </c>
      <c r="F6693" s="86" t="s">
        <v>1723</v>
      </c>
      <c r="G6693" s="92" t="s">
        <v>1723</v>
      </c>
      <c r="H6693" s="86"/>
      <c r="I6693" s="271" t="s">
        <v>1800</v>
      </c>
      <c r="J6693" s="85"/>
      <c r="K6693" s="271"/>
      <c r="L6693" s="85" t="s">
        <v>1718</v>
      </c>
      <c r="M6693" s="65"/>
    </row>
    <row r="6694" spans="2:13">
      <c r="B6694" s="61" t="s">
        <v>1692</v>
      </c>
      <c r="C6694" s="86" t="s">
        <v>1722</v>
      </c>
      <c r="D6694" s="92">
        <v>0</v>
      </c>
      <c r="E6694" s="270" t="s">
        <v>1692</v>
      </c>
      <c r="F6694" s="86" t="s">
        <v>1722</v>
      </c>
      <c r="G6694" s="92">
        <v>0</v>
      </c>
      <c r="H6694" s="271"/>
      <c r="I6694" s="271"/>
      <c r="J6694" s="271"/>
      <c r="K6694" s="271"/>
      <c r="L6694" s="271"/>
      <c r="M6694" s="65"/>
    </row>
    <row r="6695" spans="2:13">
      <c r="B6695" s="61" t="s">
        <v>1677</v>
      </c>
      <c r="C6695" s="96" t="s">
        <v>1262</v>
      </c>
      <c r="D6695" s="92">
        <v>110</v>
      </c>
      <c r="E6695" s="270" t="s">
        <v>1677</v>
      </c>
      <c r="F6695" s="86" t="s">
        <v>761</v>
      </c>
      <c r="G6695" s="92">
        <v>80</v>
      </c>
      <c r="H6695" s="271"/>
      <c r="I6695" s="271"/>
      <c r="J6695" s="271"/>
      <c r="K6695" s="271"/>
      <c r="L6695" s="271"/>
      <c r="M6695" s="65"/>
    </row>
    <row r="6696" spans="2:13">
      <c r="B6696" s="61" t="s">
        <v>1693</v>
      </c>
      <c r="C6696" s="86" t="s">
        <v>1722</v>
      </c>
      <c r="D6696" s="92">
        <v>0</v>
      </c>
      <c r="E6696" s="270" t="s">
        <v>1693</v>
      </c>
      <c r="F6696" s="86" t="s">
        <v>1722</v>
      </c>
      <c r="G6696" s="92">
        <v>0</v>
      </c>
      <c r="H6696" s="271"/>
      <c r="I6696" s="271"/>
      <c r="J6696" s="271"/>
      <c r="K6696" s="271"/>
      <c r="L6696" s="271"/>
      <c r="M6696" s="65"/>
    </row>
    <row r="6697" spans="2:13" ht="15.75" thickBot="1">
      <c r="B6697" s="102" t="s">
        <v>1729</v>
      </c>
      <c r="C6697" s="93"/>
      <c r="D6697" s="108">
        <v>106</v>
      </c>
      <c r="E6697" s="103" t="s">
        <v>1730</v>
      </c>
      <c r="F6697" s="93"/>
      <c r="G6697" s="108">
        <v>78</v>
      </c>
      <c r="H6697" s="83"/>
      <c r="I6697" s="83"/>
      <c r="J6697" s="83"/>
      <c r="K6697" s="83"/>
      <c r="L6697" s="83"/>
      <c r="M6697" s="84"/>
    </row>
    <row r="6698" spans="2:13" ht="16.5" thickTop="1" thickBot="1">
      <c r="C6698" s="157"/>
      <c r="D6698" s="157"/>
      <c r="E6698" s="156"/>
      <c r="F6698" s="157"/>
      <c r="G6698" s="157"/>
      <c r="H6698" s="156"/>
      <c r="I6698" s="156"/>
      <c r="J6698" s="156"/>
      <c r="K6698" s="156"/>
      <c r="L6698" s="156"/>
      <c r="M6698" s="156"/>
    </row>
    <row r="6699" spans="2:13" ht="16.5" thickTop="1" thickBot="1">
      <c r="B6699" s="833" t="s">
        <v>1842</v>
      </c>
      <c r="C6699" s="834"/>
      <c r="D6699" s="835" t="s">
        <v>1658</v>
      </c>
      <c r="E6699" s="836"/>
      <c r="F6699" s="836"/>
      <c r="G6699" s="836"/>
      <c r="H6699" s="836"/>
      <c r="I6699" s="837"/>
      <c r="J6699" s="278"/>
      <c r="K6699" s="59"/>
      <c r="L6699" s="59"/>
      <c r="M6699" s="60"/>
    </row>
    <row r="6700" spans="2:13" ht="15.75" thickTop="1">
      <c r="B6700" s="66" t="s">
        <v>1667</v>
      </c>
      <c r="C6700" s="605" t="s">
        <v>2077</v>
      </c>
      <c r="D6700" s="272" t="s">
        <v>1652</v>
      </c>
      <c r="E6700" s="273" t="s">
        <v>1653</v>
      </c>
      <c r="F6700" s="273" t="s">
        <v>1654</v>
      </c>
      <c r="G6700" s="273" t="s">
        <v>1656</v>
      </c>
      <c r="H6700" s="273" t="s">
        <v>1655</v>
      </c>
      <c r="I6700" s="274" t="s">
        <v>1657</v>
      </c>
      <c r="J6700" s="279"/>
      <c r="K6700" s="271"/>
      <c r="L6700" s="271"/>
      <c r="M6700" s="65"/>
    </row>
    <row r="6701" spans="2:13">
      <c r="B6701" s="66" t="s">
        <v>1757</v>
      </c>
      <c r="C6701" s="86" t="s">
        <v>1745</v>
      </c>
      <c r="D6701" s="87">
        <v>50</v>
      </c>
      <c r="E6701" s="88">
        <v>65</v>
      </c>
      <c r="F6701" s="88">
        <v>107</v>
      </c>
      <c r="G6701" s="88">
        <v>105</v>
      </c>
      <c r="H6701" s="88">
        <v>107</v>
      </c>
      <c r="I6701" s="89">
        <v>86</v>
      </c>
      <c r="J6701" s="279"/>
      <c r="K6701" s="271"/>
      <c r="L6701" s="271"/>
      <c r="M6701" s="65"/>
    </row>
    <row r="6702" spans="2:13">
      <c r="B6702" s="66" t="s">
        <v>1665</v>
      </c>
      <c r="C6702" s="86" t="s">
        <v>3</v>
      </c>
      <c r="D6702" s="838" t="s">
        <v>1669</v>
      </c>
      <c r="E6702" s="839"/>
      <c r="F6702" s="839"/>
      <c r="G6702" s="839"/>
      <c r="H6702" s="839"/>
      <c r="I6702" s="840"/>
      <c r="J6702" s="279"/>
      <c r="K6702" s="271"/>
      <c r="L6702" s="271"/>
      <c r="M6702" s="65"/>
    </row>
    <row r="6703" spans="2:13">
      <c r="B6703" s="66" t="s">
        <v>1666</v>
      </c>
      <c r="C6703" s="86" t="s">
        <v>7</v>
      </c>
      <c r="D6703" s="841" t="s">
        <v>1661</v>
      </c>
      <c r="E6703" s="842"/>
      <c r="F6703" s="842"/>
      <c r="G6703" s="842" t="s">
        <v>1662</v>
      </c>
      <c r="H6703" s="842"/>
      <c r="I6703" s="843"/>
      <c r="J6703" s="279"/>
      <c r="K6703" s="271"/>
      <c r="L6703" s="271"/>
      <c r="M6703" s="65"/>
    </row>
    <row r="6704" spans="2:13">
      <c r="B6704" s="66" t="s">
        <v>1670</v>
      </c>
      <c r="C6704" s="86" t="s">
        <v>1497</v>
      </c>
      <c r="D6704" s="63" t="s">
        <v>1663</v>
      </c>
      <c r="E6704" s="271" t="s">
        <v>1722</v>
      </c>
      <c r="F6704" s="271"/>
      <c r="G6704" s="64" t="s">
        <v>1663</v>
      </c>
      <c r="H6704" s="271" t="s">
        <v>656</v>
      </c>
      <c r="I6704" s="70"/>
      <c r="J6704" s="280"/>
      <c r="K6704" s="271"/>
      <c r="L6704" s="271"/>
      <c r="M6704" s="65"/>
    </row>
    <row r="6705" spans="2:13">
      <c r="B6705" s="66" t="s">
        <v>1659</v>
      </c>
      <c r="C6705" s="86">
        <v>462.53</v>
      </c>
      <c r="D6705" s="71" t="s">
        <v>1664</v>
      </c>
      <c r="E6705" s="90">
        <v>0</v>
      </c>
      <c r="F6705" s="68"/>
      <c r="G6705" s="72" t="s">
        <v>1664</v>
      </c>
      <c r="H6705" s="90">
        <v>30</v>
      </c>
      <c r="I6705" s="69"/>
      <c r="J6705" s="215"/>
      <c r="K6705" s="271"/>
      <c r="L6705" s="271"/>
      <c r="M6705" s="65"/>
    </row>
    <row r="6706" spans="2:13">
      <c r="B6706" s="66" t="s">
        <v>1660</v>
      </c>
      <c r="C6706" s="86">
        <v>479.51</v>
      </c>
      <c r="D6706" s="838" t="s">
        <v>1668</v>
      </c>
      <c r="E6706" s="839"/>
      <c r="F6706" s="839"/>
      <c r="G6706" s="839"/>
      <c r="H6706" s="839"/>
      <c r="I6706" s="840"/>
      <c r="J6706" s="215"/>
      <c r="K6706" s="271"/>
      <c r="L6706" s="271"/>
      <c r="M6706" s="65"/>
    </row>
    <row r="6707" spans="2:13">
      <c r="B6707" s="66" t="s">
        <v>1728</v>
      </c>
      <c r="C6707" s="86">
        <v>302.24</v>
      </c>
      <c r="D6707" s="841" t="s">
        <v>1661</v>
      </c>
      <c r="E6707" s="842"/>
      <c r="F6707" s="842"/>
      <c r="G6707" s="842" t="s">
        <v>1662</v>
      </c>
      <c r="H6707" s="842"/>
      <c r="I6707" s="843"/>
      <c r="J6707" s="215"/>
      <c r="K6707" s="271"/>
      <c r="L6707" s="271"/>
      <c r="M6707" s="65"/>
    </row>
    <row r="6708" spans="2:13">
      <c r="B6708" s="66" t="s">
        <v>1713</v>
      </c>
      <c r="C6708" s="86">
        <v>0.77</v>
      </c>
      <c r="D6708" s="63" t="s">
        <v>1663</v>
      </c>
      <c r="E6708" s="271" t="s">
        <v>1307</v>
      </c>
      <c r="F6708" s="271"/>
      <c r="G6708" s="64" t="s">
        <v>1663</v>
      </c>
      <c r="H6708" s="271" t="s">
        <v>1185</v>
      </c>
      <c r="I6708" s="70"/>
      <c r="J6708" s="215"/>
      <c r="K6708" s="271"/>
      <c r="L6708" s="271"/>
      <c r="M6708" s="65"/>
    </row>
    <row r="6709" spans="2:13">
      <c r="B6709" s="66" t="s">
        <v>1714</v>
      </c>
      <c r="C6709" s="140">
        <v>1.32</v>
      </c>
      <c r="D6709" s="63" t="s">
        <v>1664</v>
      </c>
      <c r="E6709" s="90">
        <v>95</v>
      </c>
      <c r="F6709" s="68"/>
      <c r="G6709" s="72" t="s">
        <v>1664</v>
      </c>
      <c r="H6709" s="91">
        <v>80</v>
      </c>
      <c r="I6709" s="70"/>
      <c r="J6709" s="215"/>
      <c r="K6709" s="271"/>
      <c r="L6709" s="271"/>
      <c r="M6709" s="65"/>
    </row>
    <row r="6710" spans="2:13">
      <c r="B6710" s="844" t="s">
        <v>1671</v>
      </c>
      <c r="C6710" s="839"/>
      <c r="D6710" s="840"/>
      <c r="E6710" s="838" t="s">
        <v>1672</v>
      </c>
      <c r="F6710" s="839"/>
      <c r="G6710" s="840"/>
      <c r="H6710" s="838" t="s">
        <v>1673</v>
      </c>
      <c r="I6710" s="839"/>
      <c r="J6710" s="840"/>
      <c r="K6710" s="838" t="s">
        <v>1701</v>
      </c>
      <c r="L6710" s="839"/>
      <c r="M6710" s="845"/>
    </row>
    <row r="6711" spans="2:13">
      <c r="B6711" s="73" t="s">
        <v>1674</v>
      </c>
      <c r="C6711" s="273" t="s">
        <v>1675</v>
      </c>
      <c r="D6711" s="274" t="s">
        <v>1676</v>
      </c>
      <c r="E6711" s="272" t="s">
        <v>1674</v>
      </c>
      <c r="F6711" s="273" t="s">
        <v>1675</v>
      </c>
      <c r="G6711" s="274" t="s">
        <v>1676</v>
      </c>
      <c r="H6711" s="272" t="s">
        <v>1694</v>
      </c>
      <c r="I6711" s="273" t="s">
        <v>1731</v>
      </c>
      <c r="J6711" s="274" t="s">
        <v>1732</v>
      </c>
      <c r="K6711" s="272" t="s">
        <v>1702</v>
      </c>
      <c r="L6711" s="273"/>
      <c r="M6711" s="77" t="s">
        <v>1703</v>
      </c>
    </row>
    <row r="6712" spans="2:13">
      <c r="B6712" s="61" t="s">
        <v>1678</v>
      </c>
      <c r="C6712" s="86" t="s">
        <v>1144</v>
      </c>
      <c r="D6712" s="92">
        <v>102</v>
      </c>
      <c r="E6712" s="270" t="s">
        <v>1678</v>
      </c>
      <c r="F6712" s="86" t="s">
        <v>1280</v>
      </c>
      <c r="G6712" s="92">
        <v>60</v>
      </c>
      <c r="H6712" s="270" t="s">
        <v>1695</v>
      </c>
      <c r="I6712" s="86">
        <v>75</v>
      </c>
      <c r="J6712" s="92">
        <v>0</v>
      </c>
      <c r="K6712" s="270" t="s">
        <v>1704</v>
      </c>
      <c r="L6712" s="271"/>
      <c r="M6712" s="107">
        <v>25</v>
      </c>
    </row>
    <row r="6713" spans="2:13">
      <c r="B6713" s="61" t="s">
        <v>1679</v>
      </c>
      <c r="C6713" s="86" t="s">
        <v>1722</v>
      </c>
      <c r="D6713" s="92">
        <v>0</v>
      </c>
      <c r="E6713" s="270" t="s">
        <v>1679</v>
      </c>
      <c r="F6713" s="86" t="s">
        <v>1722</v>
      </c>
      <c r="G6713" s="92">
        <v>0</v>
      </c>
      <c r="H6713" s="270" t="s">
        <v>1696</v>
      </c>
      <c r="I6713" s="86">
        <v>100</v>
      </c>
      <c r="J6713" s="92">
        <v>10</v>
      </c>
      <c r="K6713" s="270" t="s">
        <v>1735</v>
      </c>
      <c r="L6713" s="271"/>
      <c r="M6713" s="107">
        <v>0</v>
      </c>
    </row>
    <row r="6714" spans="2:13">
      <c r="B6714" s="61" t="s">
        <v>1680</v>
      </c>
      <c r="C6714" s="86" t="s">
        <v>1722</v>
      </c>
      <c r="D6714" s="92">
        <v>0</v>
      </c>
      <c r="E6714" s="270" t="s">
        <v>1680</v>
      </c>
      <c r="F6714" s="96" t="s">
        <v>943</v>
      </c>
      <c r="G6714" s="92">
        <v>96</v>
      </c>
      <c r="H6714" s="270" t="s">
        <v>1697</v>
      </c>
      <c r="I6714" s="86">
        <v>0</v>
      </c>
      <c r="J6714" s="92">
        <v>30</v>
      </c>
      <c r="K6714" s="67" t="s">
        <v>1706</v>
      </c>
      <c r="L6714" s="68"/>
      <c r="M6714" s="101">
        <v>0</v>
      </c>
    </row>
    <row r="6715" spans="2:13">
      <c r="B6715" s="61" t="s">
        <v>1681</v>
      </c>
      <c r="C6715" s="86" t="s">
        <v>1723</v>
      </c>
      <c r="D6715" s="92" t="s">
        <v>1723</v>
      </c>
      <c r="E6715" s="270" t="s">
        <v>1681</v>
      </c>
      <c r="F6715" s="86" t="s">
        <v>1723</v>
      </c>
      <c r="G6715" s="92" t="s">
        <v>1723</v>
      </c>
      <c r="H6715" s="270" t="s">
        <v>1698</v>
      </c>
      <c r="I6715" s="86">
        <v>0</v>
      </c>
      <c r="J6715" s="92">
        <v>0</v>
      </c>
      <c r="K6715" s="838" t="s">
        <v>1707</v>
      </c>
      <c r="L6715" s="839"/>
      <c r="M6715" s="845"/>
    </row>
    <row r="6716" spans="2:13">
      <c r="B6716" s="61" t="s">
        <v>1682</v>
      </c>
      <c r="C6716" s="86" t="s">
        <v>1722</v>
      </c>
      <c r="D6716" s="92">
        <v>0</v>
      </c>
      <c r="E6716" s="270" t="s">
        <v>1682</v>
      </c>
      <c r="F6716" s="86" t="s">
        <v>1722</v>
      </c>
      <c r="G6716" s="92">
        <v>0</v>
      </c>
      <c r="H6716" s="271" t="s">
        <v>1724</v>
      </c>
      <c r="I6716" s="86">
        <v>0</v>
      </c>
      <c r="J6716" s="92">
        <v>0</v>
      </c>
      <c r="K6716" s="846" t="s">
        <v>1708</v>
      </c>
      <c r="L6716" s="847"/>
      <c r="M6716" s="107">
        <v>0</v>
      </c>
    </row>
    <row r="6717" spans="2:13">
      <c r="B6717" s="61" t="s">
        <v>1683</v>
      </c>
      <c r="C6717" s="86" t="s">
        <v>1722</v>
      </c>
      <c r="D6717" s="92">
        <v>0</v>
      </c>
      <c r="E6717" s="270" t="s">
        <v>1683</v>
      </c>
      <c r="F6717" s="86" t="s">
        <v>1722</v>
      </c>
      <c r="G6717" s="92">
        <v>0</v>
      </c>
      <c r="H6717" s="270" t="s">
        <v>1699</v>
      </c>
      <c r="I6717" s="86">
        <v>100</v>
      </c>
      <c r="J6717" s="92">
        <v>10</v>
      </c>
      <c r="K6717" s="846" t="s">
        <v>1709</v>
      </c>
      <c r="L6717" s="847"/>
      <c r="M6717" s="107">
        <v>0</v>
      </c>
    </row>
    <row r="6718" spans="2:13">
      <c r="B6718" s="61" t="s">
        <v>1684</v>
      </c>
      <c r="C6718" s="86" t="s">
        <v>1722</v>
      </c>
      <c r="D6718" s="92">
        <v>0</v>
      </c>
      <c r="E6718" s="270" t="s">
        <v>1684</v>
      </c>
      <c r="F6718" s="86" t="s">
        <v>1722</v>
      </c>
      <c r="G6718" s="92">
        <v>0</v>
      </c>
      <c r="H6718" s="270" t="s">
        <v>1685</v>
      </c>
      <c r="I6718" s="86">
        <v>85</v>
      </c>
      <c r="J6718" s="92">
        <v>0</v>
      </c>
      <c r="K6718" s="846" t="s">
        <v>1710</v>
      </c>
      <c r="L6718" s="847"/>
      <c r="M6718" s="107">
        <v>0</v>
      </c>
    </row>
    <row r="6719" spans="2:13">
      <c r="B6719" s="61" t="s">
        <v>1685</v>
      </c>
      <c r="C6719" s="86" t="s">
        <v>1722</v>
      </c>
      <c r="D6719" s="92">
        <v>0</v>
      </c>
      <c r="E6719" s="270" t="s">
        <v>1685</v>
      </c>
      <c r="F6719" s="86" t="s">
        <v>1722</v>
      </c>
      <c r="G6719" s="92">
        <v>0</v>
      </c>
      <c r="H6719" s="270" t="s">
        <v>1700</v>
      </c>
      <c r="I6719" s="100">
        <v>0</v>
      </c>
      <c r="J6719" s="106">
        <v>0</v>
      </c>
      <c r="K6719" s="593" t="s">
        <v>2003</v>
      </c>
      <c r="L6719" s="100"/>
      <c r="M6719" s="101">
        <v>0</v>
      </c>
    </row>
    <row r="6720" spans="2:13">
      <c r="B6720" s="61" t="s">
        <v>1686</v>
      </c>
      <c r="C6720" s="86" t="s">
        <v>1722</v>
      </c>
      <c r="D6720" s="92">
        <v>0</v>
      </c>
      <c r="E6720" s="270" t="s">
        <v>1686</v>
      </c>
      <c r="F6720" s="86" t="s">
        <v>1722</v>
      </c>
      <c r="G6720" s="92">
        <v>0</v>
      </c>
      <c r="H6720" s="848" t="s">
        <v>1712</v>
      </c>
      <c r="I6720" s="849"/>
      <c r="J6720" s="81" t="s">
        <v>1711</v>
      </c>
      <c r="K6720" s="97">
        <v>10</v>
      </c>
      <c r="L6720" s="82" t="s">
        <v>1705</v>
      </c>
      <c r="M6720" s="98">
        <v>195</v>
      </c>
    </row>
    <row r="6721" spans="2:13">
      <c r="B6721" s="61" t="s">
        <v>1687</v>
      </c>
      <c r="C6721" s="86" t="s">
        <v>1722</v>
      </c>
      <c r="D6721" s="92">
        <v>0</v>
      </c>
      <c r="E6721" s="270" t="s">
        <v>1687</v>
      </c>
      <c r="F6721" s="86" t="s">
        <v>1722</v>
      </c>
      <c r="G6721" s="92">
        <v>0</v>
      </c>
      <c r="H6721" s="271"/>
      <c r="I6721" s="271"/>
      <c r="J6721" s="271"/>
      <c r="K6721" s="271"/>
      <c r="L6721" s="271"/>
      <c r="M6721" s="65"/>
    </row>
    <row r="6722" spans="2:13">
      <c r="B6722" s="61" t="s">
        <v>1688</v>
      </c>
      <c r="C6722" s="86" t="s">
        <v>1722</v>
      </c>
      <c r="D6722" s="92">
        <v>0</v>
      </c>
      <c r="E6722" s="270" t="s">
        <v>1688</v>
      </c>
      <c r="F6722" s="96" t="s">
        <v>806</v>
      </c>
      <c r="G6722" s="92">
        <v>50</v>
      </c>
      <c r="H6722" s="271"/>
      <c r="I6722" s="271"/>
      <c r="J6722" s="271"/>
      <c r="K6722" s="271"/>
      <c r="L6722" s="271"/>
      <c r="M6722" s="65"/>
    </row>
    <row r="6723" spans="2:13">
      <c r="B6723" s="61" t="s">
        <v>1689</v>
      </c>
      <c r="C6723" s="86" t="s">
        <v>1722</v>
      </c>
      <c r="D6723" s="92">
        <v>0</v>
      </c>
      <c r="E6723" s="270" t="s">
        <v>1689</v>
      </c>
      <c r="F6723" s="96" t="s">
        <v>1195</v>
      </c>
      <c r="G6723" s="92">
        <v>75</v>
      </c>
      <c r="H6723" s="271"/>
      <c r="I6723" s="271"/>
      <c r="J6723" s="271"/>
      <c r="K6723" s="271"/>
      <c r="L6723" s="271"/>
      <c r="M6723" s="65"/>
    </row>
    <row r="6724" spans="2:13">
      <c r="B6724" s="61" t="s">
        <v>1690</v>
      </c>
      <c r="C6724" s="86" t="s">
        <v>1722</v>
      </c>
      <c r="D6724" s="92">
        <v>0</v>
      </c>
      <c r="E6724" s="270" t="s">
        <v>1690</v>
      </c>
      <c r="F6724" s="86" t="s">
        <v>1722</v>
      </c>
      <c r="G6724" s="92">
        <v>0</v>
      </c>
      <c r="H6724" s="271"/>
      <c r="I6724" s="271"/>
      <c r="J6724" s="271"/>
      <c r="K6724" s="271"/>
      <c r="L6724" s="271"/>
      <c r="M6724" s="65"/>
    </row>
    <row r="6725" spans="2:13">
      <c r="B6725" s="61" t="s">
        <v>1691</v>
      </c>
      <c r="C6725" s="86" t="s">
        <v>1723</v>
      </c>
      <c r="D6725" s="92" t="s">
        <v>1723</v>
      </c>
      <c r="E6725" s="270" t="s">
        <v>1691</v>
      </c>
      <c r="F6725" s="86" t="s">
        <v>1723</v>
      </c>
      <c r="G6725" s="92" t="s">
        <v>1723</v>
      </c>
      <c r="H6725" s="86"/>
      <c r="I6725" s="271" t="s">
        <v>1800</v>
      </c>
      <c r="J6725" s="85"/>
      <c r="K6725" s="271"/>
      <c r="L6725" s="85" t="s">
        <v>1718</v>
      </c>
      <c r="M6725" s="65"/>
    </row>
    <row r="6726" spans="2:13">
      <c r="B6726" s="61" t="s">
        <v>1692</v>
      </c>
      <c r="C6726" s="86" t="s">
        <v>1722</v>
      </c>
      <c r="D6726" s="92">
        <v>0</v>
      </c>
      <c r="E6726" s="270" t="s">
        <v>1692</v>
      </c>
      <c r="F6726" s="86" t="s">
        <v>1722</v>
      </c>
      <c r="G6726" s="92">
        <v>0</v>
      </c>
      <c r="H6726" s="271"/>
      <c r="I6726" s="271"/>
      <c r="J6726" s="271"/>
      <c r="K6726" s="271"/>
      <c r="L6726" s="271"/>
      <c r="M6726" s="65"/>
    </row>
    <row r="6727" spans="2:13">
      <c r="B6727" s="61" t="s">
        <v>1677</v>
      </c>
      <c r="C6727" s="96" t="s">
        <v>1262</v>
      </c>
      <c r="D6727" s="92">
        <v>110</v>
      </c>
      <c r="E6727" s="270" t="s">
        <v>1677</v>
      </c>
      <c r="F6727" s="86" t="s">
        <v>761</v>
      </c>
      <c r="G6727" s="92">
        <v>80</v>
      </c>
      <c r="H6727" s="271"/>
      <c r="I6727" s="271"/>
      <c r="J6727" s="271"/>
      <c r="K6727" s="271"/>
      <c r="L6727" s="271"/>
      <c r="M6727" s="65"/>
    </row>
    <row r="6728" spans="2:13">
      <c r="B6728" s="61" t="s">
        <v>1693</v>
      </c>
      <c r="C6728" s="86" t="s">
        <v>1722</v>
      </c>
      <c r="D6728" s="92">
        <v>0</v>
      </c>
      <c r="E6728" s="270" t="s">
        <v>1693</v>
      </c>
      <c r="F6728" s="86" t="s">
        <v>1722</v>
      </c>
      <c r="G6728" s="92">
        <v>0</v>
      </c>
      <c r="H6728" s="271"/>
      <c r="I6728" s="271"/>
      <c r="J6728" s="271"/>
      <c r="K6728" s="271"/>
      <c r="L6728" s="271"/>
      <c r="M6728" s="65"/>
    </row>
    <row r="6729" spans="2:13" ht="15.75" thickBot="1">
      <c r="B6729" s="102" t="s">
        <v>1729</v>
      </c>
      <c r="C6729" s="93"/>
      <c r="D6729" s="108">
        <v>106</v>
      </c>
      <c r="E6729" s="103" t="s">
        <v>1730</v>
      </c>
      <c r="F6729" s="93"/>
      <c r="G6729" s="108">
        <v>72</v>
      </c>
      <c r="H6729" s="83"/>
      <c r="I6729" s="83"/>
      <c r="J6729" s="83"/>
      <c r="K6729" s="83"/>
      <c r="L6729" s="83"/>
      <c r="M6729" s="84"/>
    </row>
    <row r="6730" spans="2:13" ht="16.5" thickTop="1" thickBot="1">
      <c r="C6730" s="157"/>
      <c r="D6730" s="157"/>
      <c r="E6730" s="156"/>
      <c r="F6730" s="157"/>
      <c r="G6730" s="157"/>
      <c r="H6730" s="156"/>
      <c r="I6730" s="156"/>
      <c r="J6730" s="156"/>
      <c r="K6730" s="156"/>
      <c r="L6730" s="156"/>
      <c r="M6730" s="156"/>
    </row>
    <row r="6731" spans="2:13" ht="16.5" thickTop="1" thickBot="1">
      <c r="B6731" s="833" t="s">
        <v>2201</v>
      </c>
      <c r="C6731" s="834"/>
      <c r="D6731" s="835" t="s">
        <v>1658</v>
      </c>
      <c r="E6731" s="836"/>
      <c r="F6731" s="836"/>
      <c r="G6731" s="836"/>
      <c r="H6731" s="836"/>
      <c r="I6731" s="837"/>
      <c r="J6731" s="141"/>
      <c r="K6731" s="59"/>
      <c r="L6731" s="59"/>
      <c r="M6731" s="60"/>
    </row>
    <row r="6732" spans="2:13" ht="15.75" thickTop="1">
      <c r="B6732" s="66" t="s">
        <v>1667</v>
      </c>
      <c r="C6732" s="762" t="s">
        <v>2032</v>
      </c>
      <c r="D6732" s="761" t="s">
        <v>1652</v>
      </c>
      <c r="E6732" s="762" t="s">
        <v>1653</v>
      </c>
      <c r="F6732" s="762" t="s">
        <v>1654</v>
      </c>
      <c r="G6732" s="762" t="s">
        <v>1656</v>
      </c>
      <c r="H6732" s="762" t="s">
        <v>1655</v>
      </c>
      <c r="I6732" s="763" t="s">
        <v>1657</v>
      </c>
      <c r="J6732" s="127"/>
      <c r="K6732" s="760"/>
      <c r="L6732" s="760"/>
      <c r="M6732" s="65"/>
    </row>
    <row r="6733" spans="2:13">
      <c r="B6733" s="66" t="s">
        <v>1757</v>
      </c>
      <c r="C6733" s="86" t="s">
        <v>1792</v>
      </c>
      <c r="D6733" s="87">
        <v>50</v>
      </c>
      <c r="E6733" s="88">
        <v>75</v>
      </c>
      <c r="F6733" s="88">
        <v>75</v>
      </c>
      <c r="G6733" s="88">
        <v>65</v>
      </c>
      <c r="H6733" s="88">
        <v>65</v>
      </c>
      <c r="I6733" s="89">
        <v>50</v>
      </c>
      <c r="J6733" s="127"/>
      <c r="K6733" s="760"/>
      <c r="L6733" s="760"/>
      <c r="M6733" s="65"/>
    </row>
    <row r="6734" spans="2:13">
      <c r="B6734" s="66" t="s">
        <v>1665</v>
      </c>
      <c r="C6734" s="86" t="s">
        <v>1</v>
      </c>
      <c r="D6734" s="838" t="s">
        <v>1669</v>
      </c>
      <c r="E6734" s="839"/>
      <c r="F6734" s="839"/>
      <c r="G6734" s="839"/>
      <c r="H6734" s="839"/>
      <c r="I6734" s="840"/>
      <c r="J6734" s="127"/>
      <c r="K6734" s="760"/>
      <c r="L6734" s="760"/>
      <c r="M6734" s="65"/>
    </row>
    <row r="6735" spans="2:13">
      <c r="B6735" s="66" t="s">
        <v>1666</v>
      </c>
      <c r="C6735" s="86" t="s">
        <v>7</v>
      </c>
      <c r="D6735" s="841" t="s">
        <v>1661</v>
      </c>
      <c r="E6735" s="842"/>
      <c r="F6735" s="842"/>
      <c r="G6735" s="842" t="s">
        <v>1662</v>
      </c>
      <c r="H6735" s="842"/>
      <c r="I6735" s="843"/>
      <c r="J6735" s="127"/>
      <c r="K6735" s="760"/>
      <c r="L6735" s="760"/>
      <c r="M6735" s="65"/>
    </row>
    <row r="6736" spans="2:13">
      <c r="B6736" s="66" t="s">
        <v>1670</v>
      </c>
      <c r="C6736" s="86" t="s">
        <v>1491</v>
      </c>
      <c r="D6736" s="63" t="s">
        <v>1663</v>
      </c>
      <c r="E6736" s="760" t="s">
        <v>1262</v>
      </c>
      <c r="F6736" s="760"/>
      <c r="G6736" s="64" t="s">
        <v>1663</v>
      </c>
      <c r="H6736" s="760" t="s">
        <v>1187</v>
      </c>
      <c r="I6736" s="70"/>
      <c r="J6736" s="769"/>
      <c r="K6736" s="760"/>
      <c r="L6736" s="760"/>
      <c r="M6736" s="65"/>
    </row>
    <row r="6737" spans="2:13">
      <c r="B6737" s="66" t="s">
        <v>1659</v>
      </c>
      <c r="C6737" s="140">
        <v>382.54</v>
      </c>
      <c r="D6737" s="71" t="s">
        <v>1664</v>
      </c>
      <c r="E6737" s="90">
        <v>110</v>
      </c>
      <c r="F6737" s="68"/>
      <c r="G6737" s="72" t="s">
        <v>1664</v>
      </c>
      <c r="H6737" s="90">
        <v>70</v>
      </c>
      <c r="I6737" s="69"/>
      <c r="J6737" s="215"/>
      <c r="K6737" s="760"/>
      <c r="L6737" s="760"/>
      <c r="M6737" s="65"/>
    </row>
    <row r="6738" spans="2:13">
      <c r="B6738" s="66" t="s">
        <v>1660</v>
      </c>
      <c r="C6738" s="140">
        <v>249.02</v>
      </c>
      <c r="D6738" s="838" t="s">
        <v>1668</v>
      </c>
      <c r="E6738" s="839"/>
      <c r="F6738" s="839"/>
      <c r="G6738" s="839"/>
      <c r="H6738" s="839"/>
      <c r="I6738" s="840"/>
      <c r="J6738" s="215"/>
      <c r="K6738" s="760"/>
      <c r="L6738" s="760"/>
      <c r="M6738" s="65"/>
    </row>
    <row r="6739" spans="2:13">
      <c r="B6739" s="66" t="s">
        <v>1728</v>
      </c>
      <c r="C6739" s="140">
        <v>382.44</v>
      </c>
      <c r="D6739" s="841" t="s">
        <v>1661</v>
      </c>
      <c r="E6739" s="842"/>
      <c r="F6739" s="842"/>
      <c r="G6739" s="842" t="s">
        <v>1662</v>
      </c>
      <c r="H6739" s="842"/>
      <c r="I6739" s="843"/>
      <c r="J6739" s="215"/>
      <c r="K6739" s="760"/>
      <c r="L6739" s="760"/>
      <c r="M6739" s="65"/>
    </row>
    <row r="6740" spans="2:13">
      <c r="B6740" s="66" t="s">
        <v>1713</v>
      </c>
      <c r="C6740" s="140">
        <v>0.77</v>
      </c>
      <c r="D6740" s="63" t="s">
        <v>1663</v>
      </c>
      <c r="E6740" s="760" t="s">
        <v>761</v>
      </c>
      <c r="F6740" s="760"/>
      <c r="G6740" s="64" t="s">
        <v>1663</v>
      </c>
      <c r="H6740" s="760" t="s">
        <v>1185</v>
      </c>
      <c r="I6740" s="70"/>
      <c r="J6740" s="215"/>
      <c r="K6740" s="760"/>
      <c r="L6740" s="760"/>
      <c r="M6740" s="65"/>
    </row>
    <row r="6741" spans="2:13">
      <c r="B6741" s="66" t="s">
        <v>1714</v>
      </c>
      <c r="C6741" s="140">
        <v>0.77</v>
      </c>
      <c r="D6741" s="63" t="s">
        <v>1664</v>
      </c>
      <c r="E6741" s="90">
        <v>80</v>
      </c>
      <c r="F6741" s="68"/>
      <c r="G6741" s="72" t="s">
        <v>1664</v>
      </c>
      <c r="H6741" s="91">
        <v>80</v>
      </c>
      <c r="I6741" s="70"/>
      <c r="J6741" s="215"/>
      <c r="K6741" s="760"/>
      <c r="L6741" s="760"/>
      <c r="M6741" s="65"/>
    </row>
    <row r="6742" spans="2:13">
      <c r="B6742" s="844" t="s">
        <v>1671</v>
      </c>
      <c r="C6742" s="839"/>
      <c r="D6742" s="840"/>
      <c r="E6742" s="838" t="s">
        <v>1672</v>
      </c>
      <c r="F6742" s="839"/>
      <c r="G6742" s="840"/>
      <c r="H6742" s="838" t="s">
        <v>1673</v>
      </c>
      <c r="I6742" s="839"/>
      <c r="J6742" s="840"/>
      <c r="K6742" s="838" t="s">
        <v>1701</v>
      </c>
      <c r="L6742" s="839"/>
      <c r="M6742" s="845"/>
    </row>
    <row r="6743" spans="2:13">
      <c r="B6743" s="73" t="s">
        <v>1674</v>
      </c>
      <c r="C6743" s="762" t="s">
        <v>1675</v>
      </c>
      <c r="D6743" s="763" t="s">
        <v>1676</v>
      </c>
      <c r="E6743" s="761" t="s">
        <v>1674</v>
      </c>
      <c r="F6743" s="762" t="s">
        <v>1675</v>
      </c>
      <c r="G6743" s="763" t="s">
        <v>1676</v>
      </c>
      <c r="H6743" s="761" t="s">
        <v>1694</v>
      </c>
      <c r="I6743" s="762" t="s">
        <v>1731</v>
      </c>
      <c r="J6743" s="763" t="s">
        <v>1732</v>
      </c>
      <c r="K6743" s="761" t="s">
        <v>1702</v>
      </c>
      <c r="L6743" s="762"/>
      <c r="M6743" s="77" t="s">
        <v>1703</v>
      </c>
    </row>
    <row r="6744" spans="2:13">
      <c r="B6744" s="61" t="s">
        <v>1678</v>
      </c>
      <c r="C6744" s="86" t="s">
        <v>1144</v>
      </c>
      <c r="D6744" s="92">
        <v>102</v>
      </c>
      <c r="E6744" s="759" t="s">
        <v>1678</v>
      </c>
      <c r="F6744" s="86" t="s">
        <v>1722</v>
      </c>
      <c r="G6744" s="92">
        <v>0</v>
      </c>
      <c r="H6744" s="759" t="s">
        <v>1695</v>
      </c>
      <c r="I6744" s="86">
        <v>75</v>
      </c>
      <c r="J6744" s="92">
        <v>10</v>
      </c>
      <c r="K6744" s="759" t="s">
        <v>1704</v>
      </c>
      <c r="L6744" s="760"/>
      <c r="M6744" s="107">
        <v>25</v>
      </c>
    </row>
    <row r="6745" spans="2:13">
      <c r="B6745" s="61" t="s">
        <v>1679</v>
      </c>
      <c r="C6745" s="86" t="s">
        <v>847</v>
      </c>
      <c r="D6745" s="92">
        <v>75</v>
      </c>
      <c r="E6745" s="759" t="s">
        <v>1679</v>
      </c>
      <c r="F6745" s="86" t="s">
        <v>1722</v>
      </c>
      <c r="G6745" s="92">
        <v>0</v>
      </c>
      <c r="H6745" s="759" t="s">
        <v>1696</v>
      </c>
      <c r="I6745" s="86">
        <v>100</v>
      </c>
      <c r="J6745" s="92">
        <v>20</v>
      </c>
      <c r="K6745" s="759" t="s">
        <v>1735</v>
      </c>
      <c r="L6745" s="760"/>
      <c r="M6745" s="107">
        <v>100</v>
      </c>
    </row>
    <row r="6746" spans="2:13">
      <c r="B6746" s="61" t="s">
        <v>1680</v>
      </c>
      <c r="C6746" s="86" t="s">
        <v>1722</v>
      </c>
      <c r="D6746" s="92">
        <v>0</v>
      </c>
      <c r="E6746" s="759" t="s">
        <v>1680</v>
      </c>
      <c r="F6746" s="96" t="s">
        <v>1346</v>
      </c>
      <c r="G6746" s="92">
        <v>60</v>
      </c>
      <c r="H6746" s="759" t="s">
        <v>1697</v>
      </c>
      <c r="I6746" s="86">
        <v>100</v>
      </c>
      <c r="J6746" s="92">
        <v>20</v>
      </c>
      <c r="K6746" s="67" t="s">
        <v>1706</v>
      </c>
      <c r="L6746" s="68"/>
      <c r="M6746" s="101">
        <v>0</v>
      </c>
    </row>
    <row r="6747" spans="2:13">
      <c r="B6747" s="61" t="s">
        <v>1681</v>
      </c>
      <c r="C6747" s="109" t="s">
        <v>1784</v>
      </c>
      <c r="D6747" s="92">
        <v>75</v>
      </c>
      <c r="E6747" s="759" t="s">
        <v>1681</v>
      </c>
      <c r="F6747" s="95" t="s">
        <v>1194</v>
      </c>
      <c r="G6747" s="92">
        <v>60</v>
      </c>
      <c r="H6747" s="759" t="s">
        <v>1698</v>
      </c>
      <c r="I6747" s="86">
        <v>0</v>
      </c>
      <c r="J6747" s="92">
        <v>10</v>
      </c>
      <c r="K6747" s="838" t="s">
        <v>1707</v>
      </c>
      <c r="L6747" s="839"/>
      <c r="M6747" s="845"/>
    </row>
    <row r="6748" spans="2:13">
      <c r="B6748" s="61" t="s">
        <v>1682</v>
      </c>
      <c r="C6748" s="86" t="s">
        <v>1722</v>
      </c>
      <c r="D6748" s="92">
        <v>0</v>
      </c>
      <c r="E6748" s="759" t="s">
        <v>1682</v>
      </c>
      <c r="F6748" s="86" t="s">
        <v>1722</v>
      </c>
      <c r="G6748" s="92">
        <v>0</v>
      </c>
      <c r="H6748" s="760" t="s">
        <v>1724</v>
      </c>
      <c r="I6748" s="86">
        <v>50</v>
      </c>
      <c r="J6748" s="92">
        <v>0</v>
      </c>
      <c r="K6748" s="846" t="s">
        <v>1708</v>
      </c>
      <c r="L6748" s="847"/>
      <c r="M6748" s="107">
        <v>0</v>
      </c>
    </row>
    <row r="6749" spans="2:13">
      <c r="B6749" s="61" t="s">
        <v>1683</v>
      </c>
      <c r="C6749" s="86" t="s">
        <v>953</v>
      </c>
      <c r="D6749" s="92">
        <v>75</v>
      </c>
      <c r="E6749" s="759" t="s">
        <v>1683</v>
      </c>
      <c r="F6749" s="86" t="s">
        <v>956</v>
      </c>
      <c r="G6749" s="92">
        <v>52</v>
      </c>
      <c r="H6749" s="759" t="s">
        <v>1699</v>
      </c>
      <c r="I6749" s="86">
        <v>0</v>
      </c>
      <c r="J6749" s="92">
        <v>10</v>
      </c>
      <c r="K6749" s="846" t="s">
        <v>1709</v>
      </c>
      <c r="L6749" s="847"/>
      <c r="M6749" s="107">
        <v>0</v>
      </c>
    </row>
    <row r="6750" spans="2:13">
      <c r="B6750" s="61" t="s">
        <v>1684</v>
      </c>
      <c r="C6750" s="96" t="s">
        <v>869</v>
      </c>
      <c r="D6750" s="92">
        <v>150</v>
      </c>
      <c r="E6750" s="759" t="s">
        <v>1684</v>
      </c>
      <c r="F6750" s="86" t="s">
        <v>1722</v>
      </c>
      <c r="G6750" s="92">
        <v>0</v>
      </c>
      <c r="H6750" s="759" t="s">
        <v>1685</v>
      </c>
      <c r="I6750" s="86">
        <v>85</v>
      </c>
      <c r="J6750" s="92">
        <v>30</v>
      </c>
      <c r="K6750" s="846" t="s">
        <v>1710</v>
      </c>
      <c r="L6750" s="847"/>
      <c r="M6750" s="107">
        <v>0</v>
      </c>
    </row>
    <row r="6751" spans="2:13">
      <c r="B6751" s="61" t="s">
        <v>1685</v>
      </c>
      <c r="C6751" s="86" t="s">
        <v>1095</v>
      </c>
      <c r="D6751" s="92">
        <v>80</v>
      </c>
      <c r="E6751" s="759" t="s">
        <v>1685</v>
      </c>
      <c r="F6751" s="86" t="s">
        <v>1722</v>
      </c>
      <c r="G6751" s="92">
        <v>0</v>
      </c>
      <c r="H6751" s="759" t="s">
        <v>1700</v>
      </c>
      <c r="I6751" s="100">
        <v>0</v>
      </c>
      <c r="J6751" s="106">
        <v>0</v>
      </c>
      <c r="K6751" s="593" t="s">
        <v>2003</v>
      </c>
      <c r="L6751" s="100"/>
      <c r="M6751" s="101">
        <v>0</v>
      </c>
    </row>
    <row r="6752" spans="2:13">
      <c r="B6752" s="61" t="s">
        <v>1686</v>
      </c>
      <c r="C6752" s="86" t="s">
        <v>774</v>
      </c>
      <c r="D6752" s="92">
        <v>40</v>
      </c>
      <c r="E6752" s="759" t="s">
        <v>1686</v>
      </c>
      <c r="F6752" s="86" t="s">
        <v>1722</v>
      </c>
      <c r="G6752" s="92">
        <v>0</v>
      </c>
      <c r="H6752" s="848" t="s">
        <v>1712</v>
      </c>
      <c r="I6752" s="849"/>
      <c r="J6752" s="81" t="s">
        <v>1711</v>
      </c>
      <c r="K6752" s="97">
        <v>30</v>
      </c>
      <c r="L6752" s="82" t="s">
        <v>1705</v>
      </c>
      <c r="M6752" s="98">
        <v>270</v>
      </c>
    </row>
    <row r="6753" spans="2:13">
      <c r="B6753" s="61" t="s">
        <v>1687</v>
      </c>
      <c r="C6753" s="86" t="s">
        <v>627</v>
      </c>
      <c r="D6753" s="92">
        <v>60</v>
      </c>
      <c r="E6753" s="759" t="s">
        <v>1687</v>
      </c>
      <c r="F6753" s="86" t="s">
        <v>1722</v>
      </c>
      <c r="G6753" s="92">
        <v>0</v>
      </c>
      <c r="H6753" s="760"/>
      <c r="I6753" s="760"/>
      <c r="J6753" s="760"/>
      <c r="K6753" s="760"/>
      <c r="L6753" s="760"/>
      <c r="M6753" s="65"/>
    </row>
    <row r="6754" spans="2:13">
      <c r="B6754" s="61" t="s">
        <v>1688</v>
      </c>
      <c r="C6754" s="96" t="s">
        <v>1372</v>
      </c>
      <c r="D6754" s="92">
        <v>72</v>
      </c>
      <c r="E6754" s="759" t="s">
        <v>1688</v>
      </c>
      <c r="F6754" s="86" t="s">
        <v>13</v>
      </c>
      <c r="G6754" s="92">
        <v>90</v>
      </c>
      <c r="H6754" s="760"/>
      <c r="I6754" s="760"/>
      <c r="J6754" s="760"/>
      <c r="K6754" s="760"/>
      <c r="L6754" s="760"/>
      <c r="M6754" s="65"/>
    </row>
    <row r="6755" spans="2:13">
      <c r="B6755" s="61" t="s">
        <v>1689</v>
      </c>
      <c r="C6755" s="94" t="s">
        <v>879</v>
      </c>
      <c r="D6755" s="92">
        <v>51</v>
      </c>
      <c r="E6755" s="759" t="s">
        <v>1689</v>
      </c>
      <c r="F6755" s="96" t="s">
        <v>1195</v>
      </c>
      <c r="G6755" s="92">
        <v>75</v>
      </c>
      <c r="H6755" s="760"/>
      <c r="I6755" s="760"/>
      <c r="J6755" s="760"/>
      <c r="K6755" s="760"/>
      <c r="L6755" s="760"/>
      <c r="M6755" s="65"/>
    </row>
    <row r="6756" spans="2:13">
      <c r="B6756" s="61" t="s">
        <v>1690</v>
      </c>
      <c r="C6756" s="86" t="s">
        <v>1722</v>
      </c>
      <c r="D6756" s="92">
        <v>0</v>
      </c>
      <c r="E6756" s="759" t="s">
        <v>1690</v>
      </c>
      <c r="F6756" s="94" t="s">
        <v>1102</v>
      </c>
      <c r="G6756" s="92">
        <v>70</v>
      </c>
      <c r="H6756" s="760"/>
      <c r="I6756" s="760"/>
      <c r="J6756" s="760"/>
      <c r="K6756" s="760"/>
      <c r="L6756" s="760"/>
      <c r="M6756" s="65"/>
    </row>
    <row r="6757" spans="2:13">
      <c r="B6757" s="61" t="s">
        <v>1691</v>
      </c>
      <c r="C6757" s="86" t="s">
        <v>1723</v>
      </c>
      <c r="D6757" s="92" t="s">
        <v>1723</v>
      </c>
      <c r="E6757" s="759" t="s">
        <v>1691</v>
      </c>
      <c r="F6757" s="86" t="s">
        <v>1723</v>
      </c>
      <c r="G6757" s="92" t="s">
        <v>1723</v>
      </c>
      <c r="H6757" s="86" t="s">
        <v>1716</v>
      </c>
      <c r="I6757" s="760"/>
      <c r="J6757" s="85" t="s">
        <v>1717</v>
      </c>
      <c r="K6757" s="760"/>
      <c r="L6757" s="85" t="s">
        <v>1718</v>
      </c>
      <c r="M6757" s="65"/>
    </row>
    <row r="6758" spans="2:13">
      <c r="B6758" s="61" t="s">
        <v>1692</v>
      </c>
      <c r="C6758" s="86" t="s">
        <v>1722</v>
      </c>
      <c r="D6758" s="92">
        <v>0</v>
      </c>
      <c r="E6758" s="759" t="s">
        <v>1692</v>
      </c>
      <c r="F6758" s="86" t="s">
        <v>1722</v>
      </c>
      <c r="G6758" s="92">
        <v>0</v>
      </c>
      <c r="H6758" s="760"/>
      <c r="I6758" s="760"/>
      <c r="J6758" s="760"/>
      <c r="K6758" s="760"/>
      <c r="L6758" s="760"/>
      <c r="M6758" s="65"/>
    </row>
    <row r="6759" spans="2:13">
      <c r="B6759" s="61" t="s">
        <v>1677</v>
      </c>
      <c r="C6759" s="86" t="s">
        <v>1723</v>
      </c>
      <c r="D6759" s="92" t="s">
        <v>1723</v>
      </c>
      <c r="E6759" s="759" t="s">
        <v>1677</v>
      </c>
      <c r="F6759" s="86" t="s">
        <v>1723</v>
      </c>
      <c r="G6759" s="92" t="s">
        <v>1723</v>
      </c>
      <c r="H6759" s="760"/>
      <c r="I6759" s="760"/>
      <c r="J6759" s="760"/>
      <c r="K6759" s="760"/>
      <c r="L6759" s="760"/>
      <c r="M6759" s="65"/>
    </row>
    <row r="6760" spans="2:13">
      <c r="B6760" s="61" t="s">
        <v>1693</v>
      </c>
      <c r="C6760" s="86" t="s">
        <v>1722</v>
      </c>
      <c r="D6760" s="92">
        <v>0</v>
      </c>
      <c r="E6760" s="759" t="s">
        <v>1693</v>
      </c>
      <c r="F6760" s="86" t="s">
        <v>1722</v>
      </c>
      <c r="G6760" s="92">
        <v>0</v>
      </c>
      <c r="H6760" s="760"/>
      <c r="I6760" s="760"/>
      <c r="J6760" s="760"/>
      <c r="K6760" s="760"/>
      <c r="L6760" s="760"/>
      <c r="M6760" s="65"/>
    </row>
    <row r="6761" spans="2:13" ht="15.75" thickBot="1">
      <c r="B6761" s="102" t="s">
        <v>1729</v>
      </c>
      <c r="C6761" s="93"/>
      <c r="D6761" s="108">
        <v>78</v>
      </c>
      <c r="E6761" s="103" t="s">
        <v>1730</v>
      </c>
      <c r="F6761" s="93"/>
      <c r="G6761" s="108">
        <v>68</v>
      </c>
      <c r="H6761" s="83"/>
      <c r="I6761" s="83"/>
      <c r="J6761" s="83"/>
      <c r="K6761" s="83"/>
      <c r="L6761" s="83"/>
      <c r="M6761" s="84"/>
    </row>
    <row r="6762" spans="2:13" ht="16.5" thickTop="1" thickBot="1">
      <c r="C6762" s="157"/>
      <c r="D6762" s="157"/>
      <c r="E6762" s="156"/>
      <c r="F6762" s="157"/>
      <c r="G6762" s="157"/>
      <c r="H6762" s="156"/>
      <c r="I6762" s="156"/>
      <c r="J6762" s="156"/>
      <c r="K6762" s="156"/>
      <c r="L6762" s="156"/>
      <c r="M6762" s="156"/>
    </row>
    <row r="6763" spans="2:13" ht="16.5" thickTop="1" thickBot="1">
      <c r="B6763" s="833" t="s">
        <v>1843</v>
      </c>
      <c r="C6763" s="834"/>
      <c r="D6763" s="835" t="s">
        <v>1658</v>
      </c>
      <c r="E6763" s="836"/>
      <c r="F6763" s="836"/>
      <c r="G6763" s="836"/>
      <c r="H6763" s="836"/>
      <c r="I6763" s="837"/>
      <c r="J6763" s="143"/>
      <c r="K6763" s="59"/>
      <c r="L6763" s="59"/>
      <c r="M6763" s="60"/>
    </row>
    <row r="6764" spans="2:13" ht="15.75" thickTop="1">
      <c r="B6764" s="66" t="s">
        <v>1667</v>
      </c>
      <c r="C6764" s="612" t="s">
        <v>2049</v>
      </c>
      <c r="D6764" s="272" t="s">
        <v>1652</v>
      </c>
      <c r="E6764" s="273" t="s">
        <v>1653</v>
      </c>
      <c r="F6764" s="273" t="s">
        <v>1654</v>
      </c>
      <c r="G6764" s="273" t="s">
        <v>1656</v>
      </c>
      <c r="H6764" s="273" t="s">
        <v>1655</v>
      </c>
      <c r="I6764" s="274" t="s">
        <v>1657</v>
      </c>
      <c r="J6764" s="144"/>
      <c r="K6764" s="271"/>
      <c r="L6764" s="271"/>
      <c r="M6764" s="65"/>
    </row>
    <row r="6765" spans="2:13">
      <c r="B6765" s="66" t="s">
        <v>1757</v>
      </c>
      <c r="C6765" s="86" t="s">
        <v>1745</v>
      </c>
      <c r="D6765" s="87">
        <v>95</v>
      </c>
      <c r="E6765" s="88">
        <v>135</v>
      </c>
      <c r="F6765" s="88">
        <v>80</v>
      </c>
      <c r="G6765" s="88">
        <v>110</v>
      </c>
      <c r="H6765" s="88">
        <v>80</v>
      </c>
      <c r="I6765" s="89">
        <v>100</v>
      </c>
      <c r="J6765" s="144"/>
      <c r="K6765" s="271"/>
      <c r="L6765" s="271"/>
      <c r="M6765" s="65"/>
    </row>
    <row r="6766" spans="2:13">
      <c r="B6766" s="66" t="s">
        <v>1665</v>
      </c>
      <c r="C6766" s="86" t="s">
        <v>2</v>
      </c>
      <c r="D6766" s="838" t="s">
        <v>1669</v>
      </c>
      <c r="E6766" s="839"/>
      <c r="F6766" s="839"/>
      <c r="G6766" s="839"/>
      <c r="H6766" s="839"/>
      <c r="I6766" s="840"/>
      <c r="J6766" s="144"/>
      <c r="K6766" s="271"/>
      <c r="L6766" s="271"/>
      <c r="M6766" s="65"/>
    </row>
    <row r="6767" spans="2:13">
      <c r="B6767" s="66" t="s">
        <v>1666</v>
      </c>
      <c r="C6767" s="86" t="s">
        <v>6</v>
      </c>
      <c r="D6767" s="841" t="s">
        <v>1661</v>
      </c>
      <c r="E6767" s="842"/>
      <c r="F6767" s="842"/>
      <c r="G6767" s="842" t="s">
        <v>1662</v>
      </c>
      <c r="H6767" s="842"/>
      <c r="I6767" s="843"/>
      <c r="J6767" s="144"/>
      <c r="K6767" s="271"/>
      <c r="L6767" s="271"/>
      <c r="M6767" s="65"/>
    </row>
    <row r="6768" spans="2:13">
      <c r="B6768" s="66" t="s">
        <v>1670</v>
      </c>
      <c r="C6768" s="94" t="s">
        <v>1487</v>
      </c>
      <c r="D6768" s="63" t="s">
        <v>1663</v>
      </c>
      <c r="E6768" s="271" t="s">
        <v>1074</v>
      </c>
      <c r="F6768" s="271"/>
      <c r="G6768" s="64" t="s">
        <v>1663</v>
      </c>
      <c r="H6768" s="271" t="s">
        <v>627</v>
      </c>
      <c r="I6768" s="70"/>
      <c r="J6768" s="206"/>
      <c r="K6768" s="271"/>
      <c r="L6768" s="271"/>
      <c r="M6768" s="65"/>
    </row>
    <row r="6769" spans="2:13">
      <c r="B6769" s="66" t="s">
        <v>1659</v>
      </c>
      <c r="C6769" s="110">
        <v>1276.3499999999999</v>
      </c>
      <c r="D6769" s="71" t="s">
        <v>1664</v>
      </c>
      <c r="E6769" s="90">
        <v>120</v>
      </c>
      <c r="F6769" s="68"/>
      <c r="G6769" s="72" t="s">
        <v>1664</v>
      </c>
      <c r="H6769" s="90">
        <v>60</v>
      </c>
      <c r="I6769" s="69"/>
      <c r="J6769" s="152"/>
      <c r="K6769" s="271"/>
      <c r="L6769" s="271"/>
      <c r="M6769" s="65"/>
    </row>
    <row r="6770" spans="2:13">
      <c r="B6770" s="66" t="s">
        <v>1660</v>
      </c>
      <c r="C6770" s="140">
        <v>437.3</v>
      </c>
      <c r="D6770" s="838" t="s">
        <v>1668</v>
      </c>
      <c r="E6770" s="839"/>
      <c r="F6770" s="839"/>
      <c r="G6770" s="839"/>
      <c r="H6770" s="839"/>
      <c r="I6770" s="840"/>
      <c r="J6770" s="152"/>
      <c r="K6770" s="271"/>
      <c r="L6770" s="271"/>
      <c r="M6770" s="65"/>
    </row>
    <row r="6771" spans="2:13">
      <c r="B6771" s="66" t="s">
        <v>1728</v>
      </c>
      <c r="C6771" s="86">
        <v>448.99</v>
      </c>
      <c r="D6771" s="841" t="s">
        <v>1661</v>
      </c>
      <c r="E6771" s="842"/>
      <c r="F6771" s="842"/>
      <c r="G6771" s="842" t="s">
        <v>1662</v>
      </c>
      <c r="H6771" s="842"/>
      <c r="I6771" s="843"/>
      <c r="J6771" s="152"/>
      <c r="K6771" s="271"/>
      <c r="L6771" s="271"/>
      <c r="M6771" s="65"/>
    </row>
    <row r="6772" spans="2:13">
      <c r="B6772" s="66" t="s">
        <v>1713</v>
      </c>
      <c r="C6772" s="86">
        <v>1.46</v>
      </c>
      <c r="D6772" s="63" t="s">
        <v>1663</v>
      </c>
      <c r="E6772" s="271" t="s">
        <v>794</v>
      </c>
      <c r="F6772" s="271"/>
      <c r="G6772" s="64" t="s">
        <v>1663</v>
      </c>
      <c r="H6772" s="271" t="s">
        <v>633</v>
      </c>
      <c r="I6772" s="70"/>
      <c r="J6772" s="152"/>
      <c r="K6772" s="271"/>
      <c r="L6772" s="271"/>
      <c r="M6772" s="65"/>
    </row>
    <row r="6773" spans="2:13">
      <c r="B6773" s="66" t="s">
        <v>1714</v>
      </c>
      <c r="C6773" s="86">
        <v>1.54</v>
      </c>
      <c r="D6773" s="63" t="s">
        <v>1664</v>
      </c>
      <c r="E6773" s="90">
        <v>126</v>
      </c>
      <c r="F6773" s="68"/>
      <c r="G6773" s="72" t="s">
        <v>1664</v>
      </c>
      <c r="H6773" s="91">
        <v>52</v>
      </c>
      <c r="I6773" s="70"/>
      <c r="J6773" s="152"/>
      <c r="K6773" s="271"/>
      <c r="L6773" s="271"/>
      <c r="M6773" s="65"/>
    </row>
    <row r="6774" spans="2:13">
      <c r="B6774" s="844" t="s">
        <v>1671</v>
      </c>
      <c r="C6774" s="839"/>
      <c r="D6774" s="840"/>
      <c r="E6774" s="838" t="s">
        <v>1672</v>
      </c>
      <c r="F6774" s="839"/>
      <c r="G6774" s="840"/>
      <c r="H6774" s="838" t="s">
        <v>1673</v>
      </c>
      <c r="I6774" s="839"/>
      <c r="J6774" s="840"/>
      <c r="K6774" s="838" t="s">
        <v>1701</v>
      </c>
      <c r="L6774" s="839"/>
      <c r="M6774" s="845"/>
    </row>
    <row r="6775" spans="2:13">
      <c r="B6775" s="73" t="s">
        <v>1674</v>
      </c>
      <c r="C6775" s="273" t="s">
        <v>1675</v>
      </c>
      <c r="D6775" s="274" t="s">
        <v>1676</v>
      </c>
      <c r="E6775" s="272" t="s">
        <v>1674</v>
      </c>
      <c r="F6775" s="273" t="s">
        <v>1675</v>
      </c>
      <c r="G6775" s="274" t="s">
        <v>1676</v>
      </c>
      <c r="H6775" s="272" t="s">
        <v>1694</v>
      </c>
      <c r="I6775" s="273" t="s">
        <v>1731</v>
      </c>
      <c r="J6775" s="274" t="s">
        <v>1732</v>
      </c>
      <c r="K6775" s="272" t="s">
        <v>1702</v>
      </c>
      <c r="L6775" s="273"/>
      <c r="M6775" s="77" t="s">
        <v>1703</v>
      </c>
    </row>
    <row r="6776" spans="2:13">
      <c r="B6776" s="61" t="s">
        <v>1678</v>
      </c>
      <c r="C6776" s="86" t="s">
        <v>1144</v>
      </c>
      <c r="D6776" s="92">
        <v>102</v>
      </c>
      <c r="E6776" s="270" t="s">
        <v>1678</v>
      </c>
      <c r="F6776" s="94" t="s">
        <v>944</v>
      </c>
      <c r="G6776" s="92">
        <v>68</v>
      </c>
      <c r="H6776" s="270" t="s">
        <v>1695</v>
      </c>
      <c r="I6776" s="86">
        <v>0</v>
      </c>
      <c r="J6776" s="92">
        <v>10</v>
      </c>
      <c r="K6776" s="270" t="s">
        <v>1704</v>
      </c>
      <c r="L6776" s="271"/>
      <c r="M6776" s="107">
        <v>0</v>
      </c>
    </row>
    <row r="6777" spans="2:13">
      <c r="B6777" s="61" t="s">
        <v>1679</v>
      </c>
      <c r="C6777" s="86" t="s">
        <v>845</v>
      </c>
      <c r="D6777" s="92">
        <v>62</v>
      </c>
      <c r="E6777" s="270" t="s">
        <v>1679</v>
      </c>
      <c r="F6777" s="86" t="s">
        <v>844</v>
      </c>
      <c r="G6777" s="92">
        <v>102</v>
      </c>
      <c r="H6777" s="270" t="s">
        <v>1696</v>
      </c>
      <c r="I6777" s="86">
        <v>90</v>
      </c>
      <c r="J6777" s="92">
        <v>-50</v>
      </c>
      <c r="K6777" s="270" t="s">
        <v>1735</v>
      </c>
      <c r="L6777" s="271"/>
      <c r="M6777" s="107">
        <v>50</v>
      </c>
    </row>
    <row r="6778" spans="2:13">
      <c r="B6778" s="61" t="s">
        <v>1680</v>
      </c>
      <c r="C6778" s="86" t="s">
        <v>644</v>
      </c>
      <c r="D6778" s="92">
        <v>81</v>
      </c>
      <c r="E6778" s="270" t="s">
        <v>1680</v>
      </c>
      <c r="F6778" s="96" t="s">
        <v>943</v>
      </c>
      <c r="G6778" s="92">
        <v>96</v>
      </c>
      <c r="H6778" s="270" t="s">
        <v>1697</v>
      </c>
      <c r="I6778" s="86">
        <v>0</v>
      </c>
      <c r="J6778" s="92">
        <v>20</v>
      </c>
      <c r="K6778" s="67" t="s">
        <v>1706</v>
      </c>
      <c r="L6778" s="68"/>
      <c r="M6778" s="101">
        <v>0</v>
      </c>
    </row>
    <row r="6779" spans="2:13">
      <c r="B6779" s="61" t="s">
        <v>1681</v>
      </c>
      <c r="C6779" s="96" t="s">
        <v>1303</v>
      </c>
      <c r="D6779" s="92">
        <v>62</v>
      </c>
      <c r="E6779" s="270" t="s">
        <v>1681</v>
      </c>
      <c r="F6779" s="86" t="s">
        <v>1722</v>
      </c>
      <c r="G6779" s="92">
        <v>0</v>
      </c>
      <c r="H6779" s="270" t="s">
        <v>1698</v>
      </c>
      <c r="I6779" s="86">
        <v>0</v>
      </c>
      <c r="J6779" s="92">
        <v>0</v>
      </c>
      <c r="K6779" s="838" t="s">
        <v>1707</v>
      </c>
      <c r="L6779" s="839"/>
      <c r="M6779" s="845"/>
    </row>
    <row r="6780" spans="2:13">
      <c r="B6780" s="61" t="s">
        <v>1682</v>
      </c>
      <c r="C6780" s="86" t="s">
        <v>1722</v>
      </c>
      <c r="D6780" s="92">
        <v>0</v>
      </c>
      <c r="E6780" s="270" t="s">
        <v>1682</v>
      </c>
      <c r="F6780" s="86" t="s">
        <v>1722</v>
      </c>
      <c r="G6780" s="92">
        <v>0</v>
      </c>
      <c r="H6780" s="271" t="s">
        <v>1724</v>
      </c>
      <c r="I6780" s="86">
        <v>50</v>
      </c>
      <c r="J6780" s="92">
        <v>0</v>
      </c>
      <c r="K6780" s="846" t="s">
        <v>1708</v>
      </c>
      <c r="L6780" s="847"/>
      <c r="M6780" s="107">
        <v>0</v>
      </c>
    </row>
    <row r="6781" spans="2:13">
      <c r="B6781" s="61" t="s">
        <v>1683</v>
      </c>
      <c r="C6781" s="86" t="s">
        <v>1722</v>
      </c>
      <c r="D6781" s="92">
        <v>0</v>
      </c>
      <c r="E6781" s="270" t="s">
        <v>1683</v>
      </c>
      <c r="F6781" s="86" t="s">
        <v>1722</v>
      </c>
      <c r="G6781" s="92">
        <v>0</v>
      </c>
      <c r="H6781" s="270" t="s">
        <v>1699</v>
      </c>
      <c r="I6781" s="86">
        <v>0</v>
      </c>
      <c r="J6781" s="92">
        <v>10</v>
      </c>
      <c r="K6781" s="846" t="s">
        <v>1709</v>
      </c>
      <c r="L6781" s="847"/>
      <c r="M6781" s="107">
        <v>0</v>
      </c>
    </row>
    <row r="6782" spans="2:13">
      <c r="B6782" s="61" t="s">
        <v>1684</v>
      </c>
      <c r="C6782" s="94" t="s">
        <v>697</v>
      </c>
      <c r="D6782" s="92">
        <v>75</v>
      </c>
      <c r="E6782" s="270" t="s">
        <v>1684</v>
      </c>
      <c r="F6782" s="86" t="s">
        <v>1722</v>
      </c>
      <c r="G6782" s="92">
        <v>0</v>
      </c>
      <c r="H6782" s="270" t="s">
        <v>1685</v>
      </c>
      <c r="I6782" s="86">
        <v>85</v>
      </c>
      <c r="J6782" s="92">
        <v>0</v>
      </c>
      <c r="K6782" s="846" t="s">
        <v>1710</v>
      </c>
      <c r="L6782" s="847"/>
      <c r="M6782" s="107">
        <v>0</v>
      </c>
    </row>
    <row r="6783" spans="2:13">
      <c r="B6783" s="61" t="s">
        <v>1685</v>
      </c>
      <c r="C6783" s="86" t="s">
        <v>1722</v>
      </c>
      <c r="D6783" s="92">
        <v>0</v>
      </c>
      <c r="E6783" s="270" t="s">
        <v>1685</v>
      </c>
      <c r="F6783" s="86" t="s">
        <v>1722</v>
      </c>
      <c r="G6783" s="92">
        <v>0</v>
      </c>
      <c r="H6783" s="270" t="s">
        <v>1700</v>
      </c>
      <c r="I6783" s="100">
        <v>0</v>
      </c>
      <c r="J6783" s="106">
        <v>0</v>
      </c>
      <c r="K6783" s="593" t="s">
        <v>2003</v>
      </c>
      <c r="L6783" s="100"/>
      <c r="M6783" s="101" t="s">
        <v>2004</v>
      </c>
    </row>
    <row r="6784" spans="2:13">
      <c r="B6784" s="61" t="s">
        <v>1686</v>
      </c>
      <c r="C6784" s="94" t="s">
        <v>811</v>
      </c>
      <c r="D6784" s="92">
        <v>100</v>
      </c>
      <c r="E6784" s="270" t="s">
        <v>1686</v>
      </c>
      <c r="F6784" s="86" t="s">
        <v>1722</v>
      </c>
      <c r="G6784" s="92">
        <v>0</v>
      </c>
      <c r="H6784" s="848" t="s">
        <v>1712</v>
      </c>
      <c r="I6784" s="849"/>
      <c r="J6784" s="81" t="s">
        <v>1711</v>
      </c>
      <c r="K6784" s="97">
        <v>20</v>
      </c>
      <c r="L6784" s="82" t="s">
        <v>1705</v>
      </c>
      <c r="M6784" s="98">
        <v>95</v>
      </c>
    </row>
    <row r="6785" spans="2:13">
      <c r="B6785" s="61" t="s">
        <v>1687</v>
      </c>
      <c r="C6785" s="86" t="s">
        <v>1723</v>
      </c>
      <c r="D6785" s="92" t="s">
        <v>1723</v>
      </c>
      <c r="E6785" s="270" t="s">
        <v>1687</v>
      </c>
      <c r="F6785" s="86" t="s">
        <v>1723</v>
      </c>
      <c r="G6785" s="92" t="s">
        <v>1723</v>
      </c>
      <c r="H6785" s="271"/>
      <c r="I6785" s="271"/>
      <c r="J6785" s="271"/>
      <c r="K6785" s="271"/>
      <c r="L6785" s="271"/>
      <c r="M6785" s="65"/>
    </row>
    <row r="6786" spans="2:13">
      <c r="B6786" s="61" t="s">
        <v>1688</v>
      </c>
      <c r="C6786" s="96" t="s">
        <v>1372</v>
      </c>
      <c r="D6786" s="92">
        <v>72</v>
      </c>
      <c r="E6786" s="270" t="s">
        <v>1688</v>
      </c>
      <c r="F6786" s="86" t="s">
        <v>1722</v>
      </c>
      <c r="G6786" s="92">
        <v>0</v>
      </c>
      <c r="H6786" s="271"/>
      <c r="I6786" s="271"/>
      <c r="J6786" s="271"/>
      <c r="K6786" s="271"/>
      <c r="L6786" s="271"/>
      <c r="M6786" s="65"/>
    </row>
    <row r="6787" spans="2:13">
      <c r="B6787" s="61" t="s">
        <v>1689</v>
      </c>
      <c r="C6787" s="94" t="s">
        <v>879</v>
      </c>
      <c r="D6787" s="92">
        <v>51</v>
      </c>
      <c r="E6787" s="270" t="s">
        <v>1689</v>
      </c>
      <c r="F6787" s="86" t="s">
        <v>1722</v>
      </c>
      <c r="G6787" s="92">
        <v>0</v>
      </c>
      <c r="H6787" s="271"/>
      <c r="I6787" s="271"/>
      <c r="J6787" s="271"/>
      <c r="K6787" s="271"/>
      <c r="L6787" s="271"/>
      <c r="M6787" s="65"/>
    </row>
    <row r="6788" spans="2:13">
      <c r="B6788" s="61" t="s">
        <v>1690</v>
      </c>
      <c r="C6788" s="94" t="s">
        <v>1252</v>
      </c>
      <c r="D6788" s="92">
        <v>80</v>
      </c>
      <c r="E6788" s="270" t="s">
        <v>1690</v>
      </c>
      <c r="F6788" s="86" t="s">
        <v>1722</v>
      </c>
      <c r="G6788" s="92">
        <v>0</v>
      </c>
      <c r="H6788" s="271"/>
      <c r="I6788" s="271"/>
      <c r="J6788" s="271"/>
      <c r="K6788" s="271"/>
      <c r="L6788" s="271"/>
      <c r="M6788" s="65"/>
    </row>
    <row r="6789" spans="2:13">
      <c r="B6789" s="61" t="s">
        <v>1691</v>
      </c>
      <c r="C6789" s="96" t="s">
        <v>1187</v>
      </c>
      <c r="D6789" s="92">
        <v>70</v>
      </c>
      <c r="E6789" s="270" t="s">
        <v>1691</v>
      </c>
      <c r="F6789" s="109" t="s">
        <v>1073</v>
      </c>
      <c r="G6789" s="92">
        <v>60</v>
      </c>
      <c r="H6789" s="86" t="s">
        <v>1716</v>
      </c>
      <c r="I6789" s="271"/>
      <c r="J6789" s="85" t="s">
        <v>1717</v>
      </c>
      <c r="K6789" s="271"/>
      <c r="L6789" s="85" t="s">
        <v>1718</v>
      </c>
      <c r="M6789" s="65"/>
    </row>
    <row r="6790" spans="2:13">
      <c r="B6790" s="61" t="s">
        <v>1692</v>
      </c>
      <c r="C6790" s="86" t="s">
        <v>1723</v>
      </c>
      <c r="D6790" s="92" t="s">
        <v>1723</v>
      </c>
      <c r="E6790" s="270" t="s">
        <v>1692</v>
      </c>
      <c r="F6790" s="86" t="s">
        <v>1723</v>
      </c>
      <c r="G6790" s="92" t="s">
        <v>1723</v>
      </c>
      <c r="H6790" s="271"/>
      <c r="I6790" s="271"/>
      <c r="J6790" s="271"/>
      <c r="K6790" s="271"/>
      <c r="L6790" s="271"/>
      <c r="M6790" s="65"/>
    </row>
    <row r="6791" spans="2:13">
      <c r="B6791" s="61" t="s">
        <v>1677</v>
      </c>
      <c r="C6791" s="86" t="s">
        <v>752</v>
      </c>
      <c r="D6791" s="92">
        <v>80</v>
      </c>
      <c r="E6791" s="270" t="s">
        <v>1677</v>
      </c>
      <c r="F6791" s="86" t="s">
        <v>1722</v>
      </c>
      <c r="G6791" s="92">
        <v>0</v>
      </c>
      <c r="H6791" s="271"/>
      <c r="I6791" s="271"/>
      <c r="J6791" s="271"/>
      <c r="K6791" s="271"/>
      <c r="L6791" s="271"/>
      <c r="M6791" s="65"/>
    </row>
    <row r="6792" spans="2:13">
      <c r="B6792" s="61" t="s">
        <v>1693</v>
      </c>
      <c r="C6792" s="86" t="s">
        <v>964</v>
      </c>
      <c r="D6792" s="92">
        <v>75</v>
      </c>
      <c r="E6792" s="270" t="s">
        <v>1693</v>
      </c>
      <c r="F6792" s="86" t="s">
        <v>1722</v>
      </c>
      <c r="G6792" s="92">
        <v>0</v>
      </c>
      <c r="H6792" s="271"/>
      <c r="I6792" s="271"/>
      <c r="J6792" s="271"/>
      <c r="K6792" s="271"/>
      <c r="L6792" s="271"/>
      <c r="M6792" s="65"/>
    </row>
    <row r="6793" spans="2:13" ht="15.75" thickBot="1">
      <c r="B6793" s="102" t="s">
        <v>1729</v>
      </c>
      <c r="C6793" s="93"/>
      <c r="D6793" s="108">
        <v>76</v>
      </c>
      <c r="E6793" s="103" t="s">
        <v>1730</v>
      </c>
      <c r="F6793" s="93"/>
      <c r="G6793" s="108">
        <v>82</v>
      </c>
      <c r="H6793" s="83"/>
      <c r="I6793" s="83"/>
      <c r="J6793" s="83"/>
      <c r="K6793" s="83"/>
      <c r="L6793" s="83"/>
      <c r="M6793" s="84"/>
    </row>
    <row r="6794" spans="2:13" ht="15.75" thickTop="1">
      <c r="C6794" s="157"/>
      <c r="D6794" s="157"/>
      <c r="E6794" s="156"/>
      <c r="F6794" s="157"/>
      <c r="G6794" s="157"/>
      <c r="H6794" s="156"/>
      <c r="I6794" s="156"/>
      <c r="J6794" s="156"/>
      <c r="K6794" s="156"/>
      <c r="L6794" s="156"/>
      <c r="M6794" s="156"/>
    </row>
    <row r="6795" spans="2:13">
      <c r="C6795" s="157"/>
      <c r="D6795" s="157"/>
      <c r="E6795" s="156"/>
      <c r="F6795" s="157"/>
      <c r="G6795" s="157"/>
      <c r="H6795" s="156"/>
      <c r="I6795" s="156"/>
      <c r="J6795" s="156"/>
      <c r="K6795" s="156"/>
      <c r="L6795" s="156"/>
      <c r="M6795" s="156"/>
    </row>
    <row r="6796" spans="2:13" ht="15.75" thickBot="1">
      <c r="C6796" s="157"/>
      <c r="D6796" s="157"/>
      <c r="E6796" s="156"/>
      <c r="F6796" s="157"/>
      <c r="G6796" s="157"/>
      <c r="H6796" s="156"/>
      <c r="I6796" s="156"/>
      <c r="J6796" s="156"/>
      <c r="K6796" s="156"/>
      <c r="L6796" s="156"/>
      <c r="M6796" s="156"/>
    </row>
    <row r="6797" spans="2:13" ht="16.5" thickTop="1" thickBot="1">
      <c r="B6797" s="833" t="s">
        <v>2202</v>
      </c>
      <c r="C6797" s="834"/>
      <c r="D6797" s="835" t="s">
        <v>1658</v>
      </c>
      <c r="E6797" s="836"/>
      <c r="F6797" s="836"/>
      <c r="G6797" s="836"/>
      <c r="H6797" s="836"/>
      <c r="I6797" s="837"/>
      <c r="J6797" s="737"/>
      <c r="K6797" s="59"/>
      <c r="L6797" s="59"/>
      <c r="M6797" s="60"/>
    </row>
    <row r="6798" spans="2:13" ht="15.75" thickTop="1">
      <c r="B6798" s="66" t="s">
        <v>1667</v>
      </c>
      <c r="C6798" s="762" t="s">
        <v>2176</v>
      </c>
      <c r="D6798" s="761" t="s">
        <v>1652</v>
      </c>
      <c r="E6798" s="762" t="s">
        <v>1653</v>
      </c>
      <c r="F6798" s="762" t="s">
        <v>1654</v>
      </c>
      <c r="G6798" s="762" t="s">
        <v>1656</v>
      </c>
      <c r="H6798" s="762" t="s">
        <v>1655</v>
      </c>
      <c r="I6798" s="763" t="s">
        <v>1657</v>
      </c>
      <c r="J6798" s="736"/>
      <c r="K6798" s="760"/>
      <c r="L6798" s="760"/>
      <c r="M6798" s="65"/>
    </row>
    <row r="6799" spans="2:13">
      <c r="B6799" s="66" t="s">
        <v>1757</v>
      </c>
      <c r="C6799" s="86" t="s">
        <v>1792</v>
      </c>
      <c r="D6799" s="87">
        <v>75</v>
      </c>
      <c r="E6799" s="88">
        <v>100</v>
      </c>
      <c r="F6799" s="88">
        <v>110</v>
      </c>
      <c r="G6799" s="88">
        <v>45</v>
      </c>
      <c r="H6799" s="88">
        <v>55</v>
      </c>
      <c r="I6799" s="89">
        <v>65</v>
      </c>
      <c r="J6799" s="736"/>
      <c r="K6799" s="760"/>
      <c r="L6799" s="760"/>
      <c r="M6799" s="65"/>
    </row>
    <row r="6800" spans="2:13">
      <c r="B6800" s="66" t="s">
        <v>1665</v>
      </c>
      <c r="C6800" s="86" t="s">
        <v>9</v>
      </c>
      <c r="D6800" s="838" t="s">
        <v>1669</v>
      </c>
      <c r="E6800" s="839"/>
      <c r="F6800" s="839"/>
      <c r="G6800" s="839"/>
      <c r="H6800" s="839"/>
      <c r="I6800" s="840"/>
      <c r="J6800" s="736"/>
      <c r="K6800" s="760"/>
      <c r="L6800" s="760"/>
      <c r="M6800" s="65"/>
    </row>
    <row r="6801" spans="2:13">
      <c r="B6801" s="66" t="s">
        <v>1666</v>
      </c>
      <c r="C6801" s="86" t="s">
        <v>1723</v>
      </c>
      <c r="D6801" s="841" t="s">
        <v>1661</v>
      </c>
      <c r="E6801" s="842"/>
      <c r="F6801" s="842"/>
      <c r="G6801" s="842" t="s">
        <v>1662</v>
      </c>
      <c r="H6801" s="842"/>
      <c r="I6801" s="843"/>
      <c r="J6801" s="736"/>
      <c r="K6801" s="760"/>
      <c r="L6801" s="760"/>
      <c r="M6801" s="65"/>
    </row>
    <row r="6802" spans="2:13">
      <c r="B6802" s="66" t="s">
        <v>1670</v>
      </c>
      <c r="C6802" s="86" t="s">
        <v>1560</v>
      </c>
      <c r="D6802" s="63" t="s">
        <v>1663</v>
      </c>
      <c r="E6802" s="760" t="s">
        <v>811</v>
      </c>
      <c r="F6802" s="760"/>
      <c r="G6802" s="64" t="s">
        <v>1663</v>
      </c>
      <c r="H6802" s="760" t="s">
        <v>1723</v>
      </c>
      <c r="I6802" s="70"/>
      <c r="J6802" s="736"/>
      <c r="K6802" s="760"/>
      <c r="L6802" s="760"/>
      <c r="M6802" s="65"/>
    </row>
    <row r="6803" spans="2:13">
      <c r="B6803" s="66" t="s">
        <v>1659</v>
      </c>
      <c r="C6803" s="140">
        <v>231.15</v>
      </c>
      <c r="D6803" s="71" t="s">
        <v>1664</v>
      </c>
      <c r="E6803" s="90">
        <v>100</v>
      </c>
      <c r="F6803" s="68"/>
      <c r="G6803" s="72" t="s">
        <v>1664</v>
      </c>
      <c r="H6803" s="90" t="s">
        <v>1723</v>
      </c>
      <c r="I6803" s="69"/>
      <c r="J6803" s="736"/>
      <c r="K6803" s="760"/>
      <c r="L6803" s="760"/>
      <c r="M6803" s="65"/>
    </row>
    <row r="6804" spans="2:13">
      <c r="B6804" s="66" t="s">
        <v>1660</v>
      </c>
      <c r="C6804" s="140">
        <v>253.91</v>
      </c>
      <c r="D6804" s="838" t="s">
        <v>1668</v>
      </c>
      <c r="E6804" s="839"/>
      <c r="F6804" s="839"/>
      <c r="G6804" s="839"/>
      <c r="H6804" s="839"/>
      <c r="I6804" s="840"/>
      <c r="J6804" s="736"/>
      <c r="K6804" s="760"/>
      <c r="L6804" s="760"/>
      <c r="M6804" s="65"/>
    </row>
    <row r="6805" spans="2:13">
      <c r="B6805" s="66" t="s">
        <v>1728</v>
      </c>
      <c r="C6805" s="140">
        <v>327.75</v>
      </c>
      <c r="D6805" s="841" t="s">
        <v>1661</v>
      </c>
      <c r="E6805" s="842"/>
      <c r="F6805" s="842"/>
      <c r="G6805" s="842" t="s">
        <v>1662</v>
      </c>
      <c r="H6805" s="842"/>
      <c r="I6805" s="843"/>
      <c r="J6805" s="736"/>
      <c r="K6805" s="760"/>
      <c r="L6805" s="760"/>
      <c r="M6805" s="65"/>
    </row>
    <row r="6806" spans="2:13">
      <c r="B6806" s="66" t="s">
        <v>1713</v>
      </c>
      <c r="C6806" s="140">
        <v>1.1499999999999999</v>
      </c>
      <c r="D6806" s="63" t="s">
        <v>1663</v>
      </c>
      <c r="E6806" s="760" t="s">
        <v>810</v>
      </c>
      <c r="F6806" s="760"/>
      <c r="G6806" s="64" t="s">
        <v>1663</v>
      </c>
      <c r="H6806" s="760" t="s">
        <v>1723</v>
      </c>
      <c r="I6806" s="70"/>
      <c r="J6806" s="736"/>
      <c r="K6806" s="760"/>
      <c r="L6806" s="760"/>
      <c r="M6806" s="65"/>
    </row>
    <row r="6807" spans="2:13">
      <c r="B6807" s="66" t="s">
        <v>1714</v>
      </c>
      <c r="C6807" s="140">
        <v>1</v>
      </c>
      <c r="D6807" s="63" t="s">
        <v>1664</v>
      </c>
      <c r="E6807" s="90">
        <v>90</v>
      </c>
      <c r="F6807" s="68"/>
      <c r="G6807" s="72" t="s">
        <v>1664</v>
      </c>
      <c r="H6807" s="91" t="s">
        <v>1723</v>
      </c>
      <c r="I6807" s="70"/>
      <c r="J6807" s="736"/>
      <c r="K6807" s="760"/>
      <c r="L6807" s="760"/>
      <c r="M6807" s="65"/>
    </row>
    <row r="6808" spans="2:13">
      <c r="B6808" s="844" t="s">
        <v>1671</v>
      </c>
      <c r="C6808" s="839"/>
      <c r="D6808" s="840"/>
      <c r="E6808" s="838" t="s">
        <v>1672</v>
      </c>
      <c r="F6808" s="839"/>
      <c r="G6808" s="840"/>
      <c r="H6808" s="838" t="s">
        <v>1673</v>
      </c>
      <c r="I6808" s="839"/>
      <c r="J6808" s="840"/>
      <c r="K6808" s="838" t="s">
        <v>1701</v>
      </c>
      <c r="L6808" s="839"/>
      <c r="M6808" s="845"/>
    </row>
    <row r="6809" spans="2:13">
      <c r="B6809" s="73" t="s">
        <v>1674</v>
      </c>
      <c r="C6809" s="762" t="s">
        <v>1675</v>
      </c>
      <c r="D6809" s="763" t="s">
        <v>1676</v>
      </c>
      <c r="E6809" s="761" t="s">
        <v>1674</v>
      </c>
      <c r="F6809" s="762" t="s">
        <v>1675</v>
      </c>
      <c r="G6809" s="763" t="s">
        <v>1676</v>
      </c>
      <c r="H6809" s="761" t="s">
        <v>1694</v>
      </c>
      <c r="I6809" s="762" t="s">
        <v>1731</v>
      </c>
      <c r="J6809" s="763" t="s">
        <v>1732</v>
      </c>
      <c r="K6809" s="761" t="s">
        <v>1702</v>
      </c>
      <c r="L6809" s="762"/>
      <c r="M6809" s="77" t="s">
        <v>1703</v>
      </c>
    </row>
    <row r="6810" spans="2:13">
      <c r="B6810" s="61" t="s">
        <v>1678</v>
      </c>
      <c r="C6810" s="86" t="s">
        <v>1144</v>
      </c>
      <c r="D6810" s="92">
        <v>102</v>
      </c>
      <c r="E6810" s="759" t="s">
        <v>1678</v>
      </c>
      <c r="F6810" s="94" t="s">
        <v>944</v>
      </c>
      <c r="G6810" s="92">
        <v>68</v>
      </c>
      <c r="H6810" s="759" t="s">
        <v>1695</v>
      </c>
      <c r="I6810" s="86">
        <v>0</v>
      </c>
      <c r="J6810" s="92">
        <v>0</v>
      </c>
      <c r="K6810" s="759" t="s">
        <v>1704</v>
      </c>
      <c r="L6810" s="760"/>
      <c r="M6810" s="107">
        <v>0</v>
      </c>
    </row>
    <row r="6811" spans="2:13">
      <c r="B6811" s="61" t="s">
        <v>1679</v>
      </c>
      <c r="C6811" s="86" t="s">
        <v>1722</v>
      </c>
      <c r="D6811" s="92">
        <v>0</v>
      </c>
      <c r="E6811" s="759" t="s">
        <v>1679</v>
      </c>
      <c r="F6811" s="86" t="s">
        <v>1722</v>
      </c>
      <c r="G6811" s="92">
        <v>0</v>
      </c>
      <c r="H6811" s="759" t="s">
        <v>1696</v>
      </c>
      <c r="I6811" s="86">
        <v>90</v>
      </c>
      <c r="J6811" s="92">
        <v>0</v>
      </c>
      <c r="K6811" s="759" t="s">
        <v>1735</v>
      </c>
      <c r="L6811" s="760"/>
      <c r="M6811" s="107">
        <v>0</v>
      </c>
    </row>
    <row r="6812" spans="2:13">
      <c r="B6812" s="61" t="s">
        <v>1680</v>
      </c>
      <c r="C6812" s="86" t="s">
        <v>1722</v>
      </c>
      <c r="D6812" s="92">
        <v>0</v>
      </c>
      <c r="E6812" s="759" t="s">
        <v>1680</v>
      </c>
      <c r="F6812" s="86" t="s">
        <v>1722</v>
      </c>
      <c r="G6812" s="92">
        <v>0</v>
      </c>
      <c r="H6812" s="759" t="s">
        <v>1697</v>
      </c>
      <c r="I6812" s="86">
        <v>0</v>
      </c>
      <c r="J6812" s="92">
        <v>0</v>
      </c>
      <c r="K6812" s="67" t="s">
        <v>1706</v>
      </c>
      <c r="L6812" s="68"/>
      <c r="M6812" s="101">
        <v>0</v>
      </c>
    </row>
    <row r="6813" spans="2:13">
      <c r="B6813" s="61" t="s">
        <v>1681</v>
      </c>
      <c r="C6813" s="86" t="s">
        <v>1722</v>
      </c>
      <c r="D6813" s="92">
        <v>0</v>
      </c>
      <c r="E6813" s="759" t="s">
        <v>1681</v>
      </c>
      <c r="F6813" s="86" t="s">
        <v>1722</v>
      </c>
      <c r="G6813" s="92">
        <v>0</v>
      </c>
      <c r="H6813" s="759" t="s">
        <v>1698</v>
      </c>
      <c r="I6813" s="86">
        <v>0</v>
      </c>
      <c r="J6813" s="92">
        <v>0</v>
      </c>
      <c r="K6813" s="838" t="s">
        <v>1707</v>
      </c>
      <c r="L6813" s="839"/>
      <c r="M6813" s="845"/>
    </row>
    <row r="6814" spans="2:13">
      <c r="B6814" s="61" t="s">
        <v>1682</v>
      </c>
      <c r="C6814" s="86" t="s">
        <v>1722</v>
      </c>
      <c r="D6814" s="92">
        <v>0</v>
      </c>
      <c r="E6814" s="759" t="s">
        <v>1682</v>
      </c>
      <c r="F6814" s="86" t="s">
        <v>1722</v>
      </c>
      <c r="G6814" s="92">
        <v>0</v>
      </c>
      <c r="H6814" s="760" t="s">
        <v>1724</v>
      </c>
      <c r="I6814" s="86">
        <v>50</v>
      </c>
      <c r="J6814" s="92">
        <v>0</v>
      </c>
      <c r="K6814" s="846" t="s">
        <v>1708</v>
      </c>
      <c r="L6814" s="847"/>
      <c r="M6814" s="107">
        <v>0</v>
      </c>
    </row>
    <row r="6815" spans="2:13">
      <c r="B6815" s="61" t="s">
        <v>1683</v>
      </c>
      <c r="C6815" s="86" t="s">
        <v>1722</v>
      </c>
      <c r="D6815" s="92">
        <v>0</v>
      </c>
      <c r="E6815" s="759" t="s">
        <v>1683</v>
      </c>
      <c r="F6815" s="86" t="s">
        <v>1722</v>
      </c>
      <c r="G6815" s="92">
        <v>0</v>
      </c>
      <c r="H6815" s="759" t="s">
        <v>1699</v>
      </c>
      <c r="I6815" s="86">
        <v>0</v>
      </c>
      <c r="J6815" s="92">
        <v>0</v>
      </c>
      <c r="K6815" s="846" t="s">
        <v>1709</v>
      </c>
      <c r="L6815" s="847"/>
      <c r="M6815" s="107">
        <v>0</v>
      </c>
    </row>
    <row r="6816" spans="2:13">
      <c r="B6816" s="61" t="s">
        <v>1684</v>
      </c>
      <c r="C6816" s="96" t="s">
        <v>869</v>
      </c>
      <c r="D6816" s="92">
        <v>150</v>
      </c>
      <c r="E6816" s="759" t="s">
        <v>1684</v>
      </c>
      <c r="F6816" s="94" t="s">
        <v>866</v>
      </c>
      <c r="G6816" s="92">
        <v>84</v>
      </c>
      <c r="H6816" s="759" t="s">
        <v>1685</v>
      </c>
      <c r="I6816" s="86">
        <v>85</v>
      </c>
      <c r="J6816" s="92">
        <v>30</v>
      </c>
      <c r="K6816" s="846" t="s">
        <v>1710</v>
      </c>
      <c r="L6816" s="847"/>
      <c r="M6816" s="107">
        <v>100</v>
      </c>
    </row>
    <row r="6817" spans="2:13">
      <c r="B6817" s="61" t="s">
        <v>1685</v>
      </c>
      <c r="C6817" s="86" t="s">
        <v>1095</v>
      </c>
      <c r="D6817" s="92">
        <v>80</v>
      </c>
      <c r="E6817" s="759" t="s">
        <v>1685</v>
      </c>
      <c r="F6817" s="86" t="s">
        <v>1722</v>
      </c>
      <c r="G6817" s="92">
        <v>0</v>
      </c>
      <c r="H6817" s="759" t="s">
        <v>1700</v>
      </c>
      <c r="I6817" s="100">
        <v>0</v>
      </c>
      <c r="J6817" s="106">
        <v>0</v>
      </c>
      <c r="K6817" s="593" t="s">
        <v>2003</v>
      </c>
      <c r="L6817" s="100"/>
      <c r="M6817" s="101">
        <v>0</v>
      </c>
    </row>
    <row r="6818" spans="2:13">
      <c r="B6818" s="61" t="s">
        <v>1686</v>
      </c>
      <c r="C6818" s="86" t="s">
        <v>1723</v>
      </c>
      <c r="D6818" s="92" t="s">
        <v>1723</v>
      </c>
      <c r="E6818" s="759" t="s">
        <v>1686</v>
      </c>
      <c r="F6818" s="86" t="s">
        <v>1723</v>
      </c>
      <c r="G6818" s="92" t="s">
        <v>1723</v>
      </c>
      <c r="H6818" s="848" t="s">
        <v>1712</v>
      </c>
      <c r="I6818" s="849"/>
      <c r="J6818" s="81" t="s">
        <v>1711</v>
      </c>
      <c r="K6818" s="97">
        <v>30</v>
      </c>
      <c r="L6818" s="82" t="s">
        <v>1705</v>
      </c>
      <c r="M6818" s="98">
        <v>110</v>
      </c>
    </row>
    <row r="6819" spans="2:13">
      <c r="B6819" s="61" t="s">
        <v>1687</v>
      </c>
      <c r="C6819" s="86" t="s">
        <v>627</v>
      </c>
      <c r="D6819" s="92">
        <v>60</v>
      </c>
      <c r="E6819" s="759" t="s">
        <v>1687</v>
      </c>
      <c r="F6819" s="86" t="s">
        <v>1722</v>
      </c>
      <c r="G6819" s="92">
        <v>0</v>
      </c>
      <c r="H6819" s="760"/>
      <c r="I6819" s="760"/>
      <c r="J6819" s="760"/>
      <c r="K6819" s="760"/>
      <c r="L6819" s="760"/>
      <c r="M6819" s="65"/>
    </row>
    <row r="6820" spans="2:13">
      <c r="B6820" s="61" t="s">
        <v>1688</v>
      </c>
      <c r="C6820" s="86" t="s">
        <v>1722</v>
      </c>
      <c r="D6820" s="92">
        <v>0</v>
      </c>
      <c r="E6820" s="759" t="s">
        <v>1688</v>
      </c>
      <c r="F6820" s="86" t="s">
        <v>1722</v>
      </c>
      <c r="G6820" s="92">
        <v>0</v>
      </c>
      <c r="H6820" s="760"/>
      <c r="I6820" s="760"/>
      <c r="J6820" s="760"/>
      <c r="K6820" s="760"/>
      <c r="L6820" s="760"/>
      <c r="M6820" s="65"/>
    </row>
    <row r="6821" spans="2:13">
      <c r="B6821" s="61" t="s">
        <v>1689</v>
      </c>
      <c r="C6821" s="86" t="s">
        <v>1749</v>
      </c>
      <c r="D6821" s="92">
        <v>80</v>
      </c>
      <c r="E6821" s="759" t="s">
        <v>1689</v>
      </c>
      <c r="F6821" s="86" t="s">
        <v>1722</v>
      </c>
      <c r="G6821" s="92">
        <v>0</v>
      </c>
      <c r="H6821" s="760"/>
      <c r="I6821" s="760"/>
      <c r="J6821" s="760"/>
      <c r="K6821" s="760"/>
      <c r="L6821" s="760"/>
      <c r="M6821" s="65"/>
    </row>
    <row r="6822" spans="2:13">
      <c r="B6822" s="61" t="s">
        <v>1690</v>
      </c>
      <c r="C6822" s="94" t="s">
        <v>1252</v>
      </c>
      <c r="D6822" s="92">
        <v>80</v>
      </c>
      <c r="E6822" s="759" t="s">
        <v>1690</v>
      </c>
      <c r="F6822" s="86" t="s">
        <v>1722</v>
      </c>
      <c r="G6822" s="92">
        <v>0</v>
      </c>
      <c r="H6822" s="760"/>
      <c r="I6822" s="760"/>
      <c r="J6822" s="760"/>
      <c r="K6822" s="760"/>
      <c r="L6822" s="760"/>
      <c r="M6822" s="65"/>
    </row>
    <row r="6823" spans="2:13">
      <c r="B6823" s="61" t="s">
        <v>1691</v>
      </c>
      <c r="C6823" s="96" t="s">
        <v>1187</v>
      </c>
      <c r="D6823" s="92">
        <v>70</v>
      </c>
      <c r="E6823" s="759" t="s">
        <v>1691</v>
      </c>
      <c r="F6823" s="86" t="s">
        <v>1722</v>
      </c>
      <c r="G6823" s="92">
        <v>0</v>
      </c>
      <c r="H6823" s="86" t="s">
        <v>1716</v>
      </c>
      <c r="I6823" s="760"/>
      <c r="J6823" s="85" t="s">
        <v>1717</v>
      </c>
      <c r="K6823" s="760"/>
      <c r="L6823" s="85" t="s">
        <v>1718</v>
      </c>
      <c r="M6823" s="65"/>
    </row>
    <row r="6824" spans="2:13">
      <c r="B6824" s="61" t="s">
        <v>1692</v>
      </c>
      <c r="C6824" s="86" t="s">
        <v>1722</v>
      </c>
      <c r="D6824" s="92">
        <v>0</v>
      </c>
      <c r="E6824" s="759" t="s">
        <v>1692</v>
      </c>
      <c r="F6824" s="86" t="s">
        <v>1722</v>
      </c>
      <c r="G6824" s="92">
        <v>0</v>
      </c>
      <c r="H6824" s="760"/>
      <c r="I6824" s="760"/>
      <c r="J6824" s="760"/>
      <c r="K6824" s="760"/>
      <c r="L6824" s="760"/>
      <c r="M6824" s="65"/>
    </row>
    <row r="6825" spans="2:13">
      <c r="B6825" s="61" t="s">
        <v>1677</v>
      </c>
      <c r="C6825" s="94" t="s">
        <v>1066</v>
      </c>
      <c r="D6825" s="92">
        <v>70</v>
      </c>
      <c r="E6825" s="759" t="s">
        <v>1677</v>
      </c>
      <c r="F6825" s="86" t="s">
        <v>1722</v>
      </c>
      <c r="G6825" s="92">
        <v>0</v>
      </c>
      <c r="H6825" s="760"/>
      <c r="I6825" s="760"/>
      <c r="J6825" s="760"/>
      <c r="K6825" s="760"/>
      <c r="L6825" s="760"/>
      <c r="M6825" s="65"/>
    </row>
    <row r="6826" spans="2:13">
      <c r="B6826" s="61" t="s">
        <v>1693</v>
      </c>
      <c r="C6826" s="86" t="s">
        <v>964</v>
      </c>
      <c r="D6826" s="92">
        <v>75</v>
      </c>
      <c r="E6826" s="759" t="s">
        <v>1693</v>
      </c>
      <c r="F6826" s="86" t="s">
        <v>1722</v>
      </c>
      <c r="G6826" s="92">
        <v>0</v>
      </c>
      <c r="H6826" s="760"/>
      <c r="I6826" s="760"/>
      <c r="J6826" s="760"/>
      <c r="K6826" s="760"/>
      <c r="L6826" s="760"/>
      <c r="M6826" s="65"/>
    </row>
    <row r="6827" spans="2:13" ht="15.75" thickBot="1">
      <c r="B6827" s="102" t="s">
        <v>1729</v>
      </c>
      <c r="C6827" s="93"/>
      <c r="D6827" s="108">
        <v>85</v>
      </c>
      <c r="E6827" s="103" t="s">
        <v>1730</v>
      </c>
      <c r="F6827" s="93"/>
      <c r="G6827" s="108">
        <v>76</v>
      </c>
      <c r="H6827" s="83"/>
      <c r="I6827" s="83"/>
      <c r="J6827" s="83"/>
      <c r="K6827" s="83"/>
      <c r="L6827" s="83"/>
      <c r="M6827" s="84"/>
    </row>
    <row r="6828" spans="2:13" ht="16.5" thickTop="1" thickBot="1">
      <c r="C6828" s="157"/>
      <c r="D6828" s="157"/>
      <c r="E6828" s="156"/>
      <c r="F6828" s="157"/>
      <c r="G6828" s="157"/>
      <c r="H6828" s="156"/>
      <c r="I6828" s="156"/>
      <c r="J6828" s="156"/>
      <c r="K6828" s="156"/>
      <c r="L6828" s="156"/>
      <c r="M6828" s="156"/>
    </row>
    <row r="6829" spans="2:13" ht="16.5" thickTop="1" thickBot="1">
      <c r="B6829" s="833" t="s">
        <v>1914</v>
      </c>
      <c r="C6829" s="834"/>
      <c r="D6829" s="835" t="s">
        <v>1658</v>
      </c>
      <c r="E6829" s="836"/>
      <c r="F6829" s="836"/>
      <c r="G6829" s="836"/>
      <c r="H6829" s="836"/>
      <c r="I6829" s="837"/>
      <c r="J6829" s="112"/>
      <c r="K6829" s="59"/>
      <c r="L6829" s="59"/>
      <c r="M6829" s="60"/>
    </row>
    <row r="6830" spans="2:13" ht="15.75" thickTop="1">
      <c r="B6830" s="66" t="s">
        <v>1667</v>
      </c>
      <c r="C6830" s="601" t="s">
        <v>2081</v>
      </c>
      <c r="D6830" s="404" t="s">
        <v>1652</v>
      </c>
      <c r="E6830" s="405" t="s">
        <v>1653</v>
      </c>
      <c r="F6830" s="405" t="s">
        <v>1654</v>
      </c>
      <c r="G6830" s="405" t="s">
        <v>1656</v>
      </c>
      <c r="H6830" s="405" t="s">
        <v>1655</v>
      </c>
      <c r="I6830" s="406" t="s">
        <v>1657</v>
      </c>
      <c r="J6830" s="113"/>
      <c r="K6830" s="408"/>
      <c r="L6830" s="408"/>
      <c r="M6830" s="65"/>
    </row>
    <row r="6831" spans="2:13">
      <c r="B6831" s="66" t="s">
        <v>1757</v>
      </c>
      <c r="C6831" s="86" t="s">
        <v>1762</v>
      </c>
      <c r="D6831" s="87">
        <v>70</v>
      </c>
      <c r="E6831" s="88">
        <v>85</v>
      </c>
      <c r="F6831" s="88">
        <v>65</v>
      </c>
      <c r="G6831" s="88">
        <v>105</v>
      </c>
      <c r="H6831" s="88">
        <v>85</v>
      </c>
      <c r="I6831" s="89">
        <v>120</v>
      </c>
      <c r="J6831" s="113"/>
      <c r="K6831" s="408"/>
      <c r="L6831" s="408"/>
      <c r="M6831" s="65"/>
    </row>
    <row r="6832" spans="2:13">
      <c r="B6832" s="66" t="s">
        <v>1665</v>
      </c>
      <c r="C6832" s="86" t="s">
        <v>8</v>
      </c>
      <c r="D6832" s="838" t="s">
        <v>1669</v>
      </c>
      <c r="E6832" s="839"/>
      <c r="F6832" s="839"/>
      <c r="G6832" s="839"/>
      <c r="H6832" s="839"/>
      <c r="I6832" s="840"/>
      <c r="J6832" s="113"/>
      <c r="K6832" s="408"/>
      <c r="L6832" s="408"/>
      <c r="M6832" s="65"/>
    </row>
    <row r="6833" spans="2:13">
      <c r="B6833" s="66" t="s">
        <v>1666</v>
      </c>
      <c r="C6833" s="86" t="s">
        <v>1723</v>
      </c>
      <c r="D6833" s="841" t="s">
        <v>1661</v>
      </c>
      <c r="E6833" s="842"/>
      <c r="F6833" s="842"/>
      <c r="G6833" s="842" t="s">
        <v>1662</v>
      </c>
      <c r="H6833" s="842"/>
      <c r="I6833" s="843"/>
      <c r="J6833" s="113"/>
      <c r="K6833" s="408"/>
      <c r="L6833" s="408"/>
      <c r="M6833" s="65"/>
    </row>
    <row r="6834" spans="2:13">
      <c r="B6834" s="66" t="s">
        <v>1670</v>
      </c>
      <c r="C6834" s="86" t="s">
        <v>1529</v>
      </c>
      <c r="D6834" s="63" t="s">
        <v>1663</v>
      </c>
      <c r="E6834" s="408" t="s">
        <v>978</v>
      </c>
      <c r="F6834" s="408"/>
      <c r="G6834" s="64" t="s">
        <v>1663</v>
      </c>
      <c r="H6834" s="408" t="s">
        <v>1723</v>
      </c>
      <c r="I6834" s="70"/>
      <c r="J6834" s="113"/>
      <c r="K6834" s="408"/>
      <c r="L6834" s="408"/>
      <c r="M6834" s="65"/>
    </row>
    <row r="6835" spans="2:13">
      <c r="B6835" s="66" t="s">
        <v>1659</v>
      </c>
      <c r="C6835" s="86">
        <v>403.06</v>
      </c>
      <c r="D6835" s="71" t="s">
        <v>1664</v>
      </c>
      <c r="E6835" s="90">
        <v>90</v>
      </c>
      <c r="F6835" s="68"/>
      <c r="G6835" s="72" t="s">
        <v>1664</v>
      </c>
      <c r="H6835" s="90" t="s">
        <v>1723</v>
      </c>
      <c r="I6835" s="69"/>
      <c r="J6835" s="113"/>
      <c r="K6835" s="408"/>
      <c r="L6835" s="408"/>
      <c r="M6835" s="65"/>
    </row>
    <row r="6836" spans="2:13">
      <c r="B6836" s="66" t="s">
        <v>1660</v>
      </c>
      <c r="C6836" s="86">
        <v>144.18</v>
      </c>
      <c r="D6836" s="838" t="s">
        <v>1668</v>
      </c>
      <c r="E6836" s="839"/>
      <c r="F6836" s="839"/>
      <c r="G6836" s="839"/>
      <c r="H6836" s="839"/>
      <c r="I6836" s="840"/>
      <c r="J6836" s="113"/>
      <c r="K6836" s="408"/>
      <c r="L6836" s="408"/>
      <c r="M6836" s="65"/>
    </row>
    <row r="6837" spans="2:13">
      <c r="B6837" s="66" t="s">
        <v>1728</v>
      </c>
      <c r="C6837" s="140">
        <v>491.31</v>
      </c>
      <c r="D6837" s="841" t="s">
        <v>1661</v>
      </c>
      <c r="E6837" s="842"/>
      <c r="F6837" s="842"/>
      <c r="G6837" s="842" t="s">
        <v>1662</v>
      </c>
      <c r="H6837" s="842"/>
      <c r="I6837" s="843"/>
      <c r="J6837" s="113"/>
      <c r="K6837" s="408"/>
      <c r="L6837" s="408"/>
      <c r="M6837" s="65"/>
    </row>
    <row r="6838" spans="2:13">
      <c r="B6838" s="66" t="s">
        <v>1713</v>
      </c>
      <c r="C6838" s="86">
        <v>1.08</v>
      </c>
      <c r="D6838" s="63" t="s">
        <v>1663</v>
      </c>
      <c r="E6838" s="408" t="s">
        <v>979</v>
      </c>
      <c r="F6838" s="408"/>
      <c r="G6838" s="64" t="s">
        <v>1663</v>
      </c>
      <c r="H6838" s="408" t="s">
        <v>1723</v>
      </c>
      <c r="I6838" s="70"/>
      <c r="J6838" s="113"/>
      <c r="K6838" s="408"/>
      <c r="L6838" s="408"/>
      <c r="M6838" s="65"/>
    </row>
    <row r="6839" spans="2:13">
      <c r="B6839" s="66" t="s">
        <v>1714</v>
      </c>
      <c r="C6839" s="86">
        <v>1.85</v>
      </c>
      <c r="D6839" s="63" t="s">
        <v>1664</v>
      </c>
      <c r="E6839" s="90">
        <v>126</v>
      </c>
      <c r="F6839" s="68"/>
      <c r="G6839" s="72" t="s">
        <v>1664</v>
      </c>
      <c r="H6839" s="91" t="s">
        <v>1723</v>
      </c>
      <c r="I6839" s="70"/>
      <c r="J6839" s="113"/>
      <c r="K6839" s="408"/>
      <c r="L6839" s="408"/>
      <c r="M6839" s="65"/>
    </row>
    <row r="6840" spans="2:13">
      <c r="B6840" s="844" t="s">
        <v>1671</v>
      </c>
      <c r="C6840" s="839"/>
      <c r="D6840" s="840"/>
      <c r="E6840" s="838" t="s">
        <v>1672</v>
      </c>
      <c r="F6840" s="839"/>
      <c r="G6840" s="840"/>
      <c r="H6840" s="838" t="s">
        <v>1673</v>
      </c>
      <c r="I6840" s="839"/>
      <c r="J6840" s="840"/>
      <c r="K6840" s="838" t="s">
        <v>1701</v>
      </c>
      <c r="L6840" s="839"/>
      <c r="M6840" s="845"/>
    </row>
    <row r="6841" spans="2:13">
      <c r="B6841" s="73" t="s">
        <v>1674</v>
      </c>
      <c r="C6841" s="405" t="s">
        <v>1675</v>
      </c>
      <c r="D6841" s="406" t="s">
        <v>1676</v>
      </c>
      <c r="E6841" s="404" t="s">
        <v>1674</v>
      </c>
      <c r="F6841" s="405" t="s">
        <v>1675</v>
      </c>
      <c r="G6841" s="406" t="s">
        <v>1676</v>
      </c>
      <c r="H6841" s="404" t="s">
        <v>1694</v>
      </c>
      <c r="I6841" s="405" t="s">
        <v>1731</v>
      </c>
      <c r="J6841" s="406" t="s">
        <v>1732</v>
      </c>
      <c r="K6841" s="404" t="s">
        <v>1702</v>
      </c>
      <c r="L6841" s="405"/>
      <c r="M6841" s="77" t="s">
        <v>1703</v>
      </c>
    </row>
    <row r="6842" spans="2:13">
      <c r="B6842" s="61" t="s">
        <v>1678</v>
      </c>
      <c r="C6842" s="86" t="s">
        <v>1144</v>
      </c>
      <c r="D6842" s="92">
        <v>102</v>
      </c>
      <c r="E6842" s="407" t="s">
        <v>1678</v>
      </c>
      <c r="F6842" s="94" t="s">
        <v>944</v>
      </c>
      <c r="G6842" s="92">
        <v>68</v>
      </c>
      <c r="H6842" s="407" t="s">
        <v>1695</v>
      </c>
      <c r="I6842" s="86">
        <v>0</v>
      </c>
      <c r="J6842" s="92">
        <v>0</v>
      </c>
      <c r="K6842" s="407" t="s">
        <v>1704</v>
      </c>
      <c r="L6842" s="408"/>
      <c r="M6842" s="107">
        <v>60</v>
      </c>
    </row>
    <row r="6843" spans="2:13">
      <c r="B6843" s="61" t="s">
        <v>1679</v>
      </c>
      <c r="C6843" s="86" t="s">
        <v>1722</v>
      </c>
      <c r="D6843" s="92">
        <v>0</v>
      </c>
      <c r="E6843" s="407" t="s">
        <v>1679</v>
      </c>
      <c r="F6843" s="86" t="s">
        <v>1722</v>
      </c>
      <c r="G6843" s="92">
        <v>0</v>
      </c>
      <c r="H6843" s="407" t="s">
        <v>1696</v>
      </c>
      <c r="I6843" s="86">
        <v>90</v>
      </c>
      <c r="J6843" s="92">
        <v>-50</v>
      </c>
      <c r="K6843" s="407" t="s">
        <v>1735</v>
      </c>
      <c r="L6843" s="408"/>
      <c r="M6843" s="107">
        <v>61</v>
      </c>
    </row>
    <row r="6844" spans="2:13">
      <c r="B6844" s="61" t="s">
        <v>1680</v>
      </c>
      <c r="C6844" s="86" t="s">
        <v>1722</v>
      </c>
      <c r="D6844" s="92">
        <v>0</v>
      </c>
      <c r="E6844" s="407" t="s">
        <v>1680</v>
      </c>
      <c r="F6844" s="86" t="s">
        <v>1722</v>
      </c>
      <c r="G6844" s="92">
        <v>0</v>
      </c>
      <c r="H6844" s="407" t="s">
        <v>1697</v>
      </c>
      <c r="I6844" s="86">
        <v>0</v>
      </c>
      <c r="J6844" s="92">
        <v>30</v>
      </c>
      <c r="K6844" s="67" t="s">
        <v>1706</v>
      </c>
      <c r="L6844" s="68"/>
      <c r="M6844" s="101">
        <v>0</v>
      </c>
    </row>
    <row r="6845" spans="2:13">
      <c r="B6845" s="61" t="s">
        <v>1681</v>
      </c>
      <c r="C6845" s="109" t="s">
        <v>1784</v>
      </c>
      <c r="D6845" s="92">
        <v>75</v>
      </c>
      <c r="E6845" s="407" t="s">
        <v>1681</v>
      </c>
      <c r="F6845" s="86" t="s">
        <v>1722</v>
      </c>
      <c r="G6845" s="92">
        <v>0</v>
      </c>
      <c r="H6845" s="407" t="s">
        <v>1698</v>
      </c>
      <c r="I6845" s="86">
        <v>0</v>
      </c>
      <c r="J6845" s="92">
        <v>0</v>
      </c>
      <c r="K6845" s="838" t="s">
        <v>1707</v>
      </c>
      <c r="L6845" s="839"/>
      <c r="M6845" s="845"/>
    </row>
    <row r="6846" spans="2:13">
      <c r="B6846" s="61" t="s">
        <v>1682</v>
      </c>
      <c r="C6846" s="86" t="s">
        <v>1723</v>
      </c>
      <c r="D6846" s="92" t="s">
        <v>1723</v>
      </c>
      <c r="E6846" s="407" t="s">
        <v>1682</v>
      </c>
      <c r="F6846" s="86" t="s">
        <v>1723</v>
      </c>
      <c r="G6846" s="92" t="s">
        <v>1723</v>
      </c>
      <c r="H6846" s="408" t="s">
        <v>1724</v>
      </c>
      <c r="I6846" s="86">
        <v>50</v>
      </c>
      <c r="J6846" s="92">
        <v>0</v>
      </c>
      <c r="K6846" s="846" t="s">
        <v>1708</v>
      </c>
      <c r="L6846" s="847"/>
      <c r="M6846" s="107">
        <v>0</v>
      </c>
    </row>
    <row r="6847" spans="2:13">
      <c r="B6847" s="61" t="s">
        <v>1683</v>
      </c>
      <c r="C6847" s="86" t="s">
        <v>1722</v>
      </c>
      <c r="D6847" s="92">
        <v>0</v>
      </c>
      <c r="E6847" s="407" t="s">
        <v>1683</v>
      </c>
      <c r="F6847" s="86" t="s">
        <v>1722</v>
      </c>
      <c r="G6847" s="92">
        <v>0</v>
      </c>
      <c r="H6847" s="407" t="s">
        <v>1699</v>
      </c>
      <c r="I6847" s="86">
        <v>0</v>
      </c>
      <c r="J6847" s="92">
        <v>10</v>
      </c>
      <c r="K6847" s="846" t="s">
        <v>1709</v>
      </c>
      <c r="L6847" s="847"/>
      <c r="M6847" s="107">
        <v>0</v>
      </c>
    </row>
    <row r="6848" spans="2:13">
      <c r="B6848" s="61" t="s">
        <v>1684</v>
      </c>
      <c r="C6848" s="96" t="s">
        <v>869</v>
      </c>
      <c r="D6848" s="92">
        <v>150</v>
      </c>
      <c r="E6848" s="407" t="s">
        <v>1684</v>
      </c>
      <c r="F6848" s="94" t="s">
        <v>866</v>
      </c>
      <c r="G6848" s="92">
        <v>84</v>
      </c>
      <c r="H6848" s="407" t="s">
        <v>1685</v>
      </c>
      <c r="I6848" s="86">
        <v>85</v>
      </c>
      <c r="J6848" s="92">
        <v>0</v>
      </c>
      <c r="K6848" s="846" t="s">
        <v>1710</v>
      </c>
      <c r="L6848" s="847"/>
      <c r="M6848" s="107">
        <v>0</v>
      </c>
    </row>
    <row r="6849" spans="2:13">
      <c r="B6849" s="61" t="s">
        <v>1685</v>
      </c>
      <c r="C6849" s="86" t="s">
        <v>1722</v>
      </c>
      <c r="D6849" s="92">
        <v>0</v>
      </c>
      <c r="E6849" s="407" t="s">
        <v>1685</v>
      </c>
      <c r="F6849" s="86" t="s">
        <v>1722</v>
      </c>
      <c r="G6849" s="92">
        <v>0</v>
      </c>
      <c r="H6849" s="407" t="s">
        <v>1700</v>
      </c>
      <c r="I6849" s="100">
        <v>55</v>
      </c>
      <c r="J6849" s="106">
        <v>0</v>
      </c>
      <c r="K6849" s="593" t="s">
        <v>2003</v>
      </c>
      <c r="L6849" s="100"/>
      <c r="M6849" s="101">
        <v>0</v>
      </c>
    </row>
    <row r="6850" spans="2:13">
      <c r="B6850" s="61" t="s">
        <v>1686</v>
      </c>
      <c r="C6850" s="94" t="s">
        <v>811</v>
      </c>
      <c r="D6850" s="92">
        <v>100</v>
      </c>
      <c r="E6850" s="407" t="s">
        <v>1686</v>
      </c>
      <c r="F6850" s="86" t="s">
        <v>1722</v>
      </c>
      <c r="G6850" s="92">
        <v>0</v>
      </c>
      <c r="H6850" s="848" t="s">
        <v>1712</v>
      </c>
      <c r="I6850" s="849"/>
      <c r="J6850" s="81" t="s">
        <v>1711</v>
      </c>
      <c r="K6850" s="97">
        <v>10</v>
      </c>
      <c r="L6850" s="82" t="s">
        <v>1705</v>
      </c>
      <c r="M6850" s="98">
        <v>145</v>
      </c>
    </row>
    <row r="6851" spans="2:13">
      <c r="B6851" s="61" t="s">
        <v>1687</v>
      </c>
      <c r="C6851" s="86" t="s">
        <v>627</v>
      </c>
      <c r="D6851" s="92">
        <v>60</v>
      </c>
      <c r="E6851" s="407" t="s">
        <v>1687</v>
      </c>
      <c r="F6851" s="86" t="s">
        <v>1722</v>
      </c>
      <c r="G6851" s="92">
        <v>0</v>
      </c>
      <c r="H6851" s="408"/>
      <c r="I6851" s="408"/>
      <c r="J6851" s="408"/>
      <c r="K6851" s="408"/>
      <c r="L6851" s="408"/>
      <c r="M6851" s="65"/>
    </row>
    <row r="6852" spans="2:13">
      <c r="B6852" s="61" t="s">
        <v>1688</v>
      </c>
      <c r="C6852" s="86" t="s">
        <v>1722</v>
      </c>
      <c r="D6852" s="92">
        <v>0</v>
      </c>
      <c r="E6852" s="407" t="s">
        <v>1688</v>
      </c>
      <c r="F6852" s="86" t="s">
        <v>1722</v>
      </c>
      <c r="G6852" s="92">
        <v>0</v>
      </c>
      <c r="H6852" s="408"/>
      <c r="I6852" s="408"/>
      <c r="J6852" s="408"/>
      <c r="K6852" s="408"/>
      <c r="L6852" s="408"/>
      <c r="M6852" s="65"/>
    </row>
    <row r="6853" spans="2:13">
      <c r="B6853" s="61" t="s">
        <v>1689</v>
      </c>
      <c r="C6853" s="86" t="s">
        <v>1749</v>
      </c>
      <c r="D6853" s="92">
        <v>80</v>
      </c>
      <c r="E6853" s="407" t="s">
        <v>1689</v>
      </c>
      <c r="F6853" s="86" t="s">
        <v>1722</v>
      </c>
      <c r="G6853" s="92">
        <v>0</v>
      </c>
      <c r="H6853" s="408"/>
      <c r="I6853" s="408"/>
      <c r="J6853" s="408"/>
      <c r="K6853" s="408"/>
      <c r="L6853" s="408"/>
      <c r="M6853" s="65"/>
    </row>
    <row r="6854" spans="2:13">
      <c r="B6854" s="61" t="s">
        <v>1690</v>
      </c>
      <c r="C6854" s="86" t="s">
        <v>1154</v>
      </c>
      <c r="D6854" s="92">
        <v>68</v>
      </c>
      <c r="E6854" s="407" t="s">
        <v>1690</v>
      </c>
      <c r="F6854" s="86" t="s">
        <v>1722</v>
      </c>
      <c r="G6854" s="92">
        <v>0</v>
      </c>
      <c r="H6854" s="408"/>
      <c r="I6854" s="408"/>
      <c r="J6854" s="408"/>
      <c r="K6854" s="408"/>
      <c r="L6854" s="408"/>
      <c r="M6854" s="65"/>
    </row>
    <row r="6855" spans="2:13">
      <c r="B6855" s="61" t="s">
        <v>1691</v>
      </c>
      <c r="C6855" s="86" t="s">
        <v>1722</v>
      </c>
      <c r="D6855" s="92">
        <v>0</v>
      </c>
      <c r="E6855" s="407" t="s">
        <v>1691</v>
      </c>
      <c r="F6855" s="86" t="s">
        <v>1722</v>
      </c>
      <c r="G6855" s="92">
        <v>0</v>
      </c>
      <c r="H6855" s="86" t="s">
        <v>1716</v>
      </c>
      <c r="I6855" s="408"/>
      <c r="J6855" s="85" t="s">
        <v>1717</v>
      </c>
      <c r="K6855" s="408"/>
      <c r="L6855" s="85" t="s">
        <v>1718</v>
      </c>
      <c r="M6855" s="65"/>
    </row>
    <row r="6856" spans="2:13">
      <c r="B6856" s="61" t="s">
        <v>1692</v>
      </c>
      <c r="C6856" s="86" t="s">
        <v>1074</v>
      </c>
      <c r="D6856" s="92">
        <v>120</v>
      </c>
      <c r="E6856" s="407" t="s">
        <v>1692</v>
      </c>
      <c r="F6856" s="96" t="s">
        <v>799</v>
      </c>
      <c r="G6856" s="92">
        <v>90</v>
      </c>
      <c r="H6856" s="408"/>
      <c r="I6856" s="408"/>
      <c r="J6856" s="408"/>
      <c r="K6856" s="408"/>
      <c r="L6856" s="408"/>
      <c r="M6856" s="65"/>
    </row>
    <row r="6857" spans="2:13">
      <c r="B6857" s="61" t="s">
        <v>1677</v>
      </c>
      <c r="C6857" s="86" t="s">
        <v>752</v>
      </c>
      <c r="D6857" s="92">
        <v>80</v>
      </c>
      <c r="E6857" s="407" t="s">
        <v>1677</v>
      </c>
      <c r="F6857" s="86" t="s">
        <v>1722</v>
      </c>
      <c r="G6857" s="92">
        <v>0</v>
      </c>
      <c r="H6857" s="408"/>
      <c r="I6857" s="408"/>
      <c r="J6857" s="408"/>
      <c r="K6857" s="408"/>
      <c r="L6857" s="408"/>
      <c r="M6857" s="65"/>
    </row>
    <row r="6858" spans="2:13">
      <c r="B6858" s="61" t="s">
        <v>1693</v>
      </c>
      <c r="C6858" s="86" t="s">
        <v>964</v>
      </c>
      <c r="D6858" s="92">
        <v>75</v>
      </c>
      <c r="E6858" s="407" t="s">
        <v>1693</v>
      </c>
      <c r="F6858" s="86" t="s">
        <v>1722</v>
      </c>
      <c r="G6858" s="92">
        <v>0</v>
      </c>
      <c r="H6858" s="408"/>
      <c r="I6858" s="408"/>
      <c r="J6858" s="408"/>
      <c r="K6858" s="408"/>
      <c r="L6858" s="408"/>
      <c r="M6858" s="65"/>
    </row>
    <row r="6859" spans="2:13" ht="15.75" thickBot="1">
      <c r="B6859" s="102" t="s">
        <v>1729</v>
      </c>
      <c r="C6859" s="93"/>
      <c r="D6859" s="108">
        <v>91</v>
      </c>
      <c r="E6859" s="103" t="s">
        <v>1730</v>
      </c>
      <c r="F6859" s="93"/>
      <c r="G6859" s="108">
        <v>81</v>
      </c>
      <c r="H6859" s="83"/>
      <c r="I6859" s="83"/>
      <c r="J6859" s="83"/>
      <c r="K6859" s="83"/>
      <c r="L6859" s="83"/>
      <c r="M6859" s="84"/>
    </row>
    <row r="6860" spans="2:13" ht="16.5" thickTop="1" thickBot="1">
      <c r="C6860" s="157"/>
      <c r="D6860" s="157"/>
      <c r="E6860" s="156"/>
      <c r="F6860" s="157"/>
      <c r="G6860" s="157"/>
      <c r="H6860" s="156"/>
      <c r="I6860" s="156"/>
      <c r="J6860" s="156"/>
      <c r="K6860" s="156"/>
      <c r="L6860" s="156"/>
      <c r="M6860" s="156"/>
    </row>
    <row r="6861" spans="2:13" ht="16.5" thickTop="1" thickBot="1">
      <c r="B6861" s="833" t="s">
        <v>1774</v>
      </c>
      <c r="C6861" s="834"/>
      <c r="D6861" s="835" t="s">
        <v>1658</v>
      </c>
      <c r="E6861" s="836"/>
      <c r="F6861" s="836"/>
      <c r="G6861" s="836"/>
      <c r="H6861" s="836"/>
      <c r="I6861" s="837"/>
      <c r="J6861" s="158"/>
      <c r="K6861" s="59"/>
      <c r="L6861" s="59"/>
      <c r="M6861" s="60"/>
    </row>
    <row r="6862" spans="2:13" ht="15.75" thickTop="1">
      <c r="B6862" s="66" t="s">
        <v>1667</v>
      </c>
      <c r="C6862" s="601" t="s">
        <v>2086</v>
      </c>
      <c r="D6862" s="149" t="s">
        <v>1652</v>
      </c>
      <c r="E6862" s="150" t="s">
        <v>1653</v>
      </c>
      <c r="F6862" s="150" t="s">
        <v>1654</v>
      </c>
      <c r="G6862" s="150" t="s">
        <v>1656</v>
      </c>
      <c r="H6862" s="150" t="s">
        <v>1655</v>
      </c>
      <c r="I6862" s="151" t="s">
        <v>1657</v>
      </c>
      <c r="J6862" s="159"/>
      <c r="K6862" s="148"/>
      <c r="L6862" s="148"/>
      <c r="M6862" s="65"/>
    </row>
    <row r="6863" spans="2:13">
      <c r="B6863" s="66" t="s">
        <v>1757</v>
      </c>
      <c r="C6863" s="86" t="s">
        <v>1745</v>
      </c>
      <c r="D6863" s="87">
        <v>70</v>
      </c>
      <c r="E6863" s="88">
        <v>130</v>
      </c>
      <c r="F6863" s="88">
        <v>100</v>
      </c>
      <c r="G6863" s="88">
        <v>55</v>
      </c>
      <c r="H6863" s="88">
        <v>80</v>
      </c>
      <c r="I6863" s="89">
        <v>65</v>
      </c>
      <c r="J6863" s="159"/>
      <c r="K6863" s="148"/>
      <c r="L6863" s="148"/>
      <c r="M6863" s="65"/>
    </row>
    <row r="6864" spans="2:13">
      <c r="B6864" s="66" t="s">
        <v>1665</v>
      </c>
      <c r="C6864" s="86" t="s">
        <v>0</v>
      </c>
      <c r="D6864" s="838" t="s">
        <v>1669</v>
      </c>
      <c r="E6864" s="839"/>
      <c r="F6864" s="839"/>
      <c r="G6864" s="839"/>
      <c r="H6864" s="839"/>
      <c r="I6864" s="840"/>
      <c r="J6864" s="159"/>
      <c r="K6864" s="148"/>
      <c r="L6864" s="148"/>
      <c r="M6864" s="65"/>
    </row>
    <row r="6865" spans="2:13">
      <c r="B6865" s="66" t="s">
        <v>1666</v>
      </c>
      <c r="C6865" s="86" t="s">
        <v>15</v>
      </c>
      <c r="D6865" s="841" t="s">
        <v>1661</v>
      </c>
      <c r="E6865" s="842"/>
      <c r="F6865" s="842"/>
      <c r="G6865" s="842" t="s">
        <v>1662</v>
      </c>
      <c r="H6865" s="842"/>
      <c r="I6865" s="843"/>
      <c r="J6865" s="159"/>
      <c r="K6865" s="148"/>
      <c r="L6865" s="148"/>
      <c r="M6865" s="65"/>
    </row>
    <row r="6866" spans="2:13">
      <c r="B6866" s="66" t="s">
        <v>1670</v>
      </c>
      <c r="C6866" s="94" t="s">
        <v>1618</v>
      </c>
      <c r="D6866" s="63" t="s">
        <v>1663</v>
      </c>
      <c r="E6866" s="148" t="s">
        <v>704</v>
      </c>
      <c r="F6866" s="148"/>
      <c r="G6866" s="64" t="s">
        <v>1663</v>
      </c>
      <c r="H6866" s="148" t="s">
        <v>709</v>
      </c>
      <c r="I6866" s="70"/>
      <c r="J6866" s="161"/>
      <c r="K6866" s="148"/>
      <c r="L6866" s="148"/>
      <c r="M6866" s="65"/>
    </row>
    <row r="6867" spans="2:13">
      <c r="B6867" s="66" t="s">
        <v>1659</v>
      </c>
      <c r="C6867" s="86">
        <v>688.26</v>
      </c>
      <c r="D6867" s="71" t="s">
        <v>1664</v>
      </c>
      <c r="E6867" s="90">
        <v>90</v>
      </c>
      <c r="F6867" s="68"/>
      <c r="G6867" s="72" t="s">
        <v>1664</v>
      </c>
      <c r="H6867" s="90">
        <v>90</v>
      </c>
      <c r="I6867" s="69"/>
      <c r="J6867" s="160"/>
      <c r="K6867" s="148"/>
      <c r="L6867" s="148"/>
      <c r="M6867" s="65"/>
    </row>
    <row r="6868" spans="2:13">
      <c r="B6868" s="66" t="s">
        <v>1660</v>
      </c>
      <c r="C6868" s="86">
        <v>602.64</v>
      </c>
      <c r="D6868" s="838" t="s">
        <v>1668</v>
      </c>
      <c r="E6868" s="839"/>
      <c r="F6868" s="839"/>
      <c r="G6868" s="839"/>
      <c r="H6868" s="839"/>
      <c r="I6868" s="840"/>
      <c r="J6868" s="160"/>
      <c r="K6868" s="148"/>
      <c r="L6868" s="148"/>
      <c r="M6868" s="65"/>
    </row>
    <row r="6869" spans="2:13">
      <c r="B6869" s="66" t="s">
        <v>1728</v>
      </c>
      <c r="C6869" s="140">
        <v>313.60000000000002</v>
      </c>
      <c r="D6869" s="841" t="s">
        <v>1661</v>
      </c>
      <c r="E6869" s="842"/>
      <c r="F6869" s="842"/>
      <c r="G6869" s="842" t="s">
        <v>1662</v>
      </c>
      <c r="H6869" s="842"/>
      <c r="I6869" s="843"/>
      <c r="J6869" s="160"/>
      <c r="K6869" s="148"/>
      <c r="L6869" s="148"/>
      <c r="M6869" s="65"/>
    </row>
    <row r="6870" spans="2:13">
      <c r="B6870" s="66" t="s">
        <v>1713</v>
      </c>
      <c r="C6870" s="86">
        <v>1.08</v>
      </c>
      <c r="D6870" s="63" t="s">
        <v>1663</v>
      </c>
      <c r="E6870" s="148" t="s">
        <v>706</v>
      </c>
      <c r="F6870" s="148"/>
      <c r="G6870" s="64" t="s">
        <v>1663</v>
      </c>
      <c r="H6870" s="148" t="s">
        <v>860</v>
      </c>
      <c r="I6870" s="70"/>
      <c r="J6870" s="160"/>
      <c r="K6870" s="148"/>
      <c r="L6870" s="148"/>
      <c r="M6870" s="65"/>
    </row>
    <row r="6871" spans="2:13">
      <c r="B6871" s="66" t="s">
        <v>1714</v>
      </c>
      <c r="C6871" s="140">
        <v>1</v>
      </c>
      <c r="D6871" s="63" t="s">
        <v>1664</v>
      </c>
      <c r="E6871" s="90">
        <v>90</v>
      </c>
      <c r="F6871" s="68"/>
      <c r="G6871" s="72" t="s">
        <v>1664</v>
      </c>
      <c r="H6871" s="91">
        <v>80</v>
      </c>
      <c r="I6871" s="70"/>
      <c r="J6871" s="160"/>
      <c r="K6871" s="148"/>
      <c r="L6871" s="148"/>
      <c r="M6871" s="65"/>
    </row>
    <row r="6872" spans="2:13">
      <c r="B6872" s="844" t="s">
        <v>1671</v>
      </c>
      <c r="C6872" s="839"/>
      <c r="D6872" s="840"/>
      <c r="E6872" s="838" t="s">
        <v>1672</v>
      </c>
      <c r="F6872" s="839"/>
      <c r="G6872" s="840"/>
      <c r="H6872" s="838" t="s">
        <v>1673</v>
      </c>
      <c r="I6872" s="839"/>
      <c r="J6872" s="840"/>
      <c r="K6872" s="838" t="s">
        <v>1701</v>
      </c>
      <c r="L6872" s="839"/>
      <c r="M6872" s="845"/>
    </row>
    <row r="6873" spans="2:13">
      <c r="B6873" s="73" t="s">
        <v>1674</v>
      </c>
      <c r="C6873" s="150" t="s">
        <v>1675</v>
      </c>
      <c r="D6873" s="151" t="s">
        <v>1676</v>
      </c>
      <c r="E6873" s="149" t="s">
        <v>1674</v>
      </c>
      <c r="F6873" s="150" t="s">
        <v>1675</v>
      </c>
      <c r="G6873" s="151" t="s">
        <v>1676</v>
      </c>
      <c r="H6873" s="149" t="s">
        <v>1694</v>
      </c>
      <c r="I6873" s="150" t="s">
        <v>1731</v>
      </c>
      <c r="J6873" s="151" t="s">
        <v>1732</v>
      </c>
      <c r="K6873" s="149" t="s">
        <v>1702</v>
      </c>
      <c r="L6873" s="150"/>
      <c r="M6873" s="77" t="s">
        <v>1703</v>
      </c>
    </row>
    <row r="6874" spans="2:13">
      <c r="B6874" s="61" t="s">
        <v>1678</v>
      </c>
      <c r="C6874" s="86" t="s">
        <v>1144</v>
      </c>
      <c r="D6874" s="92">
        <v>102</v>
      </c>
      <c r="E6874" s="147" t="s">
        <v>1678</v>
      </c>
      <c r="F6874" s="86" t="s">
        <v>1280</v>
      </c>
      <c r="G6874" s="92">
        <v>90</v>
      </c>
      <c r="H6874" s="147" t="s">
        <v>1695</v>
      </c>
      <c r="I6874" s="86">
        <v>0</v>
      </c>
      <c r="J6874" s="92">
        <v>0</v>
      </c>
      <c r="K6874" s="147" t="s">
        <v>1704</v>
      </c>
      <c r="L6874" s="148"/>
      <c r="M6874" s="107">
        <v>0</v>
      </c>
    </row>
    <row r="6875" spans="2:13">
      <c r="B6875" s="61" t="s">
        <v>1679</v>
      </c>
      <c r="C6875" s="86" t="s">
        <v>1722</v>
      </c>
      <c r="D6875" s="92">
        <v>0</v>
      </c>
      <c r="E6875" s="147" t="s">
        <v>1679</v>
      </c>
      <c r="F6875" s="86" t="s">
        <v>1722</v>
      </c>
      <c r="G6875" s="92">
        <v>0</v>
      </c>
      <c r="H6875" s="147" t="s">
        <v>1696</v>
      </c>
      <c r="I6875" s="86">
        <v>90</v>
      </c>
      <c r="J6875" s="92">
        <v>0</v>
      </c>
      <c r="K6875" s="147" t="s">
        <v>1735</v>
      </c>
      <c r="L6875" s="148"/>
      <c r="M6875" s="107">
        <v>50</v>
      </c>
    </row>
    <row r="6876" spans="2:13">
      <c r="B6876" s="61" t="s">
        <v>1680</v>
      </c>
      <c r="C6876" s="86" t="s">
        <v>1722</v>
      </c>
      <c r="D6876" s="92">
        <v>0</v>
      </c>
      <c r="E6876" s="147" t="s">
        <v>1680</v>
      </c>
      <c r="F6876" s="86" t="s">
        <v>1722</v>
      </c>
      <c r="G6876" s="92">
        <v>0</v>
      </c>
      <c r="H6876" s="147" t="s">
        <v>1697</v>
      </c>
      <c r="I6876" s="86">
        <v>0</v>
      </c>
      <c r="J6876" s="92">
        <v>30</v>
      </c>
      <c r="K6876" s="67" t="s">
        <v>1706</v>
      </c>
      <c r="L6876" s="68"/>
      <c r="M6876" s="101">
        <v>0</v>
      </c>
    </row>
    <row r="6877" spans="2:13">
      <c r="B6877" s="61" t="s">
        <v>1681</v>
      </c>
      <c r="C6877" s="86" t="s">
        <v>1722</v>
      </c>
      <c r="D6877" s="92">
        <v>0</v>
      </c>
      <c r="E6877" s="147" t="s">
        <v>1681</v>
      </c>
      <c r="F6877" s="86" t="s">
        <v>1722</v>
      </c>
      <c r="G6877" s="92">
        <v>0</v>
      </c>
      <c r="H6877" s="147" t="s">
        <v>1698</v>
      </c>
      <c r="I6877" s="86">
        <v>0</v>
      </c>
      <c r="J6877" s="92">
        <v>0</v>
      </c>
      <c r="K6877" s="838" t="s">
        <v>1707</v>
      </c>
      <c r="L6877" s="839"/>
      <c r="M6877" s="845"/>
    </row>
    <row r="6878" spans="2:13">
      <c r="B6878" s="61" t="s">
        <v>1682</v>
      </c>
      <c r="C6878" s="86" t="s">
        <v>1722</v>
      </c>
      <c r="D6878" s="92">
        <v>0</v>
      </c>
      <c r="E6878" s="147" t="s">
        <v>1682</v>
      </c>
      <c r="F6878" s="86" t="s">
        <v>1722</v>
      </c>
      <c r="G6878" s="92">
        <v>0</v>
      </c>
      <c r="H6878" s="148" t="s">
        <v>1724</v>
      </c>
      <c r="I6878" s="86">
        <v>50</v>
      </c>
      <c r="J6878" s="92">
        <v>0</v>
      </c>
      <c r="K6878" s="846" t="s">
        <v>1708</v>
      </c>
      <c r="L6878" s="847"/>
      <c r="M6878" s="107">
        <v>0</v>
      </c>
    </row>
    <row r="6879" spans="2:13">
      <c r="B6879" s="61" t="s">
        <v>1683</v>
      </c>
      <c r="C6879" s="86" t="s">
        <v>1722</v>
      </c>
      <c r="D6879" s="92">
        <v>0</v>
      </c>
      <c r="E6879" s="147" t="s">
        <v>1683</v>
      </c>
      <c r="F6879" s="86" t="s">
        <v>1722</v>
      </c>
      <c r="G6879" s="92">
        <v>0</v>
      </c>
      <c r="H6879" s="147" t="s">
        <v>1699</v>
      </c>
      <c r="I6879" s="86">
        <v>0</v>
      </c>
      <c r="J6879" s="92">
        <v>0</v>
      </c>
      <c r="K6879" s="846" t="s">
        <v>1709</v>
      </c>
      <c r="L6879" s="847"/>
      <c r="M6879" s="107">
        <v>0</v>
      </c>
    </row>
    <row r="6880" spans="2:13">
      <c r="B6880" s="61" t="s">
        <v>1684</v>
      </c>
      <c r="C6880" s="96" t="s">
        <v>1268</v>
      </c>
      <c r="D6880" s="92">
        <v>120</v>
      </c>
      <c r="E6880" s="147" t="s">
        <v>1684</v>
      </c>
      <c r="F6880" s="109" t="s">
        <v>1337</v>
      </c>
      <c r="G6880" s="92">
        <v>90</v>
      </c>
      <c r="H6880" s="147" t="s">
        <v>1685</v>
      </c>
      <c r="I6880" s="86">
        <v>85</v>
      </c>
      <c r="J6880" s="92">
        <v>0</v>
      </c>
      <c r="K6880" s="846" t="s">
        <v>1710</v>
      </c>
      <c r="L6880" s="847"/>
      <c r="M6880" s="107">
        <v>0</v>
      </c>
    </row>
    <row r="6881" spans="2:13">
      <c r="B6881" s="61" t="s">
        <v>1685</v>
      </c>
      <c r="C6881" s="86" t="s">
        <v>1722</v>
      </c>
      <c r="D6881" s="92">
        <v>0</v>
      </c>
      <c r="E6881" s="147" t="s">
        <v>1685</v>
      </c>
      <c r="F6881" s="86" t="s">
        <v>1722</v>
      </c>
      <c r="G6881" s="92">
        <v>0</v>
      </c>
      <c r="H6881" s="147" t="s">
        <v>1700</v>
      </c>
      <c r="I6881" s="100">
        <v>0</v>
      </c>
      <c r="J6881" s="106">
        <v>0</v>
      </c>
      <c r="K6881" s="593" t="s">
        <v>2003</v>
      </c>
      <c r="L6881" s="100"/>
      <c r="M6881" s="101">
        <v>0</v>
      </c>
    </row>
    <row r="6882" spans="2:13">
      <c r="B6882" s="61" t="s">
        <v>1686</v>
      </c>
      <c r="C6882" s="86" t="s">
        <v>1722</v>
      </c>
      <c r="D6882" s="92">
        <v>0</v>
      </c>
      <c r="E6882" s="147" t="s">
        <v>1686</v>
      </c>
      <c r="F6882" s="86" t="s">
        <v>1722</v>
      </c>
      <c r="G6882" s="92">
        <v>0</v>
      </c>
      <c r="H6882" s="848" t="s">
        <v>1712</v>
      </c>
      <c r="I6882" s="849"/>
      <c r="J6882" s="81" t="s">
        <v>1711</v>
      </c>
      <c r="K6882" s="97">
        <v>70</v>
      </c>
      <c r="L6882" s="82" t="s">
        <v>1705</v>
      </c>
      <c r="M6882" s="98">
        <v>195</v>
      </c>
    </row>
    <row r="6883" spans="2:13">
      <c r="B6883" s="61" t="s">
        <v>1687</v>
      </c>
      <c r="C6883" s="86" t="s">
        <v>627</v>
      </c>
      <c r="D6883" s="92">
        <v>90</v>
      </c>
      <c r="E6883" s="147" t="s">
        <v>1687</v>
      </c>
      <c r="F6883" s="86" t="s">
        <v>634</v>
      </c>
      <c r="G6883" s="92">
        <v>71</v>
      </c>
      <c r="H6883" s="148"/>
      <c r="I6883" s="148"/>
      <c r="J6883" s="148"/>
      <c r="K6883" s="148"/>
      <c r="L6883" s="148"/>
      <c r="M6883" s="65"/>
    </row>
    <row r="6884" spans="2:13">
      <c r="B6884" s="61" t="s">
        <v>1688</v>
      </c>
      <c r="C6884" s="86" t="s">
        <v>1722</v>
      </c>
      <c r="D6884" s="92">
        <v>0</v>
      </c>
      <c r="E6884" s="147" t="s">
        <v>1688</v>
      </c>
      <c r="F6884" s="86" t="s">
        <v>1722</v>
      </c>
      <c r="G6884" s="92">
        <v>0</v>
      </c>
      <c r="H6884" s="148"/>
      <c r="I6884" s="148"/>
      <c r="J6884" s="148"/>
      <c r="K6884" s="148"/>
      <c r="L6884" s="148"/>
      <c r="M6884" s="65"/>
    </row>
    <row r="6885" spans="2:13">
      <c r="B6885" s="61" t="s">
        <v>1689</v>
      </c>
      <c r="C6885" s="86" t="s">
        <v>1723</v>
      </c>
      <c r="D6885" s="92" t="s">
        <v>1723</v>
      </c>
      <c r="E6885" s="147" t="s">
        <v>1689</v>
      </c>
      <c r="F6885" s="86" t="s">
        <v>1723</v>
      </c>
      <c r="G6885" s="92" t="s">
        <v>1723</v>
      </c>
      <c r="H6885" s="148"/>
      <c r="I6885" s="148"/>
      <c r="J6885" s="148"/>
      <c r="K6885" s="148"/>
      <c r="L6885" s="148"/>
      <c r="M6885" s="65"/>
    </row>
    <row r="6886" spans="2:13">
      <c r="B6886" s="61" t="s">
        <v>1690</v>
      </c>
      <c r="C6886" s="86" t="s">
        <v>1722</v>
      </c>
      <c r="D6886" s="92">
        <v>0</v>
      </c>
      <c r="E6886" s="147" t="s">
        <v>1690</v>
      </c>
      <c r="F6886" s="86" t="s">
        <v>1722</v>
      </c>
      <c r="G6886" s="92">
        <v>0</v>
      </c>
      <c r="H6886" s="148"/>
      <c r="I6886" s="148"/>
      <c r="J6886" s="148"/>
      <c r="K6886" s="148"/>
      <c r="L6886" s="148"/>
      <c r="M6886" s="65"/>
    </row>
    <row r="6887" spans="2:13">
      <c r="B6887" s="61" t="s">
        <v>1691</v>
      </c>
      <c r="C6887" s="86" t="s">
        <v>1722</v>
      </c>
      <c r="D6887" s="92">
        <v>0</v>
      </c>
      <c r="E6887" s="147" t="s">
        <v>1691</v>
      </c>
      <c r="F6887" s="109" t="s">
        <v>1073</v>
      </c>
      <c r="G6887" s="92">
        <v>90</v>
      </c>
      <c r="H6887" s="86" t="s">
        <v>1716</v>
      </c>
      <c r="I6887" s="148"/>
      <c r="J6887" s="85" t="s">
        <v>1717</v>
      </c>
      <c r="K6887" s="148"/>
      <c r="L6887" s="85" t="s">
        <v>1718</v>
      </c>
      <c r="M6887" s="65"/>
    </row>
    <row r="6888" spans="2:13">
      <c r="B6888" s="61" t="s">
        <v>1692</v>
      </c>
      <c r="C6888" s="86" t="s">
        <v>1722</v>
      </c>
      <c r="D6888" s="92">
        <v>0</v>
      </c>
      <c r="E6888" s="147" t="s">
        <v>1692</v>
      </c>
      <c r="F6888" s="86" t="s">
        <v>1722</v>
      </c>
      <c r="G6888" s="92">
        <v>0</v>
      </c>
      <c r="H6888" s="148"/>
      <c r="I6888" s="148"/>
      <c r="J6888" s="148"/>
      <c r="K6888" s="148"/>
      <c r="L6888" s="148"/>
      <c r="M6888" s="65"/>
    </row>
    <row r="6889" spans="2:13">
      <c r="B6889" s="61" t="s">
        <v>1677</v>
      </c>
      <c r="C6889" s="94" t="s">
        <v>1066</v>
      </c>
      <c r="D6889" s="92">
        <v>70</v>
      </c>
      <c r="E6889" s="147" t="s">
        <v>1677</v>
      </c>
      <c r="F6889" s="86" t="s">
        <v>1722</v>
      </c>
      <c r="G6889" s="92">
        <v>0</v>
      </c>
      <c r="H6889" s="148"/>
      <c r="I6889" s="148"/>
      <c r="J6889" s="148"/>
      <c r="K6889" s="148"/>
      <c r="L6889" s="148"/>
      <c r="M6889" s="65"/>
    </row>
    <row r="6890" spans="2:13">
      <c r="B6890" s="61" t="s">
        <v>1693</v>
      </c>
      <c r="C6890" s="86" t="s">
        <v>1723</v>
      </c>
      <c r="D6890" s="92" t="s">
        <v>1723</v>
      </c>
      <c r="E6890" s="147" t="s">
        <v>1693</v>
      </c>
      <c r="F6890" s="86" t="s">
        <v>1723</v>
      </c>
      <c r="G6890" s="92" t="s">
        <v>1723</v>
      </c>
      <c r="H6890" s="148"/>
      <c r="I6890" s="148"/>
      <c r="J6890" s="148"/>
      <c r="K6890" s="148"/>
      <c r="L6890" s="148"/>
      <c r="M6890" s="65"/>
    </row>
    <row r="6891" spans="2:13" ht="15.75" thickBot="1">
      <c r="B6891" s="102" t="s">
        <v>1729</v>
      </c>
      <c r="C6891" s="93"/>
      <c r="D6891" s="108">
        <v>96</v>
      </c>
      <c r="E6891" s="103" t="s">
        <v>1730</v>
      </c>
      <c r="F6891" s="93"/>
      <c r="G6891" s="108">
        <v>85</v>
      </c>
      <c r="H6891" s="83"/>
      <c r="I6891" s="83"/>
      <c r="J6891" s="83"/>
      <c r="K6891" s="83"/>
      <c r="L6891" s="83"/>
      <c r="M6891" s="84"/>
    </row>
    <row r="6892" spans="2:13" ht="16.5" thickTop="1" thickBot="1">
      <c r="B6892" s="104"/>
      <c r="C6892" s="105"/>
      <c r="D6892" s="142"/>
      <c r="E6892" s="104"/>
      <c r="F6892" s="105"/>
      <c r="G6892" s="142"/>
      <c r="H6892" s="58"/>
      <c r="I6892" s="58"/>
      <c r="J6892" s="58"/>
      <c r="K6892" s="58"/>
      <c r="L6892" s="58"/>
      <c r="M6892" s="58"/>
    </row>
    <row r="6893" spans="2:13" ht="16.5" thickTop="1" thickBot="1">
      <c r="B6893" s="833" t="s">
        <v>1915</v>
      </c>
      <c r="C6893" s="834"/>
      <c r="D6893" s="835" t="s">
        <v>1658</v>
      </c>
      <c r="E6893" s="836"/>
      <c r="F6893" s="836"/>
      <c r="G6893" s="836"/>
      <c r="H6893" s="836"/>
      <c r="I6893" s="837"/>
      <c r="J6893" s="158"/>
      <c r="K6893" s="59"/>
      <c r="L6893" s="59"/>
      <c r="M6893" s="60"/>
    </row>
    <row r="6894" spans="2:13" ht="15.75" thickTop="1">
      <c r="B6894" s="66" t="s">
        <v>1667</v>
      </c>
      <c r="C6894" s="612" t="s">
        <v>2069</v>
      </c>
      <c r="D6894" s="409" t="s">
        <v>1652</v>
      </c>
      <c r="E6894" s="410" t="s">
        <v>1653</v>
      </c>
      <c r="F6894" s="410" t="s">
        <v>1654</v>
      </c>
      <c r="G6894" s="410" t="s">
        <v>1656</v>
      </c>
      <c r="H6894" s="410" t="s">
        <v>1655</v>
      </c>
      <c r="I6894" s="411" t="s">
        <v>1657</v>
      </c>
      <c r="J6894" s="159"/>
      <c r="K6894" s="413"/>
      <c r="L6894" s="413"/>
      <c r="M6894" s="65"/>
    </row>
    <row r="6895" spans="2:13">
      <c r="B6895" s="66" t="s">
        <v>1757</v>
      </c>
      <c r="C6895" s="86" t="s">
        <v>1762</v>
      </c>
      <c r="D6895" s="87">
        <v>70</v>
      </c>
      <c r="E6895" s="88">
        <v>110</v>
      </c>
      <c r="F6895" s="88">
        <v>80</v>
      </c>
      <c r="G6895" s="88">
        <v>55</v>
      </c>
      <c r="H6895" s="88">
        <v>80</v>
      </c>
      <c r="I6895" s="89">
        <v>105</v>
      </c>
      <c r="J6895" s="159"/>
      <c r="K6895" s="413"/>
      <c r="L6895" s="413"/>
      <c r="M6895" s="65"/>
    </row>
    <row r="6896" spans="2:13">
      <c r="B6896" s="66" t="s">
        <v>1665</v>
      </c>
      <c r="C6896" s="86" t="s">
        <v>0</v>
      </c>
      <c r="D6896" s="838" t="s">
        <v>1669</v>
      </c>
      <c r="E6896" s="839"/>
      <c r="F6896" s="839"/>
      <c r="G6896" s="839"/>
      <c r="H6896" s="839"/>
      <c r="I6896" s="840"/>
      <c r="J6896" s="159"/>
      <c r="K6896" s="413"/>
      <c r="L6896" s="413"/>
      <c r="M6896" s="65"/>
    </row>
    <row r="6897" spans="2:13">
      <c r="B6897" s="66" t="s">
        <v>1666</v>
      </c>
      <c r="C6897" s="86" t="s">
        <v>6</v>
      </c>
      <c r="D6897" s="841" t="s">
        <v>1661</v>
      </c>
      <c r="E6897" s="842"/>
      <c r="F6897" s="842"/>
      <c r="G6897" s="842" t="s">
        <v>1662</v>
      </c>
      <c r="H6897" s="842"/>
      <c r="I6897" s="843"/>
      <c r="J6897" s="159"/>
      <c r="K6897" s="413"/>
      <c r="L6897" s="413"/>
      <c r="M6897" s="65"/>
    </row>
    <row r="6898" spans="2:13">
      <c r="B6898" s="66" t="s">
        <v>1670</v>
      </c>
      <c r="C6898" s="95" t="s">
        <v>1618</v>
      </c>
      <c r="D6898" s="63" t="s">
        <v>1663</v>
      </c>
      <c r="E6898" s="413" t="s">
        <v>704</v>
      </c>
      <c r="F6898" s="413"/>
      <c r="G6898" s="64" t="s">
        <v>1663</v>
      </c>
      <c r="H6898" s="413" t="s">
        <v>627</v>
      </c>
      <c r="I6898" s="70"/>
      <c r="J6898" s="275"/>
      <c r="K6898" s="413"/>
      <c r="L6898" s="413"/>
      <c r="M6898" s="65"/>
    </row>
    <row r="6899" spans="2:13">
      <c r="B6899" s="66" t="s">
        <v>1659</v>
      </c>
      <c r="C6899" s="86">
        <v>878.07</v>
      </c>
      <c r="D6899" s="71" t="s">
        <v>1664</v>
      </c>
      <c r="E6899" s="90">
        <v>90</v>
      </c>
      <c r="F6899" s="68"/>
      <c r="G6899" s="72" t="s">
        <v>1664</v>
      </c>
      <c r="H6899" s="90">
        <v>90</v>
      </c>
      <c r="I6899" s="69"/>
      <c r="J6899" s="152"/>
      <c r="K6899" s="413"/>
      <c r="L6899" s="413"/>
      <c r="M6899" s="65"/>
    </row>
    <row r="6900" spans="2:13">
      <c r="B6900" s="66" t="s">
        <v>1660</v>
      </c>
      <c r="C6900" s="86">
        <v>198.72</v>
      </c>
      <c r="D6900" s="838" t="s">
        <v>1668</v>
      </c>
      <c r="E6900" s="839"/>
      <c r="F6900" s="839"/>
      <c r="G6900" s="839"/>
      <c r="H6900" s="839"/>
      <c r="I6900" s="840"/>
      <c r="J6900" s="152"/>
      <c r="K6900" s="413"/>
      <c r="L6900" s="413"/>
      <c r="M6900" s="65"/>
    </row>
    <row r="6901" spans="2:13">
      <c r="B6901" s="66" t="s">
        <v>1728</v>
      </c>
      <c r="C6901" s="86">
        <v>391.59</v>
      </c>
      <c r="D6901" s="841" t="s">
        <v>1661</v>
      </c>
      <c r="E6901" s="842"/>
      <c r="F6901" s="842"/>
      <c r="G6901" s="842" t="s">
        <v>1662</v>
      </c>
      <c r="H6901" s="842"/>
      <c r="I6901" s="843"/>
      <c r="J6901" s="152"/>
      <c r="K6901" s="413"/>
      <c r="L6901" s="413"/>
      <c r="M6901" s="65"/>
    </row>
    <row r="6902" spans="2:13">
      <c r="B6902" s="66" t="s">
        <v>1713</v>
      </c>
      <c r="C6902" s="86">
        <v>1.08</v>
      </c>
      <c r="D6902" s="63" t="s">
        <v>1663</v>
      </c>
      <c r="E6902" s="413" t="s">
        <v>706</v>
      </c>
      <c r="F6902" s="413"/>
      <c r="G6902" s="64" t="s">
        <v>1663</v>
      </c>
      <c r="H6902" s="413" t="s">
        <v>634</v>
      </c>
      <c r="I6902" s="70"/>
      <c r="J6902" s="152"/>
      <c r="K6902" s="413"/>
      <c r="L6902" s="413"/>
      <c r="M6902" s="65"/>
    </row>
    <row r="6903" spans="2:13">
      <c r="B6903" s="66" t="s">
        <v>1714</v>
      </c>
      <c r="C6903" s="86">
        <v>1.62</v>
      </c>
      <c r="D6903" s="63" t="s">
        <v>1664</v>
      </c>
      <c r="E6903" s="90">
        <v>90</v>
      </c>
      <c r="F6903" s="68"/>
      <c r="G6903" s="72" t="s">
        <v>1664</v>
      </c>
      <c r="H6903" s="91">
        <v>71</v>
      </c>
      <c r="I6903" s="70"/>
      <c r="J6903" s="152"/>
      <c r="K6903" s="413"/>
      <c r="L6903" s="413"/>
      <c r="M6903" s="65"/>
    </row>
    <row r="6904" spans="2:13">
      <c r="B6904" s="844" t="s">
        <v>1671</v>
      </c>
      <c r="C6904" s="839"/>
      <c r="D6904" s="840"/>
      <c r="E6904" s="838" t="s">
        <v>1672</v>
      </c>
      <c r="F6904" s="839"/>
      <c r="G6904" s="840"/>
      <c r="H6904" s="838" t="s">
        <v>1673</v>
      </c>
      <c r="I6904" s="839"/>
      <c r="J6904" s="840"/>
      <c r="K6904" s="838" t="s">
        <v>1701</v>
      </c>
      <c r="L6904" s="839"/>
      <c r="M6904" s="845"/>
    </row>
    <row r="6905" spans="2:13">
      <c r="B6905" s="73" t="s">
        <v>1674</v>
      </c>
      <c r="C6905" s="410" t="s">
        <v>1675</v>
      </c>
      <c r="D6905" s="411" t="s">
        <v>1676</v>
      </c>
      <c r="E6905" s="409" t="s">
        <v>1674</v>
      </c>
      <c r="F6905" s="410" t="s">
        <v>1675</v>
      </c>
      <c r="G6905" s="411" t="s">
        <v>1676</v>
      </c>
      <c r="H6905" s="409" t="s">
        <v>1694</v>
      </c>
      <c r="I6905" s="410" t="s">
        <v>1731</v>
      </c>
      <c r="J6905" s="411" t="s">
        <v>1732</v>
      </c>
      <c r="K6905" s="409" t="s">
        <v>1702</v>
      </c>
      <c r="L6905" s="410"/>
      <c r="M6905" s="77" t="s">
        <v>1703</v>
      </c>
    </row>
    <row r="6906" spans="2:13">
      <c r="B6906" s="61" t="s">
        <v>1678</v>
      </c>
      <c r="C6906" s="86" t="s">
        <v>1144</v>
      </c>
      <c r="D6906" s="92">
        <v>102</v>
      </c>
      <c r="E6906" s="412" t="s">
        <v>1678</v>
      </c>
      <c r="F6906" s="86" t="s">
        <v>1280</v>
      </c>
      <c r="G6906" s="92">
        <v>90</v>
      </c>
      <c r="H6906" s="412" t="s">
        <v>1695</v>
      </c>
      <c r="I6906" s="86">
        <v>0</v>
      </c>
      <c r="J6906" s="92">
        <v>0</v>
      </c>
      <c r="K6906" s="412" t="s">
        <v>1704</v>
      </c>
      <c r="L6906" s="413"/>
      <c r="M6906" s="107">
        <v>0</v>
      </c>
    </row>
    <row r="6907" spans="2:13">
      <c r="B6907" s="61" t="s">
        <v>1679</v>
      </c>
      <c r="C6907" s="86" t="s">
        <v>1722</v>
      </c>
      <c r="D6907" s="92">
        <v>0</v>
      </c>
      <c r="E6907" s="412" t="s">
        <v>1679</v>
      </c>
      <c r="F6907" s="86" t="s">
        <v>1722</v>
      </c>
      <c r="G6907" s="92">
        <v>0</v>
      </c>
      <c r="H6907" s="412" t="s">
        <v>1696</v>
      </c>
      <c r="I6907" s="86">
        <v>90</v>
      </c>
      <c r="J6907" s="92">
        <v>0</v>
      </c>
      <c r="K6907" s="412" t="s">
        <v>1735</v>
      </c>
      <c r="L6907" s="413"/>
      <c r="M6907" s="107">
        <v>50</v>
      </c>
    </row>
    <row r="6908" spans="2:13">
      <c r="B6908" s="61" t="s">
        <v>1680</v>
      </c>
      <c r="C6908" s="86" t="s">
        <v>1722</v>
      </c>
      <c r="D6908" s="92">
        <v>0</v>
      </c>
      <c r="E6908" s="412" t="s">
        <v>1680</v>
      </c>
      <c r="F6908" s="86" t="s">
        <v>1722</v>
      </c>
      <c r="G6908" s="92">
        <v>0</v>
      </c>
      <c r="H6908" s="412" t="s">
        <v>1697</v>
      </c>
      <c r="I6908" s="86">
        <v>0</v>
      </c>
      <c r="J6908" s="92">
        <v>30</v>
      </c>
      <c r="K6908" s="67" t="s">
        <v>1706</v>
      </c>
      <c r="L6908" s="68"/>
      <c r="M6908" s="101">
        <v>0</v>
      </c>
    </row>
    <row r="6909" spans="2:13">
      <c r="B6909" s="61" t="s">
        <v>1681</v>
      </c>
      <c r="C6909" s="86" t="s">
        <v>1722</v>
      </c>
      <c r="D6909" s="92">
        <v>0</v>
      </c>
      <c r="E6909" s="412" t="s">
        <v>1681</v>
      </c>
      <c r="F6909" s="86" t="s">
        <v>1722</v>
      </c>
      <c r="G6909" s="92">
        <v>0</v>
      </c>
      <c r="H6909" s="412" t="s">
        <v>1698</v>
      </c>
      <c r="I6909" s="86">
        <v>0</v>
      </c>
      <c r="J6909" s="92">
        <v>0</v>
      </c>
      <c r="K6909" s="838" t="s">
        <v>1707</v>
      </c>
      <c r="L6909" s="839"/>
      <c r="M6909" s="845"/>
    </row>
    <row r="6910" spans="2:13">
      <c r="B6910" s="61" t="s">
        <v>1682</v>
      </c>
      <c r="C6910" s="86" t="s">
        <v>1722</v>
      </c>
      <c r="D6910" s="92">
        <v>0</v>
      </c>
      <c r="E6910" s="412" t="s">
        <v>1682</v>
      </c>
      <c r="F6910" s="86" t="s">
        <v>1722</v>
      </c>
      <c r="G6910" s="92">
        <v>0</v>
      </c>
      <c r="H6910" s="413" t="s">
        <v>1724</v>
      </c>
      <c r="I6910" s="86">
        <v>50</v>
      </c>
      <c r="J6910" s="92">
        <v>0</v>
      </c>
      <c r="K6910" s="846" t="s">
        <v>1708</v>
      </c>
      <c r="L6910" s="847"/>
      <c r="M6910" s="107">
        <v>0</v>
      </c>
    </row>
    <row r="6911" spans="2:13">
      <c r="B6911" s="61" t="s">
        <v>1683</v>
      </c>
      <c r="C6911" s="86" t="s">
        <v>1722</v>
      </c>
      <c r="D6911" s="92">
        <v>0</v>
      </c>
      <c r="E6911" s="412" t="s">
        <v>1683</v>
      </c>
      <c r="F6911" s="86" t="s">
        <v>1722</v>
      </c>
      <c r="G6911" s="92">
        <v>0</v>
      </c>
      <c r="H6911" s="412" t="s">
        <v>1699</v>
      </c>
      <c r="I6911" s="86">
        <v>0</v>
      </c>
      <c r="J6911" s="92">
        <v>0</v>
      </c>
      <c r="K6911" s="846" t="s">
        <v>1709</v>
      </c>
      <c r="L6911" s="847"/>
      <c r="M6911" s="107">
        <v>0</v>
      </c>
    </row>
    <row r="6912" spans="2:13">
      <c r="B6912" s="61" t="s">
        <v>1684</v>
      </c>
      <c r="C6912" s="94" t="s">
        <v>697</v>
      </c>
      <c r="D6912" s="92">
        <v>75</v>
      </c>
      <c r="E6912" s="412" t="s">
        <v>1684</v>
      </c>
      <c r="F6912" s="109" t="s">
        <v>1337</v>
      </c>
      <c r="G6912" s="92">
        <v>90</v>
      </c>
      <c r="H6912" s="412" t="s">
        <v>1685</v>
      </c>
      <c r="I6912" s="86">
        <v>85</v>
      </c>
      <c r="J6912" s="92">
        <v>0</v>
      </c>
      <c r="K6912" s="846" t="s">
        <v>1710</v>
      </c>
      <c r="L6912" s="847"/>
      <c r="M6912" s="107">
        <v>0</v>
      </c>
    </row>
    <row r="6913" spans="2:13">
      <c r="B6913" s="61" t="s">
        <v>1685</v>
      </c>
      <c r="C6913" s="86" t="s">
        <v>1722</v>
      </c>
      <c r="D6913" s="92">
        <v>0</v>
      </c>
      <c r="E6913" s="412" t="s">
        <v>1685</v>
      </c>
      <c r="F6913" s="86" t="s">
        <v>1722</v>
      </c>
      <c r="G6913" s="92">
        <v>0</v>
      </c>
      <c r="H6913" s="412" t="s">
        <v>1700</v>
      </c>
      <c r="I6913" s="100">
        <v>0</v>
      </c>
      <c r="J6913" s="106">
        <v>0</v>
      </c>
      <c r="K6913" s="593" t="s">
        <v>2003</v>
      </c>
      <c r="L6913" s="100"/>
      <c r="M6913" s="101" t="s">
        <v>2006</v>
      </c>
    </row>
    <row r="6914" spans="2:13">
      <c r="B6914" s="61" t="s">
        <v>1686</v>
      </c>
      <c r="C6914" s="86" t="s">
        <v>1722</v>
      </c>
      <c r="D6914" s="92">
        <v>0</v>
      </c>
      <c r="E6914" s="412" t="s">
        <v>1686</v>
      </c>
      <c r="F6914" s="86" t="s">
        <v>1722</v>
      </c>
      <c r="G6914" s="92">
        <v>0</v>
      </c>
      <c r="H6914" s="848" t="s">
        <v>1712</v>
      </c>
      <c r="I6914" s="849"/>
      <c r="J6914" s="81" t="s">
        <v>1711</v>
      </c>
      <c r="K6914" s="97">
        <v>50</v>
      </c>
      <c r="L6914" s="82" t="s">
        <v>1705</v>
      </c>
      <c r="M6914" s="98">
        <v>225</v>
      </c>
    </row>
    <row r="6915" spans="2:13">
      <c r="B6915" s="61" t="s">
        <v>1687</v>
      </c>
      <c r="C6915" s="86" t="s">
        <v>1723</v>
      </c>
      <c r="D6915" s="92" t="s">
        <v>1723</v>
      </c>
      <c r="E6915" s="412" t="s">
        <v>1687</v>
      </c>
      <c r="F6915" s="86" t="s">
        <v>1723</v>
      </c>
      <c r="G6915" s="92" t="s">
        <v>1723</v>
      </c>
      <c r="H6915" s="413"/>
      <c r="I6915" s="413"/>
      <c r="J6915" s="413"/>
      <c r="K6915" s="413"/>
      <c r="L6915" s="413"/>
      <c r="M6915" s="65"/>
    </row>
    <row r="6916" spans="2:13">
      <c r="B6916" s="61" t="s">
        <v>1688</v>
      </c>
      <c r="C6916" s="86" t="s">
        <v>1722</v>
      </c>
      <c r="D6916" s="92">
        <v>0</v>
      </c>
      <c r="E6916" s="412" t="s">
        <v>1688</v>
      </c>
      <c r="F6916" s="86" t="s">
        <v>1722</v>
      </c>
      <c r="G6916" s="92">
        <v>0</v>
      </c>
      <c r="H6916" s="413"/>
      <c r="I6916" s="413"/>
      <c r="J6916" s="413"/>
      <c r="K6916" s="413"/>
      <c r="L6916" s="413"/>
      <c r="M6916" s="65"/>
    </row>
    <row r="6917" spans="2:13">
      <c r="B6917" s="61" t="s">
        <v>1689</v>
      </c>
      <c r="C6917" s="86" t="s">
        <v>1723</v>
      </c>
      <c r="D6917" s="92" t="s">
        <v>1723</v>
      </c>
      <c r="E6917" s="412" t="s">
        <v>1689</v>
      </c>
      <c r="F6917" s="86" t="s">
        <v>1723</v>
      </c>
      <c r="G6917" s="92" t="s">
        <v>1723</v>
      </c>
      <c r="H6917" s="413"/>
      <c r="I6917" s="413"/>
      <c r="J6917" s="413"/>
      <c r="K6917" s="413"/>
      <c r="L6917" s="413"/>
      <c r="M6917" s="65"/>
    </row>
    <row r="6918" spans="2:13">
      <c r="B6918" s="61" t="s">
        <v>1690</v>
      </c>
      <c r="C6918" s="86" t="s">
        <v>1722</v>
      </c>
      <c r="D6918" s="92">
        <v>0</v>
      </c>
      <c r="E6918" s="412" t="s">
        <v>1690</v>
      </c>
      <c r="F6918" s="86" t="s">
        <v>1722</v>
      </c>
      <c r="G6918" s="92">
        <v>0</v>
      </c>
      <c r="H6918" s="413"/>
      <c r="I6918" s="413"/>
      <c r="J6918" s="413"/>
      <c r="K6918" s="413"/>
      <c r="L6918" s="413"/>
      <c r="M6918" s="65"/>
    </row>
    <row r="6919" spans="2:13">
      <c r="B6919" s="61" t="s">
        <v>1691</v>
      </c>
      <c r="C6919" s="86" t="s">
        <v>1722</v>
      </c>
      <c r="D6919" s="92">
        <v>0</v>
      </c>
      <c r="E6919" s="412" t="s">
        <v>1691</v>
      </c>
      <c r="F6919" s="109" t="s">
        <v>1073</v>
      </c>
      <c r="G6919" s="92">
        <v>90</v>
      </c>
      <c r="H6919" s="86" t="s">
        <v>1716</v>
      </c>
      <c r="I6919" s="413"/>
      <c r="J6919" s="85" t="s">
        <v>1717</v>
      </c>
      <c r="K6919" s="413"/>
      <c r="L6919" s="85" t="s">
        <v>1718</v>
      </c>
      <c r="M6919" s="65"/>
    </row>
    <row r="6920" spans="2:13">
      <c r="B6920" s="61" t="s">
        <v>1692</v>
      </c>
      <c r="C6920" s="86" t="s">
        <v>1722</v>
      </c>
      <c r="D6920" s="92">
        <v>0</v>
      </c>
      <c r="E6920" s="412" t="s">
        <v>1692</v>
      </c>
      <c r="F6920" s="86" t="s">
        <v>1722</v>
      </c>
      <c r="G6920" s="92">
        <v>0</v>
      </c>
      <c r="H6920" s="413"/>
      <c r="I6920" s="413"/>
      <c r="J6920" s="413"/>
      <c r="K6920" s="413"/>
      <c r="L6920" s="413"/>
      <c r="M6920" s="65"/>
    </row>
    <row r="6921" spans="2:13">
      <c r="B6921" s="61" t="s">
        <v>1677</v>
      </c>
      <c r="C6921" s="94" t="s">
        <v>1066</v>
      </c>
      <c r="D6921" s="92">
        <v>70</v>
      </c>
      <c r="E6921" s="412" t="s">
        <v>1677</v>
      </c>
      <c r="F6921" s="86" t="s">
        <v>1722</v>
      </c>
      <c r="G6921" s="92">
        <v>0</v>
      </c>
      <c r="H6921" s="413"/>
      <c r="I6921" s="413"/>
      <c r="J6921" s="413"/>
      <c r="K6921" s="413"/>
      <c r="L6921" s="413"/>
      <c r="M6921" s="65"/>
    </row>
    <row r="6922" spans="2:13">
      <c r="B6922" s="61" t="s">
        <v>1693</v>
      </c>
      <c r="C6922" s="94" t="s">
        <v>1247</v>
      </c>
      <c r="D6922" s="92">
        <v>63</v>
      </c>
      <c r="E6922" s="412" t="s">
        <v>1693</v>
      </c>
      <c r="F6922" s="86" t="s">
        <v>1722</v>
      </c>
      <c r="G6922" s="92">
        <v>0</v>
      </c>
      <c r="H6922" s="413"/>
      <c r="I6922" s="413"/>
      <c r="J6922" s="413"/>
      <c r="K6922" s="413"/>
      <c r="L6922" s="413"/>
      <c r="M6922" s="65"/>
    </row>
    <row r="6923" spans="2:13" ht="15.75" thickBot="1">
      <c r="B6923" s="102" t="s">
        <v>1729</v>
      </c>
      <c r="C6923" s="93"/>
      <c r="D6923" s="108">
        <v>78</v>
      </c>
      <c r="E6923" s="103" t="s">
        <v>1730</v>
      </c>
      <c r="F6923" s="93"/>
      <c r="G6923" s="108">
        <v>90</v>
      </c>
      <c r="H6923" s="83"/>
      <c r="I6923" s="83"/>
      <c r="J6923" s="83"/>
      <c r="K6923" s="83"/>
      <c r="L6923" s="83"/>
      <c r="M6923" s="84"/>
    </row>
    <row r="6924" spans="2:13" ht="15.75" thickTop="1">
      <c r="B6924" s="104"/>
      <c r="C6924" s="105"/>
      <c r="D6924" s="142"/>
      <c r="E6924" s="104"/>
      <c r="F6924" s="105"/>
      <c r="G6924" s="142"/>
      <c r="H6924" s="58"/>
      <c r="I6924" s="58"/>
      <c r="J6924" s="58"/>
      <c r="K6924" s="58"/>
      <c r="L6924" s="58"/>
      <c r="M6924" s="58"/>
    </row>
    <row r="6925" spans="2:13">
      <c r="B6925" s="104"/>
      <c r="C6925" s="105"/>
      <c r="D6925" s="142"/>
      <c r="E6925" s="104"/>
      <c r="F6925" s="105"/>
      <c r="G6925" s="142"/>
      <c r="H6925" s="58"/>
      <c r="I6925" s="58"/>
      <c r="J6925" s="58"/>
      <c r="K6925" s="58"/>
      <c r="L6925" s="58"/>
      <c r="M6925" s="58"/>
    </row>
    <row r="6926" spans="2:13" ht="15.75" thickBot="1">
      <c r="B6926" s="104"/>
      <c r="C6926" s="105"/>
      <c r="D6926" s="142"/>
      <c r="E6926" s="104"/>
      <c r="F6926" s="105"/>
      <c r="G6926" s="142"/>
      <c r="H6926" s="58"/>
      <c r="I6926" s="58"/>
      <c r="J6926" s="58"/>
      <c r="K6926" s="58"/>
      <c r="L6926" s="58"/>
      <c r="M6926" s="58"/>
    </row>
    <row r="6927" spans="2:13" ht="16.5" thickTop="1" thickBot="1">
      <c r="B6927" s="833" t="s">
        <v>2203</v>
      </c>
      <c r="C6927" s="834"/>
      <c r="D6927" s="835" t="s">
        <v>1658</v>
      </c>
      <c r="E6927" s="836"/>
      <c r="F6927" s="836"/>
      <c r="G6927" s="836"/>
      <c r="H6927" s="836"/>
      <c r="I6927" s="837"/>
      <c r="J6927" s="190"/>
      <c r="K6927" s="59"/>
      <c r="L6927" s="59"/>
      <c r="M6927" s="60"/>
    </row>
    <row r="6928" spans="2:13" ht="15.75" thickTop="1">
      <c r="B6928" s="66" t="s">
        <v>1667</v>
      </c>
      <c r="C6928" s="762" t="s">
        <v>2204</v>
      </c>
      <c r="D6928" s="761" t="s">
        <v>1652</v>
      </c>
      <c r="E6928" s="762" t="s">
        <v>1653</v>
      </c>
      <c r="F6928" s="762" t="s">
        <v>1654</v>
      </c>
      <c r="G6928" s="762" t="s">
        <v>1656</v>
      </c>
      <c r="H6928" s="762" t="s">
        <v>1655</v>
      </c>
      <c r="I6928" s="763" t="s">
        <v>1657</v>
      </c>
      <c r="J6928" s="191"/>
      <c r="K6928" s="760"/>
      <c r="L6928" s="760"/>
      <c r="M6928" s="65"/>
    </row>
    <row r="6929" spans="2:13">
      <c r="B6929" s="66" t="s">
        <v>1757</v>
      </c>
      <c r="C6929" s="86" t="s">
        <v>1792</v>
      </c>
      <c r="D6929" s="87">
        <v>80</v>
      </c>
      <c r="E6929" s="88">
        <v>92</v>
      </c>
      <c r="F6929" s="88">
        <v>65</v>
      </c>
      <c r="G6929" s="88">
        <v>65</v>
      </c>
      <c r="H6929" s="88">
        <v>80</v>
      </c>
      <c r="I6929" s="89">
        <v>68</v>
      </c>
      <c r="J6929" s="191"/>
      <c r="K6929" s="760"/>
      <c r="L6929" s="760"/>
      <c r="M6929" s="65"/>
    </row>
    <row r="6930" spans="2:13">
      <c r="B6930" s="66" t="s">
        <v>1665</v>
      </c>
      <c r="C6930" s="86" t="s">
        <v>16</v>
      </c>
      <c r="D6930" s="838" t="s">
        <v>1669</v>
      </c>
      <c r="E6930" s="839"/>
      <c r="F6930" s="839"/>
      <c r="G6930" s="839"/>
      <c r="H6930" s="839"/>
      <c r="I6930" s="840"/>
      <c r="J6930" s="191"/>
      <c r="K6930" s="760"/>
      <c r="L6930" s="760"/>
      <c r="M6930" s="65"/>
    </row>
    <row r="6931" spans="2:13">
      <c r="B6931" s="66" t="s">
        <v>1666</v>
      </c>
      <c r="C6931" s="86" t="s">
        <v>1723</v>
      </c>
      <c r="D6931" s="841" t="s">
        <v>1661</v>
      </c>
      <c r="E6931" s="842"/>
      <c r="F6931" s="842"/>
      <c r="G6931" s="842" t="s">
        <v>1662</v>
      </c>
      <c r="H6931" s="842"/>
      <c r="I6931" s="843"/>
      <c r="J6931" s="191"/>
      <c r="K6931" s="760"/>
      <c r="L6931" s="760"/>
      <c r="M6931" s="65"/>
    </row>
    <row r="6932" spans="2:13">
      <c r="B6932" s="66" t="s">
        <v>1670</v>
      </c>
      <c r="C6932" s="94" t="s">
        <v>1612</v>
      </c>
      <c r="D6932" s="63" t="s">
        <v>1663</v>
      </c>
      <c r="E6932" s="760" t="s">
        <v>644</v>
      </c>
      <c r="F6932" s="760"/>
      <c r="G6932" s="64" t="s">
        <v>1663</v>
      </c>
      <c r="H6932" s="760" t="s">
        <v>1723</v>
      </c>
      <c r="I6932" s="70"/>
      <c r="J6932" s="191"/>
      <c r="K6932" s="760"/>
      <c r="L6932" s="760"/>
      <c r="M6932" s="65"/>
    </row>
    <row r="6933" spans="2:13">
      <c r="B6933" s="66" t="s">
        <v>1659</v>
      </c>
      <c r="C6933" s="140">
        <v>321.68</v>
      </c>
      <c r="D6933" s="71" t="s">
        <v>1664</v>
      </c>
      <c r="E6933" s="90">
        <v>81</v>
      </c>
      <c r="F6933" s="68"/>
      <c r="G6933" s="72" t="s">
        <v>1664</v>
      </c>
      <c r="H6933" s="90" t="s">
        <v>1723</v>
      </c>
      <c r="I6933" s="69"/>
      <c r="J6933" s="191"/>
      <c r="K6933" s="760"/>
      <c r="L6933" s="760"/>
      <c r="M6933" s="65"/>
    </row>
    <row r="6934" spans="2:13">
      <c r="B6934" s="66" t="s">
        <v>1660</v>
      </c>
      <c r="C6934" s="140">
        <v>226.5</v>
      </c>
      <c r="D6934" s="838" t="s">
        <v>1668</v>
      </c>
      <c r="E6934" s="839"/>
      <c r="F6934" s="839"/>
      <c r="G6934" s="839"/>
      <c r="H6934" s="839"/>
      <c r="I6934" s="840"/>
      <c r="J6934" s="191"/>
      <c r="K6934" s="760"/>
      <c r="L6934" s="760"/>
      <c r="M6934" s="65"/>
    </row>
    <row r="6935" spans="2:13">
      <c r="B6935" s="66" t="s">
        <v>1728</v>
      </c>
      <c r="C6935" s="140">
        <v>273.37</v>
      </c>
      <c r="D6935" s="841" t="s">
        <v>1661</v>
      </c>
      <c r="E6935" s="842"/>
      <c r="F6935" s="842"/>
      <c r="G6935" s="842" t="s">
        <v>1662</v>
      </c>
      <c r="H6935" s="842"/>
      <c r="I6935" s="843"/>
      <c r="J6935" s="191"/>
      <c r="K6935" s="760"/>
      <c r="L6935" s="760"/>
      <c r="M6935" s="65"/>
    </row>
    <row r="6936" spans="2:13">
      <c r="B6936" s="66" t="s">
        <v>1713</v>
      </c>
      <c r="C6936" s="140">
        <v>1.23</v>
      </c>
      <c r="D6936" s="63" t="s">
        <v>1663</v>
      </c>
      <c r="E6936" s="760" t="s">
        <v>1271</v>
      </c>
      <c r="F6936" s="760"/>
      <c r="G6936" s="64" t="s">
        <v>1663</v>
      </c>
      <c r="H6936" s="760" t="s">
        <v>1723</v>
      </c>
      <c r="I6936" s="70"/>
      <c r="J6936" s="191"/>
      <c r="K6936" s="760"/>
      <c r="L6936" s="760"/>
      <c r="M6936" s="65"/>
    </row>
    <row r="6937" spans="2:13">
      <c r="B6937" s="66" t="s">
        <v>1714</v>
      </c>
      <c r="C6937" s="140">
        <v>1.05</v>
      </c>
      <c r="D6937" s="63" t="s">
        <v>1664</v>
      </c>
      <c r="E6937" s="90">
        <v>95</v>
      </c>
      <c r="F6937" s="68"/>
      <c r="G6937" s="72" t="s">
        <v>1664</v>
      </c>
      <c r="H6937" s="91" t="s">
        <v>1723</v>
      </c>
      <c r="I6937" s="70"/>
      <c r="J6937" s="191"/>
      <c r="K6937" s="760"/>
      <c r="L6937" s="760"/>
      <c r="M6937" s="65"/>
    </row>
    <row r="6938" spans="2:13">
      <c r="B6938" s="844" t="s">
        <v>1671</v>
      </c>
      <c r="C6938" s="839"/>
      <c r="D6938" s="840"/>
      <c r="E6938" s="838" t="s">
        <v>1672</v>
      </c>
      <c r="F6938" s="839"/>
      <c r="G6938" s="840"/>
      <c r="H6938" s="838" t="s">
        <v>1673</v>
      </c>
      <c r="I6938" s="839"/>
      <c r="J6938" s="840"/>
      <c r="K6938" s="838" t="s">
        <v>1701</v>
      </c>
      <c r="L6938" s="839"/>
      <c r="M6938" s="845"/>
    </row>
    <row r="6939" spans="2:13">
      <c r="B6939" s="73" t="s">
        <v>1674</v>
      </c>
      <c r="C6939" s="762" t="s">
        <v>1675</v>
      </c>
      <c r="D6939" s="763" t="s">
        <v>1676</v>
      </c>
      <c r="E6939" s="761" t="s">
        <v>1674</v>
      </c>
      <c r="F6939" s="762" t="s">
        <v>1675</v>
      </c>
      <c r="G6939" s="763" t="s">
        <v>1676</v>
      </c>
      <c r="H6939" s="761" t="s">
        <v>1694</v>
      </c>
      <c r="I6939" s="762" t="s">
        <v>1731</v>
      </c>
      <c r="J6939" s="763" t="s">
        <v>1732</v>
      </c>
      <c r="K6939" s="761" t="s">
        <v>1702</v>
      </c>
      <c r="L6939" s="762"/>
      <c r="M6939" s="77" t="s">
        <v>1703</v>
      </c>
    </row>
    <row r="6940" spans="2:13">
      <c r="B6940" s="61" t="s">
        <v>1678</v>
      </c>
      <c r="C6940" s="86" t="s">
        <v>1144</v>
      </c>
      <c r="D6940" s="92">
        <v>102</v>
      </c>
      <c r="E6940" s="759" t="s">
        <v>1678</v>
      </c>
      <c r="F6940" s="94" t="s">
        <v>944</v>
      </c>
      <c r="G6940" s="92">
        <v>68</v>
      </c>
      <c r="H6940" s="759" t="s">
        <v>1695</v>
      </c>
      <c r="I6940" s="86">
        <v>0</v>
      </c>
      <c r="J6940" s="92">
        <v>0</v>
      </c>
      <c r="K6940" s="759" t="s">
        <v>1704</v>
      </c>
      <c r="L6940" s="760"/>
      <c r="M6940" s="107">
        <v>0</v>
      </c>
    </row>
    <row r="6941" spans="2:13">
      <c r="B6941" s="61" t="s">
        <v>1679</v>
      </c>
      <c r="C6941" s="86" t="s">
        <v>1722</v>
      </c>
      <c r="D6941" s="92">
        <v>0</v>
      </c>
      <c r="E6941" s="759" t="s">
        <v>1679</v>
      </c>
      <c r="F6941" s="86" t="s">
        <v>1722</v>
      </c>
      <c r="G6941" s="92">
        <v>0</v>
      </c>
      <c r="H6941" s="759" t="s">
        <v>1696</v>
      </c>
      <c r="I6941" s="86">
        <v>90</v>
      </c>
      <c r="J6941" s="92">
        <v>10</v>
      </c>
      <c r="K6941" s="759" t="s">
        <v>1735</v>
      </c>
      <c r="L6941" s="760"/>
      <c r="M6941" s="107">
        <v>6</v>
      </c>
    </row>
    <row r="6942" spans="2:13">
      <c r="B6942" s="61" t="s">
        <v>1680</v>
      </c>
      <c r="C6942" s="86" t="s">
        <v>1723</v>
      </c>
      <c r="D6942" s="92" t="s">
        <v>1723</v>
      </c>
      <c r="E6942" s="759" t="s">
        <v>1680</v>
      </c>
      <c r="F6942" s="86" t="s">
        <v>1723</v>
      </c>
      <c r="G6942" s="92" t="s">
        <v>1723</v>
      </c>
      <c r="H6942" s="759" t="s">
        <v>1697</v>
      </c>
      <c r="I6942" s="86">
        <v>0</v>
      </c>
      <c r="J6942" s="92">
        <v>0</v>
      </c>
      <c r="K6942" s="67" t="s">
        <v>1706</v>
      </c>
      <c r="L6942" s="68"/>
      <c r="M6942" s="101">
        <v>0</v>
      </c>
    </row>
    <row r="6943" spans="2:13">
      <c r="B6943" s="61" t="s">
        <v>1681</v>
      </c>
      <c r="C6943" s="86" t="s">
        <v>1722</v>
      </c>
      <c r="D6943" s="92">
        <v>0</v>
      </c>
      <c r="E6943" s="759" t="s">
        <v>1681</v>
      </c>
      <c r="F6943" s="86" t="s">
        <v>1722</v>
      </c>
      <c r="G6943" s="92">
        <v>0</v>
      </c>
      <c r="H6943" s="759" t="s">
        <v>1698</v>
      </c>
      <c r="I6943" s="86">
        <v>0</v>
      </c>
      <c r="J6943" s="92">
        <v>10</v>
      </c>
      <c r="K6943" s="838" t="s">
        <v>1707</v>
      </c>
      <c r="L6943" s="839"/>
      <c r="M6943" s="845"/>
    </row>
    <row r="6944" spans="2:13">
      <c r="B6944" s="61" t="s">
        <v>1682</v>
      </c>
      <c r="C6944" s="86" t="s">
        <v>1722</v>
      </c>
      <c r="D6944" s="92">
        <v>0</v>
      </c>
      <c r="E6944" s="759" t="s">
        <v>1682</v>
      </c>
      <c r="F6944" s="86" t="s">
        <v>1722</v>
      </c>
      <c r="G6944" s="92">
        <v>0</v>
      </c>
      <c r="H6944" s="760" t="s">
        <v>1724</v>
      </c>
      <c r="I6944" s="86">
        <v>50</v>
      </c>
      <c r="J6944" s="92">
        <v>0</v>
      </c>
      <c r="K6944" s="846" t="s">
        <v>1708</v>
      </c>
      <c r="L6944" s="847"/>
      <c r="M6944" s="107">
        <v>0</v>
      </c>
    </row>
    <row r="6945" spans="2:13">
      <c r="B6945" s="61" t="s">
        <v>1683</v>
      </c>
      <c r="C6945" s="86" t="s">
        <v>1722</v>
      </c>
      <c r="D6945" s="92">
        <v>0</v>
      </c>
      <c r="E6945" s="759" t="s">
        <v>1683</v>
      </c>
      <c r="F6945" s="86" t="s">
        <v>950</v>
      </c>
      <c r="G6945" s="92">
        <v>95</v>
      </c>
      <c r="H6945" s="759" t="s">
        <v>1699</v>
      </c>
      <c r="I6945" s="86">
        <v>0</v>
      </c>
      <c r="J6945" s="92">
        <v>30</v>
      </c>
      <c r="K6945" s="846" t="s">
        <v>1709</v>
      </c>
      <c r="L6945" s="847"/>
      <c r="M6945" s="107">
        <v>0</v>
      </c>
    </row>
    <row r="6946" spans="2:13">
      <c r="B6946" s="61" t="s">
        <v>1684</v>
      </c>
      <c r="C6946" s="86" t="s">
        <v>1722</v>
      </c>
      <c r="D6946" s="92">
        <v>0</v>
      </c>
      <c r="E6946" s="759" t="s">
        <v>1684</v>
      </c>
      <c r="F6946" s="86" t="s">
        <v>1722</v>
      </c>
      <c r="G6946" s="92">
        <v>0</v>
      </c>
      <c r="H6946" s="759" t="s">
        <v>1685</v>
      </c>
      <c r="I6946" s="86">
        <v>85</v>
      </c>
      <c r="J6946" s="92">
        <v>30</v>
      </c>
      <c r="K6946" s="846" t="s">
        <v>1710</v>
      </c>
      <c r="L6946" s="847"/>
      <c r="M6946" s="107">
        <v>0</v>
      </c>
    </row>
    <row r="6947" spans="2:13">
      <c r="B6947" s="61" t="s">
        <v>1685</v>
      </c>
      <c r="C6947" s="86" t="s">
        <v>1095</v>
      </c>
      <c r="D6947" s="92">
        <v>80</v>
      </c>
      <c r="E6947" s="759" t="s">
        <v>1685</v>
      </c>
      <c r="F6947" s="86" t="s">
        <v>1722</v>
      </c>
      <c r="G6947" s="92">
        <v>0</v>
      </c>
      <c r="H6947" s="759" t="s">
        <v>1700</v>
      </c>
      <c r="I6947" s="100">
        <v>0</v>
      </c>
      <c r="J6947" s="106">
        <v>0</v>
      </c>
      <c r="K6947" s="593" t="s">
        <v>2003</v>
      </c>
      <c r="L6947" s="100"/>
      <c r="M6947" s="101">
        <v>0</v>
      </c>
    </row>
    <row r="6948" spans="2:13">
      <c r="B6948" s="61" t="s">
        <v>1686</v>
      </c>
      <c r="C6948" s="86" t="s">
        <v>1722</v>
      </c>
      <c r="D6948" s="92">
        <v>0</v>
      </c>
      <c r="E6948" s="759" t="s">
        <v>1686</v>
      </c>
      <c r="F6948" s="86" t="s">
        <v>1722</v>
      </c>
      <c r="G6948" s="92">
        <v>0</v>
      </c>
      <c r="H6948" s="848" t="s">
        <v>1712</v>
      </c>
      <c r="I6948" s="849"/>
      <c r="J6948" s="81" t="s">
        <v>1711</v>
      </c>
      <c r="K6948" s="97">
        <v>10</v>
      </c>
      <c r="L6948" s="82" t="s">
        <v>1705</v>
      </c>
      <c r="M6948" s="98">
        <v>55</v>
      </c>
    </row>
    <row r="6949" spans="2:13">
      <c r="B6949" s="61" t="s">
        <v>1687</v>
      </c>
      <c r="C6949" s="86" t="s">
        <v>693</v>
      </c>
      <c r="D6949" s="92">
        <v>36</v>
      </c>
      <c r="E6949" s="759" t="s">
        <v>1687</v>
      </c>
      <c r="F6949" s="86" t="s">
        <v>1722</v>
      </c>
      <c r="G6949" s="92">
        <v>0</v>
      </c>
      <c r="H6949" s="760"/>
      <c r="I6949" s="760"/>
      <c r="J6949" s="760"/>
      <c r="K6949" s="760"/>
      <c r="L6949" s="760"/>
      <c r="M6949" s="65"/>
    </row>
    <row r="6950" spans="2:13">
      <c r="B6950" s="61" t="s">
        <v>1688</v>
      </c>
      <c r="C6950" s="86" t="s">
        <v>1722</v>
      </c>
      <c r="D6950" s="92">
        <v>0</v>
      </c>
      <c r="E6950" s="759" t="s">
        <v>1688</v>
      </c>
      <c r="F6950" s="86" t="s">
        <v>1111</v>
      </c>
      <c r="G6950" s="92">
        <v>65</v>
      </c>
      <c r="H6950" s="760"/>
      <c r="I6950" s="760"/>
      <c r="J6950" s="760"/>
      <c r="K6950" s="760"/>
      <c r="L6950" s="760"/>
      <c r="M6950" s="65"/>
    </row>
    <row r="6951" spans="2:13">
      <c r="B6951" s="61" t="s">
        <v>1689</v>
      </c>
      <c r="C6951" s="86" t="s">
        <v>1017</v>
      </c>
      <c r="D6951" s="92">
        <v>102</v>
      </c>
      <c r="E6951" s="759" t="s">
        <v>1689</v>
      </c>
      <c r="F6951" s="86" t="s">
        <v>1722</v>
      </c>
      <c r="G6951" s="92">
        <v>0</v>
      </c>
      <c r="H6951" s="760"/>
      <c r="I6951" s="760"/>
      <c r="J6951" s="760"/>
      <c r="K6951" s="760"/>
      <c r="L6951" s="760"/>
      <c r="M6951" s="65"/>
    </row>
    <row r="6952" spans="2:13">
      <c r="B6952" s="61" t="s">
        <v>1690</v>
      </c>
      <c r="C6952" s="86" t="s">
        <v>1722</v>
      </c>
      <c r="D6952" s="92">
        <v>0</v>
      </c>
      <c r="E6952" s="759" t="s">
        <v>1690</v>
      </c>
      <c r="F6952" s="86" t="s">
        <v>1722</v>
      </c>
      <c r="G6952" s="92">
        <v>0</v>
      </c>
      <c r="H6952" s="760"/>
      <c r="I6952" s="760"/>
      <c r="J6952" s="760"/>
      <c r="K6952" s="760"/>
      <c r="L6952" s="760"/>
      <c r="M6952" s="65"/>
    </row>
    <row r="6953" spans="2:13">
      <c r="B6953" s="61" t="s">
        <v>1691</v>
      </c>
      <c r="C6953" s="86" t="s">
        <v>1722</v>
      </c>
      <c r="D6953" s="92">
        <v>0</v>
      </c>
      <c r="E6953" s="759" t="s">
        <v>1691</v>
      </c>
      <c r="F6953" s="86" t="s">
        <v>1722</v>
      </c>
      <c r="G6953" s="92">
        <v>0</v>
      </c>
      <c r="H6953" s="86" t="s">
        <v>1716</v>
      </c>
      <c r="I6953" s="760"/>
      <c r="J6953" s="85" t="s">
        <v>1717</v>
      </c>
      <c r="K6953" s="760"/>
      <c r="L6953" s="85" t="s">
        <v>1718</v>
      </c>
      <c r="M6953" s="65"/>
    </row>
    <row r="6954" spans="2:13">
      <c r="B6954" s="61" t="s">
        <v>1692</v>
      </c>
      <c r="C6954" s="86" t="s">
        <v>1722</v>
      </c>
      <c r="D6954" s="92">
        <v>0</v>
      </c>
      <c r="E6954" s="759" t="s">
        <v>1692</v>
      </c>
      <c r="F6954" s="86" t="s">
        <v>1722</v>
      </c>
      <c r="G6954" s="92">
        <v>0</v>
      </c>
      <c r="H6954" s="760"/>
      <c r="I6954" s="760"/>
      <c r="J6954" s="760"/>
      <c r="K6954" s="760"/>
      <c r="L6954" s="760"/>
      <c r="M6954" s="65"/>
    </row>
    <row r="6955" spans="2:13">
      <c r="B6955" s="61" t="s">
        <v>1677</v>
      </c>
      <c r="C6955" s="86" t="s">
        <v>972</v>
      </c>
      <c r="D6955" s="92">
        <v>20</v>
      </c>
      <c r="E6955" s="759" t="s">
        <v>1677</v>
      </c>
      <c r="F6955" s="86" t="s">
        <v>1722</v>
      </c>
      <c r="G6955" s="92">
        <v>0</v>
      </c>
      <c r="H6955" s="760"/>
      <c r="I6955" s="760"/>
      <c r="J6955" s="760"/>
      <c r="K6955" s="760"/>
      <c r="L6955" s="760"/>
      <c r="M6955" s="65"/>
    </row>
    <row r="6956" spans="2:13">
      <c r="B6956" s="61" t="s">
        <v>1693</v>
      </c>
      <c r="C6956" s="86" t="s">
        <v>1722</v>
      </c>
      <c r="D6956" s="92">
        <v>0</v>
      </c>
      <c r="E6956" s="759" t="s">
        <v>1693</v>
      </c>
      <c r="F6956" s="86" t="s">
        <v>1722</v>
      </c>
      <c r="G6956" s="92">
        <v>0</v>
      </c>
      <c r="H6956" s="760"/>
      <c r="I6956" s="760"/>
      <c r="J6956" s="760"/>
      <c r="K6956" s="760"/>
      <c r="L6956" s="760"/>
      <c r="M6956" s="65"/>
    </row>
    <row r="6957" spans="2:13" ht="15.75" thickBot="1">
      <c r="B6957" s="102" t="s">
        <v>1729</v>
      </c>
      <c r="C6957" s="93"/>
      <c r="D6957" s="108">
        <v>68</v>
      </c>
      <c r="E6957" s="103" t="s">
        <v>1730</v>
      </c>
      <c r="F6957" s="93"/>
      <c r="G6957" s="108">
        <v>76</v>
      </c>
      <c r="H6957" s="83"/>
      <c r="I6957" s="83"/>
      <c r="J6957" s="83"/>
      <c r="K6957" s="83"/>
      <c r="L6957" s="83"/>
      <c r="M6957" s="84"/>
    </row>
    <row r="6958" spans="2:13" ht="15.75" thickTop="1">
      <c r="B6958" s="104"/>
      <c r="C6958" s="105"/>
      <c r="D6958" s="142"/>
      <c r="E6958" s="104"/>
      <c r="F6958" s="105"/>
      <c r="G6958" s="142"/>
      <c r="H6958" s="58"/>
      <c r="I6958" s="58"/>
      <c r="J6958" s="58"/>
      <c r="K6958" s="58"/>
      <c r="L6958" s="58"/>
      <c r="M6958" s="58"/>
    </row>
    <row r="6959" spans="2:13">
      <c r="B6959" s="104"/>
      <c r="C6959" s="105"/>
      <c r="D6959" s="142"/>
      <c r="E6959" s="104"/>
      <c r="F6959" s="105"/>
      <c r="G6959" s="142"/>
      <c r="H6959" s="58"/>
      <c r="I6959" s="58"/>
      <c r="J6959" s="58"/>
      <c r="K6959" s="58"/>
      <c r="L6959" s="58"/>
      <c r="M6959" s="58"/>
    </row>
    <row r="6960" spans="2:13" ht="15.75" thickBot="1">
      <c r="B6960" s="104"/>
      <c r="C6960" s="105"/>
      <c r="D6960" s="142"/>
      <c r="E6960" s="104"/>
      <c r="F6960" s="105"/>
      <c r="G6960" s="142"/>
      <c r="H6960" s="58"/>
      <c r="I6960" s="58"/>
      <c r="J6960" s="58"/>
      <c r="K6960" s="58"/>
      <c r="L6960" s="58"/>
      <c r="M6960" s="58"/>
    </row>
    <row r="6961" spans="2:13" ht="16.5" thickTop="1" thickBot="1">
      <c r="B6961" s="833" t="s">
        <v>2205</v>
      </c>
      <c r="C6961" s="834"/>
      <c r="D6961" s="835" t="s">
        <v>1658</v>
      </c>
      <c r="E6961" s="836"/>
      <c r="F6961" s="836"/>
      <c r="G6961" s="836"/>
      <c r="H6961" s="836"/>
      <c r="I6961" s="837"/>
      <c r="J6961" s="333"/>
      <c r="K6961" s="59"/>
      <c r="L6961" s="59"/>
      <c r="M6961" s="60"/>
    </row>
    <row r="6962" spans="2:13" ht="15.75" thickTop="1">
      <c r="B6962" s="66" t="s">
        <v>1667</v>
      </c>
      <c r="C6962" s="762" t="s">
        <v>2120</v>
      </c>
      <c r="D6962" s="761" t="s">
        <v>1652</v>
      </c>
      <c r="E6962" s="762" t="s">
        <v>1653</v>
      </c>
      <c r="F6962" s="762" t="s">
        <v>1654</v>
      </c>
      <c r="G6962" s="762" t="s">
        <v>1656</v>
      </c>
      <c r="H6962" s="762" t="s">
        <v>1655</v>
      </c>
      <c r="I6962" s="763" t="s">
        <v>1657</v>
      </c>
      <c r="J6962" s="217"/>
      <c r="K6962" s="760"/>
      <c r="L6962" s="760"/>
      <c r="M6962" s="65"/>
    </row>
    <row r="6963" spans="2:13">
      <c r="B6963" s="66" t="s">
        <v>1757</v>
      </c>
      <c r="C6963" s="86" t="s">
        <v>1792</v>
      </c>
      <c r="D6963" s="87">
        <v>73</v>
      </c>
      <c r="E6963" s="88">
        <v>100</v>
      </c>
      <c r="F6963" s="88">
        <v>60</v>
      </c>
      <c r="G6963" s="88">
        <v>100</v>
      </c>
      <c r="H6963" s="88">
        <v>60</v>
      </c>
      <c r="I6963" s="89">
        <v>65</v>
      </c>
      <c r="J6963" s="217"/>
      <c r="K6963" s="760"/>
      <c r="L6963" s="760"/>
      <c r="M6963" s="65"/>
    </row>
    <row r="6964" spans="2:13">
      <c r="B6964" s="66" t="s">
        <v>1665</v>
      </c>
      <c r="C6964" s="86" t="s">
        <v>12</v>
      </c>
      <c r="D6964" s="838" t="s">
        <v>1669</v>
      </c>
      <c r="E6964" s="839"/>
      <c r="F6964" s="839"/>
      <c r="G6964" s="839"/>
      <c r="H6964" s="839"/>
      <c r="I6964" s="840"/>
      <c r="J6964" s="217"/>
      <c r="K6964" s="760"/>
      <c r="L6964" s="760"/>
      <c r="M6964" s="65"/>
    </row>
    <row r="6965" spans="2:13">
      <c r="B6965" s="66" t="s">
        <v>1666</v>
      </c>
      <c r="C6965" s="86" t="s">
        <v>1723</v>
      </c>
      <c r="D6965" s="841" t="s">
        <v>1661</v>
      </c>
      <c r="E6965" s="842"/>
      <c r="F6965" s="842"/>
      <c r="G6965" s="842" t="s">
        <v>1662</v>
      </c>
      <c r="H6965" s="842"/>
      <c r="I6965" s="843"/>
      <c r="J6965" s="217"/>
      <c r="K6965" s="760"/>
      <c r="L6965" s="760"/>
      <c r="M6965" s="65"/>
    </row>
    <row r="6966" spans="2:13">
      <c r="B6966" s="66" t="s">
        <v>1670</v>
      </c>
      <c r="C6966" s="94" t="s">
        <v>1568</v>
      </c>
      <c r="D6966" s="63" t="s">
        <v>1663</v>
      </c>
      <c r="E6966" s="760" t="s">
        <v>1095</v>
      </c>
      <c r="F6966" s="760"/>
      <c r="G6966" s="64" t="s">
        <v>1663</v>
      </c>
      <c r="H6966" s="760" t="s">
        <v>1723</v>
      </c>
      <c r="I6966" s="70"/>
      <c r="J6966" s="217"/>
      <c r="K6966" s="760"/>
      <c r="L6966" s="760"/>
      <c r="M6966" s="65"/>
    </row>
    <row r="6967" spans="2:13">
      <c r="B6967" s="66" t="s">
        <v>1659</v>
      </c>
      <c r="C6967" s="140">
        <v>125.8</v>
      </c>
      <c r="D6967" s="71" t="s">
        <v>1664</v>
      </c>
      <c r="E6967" s="90">
        <v>80</v>
      </c>
      <c r="F6967" s="68"/>
      <c r="G6967" s="72" t="s">
        <v>1664</v>
      </c>
      <c r="H6967" s="90" t="s">
        <v>1723</v>
      </c>
      <c r="I6967" s="69"/>
      <c r="J6967" s="217"/>
      <c r="K6967" s="760"/>
      <c r="L6967" s="760"/>
      <c r="M6967" s="65"/>
    </row>
    <row r="6968" spans="2:13">
      <c r="B6968" s="66" t="s">
        <v>1660</v>
      </c>
      <c r="C6968" s="140">
        <v>170.69</v>
      </c>
      <c r="D6968" s="838" t="s">
        <v>1668</v>
      </c>
      <c r="E6968" s="839"/>
      <c r="F6968" s="839"/>
      <c r="G6968" s="839"/>
      <c r="H6968" s="839"/>
      <c r="I6968" s="840"/>
      <c r="J6968" s="217"/>
      <c r="K6968" s="760"/>
      <c r="L6968" s="760"/>
      <c r="M6968" s="65"/>
    </row>
    <row r="6969" spans="2:13">
      <c r="B6969" s="66" t="s">
        <v>1728</v>
      </c>
      <c r="C6969" s="140">
        <v>389.36</v>
      </c>
      <c r="D6969" s="841" t="s">
        <v>1661</v>
      </c>
      <c r="E6969" s="842"/>
      <c r="F6969" s="842"/>
      <c r="G6969" s="842" t="s">
        <v>1662</v>
      </c>
      <c r="H6969" s="842"/>
      <c r="I6969" s="843"/>
      <c r="J6969" s="217"/>
      <c r="K6969" s="760"/>
      <c r="L6969" s="760"/>
      <c r="M6969" s="65"/>
    </row>
    <row r="6970" spans="2:13">
      <c r="B6970" s="66" t="s">
        <v>1713</v>
      </c>
      <c r="C6970" s="140">
        <v>1.1200000000000001</v>
      </c>
      <c r="D6970" s="63" t="s">
        <v>1663</v>
      </c>
      <c r="E6970" s="760" t="s">
        <v>1216</v>
      </c>
      <c r="F6970" s="760"/>
      <c r="G6970" s="64" t="s">
        <v>1663</v>
      </c>
      <c r="H6970" s="760" t="s">
        <v>1723</v>
      </c>
      <c r="I6970" s="70"/>
      <c r="J6970" s="217"/>
      <c r="K6970" s="760"/>
      <c r="L6970" s="760"/>
      <c r="M6970" s="65"/>
    </row>
    <row r="6971" spans="2:13">
      <c r="B6971" s="66" t="s">
        <v>1714</v>
      </c>
      <c r="C6971" s="140">
        <v>1</v>
      </c>
      <c r="D6971" s="63" t="s">
        <v>1664</v>
      </c>
      <c r="E6971" s="90">
        <v>90</v>
      </c>
      <c r="F6971" s="68"/>
      <c r="G6971" s="72" t="s">
        <v>1664</v>
      </c>
      <c r="H6971" s="91" t="s">
        <v>1723</v>
      </c>
      <c r="I6971" s="70"/>
      <c r="J6971" s="217"/>
      <c r="K6971" s="760"/>
      <c r="L6971" s="760"/>
      <c r="M6971" s="65"/>
    </row>
    <row r="6972" spans="2:13">
      <c r="B6972" s="844" t="s">
        <v>1671</v>
      </c>
      <c r="C6972" s="839"/>
      <c r="D6972" s="840"/>
      <c r="E6972" s="838" t="s">
        <v>1672</v>
      </c>
      <c r="F6972" s="839"/>
      <c r="G6972" s="840"/>
      <c r="H6972" s="838" t="s">
        <v>1673</v>
      </c>
      <c r="I6972" s="839"/>
      <c r="J6972" s="840"/>
      <c r="K6972" s="838" t="s">
        <v>1701</v>
      </c>
      <c r="L6972" s="839"/>
      <c r="M6972" s="845"/>
    </row>
    <row r="6973" spans="2:13">
      <c r="B6973" s="73" t="s">
        <v>1674</v>
      </c>
      <c r="C6973" s="762" t="s">
        <v>1675</v>
      </c>
      <c r="D6973" s="763" t="s">
        <v>1676</v>
      </c>
      <c r="E6973" s="761" t="s">
        <v>1674</v>
      </c>
      <c r="F6973" s="762" t="s">
        <v>1675</v>
      </c>
      <c r="G6973" s="763" t="s">
        <v>1676</v>
      </c>
      <c r="H6973" s="761" t="s">
        <v>1694</v>
      </c>
      <c r="I6973" s="762" t="s">
        <v>1731</v>
      </c>
      <c r="J6973" s="763" t="s">
        <v>1732</v>
      </c>
      <c r="K6973" s="761" t="s">
        <v>1702</v>
      </c>
      <c r="L6973" s="762"/>
      <c r="M6973" s="77" t="s">
        <v>1703</v>
      </c>
    </row>
    <row r="6974" spans="2:13">
      <c r="B6974" s="61" t="s">
        <v>1678</v>
      </c>
      <c r="C6974" s="86" t="s">
        <v>1144</v>
      </c>
      <c r="D6974" s="92">
        <v>102</v>
      </c>
      <c r="E6974" s="759" t="s">
        <v>1678</v>
      </c>
      <c r="F6974" s="86" t="s">
        <v>1280</v>
      </c>
      <c r="G6974" s="92">
        <v>60</v>
      </c>
      <c r="H6974" s="759" t="s">
        <v>1695</v>
      </c>
      <c r="I6974" s="86">
        <v>0</v>
      </c>
      <c r="J6974" s="92">
        <v>10</v>
      </c>
      <c r="K6974" s="759" t="s">
        <v>1704</v>
      </c>
      <c r="L6974" s="760"/>
      <c r="M6974" s="107">
        <v>30</v>
      </c>
    </row>
    <row r="6975" spans="2:13">
      <c r="B6975" s="61" t="s">
        <v>1679</v>
      </c>
      <c r="C6975" s="86" t="s">
        <v>1722</v>
      </c>
      <c r="D6975" s="92">
        <v>0</v>
      </c>
      <c r="E6975" s="759" t="s">
        <v>1679</v>
      </c>
      <c r="F6975" s="109" t="s">
        <v>855</v>
      </c>
      <c r="G6975" s="92">
        <v>95</v>
      </c>
      <c r="H6975" s="759" t="s">
        <v>1696</v>
      </c>
      <c r="I6975" s="86">
        <v>90</v>
      </c>
      <c r="J6975" s="92">
        <v>0</v>
      </c>
      <c r="K6975" s="759" t="s">
        <v>1735</v>
      </c>
      <c r="L6975" s="760"/>
      <c r="M6975" s="107">
        <v>25</v>
      </c>
    </row>
    <row r="6976" spans="2:13">
      <c r="B6976" s="61" t="s">
        <v>1680</v>
      </c>
      <c r="C6976" s="86" t="s">
        <v>644</v>
      </c>
      <c r="D6976" s="92">
        <v>81</v>
      </c>
      <c r="E6976" s="759" t="s">
        <v>1680</v>
      </c>
      <c r="F6976" s="86" t="s">
        <v>1722</v>
      </c>
      <c r="G6976" s="92">
        <v>0</v>
      </c>
      <c r="H6976" s="759" t="s">
        <v>1697</v>
      </c>
      <c r="I6976" s="86">
        <v>0</v>
      </c>
      <c r="J6976" s="92">
        <v>20</v>
      </c>
      <c r="K6976" s="67" t="s">
        <v>1706</v>
      </c>
      <c r="L6976" s="68"/>
      <c r="M6976" s="101">
        <v>0</v>
      </c>
    </row>
    <row r="6977" spans="2:13">
      <c r="B6977" s="61" t="s">
        <v>1681</v>
      </c>
      <c r="C6977" s="86" t="s">
        <v>1722</v>
      </c>
      <c r="D6977" s="92">
        <v>0</v>
      </c>
      <c r="E6977" s="759" t="s">
        <v>1681</v>
      </c>
      <c r="F6977" s="86" t="s">
        <v>1722</v>
      </c>
      <c r="G6977" s="92">
        <v>0</v>
      </c>
      <c r="H6977" s="759" t="s">
        <v>1698</v>
      </c>
      <c r="I6977" s="86">
        <v>0</v>
      </c>
      <c r="J6977" s="92">
        <v>0</v>
      </c>
      <c r="K6977" s="838" t="s">
        <v>1707</v>
      </c>
      <c r="L6977" s="839"/>
      <c r="M6977" s="845"/>
    </row>
    <row r="6978" spans="2:13">
      <c r="B6978" s="61" t="s">
        <v>1682</v>
      </c>
      <c r="C6978" s="86" t="s">
        <v>1722</v>
      </c>
      <c r="D6978" s="92">
        <v>0</v>
      </c>
      <c r="E6978" s="759" t="s">
        <v>1682</v>
      </c>
      <c r="F6978" s="86" t="s">
        <v>885</v>
      </c>
      <c r="G6978" s="92">
        <v>60</v>
      </c>
      <c r="H6978" s="760" t="s">
        <v>1724</v>
      </c>
      <c r="I6978" s="86">
        <v>50</v>
      </c>
      <c r="J6978" s="92">
        <v>0</v>
      </c>
      <c r="K6978" s="846" t="s">
        <v>1708</v>
      </c>
      <c r="L6978" s="847"/>
      <c r="M6978" s="107">
        <v>0</v>
      </c>
    </row>
    <row r="6979" spans="2:13">
      <c r="B6979" s="61" t="s">
        <v>1683</v>
      </c>
      <c r="C6979" s="86" t="s">
        <v>1722</v>
      </c>
      <c r="D6979" s="92">
        <v>0</v>
      </c>
      <c r="E6979" s="759" t="s">
        <v>1683</v>
      </c>
      <c r="F6979" s="86" t="s">
        <v>1722</v>
      </c>
      <c r="G6979" s="92">
        <v>0</v>
      </c>
      <c r="H6979" s="759" t="s">
        <v>1699</v>
      </c>
      <c r="I6979" s="86">
        <v>75</v>
      </c>
      <c r="J6979" s="92">
        <v>30</v>
      </c>
      <c r="K6979" s="846" t="s">
        <v>1709</v>
      </c>
      <c r="L6979" s="847"/>
      <c r="M6979" s="107">
        <v>0</v>
      </c>
    </row>
    <row r="6980" spans="2:13">
      <c r="B6980" s="61" t="s">
        <v>1684</v>
      </c>
      <c r="C6980" s="94" t="s">
        <v>1155</v>
      </c>
      <c r="D6980" s="92">
        <v>40</v>
      </c>
      <c r="E6980" s="759" t="s">
        <v>1684</v>
      </c>
      <c r="F6980" s="86" t="s">
        <v>1722</v>
      </c>
      <c r="G6980" s="92">
        <v>0</v>
      </c>
      <c r="H6980" s="759" t="s">
        <v>1685</v>
      </c>
      <c r="I6980" s="86">
        <v>85</v>
      </c>
      <c r="J6980" s="92">
        <v>30</v>
      </c>
      <c r="K6980" s="846" t="s">
        <v>1710</v>
      </c>
      <c r="L6980" s="847"/>
      <c r="M6980" s="107">
        <v>0</v>
      </c>
    </row>
    <row r="6981" spans="2:13">
      <c r="B6981" s="61" t="s">
        <v>1685</v>
      </c>
      <c r="C6981" s="86" t="s">
        <v>1723</v>
      </c>
      <c r="D6981" s="92" t="s">
        <v>1723</v>
      </c>
      <c r="E6981" s="759" t="s">
        <v>1685</v>
      </c>
      <c r="F6981" s="86" t="s">
        <v>1723</v>
      </c>
      <c r="G6981" s="92" t="s">
        <v>1723</v>
      </c>
      <c r="H6981" s="759" t="s">
        <v>1700</v>
      </c>
      <c r="I6981" s="100">
        <v>0</v>
      </c>
      <c r="J6981" s="106">
        <v>0</v>
      </c>
      <c r="K6981" s="593" t="s">
        <v>2003</v>
      </c>
      <c r="L6981" s="100"/>
      <c r="M6981" s="101">
        <v>0</v>
      </c>
    </row>
    <row r="6982" spans="2:13">
      <c r="B6982" s="61" t="s">
        <v>1686</v>
      </c>
      <c r="C6982" s="94" t="s">
        <v>811</v>
      </c>
      <c r="D6982" s="92">
        <v>100</v>
      </c>
      <c r="E6982" s="759" t="s">
        <v>1686</v>
      </c>
      <c r="F6982" s="86" t="s">
        <v>1722</v>
      </c>
      <c r="G6982" s="92">
        <v>0</v>
      </c>
      <c r="H6982" s="848" t="s">
        <v>1712</v>
      </c>
      <c r="I6982" s="849"/>
      <c r="J6982" s="81" t="s">
        <v>1711</v>
      </c>
      <c r="K6982" s="97">
        <v>20</v>
      </c>
      <c r="L6982" s="82" t="s">
        <v>1705</v>
      </c>
      <c r="M6982" s="98">
        <v>135</v>
      </c>
    </row>
    <row r="6983" spans="2:13">
      <c r="B6983" s="61" t="s">
        <v>1687</v>
      </c>
      <c r="C6983" s="86" t="s">
        <v>1722</v>
      </c>
      <c r="D6983" s="92">
        <v>0</v>
      </c>
      <c r="E6983" s="759" t="s">
        <v>1687</v>
      </c>
      <c r="F6983" s="86" t="s">
        <v>1722</v>
      </c>
      <c r="G6983" s="92">
        <v>0</v>
      </c>
      <c r="H6983" s="760"/>
      <c r="I6983" s="760"/>
      <c r="J6983" s="760"/>
      <c r="K6983" s="760"/>
      <c r="L6983" s="760"/>
      <c r="M6983" s="65"/>
    </row>
    <row r="6984" spans="2:13">
      <c r="B6984" s="61" t="s">
        <v>1688</v>
      </c>
      <c r="C6984" s="86" t="s">
        <v>1722</v>
      </c>
      <c r="D6984" s="92">
        <v>0</v>
      </c>
      <c r="E6984" s="759" t="s">
        <v>1688</v>
      </c>
      <c r="F6984" s="86" t="s">
        <v>1722</v>
      </c>
      <c r="G6984" s="92">
        <v>0</v>
      </c>
      <c r="H6984" s="760"/>
      <c r="I6984" s="760"/>
      <c r="J6984" s="760"/>
      <c r="K6984" s="760"/>
      <c r="L6984" s="760"/>
      <c r="M6984" s="65"/>
    </row>
    <row r="6985" spans="2:13">
      <c r="B6985" s="61" t="s">
        <v>1689</v>
      </c>
      <c r="C6985" s="86" t="s">
        <v>1749</v>
      </c>
      <c r="D6985" s="92">
        <v>80</v>
      </c>
      <c r="E6985" s="759" t="s">
        <v>1689</v>
      </c>
      <c r="F6985" s="86" t="s">
        <v>1722</v>
      </c>
      <c r="G6985" s="92">
        <v>0</v>
      </c>
      <c r="H6985" s="760"/>
      <c r="I6985" s="760"/>
      <c r="J6985" s="760"/>
      <c r="K6985" s="760"/>
      <c r="L6985" s="760"/>
      <c r="M6985" s="65"/>
    </row>
    <row r="6986" spans="2:13">
      <c r="B6986" s="61" t="s">
        <v>1690</v>
      </c>
      <c r="C6986" s="86" t="s">
        <v>1722</v>
      </c>
      <c r="D6986" s="92">
        <v>0</v>
      </c>
      <c r="E6986" s="759" t="s">
        <v>1690</v>
      </c>
      <c r="F6986" s="86" t="s">
        <v>1722</v>
      </c>
      <c r="G6986" s="92">
        <v>0</v>
      </c>
      <c r="H6986" s="760"/>
      <c r="I6986" s="760"/>
      <c r="J6986" s="760"/>
      <c r="K6986" s="760"/>
      <c r="L6986" s="760"/>
      <c r="M6986" s="65"/>
    </row>
    <row r="6987" spans="2:13">
      <c r="B6987" s="61" t="s">
        <v>1691</v>
      </c>
      <c r="C6987" s="86" t="s">
        <v>986</v>
      </c>
      <c r="D6987" s="92">
        <v>20</v>
      </c>
      <c r="E6987" s="759" t="s">
        <v>1691</v>
      </c>
      <c r="F6987" s="86" t="s">
        <v>1722</v>
      </c>
      <c r="G6987" s="92">
        <v>0</v>
      </c>
      <c r="H6987" s="86" t="s">
        <v>1716</v>
      </c>
      <c r="I6987" s="760"/>
      <c r="J6987" s="85" t="s">
        <v>1717</v>
      </c>
      <c r="K6987" s="760"/>
      <c r="L6987" s="85" t="s">
        <v>1718</v>
      </c>
      <c r="M6987" s="65"/>
    </row>
    <row r="6988" spans="2:13">
      <c r="B6988" s="61" t="s">
        <v>1692</v>
      </c>
      <c r="C6988" s="86" t="s">
        <v>1722</v>
      </c>
      <c r="D6988" s="92">
        <v>0</v>
      </c>
      <c r="E6988" s="759" t="s">
        <v>1692</v>
      </c>
      <c r="F6988" s="86" t="s">
        <v>1722</v>
      </c>
      <c r="G6988" s="92">
        <v>0</v>
      </c>
      <c r="H6988" s="760"/>
      <c r="I6988" s="760"/>
      <c r="J6988" s="760"/>
      <c r="K6988" s="760"/>
      <c r="L6988" s="760"/>
      <c r="M6988" s="65"/>
    </row>
    <row r="6989" spans="2:13">
      <c r="B6989" s="61" t="s">
        <v>1677</v>
      </c>
      <c r="C6989" s="96" t="s">
        <v>1262</v>
      </c>
      <c r="D6989" s="92">
        <v>110</v>
      </c>
      <c r="E6989" s="759" t="s">
        <v>1677</v>
      </c>
      <c r="F6989" s="86" t="s">
        <v>761</v>
      </c>
      <c r="G6989" s="92">
        <v>80</v>
      </c>
      <c r="H6989" s="760"/>
      <c r="I6989" s="760"/>
      <c r="J6989" s="760"/>
      <c r="K6989" s="760"/>
      <c r="L6989" s="760"/>
      <c r="M6989" s="65"/>
    </row>
    <row r="6990" spans="2:13">
      <c r="B6990" s="61" t="s">
        <v>1693</v>
      </c>
      <c r="C6990" s="86" t="s">
        <v>964</v>
      </c>
      <c r="D6990" s="92">
        <v>75</v>
      </c>
      <c r="E6990" s="759" t="s">
        <v>1693</v>
      </c>
      <c r="F6990" s="86" t="s">
        <v>1722</v>
      </c>
      <c r="G6990" s="92">
        <v>0</v>
      </c>
      <c r="H6990" s="760"/>
      <c r="I6990" s="760"/>
      <c r="J6990" s="760"/>
      <c r="K6990" s="760"/>
      <c r="L6990" s="760"/>
      <c r="M6990" s="65"/>
    </row>
    <row r="6991" spans="2:13" ht="15.75" thickBot="1">
      <c r="B6991" s="102" t="s">
        <v>1729</v>
      </c>
      <c r="C6991" s="93"/>
      <c r="D6991" s="108">
        <v>76</v>
      </c>
      <c r="E6991" s="103" t="s">
        <v>1730</v>
      </c>
      <c r="F6991" s="93"/>
      <c r="G6991" s="108">
        <v>74</v>
      </c>
      <c r="H6991" s="83"/>
      <c r="I6991" s="83"/>
      <c r="J6991" s="83"/>
      <c r="K6991" s="83"/>
      <c r="L6991" s="83"/>
      <c r="M6991" s="84"/>
    </row>
    <row r="6992" spans="2:13" ht="16.5" thickTop="1" thickBot="1">
      <c r="B6992" s="104"/>
      <c r="C6992" s="105"/>
      <c r="D6992" s="142"/>
      <c r="E6992" s="104"/>
      <c r="F6992" s="105"/>
      <c r="G6992" s="142"/>
      <c r="H6992" s="58"/>
      <c r="I6992" s="58"/>
      <c r="J6992" s="58"/>
      <c r="K6992" s="58"/>
      <c r="L6992" s="58"/>
      <c r="M6992" s="58"/>
    </row>
    <row r="6993" spans="2:13" ht="16.5" thickTop="1" thickBot="1">
      <c r="B6993" s="833" t="s">
        <v>2206</v>
      </c>
      <c r="C6993" s="834"/>
      <c r="D6993" s="835" t="s">
        <v>1658</v>
      </c>
      <c r="E6993" s="836"/>
      <c r="F6993" s="836"/>
      <c r="G6993" s="836"/>
      <c r="H6993" s="836"/>
      <c r="I6993" s="837"/>
      <c r="J6993" s="190"/>
      <c r="K6993" s="59"/>
      <c r="L6993" s="59"/>
      <c r="M6993" s="60"/>
    </row>
    <row r="6994" spans="2:13" ht="15.75" thickTop="1">
      <c r="B6994" s="66" t="s">
        <v>1667</v>
      </c>
      <c r="C6994" s="767" t="s">
        <v>2114</v>
      </c>
      <c r="D6994" s="766" t="s">
        <v>1652</v>
      </c>
      <c r="E6994" s="767" t="s">
        <v>1653</v>
      </c>
      <c r="F6994" s="767" t="s">
        <v>1654</v>
      </c>
      <c r="G6994" s="767" t="s">
        <v>1656</v>
      </c>
      <c r="H6994" s="767" t="s">
        <v>1655</v>
      </c>
      <c r="I6994" s="768" t="s">
        <v>1657</v>
      </c>
      <c r="J6994" s="191"/>
      <c r="K6994" s="765"/>
      <c r="L6994" s="765"/>
      <c r="M6994" s="65"/>
    </row>
    <row r="6995" spans="2:13">
      <c r="B6995" s="66" t="s">
        <v>1757</v>
      </c>
      <c r="C6995" s="86" t="s">
        <v>1792</v>
      </c>
      <c r="D6995" s="87">
        <v>70</v>
      </c>
      <c r="E6995" s="88">
        <v>120</v>
      </c>
      <c r="F6995" s="88">
        <v>40</v>
      </c>
      <c r="G6995" s="88">
        <v>95</v>
      </c>
      <c r="H6995" s="88">
        <v>40</v>
      </c>
      <c r="I6995" s="89">
        <v>95</v>
      </c>
      <c r="J6995" s="191"/>
      <c r="K6995" s="765"/>
      <c r="L6995" s="765"/>
      <c r="M6995" s="65"/>
    </row>
    <row r="6996" spans="2:13">
      <c r="B6996" s="66" t="s">
        <v>1665</v>
      </c>
      <c r="C6996" s="86" t="s">
        <v>16</v>
      </c>
      <c r="D6996" s="838" t="s">
        <v>1669</v>
      </c>
      <c r="E6996" s="839"/>
      <c r="F6996" s="839"/>
      <c r="G6996" s="839"/>
      <c r="H6996" s="839"/>
      <c r="I6996" s="840"/>
      <c r="J6996" s="191"/>
      <c r="K6996" s="765"/>
      <c r="L6996" s="765"/>
      <c r="M6996" s="65"/>
    </row>
    <row r="6997" spans="2:13">
      <c r="B6997" s="66" t="s">
        <v>1666</v>
      </c>
      <c r="C6997" s="86" t="s">
        <v>1</v>
      </c>
      <c r="D6997" s="841" t="s">
        <v>1661</v>
      </c>
      <c r="E6997" s="842"/>
      <c r="F6997" s="842"/>
      <c r="G6997" s="842" t="s">
        <v>1662</v>
      </c>
      <c r="H6997" s="842"/>
      <c r="I6997" s="843"/>
      <c r="J6997" s="191"/>
      <c r="K6997" s="765"/>
      <c r="L6997" s="765"/>
      <c r="M6997" s="65"/>
    </row>
    <row r="6998" spans="2:13">
      <c r="B6998" s="66" t="s">
        <v>1670</v>
      </c>
      <c r="C6998" s="96" t="s">
        <v>1554</v>
      </c>
      <c r="D6998" s="63" t="s">
        <v>1663</v>
      </c>
      <c r="E6998" s="765" t="s">
        <v>1351</v>
      </c>
      <c r="F6998" s="765"/>
      <c r="G6998" s="64" t="s">
        <v>1663</v>
      </c>
      <c r="H6998" s="765" t="s">
        <v>752</v>
      </c>
      <c r="I6998" s="70"/>
      <c r="J6998" s="589"/>
      <c r="K6998" s="765"/>
      <c r="L6998" s="765"/>
      <c r="M6998" s="65"/>
    </row>
    <row r="6999" spans="2:13">
      <c r="B6999" s="66" t="s">
        <v>1659</v>
      </c>
      <c r="C6999" s="140">
        <v>972.8</v>
      </c>
      <c r="D6999" s="71" t="s">
        <v>1664</v>
      </c>
      <c r="E6999" s="90">
        <v>80</v>
      </c>
      <c r="F6999" s="68"/>
      <c r="G6999" s="72" t="s">
        <v>1664</v>
      </c>
      <c r="H6999" s="90">
        <v>80</v>
      </c>
      <c r="I6999" s="69"/>
      <c r="J6999" s="127"/>
      <c r="K6999" s="765"/>
      <c r="L6999" s="765"/>
      <c r="M6999" s="65"/>
    </row>
    <row r="7000" spans="2:13">
      <c r="B7000" s="66" t="s">
        <v>1660</v>
      </c>
      <c r="C7000" s="140">
        <v>141.69999999999999</v>
      </c>
      <c r="D7000" s="838" t="s">
        <v>1668</v>
      </c>
      <c r="E7000" s="839"/>
      <c r="F7000" s="839"/>
      <c r="G7000" s="839"/>
      <c r="H7000" s="839"/>
      <c r="I7000" s="840"/>
      <c r="J7000" s="127"/>
      <c r="K7000" s="765"/>
      <c r="L7000" s="765"/>
      <c r="M7000" s="65"/>
    </row>
    <row r="7001" spans="2:13">
      <c r="B7001" s="66" t="s">
        <v>1728</v>
      </c>
      <c r="C7001" s="140">
        <v>441.94</v>
      </c>
      <c r="D7001" s="841" t="s">
        <v>1661</v>
      </c>
      <c r="E7001" s="842"/>
      <c r="F7001" s="842"/>
      <c r="G7001" s="842" t="s">
        <v>1662</v>
      </c>
      <c r="H7001" s="842"/>
      <c r="I7001" s="843"/>
      <c r="J7001" s="127"/>
      <c r="K7001" s="765"/>
      <c r="L7001" s="765"/>
      <c r="M7001" s="65"/>
    </row>
    <row r="7002" spans="2:13">
      <c r="B7002" s="66" t="s">
        <v>1713</v>
      </c>
      <c r="C7002" s="140">
        <v>1.08</v>
      </c>
      <c r="D7002" s="63" t="s">
        <v>1663</v>
      </c>
      <c r="E7002" s="765" t="s">
        <v>1271</v>
      </c>
      <c r="F7002" s="765"/>
      <c r="G7002" s="64" t="s">
        <v>1663</v>
      </c>
      <c r="H7002" s="765" t="s">
        <v>761</v>
      </c>
      <c r="I7002" s="70"/>
      <c r="J7002" s="127"/>
      <c r="K7002" s="765"/>
      <c r="L7002" s="765"/>
      <c r="M7002" s="65"/>
    </row>
    <row r="7003" spans="2:13">
      <c r="B7003" s="66" t="s">
        <v>1714</v>
      </c>
      <c r="C7003" s="140">
        <v>1.46</v>
      </c>
      <c r="D7003" s="63" t="s">
        <v>1664</v>
      </c>
      <c r="E7003" s="90">
        <v>95</v>
      </c>
      <c r="F7003" s="68"/>
      <c r="G7003" s="72" t="s">
        <v>1664</v>
      </c>
      <c r="H7003" s="91">
        <v>80</v>
      </c>
      <c r="I7003" s="70"/>
      <c r="J7003" s="127"/>
      <c r="K7003" s="765"/>
      <c r="L7003" s="765"/>
      <c r="M7003" s="65"/>
    </row>
    <row r="7004" spans="2:13">
      <c r="B7004" s="844" t="s">
        <v>1671</v>
      </c>
      <c r="C7004" s="839"/>
      <c r="D7004" s="840"/>
      <c r="E7004" s="838" t="s">
        <v>1672</v>
      </c>
      <c r="F7004" s="839"/>
      <c r="G7004" s="840"/>
      <c r="H7004" s="838" t="s">
        <v>1673</v>
      </c>
      <c r="I7004" s="839"/>
      <c r="J7004" s="840"/>
      <c r="K7004" s="838" t="s">
        <v>1701</v>
      </c>
      <c r="L7004" s="839"/>
      <c r="M7004" s="845"/>
    </row>
    <row r="7005" spans="2:13">
      <c r="B7005" s="73" t="s">
        <v>1674</v>
      </c>
      <c r="C7005" s="767" t="s">
        <v>1675</v>
      </c>
      <c r="D7005" s="768" t="s">
        <v>1676</v>
      </c>
      <c r="E7005" s="766" t="s">
        <v>1674</v>
      </c>
      <c r="F7005" s="767" t="s">
        <v>1675</v>
      </c>
      <c r="G7005" s="768" t="s">
        <v>1676</v>
      </c>
      <c r="H7005" s="766" t="s">
        <v>1694</v>
      </c>
      <c r="I7005" s="767" t="s">
        <v>1731</v>
      </c>
      <c r="J7005" s="768" t="s">
        <v>1732</v>
      </c>
      <c r="K7005" s="766" t="s">
        <v>1702</v>
      </c>
      <c r="L7005" s="767"/>
      <c r="M7005" s="77" t="s">
        <v>1703</v>
      </c>
    </row>
    <row r="7006" spans="2:13">
      <c r="B7006" s="61" t="s">
        <v>1678</v>
      </c>
      <c r="C7006" s="86" t="s">
        <v>1144</v>
      </c>
      <c r="D7006" s="92">
        <v>102</v>
      </c>
      <c r="E7006" s="764" t="s">
        <v>1678</v>
      </c>
      <c r="F7006" s="86" t="s">
        <v>1280</v>
      </c>
      <c r="G7006" s="92">
        <v>60</v>
      </c>
      <c r="H7006" s="764" t="s">
        <v>1695</v>
      </c>
      <c r="I7006" s="86">
        <v>0</v>
      </c>
      <c r="J7006" s="92">
        <v>0</v>
      </c>
      <c r="K7006" s="764" t="s">
        <v>1704</v>
      </c>
      <c r="L7006" s="765"/>
      <c r="M7006" s="107">
        <v>0</v>
      </c>
    </row>
    <row r="7007" spans="2:13">
      <c r="B7007" s="61" t="s">
        <v>1679</v>
      </c>
      <c r="C7007" s="86" t="s">
        <v>1722</v>
      </c>
      <c r="D7007" s="92">
        <v>0</v>
      </c>
      <c r="E7007" s="764" t="s">
        <v>1679</v>
      </c>
      <c r="F7007" s="86" t="s">
        <v>1722</v>
      </c>
      <c r="G7007" s="92">
        <v>0</v>
      </c>
      <c r="H7007" s="764" t="s">
        <v>1696</v>
      </c>
      <c r="I7007" s="86">
        <v>90</v>
      </c>
      <c r="J7007" s="92">
        <v>0</v>
      </c>
      <c r="K7007" s="764" t="s">
        <v>1735</v>
      </c>
      <c r="L7007" s="765"/>
      <c r="M7007" s="107">
        <v>0</v>
      </c>
    </row>
    <row r="7008" spans="2:13">
      <c r="B7008" s="61" t="s">
        <v>1680</v>
      </c>
      <c r="C7008" s="86" t="s">
        <v>1723</v>
      </c>
      <c r="D7008" s="92" t="s">
        <v>1723</v>
      </c>
      <c r="E7008" s="764" t="s">
        <v>1680</v>
      </c>
      <c r="F7008" s="86" t="s">
        <v>1723</v>
      </c>
      <c r="G7008" s="92" t="s">
        <v>1723</v>
      </c>
      <c r="H7008" s="764" t="s">
        <v>1697</v>
      </c>
      <c r="I7008" s="86">
        <v>0</v>
      </c>
      <c r="J7008" s="92">
        <v>20</v>
      </c>
      <c r="K7008" s="67" t="s">
        <v>1706</v>
      </c>
      <c r="L7008" s="68"/>
      <c r="M7008" s="101">
        <v>0</v>
      </c>
    </row>
    <row r="7009" spans="2:13">
      <c r="B7009" s="61" t="s">
        <v>1681</v>
      </c>
      <c r="C7009" s="86" t="s">
        <v>1722</v>
      </c>
      <c r="D7009" s="92">
        <v>0</v>
      </c>
      <c r="E7009" s="764" t="s">
        <v>1681</v>
      </c>
      <c r="F7009" s="86" t="s">
        <v>1722</v>
      </c>
      <c r="G7009" s="92">
        <v>0</v>
      </c>
      <c r="H7009" s="764" t="s">
        <v>1698</v>
      </c>
      <c r="I7009" s="86">
        <v>0</v>
      </c>
      <c r="J7009" s="92">
        <v>10</v>
      </c>
      <c r="K7009" s="838" t="s">
        <v>1707</v>
      </c>
      <c r="L7009" s="839"/>
      <c r="M7009" s="845"/>
    </row>
    <row r="7010" spans="2:13">
      <c r="B7010" s="61" t="s">
        <v>1682</v>
      </c>
      <c r="C7010" s="86" t="s">
        <v>1722</v>
      </c>
      <c r="D7010" s="92">
        <v>0</v>
      </c>
      <c r="E7010" s="764" t="s">
        <v>1682</v>
      </c>
      <c r="F7010" s="86" t="s">
        <v>1722</v>
      </c>
      <c r="G7010" s="92">
        <v>0</v>
      </c>
      <c r="H7010" s="765" t="s">
        <v>1724</v>
      </c>
      <c r="I7010" s="86">
        <v>50</v>
      </c>
      <c r="J7010" s="92">
        <v>0</v>
      </c>
      <c r="K7010" s="846" t="s">
        <v>1708</v>
      </c>
      <c r="L7010" s="847"/>
      <c r="M7010" s="107">
        <v>0</v>
      </c>
    </row>
    <row r="7011" spans="2:13">
      <c r="B7011" s="61" t="s">
        <v>1683</v>
      </c>
      <c r="C7011" s="86" t="s">
        <v>663</v>
      </c>
      <c r="D7011" s="92">
        <v>90</v>
      </c>
      <c r="E7011" s="764" t="s">
        <v>1683</v>
      </c>
      <c r="F7011" s="86" t="s">
        <v>950</v>
      </c>
      <c r="G7011" s="92">
        <v>95</v>
      </c>
      <c r="H7011" s="764" t="s">
        <v>1699</v>
      </c>
      <c r="I7011" s="86">
        <v>0</v>
      </c>
      <c r="J7011" s="92">
        <v>30</v>
      </c>
      <c r="K7011" s="846" t="s">
        <v>1709</v>
      </c>
      <c r="L7011" s="847"/>
      <c r="M7011" s="107">
        <v>0</v>
      </c>
    </row>
    <row r="7012" spans="2:13">
      <c r="B7012" s="61" t="s">
        <v>1684</v>
      </c>
      <c r="C7012" s="94" t="s">
        <v>1155</v>
      </c>
      <c r="D7012" s="92">
        <v>40</v>
      </c>
      <c r="E7012" s="764" t="s">
        <v>1684</v>
      </c>
      <c r="F7012" s="86" t="s">
        <v>1722</v>
      </c>
      <c r="G7012" s="92">
        <v>0</v>
      </c>
      <c r="H7012" s="764" t="s">
        <v>1685</v>
      </c>
      <c r="I7012" s="86">
        <v>85</v>
      </c>
      <c r="J7012" s="92">
        <v>30</v>
      </c>
      <c r="K7012" s="846" t="s">
        <v>1710</v>
      </c>
      <c r="L7012" s="847"/>
      <c r="M7012" s="107">
        <v>0</v>
      </c>
    </row>
    <row r="7013" spans="2:13">
      <c r="B7013" s="61" t="s">
        <v>1685</v>
      </c>
      <c r="C7013" s="86" t="s">
        <v>1095</v>
      </c>
      <c r="D7013" s="92">
        <v>80</v>
      </c>
      <c r="E7013" s="764" t="s">
        <v>1685</v>
      </c>
      <c r="F7013" s="86" t="s">
        <v>1722</v>
      </c>
      <c r="G7013" s="92">
        <v>0</v>
      </c>
      <c r="H7013" s="764" t="s">
        <v>1700</v>
      </c>
      <c r="I7013" s="100">
        <v>0</v>
      </c>
      <c r="J7013" s="106">
        <v>0</v>
      </c>
      <c r="K7013" s="593" t="s">
        <v>2003</v>
      </c>
      <c r="L7013" s="100"/>
      <c r="M7013" s="101">
        <v>0</v>
      </c>
    </row>
    <row r="7014" spans="2:13">
      <c r="B7014" s="61" t="s">
        <v>1686</v>
      </c>
      <c r="C7014" s="94" t="s">
        <v>811</v>
      </c>
      <c r="D7014" s="92">
        <v>100</v>
      </c>
      <c r="E7014" s="764" t="s">
        <v>1686</v>
      </c>
      <c r="F7014" s="86" t="s">
        <v>1722</v>
      </c>
      <c r="G7014" s="92">
        <v>0</v>
      </c>
      <c r="H7014" s="848" t="s">
        <v>1712</v>
      </c>
      <c r="I7014" s="849"/>
      <c r="J7014" s="81" t="s">
        <v>1711</v>
      </c>
      <c r="K7014" s="97">
        <v>40</v>
      </c>
      <c r="L7014" s="82" t="s">
        <v>1705</v>
      </c>
      <c r="M7014" s="98">
        <v>135</v>
      </c>
    </row>
    <row r="7015" spans="2:13">
      <c r="B7015" s="61" t="s">
        <v>1687</v>
      </c>
      <c r="C7015" s="86" t="s">
        <v>693</v>
      </c>
      <c r="D7015" s="92">
        <v>36</v>
      </c>
      <c r="E7015" s="764" t="s">
        <v>1687</v>
      </c>
      <c r="F7015" s="86" t="s">
        <v>1722</v>
      </c>
      <c r="G7015" s="92">
        <v>0</v>
      </c>
      <c r="H7015" s="765"/>
      <c r="I7015" s="765"/>
      <c r="J7015" s="765"/>
      <c r="K7015" s="765"/>
      <c r="L7015" s="765"/>
      <c r="M7015" s="65"/>
    </row>
    <row r="7016" spans="2:13">
      <c r="B7016" s="61" t="s">
        <v>1688</v>
      </c>
      <c r="C7016" s="96" t="s">
        <v>1372</v>
      </c>
      <c r="D7016" s="92">
        <v>72</v>
      </c>
      <c r="E7016" s="764" t="s">
        <v>1688</v>
      </c>
      <c r="F7016" s="86" t="s">
        <v>1722</v>
      </c>
      <c r="G7016" s="92">
        <v>0</v>
      </c>
      <c r="H7016" s="765"/>
      <c r="I7016" s="765"/>
      <c r="J7016" s="765"/>
      <c r="K7016" s="765"/>
      <c r="L7016" s="765"/>
      <c r="M7016" s="65"/>
    </row>
    <row r="7017" spans="2:13">
      <c r="B7017" s="61" t="s">
        <v>1689</v>
      </c>
      <c r="C7017" s="94" t="s">
        <v>879</v>
      </c>
      <c r="D7017" s="92">
        <v>51</v>
      </c>
      <c r="E7017" s="764" t="s">
        <v>1689</v>
      </c>
      <c r="F7017" s="86" t="s">
        <v>1722</v>
      </c>
      <c r="G7017" s="92">
        <v>0</v>
      </c>
      <c r="H7017" s="765"/>
      <c r="I7017" s="765"/>
      <c r="J7017" s="765"/>
      <c r="K7017" s="765"/>
      <c r="L7017" s="765"/>
      <c r="M7017" s="65"/>
    </row>
    <row r="7018" spans="2:13">
      <c r="B7018" s="61" t="s">
        <v>1690</v>
      </c>
      <c r="C7018" s="94" t="s">
        <v>1157</v>
      </c>
      <c r="D7018" s="92">
        <v>40</v>
      </c>
      <c r="E7018" s="764" t="s">
        <v>1690</v>
      </c>
      <c r="F7018" s="109" t="s">
        <v>1851</v>
      </c>
      <c r="G7018" s="92">
        <v>60</v>
      </c>
      <c r="H7018" s="765"/>
      <c r="I7018" s="765"/>
      <c r="J7018" s="765"/>
      <c r="K7018" s="765"/>
      <c r="L7018" s="765"/>
      <c r="M7018" s="65"/>
    </row>
    <row r="7019" spans="2:13">
      <c r="B7019" s="61" t="s">
        <v>1691</v>
      </c>
      <c r="C7019" s="86" t="s">
        <v>1722</v>
      </c>
      <c r="D7019" s="92">
        <v>0</v>
      </c>
      <c r="E7019" s="764" t="s">
        <v>1691</v>
      </c>
      <c r="F7019" s="86" t="s">
        <v>1722</v>
      </c>
      <c r="G7019" s="92">
        <v>0</v>
      </c>
      <c r="H7019" s="86" t="s">
        <v>1716</v>
      </c>
      <c r="I7019" s="765"/>
      <c r="J7019" s="85" t="s">
        <v>1717</v>
      </c>
      <c r="K7019" s="765"/>
      <c r="L7019" s="85" t="s">
        <v>1718</v>
      </c>
      <c r="M7019" s="65"/>
    </row>
    <row r="7020" spans="2:13">
      <c r="B7020" s="61" t="s">
        <v>1692</v>
      </c>
      <c r="C7020" s="86" t="s">
        <v>1722</v>
      </c>
      <c r="D7020" s="92">
        <v>0</v>
      </c>
      <c r="E7020" s="764" t="s">
        <v>1692</v>
      </c>
      <c r="F7020" s="86" t="s">
        <v>1722</v>
      </c>
      <c r="G7020" s="92">
        <v>0</v>
      </c>
      <c r="H7020" s="765"/>
      <c r="I7020" s="765"/>
      <c r="J7020" s="765"/>
      <c r="K7020" s="765"/>
      <c r="L7020" s="765"/>
      <c r="M7020" s="65"/>
    </row>
    <row r="7021" spans="2:13">
      <c r="B7021" s="61" t="s">
        <v>1677</v>
      </c>
      <c r="C7021" s="86" t="s">
        <v>1723</v>
      </c>
      <c r="D7021" s="92" t="s">
        <v>1723</v>
      </c>
      <c r="E7021" s="764" t="s">
        <v>1677</v>
      </c>
      <c r="F7021" s="86" t="s">
        <v>1723</v>
      </c>
      <c r="G7021" s="92" t="s">
        <v>1723</v>
      </c>
      <c r="H7021" s="765"/>
      <c r="I7021" s="765"/>
      <c r="J7021" s="765"/>
      <c r="K7021" s="765"/>
      <c r="L7021" s="765"/>
      <c r="M7021" s="65"/>
    </row>
    <row r="7022" spans="2:13">
      <c r="B7022" s="61" t="s">
        <v>1693</v>
      </c>
      <c r="C7022" s="86" t="s">
        <v>1722</v>
      </c>
      <c r="D7022" s="92">
        <v>0</v>
      </c>
      <c r="E7022" s="764" t="s">
        <v>1693</v>
      </c>
      <c r="F7022" s="86" t="s">
        <v>1722</v>
      </c>
      <c r="G7022" s="92">
        <v>0</v>
      </c>
      <c r="H7022" s="765"/>
      <c r="I7022" s="765"/>
      <c r="J7022" s="765"/>
      <c r="K7022" s="765"/>
      <c r="L7022" s="765"/>
      <c r="M7022" s="65"/>
    </row>
    <row r="7023" spans="2:13" ht="15.75" thickBot="1">
      <c r="B7023" s="102" t="s">
        <v>1729</v>
      </c>
      <c r="C7023" s="93"/>
      <c r="D7023" s="108">
        <v>68</v>
      </c>
      <c r="E7023" s="103" t="s">
        <v>1730</v>
      </c>
      <c r="F7023" s="93"/>
      <c r="G7023" s="108">
        <v>72</v>
      </c>
      <c r="H7023" s="83"/>
      <c r="I7023" s="83"/>
      <c r="J7023" s="83"/>
      <c r="K7023" s="83"/>
      <c r="L7023" s="83"/>
      <c r="M7023" s="84"/>
    </row>
    <row r="7024" spans="2:13" ht="16.5" thickTop="1" thickBot="1">
      <c r="B7024" s="104"/>
      <c r="C7024" s="105"/>
      <c r="D7024" s="142"/>
      <c r="E7024" s="104"/>
      <c r="F7024" s="105"/>
      <c r="G7024" s="142"/>
      <c r="H7024" s="58"/>
      <c r="I7024" s="58"/>
      <c r="J7024" s="58"/>
      <c r="K7024" s="58"/>
      <c r="L7024" s="58"/>
      <c r="M7024" s="58"/>
    </row>
    <row r="7025" spans="2:13" ht="16.5" thickTop="1" thickBot="1">
      <c r="B7025" s="833" t="s">
        <v>1933</v>
      </c>
      <c r="C7025" s="834"/>
      <c r="D7025" s="835" t="s">
        <v>1658</v>
      </c>
      <c r="E7025" s="836"/>
      <c r="F7025" s="836"/>
      <c r="G7025" s="836"/>
      <c r="H7025" s="836"/>
      <c r="I7025" s="837"/>
      <c r="J7025" s="112"/>
      <c r="K7025" s="59"/>
      <c r="L7025" s="59"/>
      <c r="M7025" s="60"/>
    </row>
    <row r="7026" spans="2:13" ht="15.75" thickTop="1">
      <c r="B7026" s="66" t="s">
        <v>1667</v>
      </c>
      <c r="C7026" s="601" t="s">
        <v>2084</v>
      </c>
      <c r="D7026" s="436" t="s">
        <v>1652</v>
      </c>
      <c r="E7026" s="437" t="s">
        <v>1653</v>
      </c>
      <c r="F7026" s="437" t="s">
        <v>1654</v>
      </c>
      <c r="G7026" s="437" t="s">
        <v>1656</v>
      </c>
      <c r="H7026" s="437" t="s">
        <v>1655</v>
      </c>
      <c r="I7026" s="438" t="s">
        <v>1657</v>
      </c>
      <c r="J7026" s="113"/>
      <c r="K7026" s="435"/>
      <c r="L7026" s="435"/>
      <c r="M7026" s="65"/>
    </row>
    <row r="7027" spans="2:13">
      <c r="B7027" s="66" t="s">
        <v>1757</v>
      </c>
      <c r="C7027" s="86" t="s">
        <v>586</v>
      </c>
      <c r="D7027" s="87">
        <v>100</v>
      </c>
      <c r="E7027" s="88">
        <v>100</v>
      </c>
      <c r="F7027" s="88">
        <v>100</v>
      </c>
      <c r="G7027" s="88">
        <v>100</v>
      </c>
      <c r="H7027" s="88">
        <v>100</v>
      </c>
      <c r="I7027" s="89">
        <v>100</v>
      </c>
      <c r="J7027" s="113"/>
      <c r="K7027" s="435"/>
      <c r="L7027" s="435"/>
      <c r="M7027" s="65"/>
    </row>
    <row r="7028" spans="2:13">
      <c r="B7028" s="66" t="s">
        <v>1665</v>
      </c>
      <c r="C7028" s="86" t="s">
        <v>8</v>
      </c>
      <c r="D7028" s="838" t="s">
        <v>1669</v>
      </c>
      <c r="E7028" s="839"/>
      <c r="F7028" s="839"/>
      <c r="G7028" s="839"/>
      <c r="H7028" s="839"/>
      <c r="I7028" s="840"/>
      <c r="J7028" s="113"/>
      <c r="K7028" s="435"/>
      <c r="L7028" s="435"/>
      <c r="M7028" s="65"/>
    </row>
    <row r="7029" spans="2:13">
      <c r="B7029" s="66" t="s">
        <v>1666</v>
      </c>
      <c r="C7029" s="86" t="s">
        <v>1723</v>
      </c>
      <c r="D7029" s="841" t="s">
        <v>1661</v>
      </c>
      <c r="E7029" s="842"/>
      <c r="F7029" s="842"/>
      <c r="G7029" s="842" t="s">
        <v>1662</v>
      </c>
      <c r="H7029" s="842"/>
      <c r="I7029" s="843"/>
      <c r="J7029" s="113"/>
      <c r="K7029" s="435"/>
      <c r="L7029" s="435"/>
      <c r="M7029" s="65"/>
    </row>
    <row r="7030" spans="2:13">
      <c r="B7030" s="66" t="s">
        <v>1670</v>
      </c>
      <c r="C7030" s="96" t="s">
        <v>1521</v>
      </c>
      <c r="D7030" s="63" t="s">
        <v>1663</v>
      </c>
      <c r="E7030" s="435" t="s">
        <v>1180</v>
      </c>
      <c r="F7030" s="435"/>
      <c r="G7030" s="64" t="s">
        <v>1663</v>
      </c>
      <c r="H7030" s="435" t="s">
        <v>1723</v>
      </c>
      <c r="I7030" s="70"/>
      <c r="J7030" s="113"/>
      <c r="K7030" s="435"/>
      <c r="L7030" s="435"/>
      <c r="M7030" s="65"/>
    </row>
    <row r="7031" spans="2:13">
      <c r="B7031" s="66" t="s">
        <v>1659</v>
      </c>
      <c r="C7031" s="86">
        <v>318.87</v>
      </c>
      <c r="D7031" s="71" t="s">
        <v>1664</v>
      </c>
      <c r="E7031" s="90">
        <v>80</v>
      </c>
      <c r="F7031" s="68"/>
      <c r="G7031" s="72" t="s">
        <v>1664</v>
      </c>
      <c r="H7031" s="90" t="s">
        <v>1723</v>
      </c>
      <c r="I7031" s="69"/>
      <c r="J7031" s="113"/>
      <c r="K7031" s="435"/>
      <c r="L7031" s="435"/>
      <c r="M7031" s="65"/>
    </row>
    <row r="7032" spans="2:13">
      <c r="B7032" s="66" t="s">
        <v>1660</v>
      </c>
      <c r="C7032" s="86">
        <v>328.94</v>
      </c>
      <c r="D7032" s="838" t="s">
        <v>1668</v>
      </c>
      <c r="E7032" s="839"/>
      <c r="F7032" s="839"/>
      <c r="G7032" s="839"/>
      <c r="H7032" s="839"/>
      <c r="I7032" s="840"/>
      <c r="J7032" s="113"/>
      <c r="K7032" s="435"/>
      <c r="L7032" s="435"/>
      <c r="M7032" s="65"/>
    </row>
    <row r="7033" spans="2:13">
      <c r="B7033" s="66" t="s">
        <v>1728</v>
      </c>
      <c r="C7033" s="86">
        <v>465.74</v>
      </c>
      <c r="D7033" s="841" t="s">
        <v>1661</v>
      </c>
      <c r="E7033" s="842"/>
      <c r="F7033" s="842"/>
      <c r="G7033" s="842" t="s">
        <v>1662</v>
      </c>
      <c r="H7033" s="842"/>
      <c r="I7033" s="843"/>
      <c r="J7033" s="113"/>
      <c r="K7033" s="435"/>
      <c r="L7033" s="435"/>
      <c r="M7033" s="65"/>
    </row>
    <row r="7034" spans="2:13">
      <c r="B7034" s="66" t="s">
        <v>1713</v>
      </c>
      <c r="C7034" s="86">
        <v>1.54</v>
      </c>
      <c r="D7034" s="63" t="s">
        <v>1663</v>
      </c>
      <c r="E7034" s="435" t="s">
        <v>979</v>
      </c>
      <c r="F7034" s="435"/>
      <c r="G7034" s="64" t="s">
        <v>1663</v>
      </c>
      <c r="H7034" s="435" t="s">
        <v>1723</v>
      </c>
      <c r="I7034" s="70"/>
      <c r="J7034" s="113"/>
      <c r="K7034" s="435"/>
      <c r="L7034" s="435"/>
      <c r="M7034" s="65"/>
    </row>
    <row r="7035" spans="2:13">
      <c r="B7035" s="66" t="s">
        <v>1714</v>
      </c>
      <c r="C7035" s="86">
        <v>1.54</v>
      </c>
      <c r="D7035" s="63" t="s">
        <v>1664</v>
      </c>
      <c r="E7035" s="90">
        <v>126</v>
      </c>
      <c r="F7035" s="68"/>
      <c r="G7035" s="72" t="s">
        <v>1664</v>
      </c>
      <c r="H7035" s="91" t="s">
        <v>1723</v>
      </c>
      <c r="I7035" s="70"/>
      <c r="J7035" s="113"/>
      <c r="K7035" s="435"/>
      <c r="L7035" s="435"/>
      <c r="M7035" s="65"/>
    </row>
    <row r="7036" spans="2:13">
      <c r="B7036" s="844" t="s">
        <v>1671</v>
      </c>
      <c r="C7036" s="839"/>
      <c r="D7036" s="840"/>
      <c r="E7036" s="838" t="s">
        <v>1672</v>
      </c>
      <c r="F7036" s="839"/>
      <c r="G7036" s="840"/>
      <c r="H7036" s="838" t="s">
        <v>1673</v>
      </c>
      <c r="I7036" s="839"/>
      <c r="J7036" s="840"/>
      <c r="K7036" s="838" t="s">
        <v>1701</v>
      </c>
      <c r="L7036" s="839"/>
      <c r="M7036" s="845"/>
    </row>
    <row r="7037" spans="2:13">
      <c r="B7037" s="73" t="s">
        <v>1674</v>
      </c>
      <c r="C7037" s="437" t="s">
        <v>1675</v>
      </c>
      <c r="D7037" s="438" t="s">
        <v>1676</v>
      </c>
      <c r="E7037" s="436" t="s">
        <v>1674</v>
      </c>
      <c r="F7037" s="437" t="s">
        <v>1675</v>
      </c>
      <c r="G7037" s="438" t="s">
        <v>1676</v>
      </c>
      <c r="H7037" s="436" t="s">
        <v>1694</v>
      </c>
      <c r="I7037" s="437" t="s">
        <v>1731</v>
      </c>
      <c r="J7037" s="438" t="s">
        <v>1732</v>
      </c>
      <c r="K7037" s="436" t="s">
        <v>1702</v>
      </c>
      <c r="L7037" s="437"/>
      <c r="M7037" s="77" t="s">
        <v>1703</v>
      </c>
    </row>
    <row r="7038" spans="2:13">
      <c r="B7038" s="61" t="s">
        <v>1678</v>
      </c>
      <c r="C7038" s="86" t="s">
        <v>1144</v>
      </c>
      <c r="D7038" s="92">
        <v>102</v>
      </c>
      <c r="E7038" s="434" t="s">
        <v>1678</v>
      </c>
      <c r="F7038" s="94" t="s">
        <v>944</v>
      </c>
      <c r="G7038" s="92">
        <v>68</v>
      </c>
      <c r="H7038" s="434" t="s">
        <v>1695</v>
      </c>
      <c r="I7038" s="86">
        <v>0</v>
      </c>
      <c r="J7038" s="92">
        <v>0</v>
      </c>
      <c r="K7038" s="434" t="s">
        <v>1704</v>
      </c>
      <c r="L7038" s="435"/>
      <c r="M7038" s="107">
        <v>30</v>
      </c>
    </row>
    <row r="7039" spans="2:13">
      <c r="B7039" s="61" t="s">
        <v>1679</v>
      </c>
      <c r="C7039" s="86" t="s">
        <v>1722</v>
      </c>
      <c r="D7039" s="92">
        <v>0</v>
      </c>
      <c r="E7039" s="434" t="s">
        <v>1679</v>
      </c>
      <c r="F7039" s="86" t="s">
        <v>1722</v>
      </c>
      <c r="G7039" s="92">
        <v>0</v>
      </c>
      <c r="H7039" s="434" t="s">
        <v>1696</v>
      </c>
      <c r="I7039" s="86">
        <v>90</v>
      </c>
      <c r="J7039" s="92">
        <v>0</v>
      </c>
      <c r="K7039" s="434" t="s">
        <v>1735</v>
      </c>
      <c r="L7039" s="435"/>
      <c r="M7039" s="107">
        <v>61</v>
      </c>
    </row>
    <row r="7040" spans="2:13">
      <c r="B7040" s="61" t="s">
        <v>1680</v>
      </c>
      <c r="C7040" s="86" t="s">
        <v>1722</v>
      </c>
      <c r="D7040" s="92">
        <v>0</v>
      </c>
      <c r="E7040" s="434" t="s">
        <v>1680</v>
      </c>
      <c r="F7040" s="86" t="s">
        <v>1722</v>
      </c>
      <c r="G7040" s="92">
        <v>0</v>
      </c>
      <c r="H7040" s="434" t="s">
        <v>1697</v>
      </c>
      <c r="I7040" s="86">
        <v>0</v>
      </c>
      <c r="J7040" s="92">
        <v>30</v>
      </c>
      <c r="K7040" s="67" t="s">
        <v>1706</v>
      </c>
      <c r="L7040" s="68"/>
      <c r="M7040" s="101">
        <v>50</v>
      </c>
    </row>
    <row r="7041" spans="2:13">
      <c r="B7041" s="61" t="s">
        <v>1681</v>
      </c>
      <c r="C7041" s="86" t="s">
        <v>1722</v>
      </c>
      <c r="D7041" s="92">
        <v>0</v>
      </c>
      <c r="E7041" s="434" t="s">
        <v>1681</v>
      </c>
      <c r="F7041" s="86" t="s">
        <v>1722</v>
      </c>
      <c r="G7041" s="92">
        <v>0</v>
      </c>
      <c r="H7041" s="434" t="s">
        <v>1698</v>
      </c>
      <c r="I7041" s="86">
        <v>0</v>
      </c>
      <c r="J7041" s="92">
        <v>0</v>
      </c>
      <c r="K7041" s="838" t="s">
        <v>1707</v>
      </c>
      <c r="L7041" s="839"/>
      <c r="M7041" s="845"/>
    </row>
    <row r="7042" spans="2:13">
      <c r="B7042" s="61" t="s">
        <v>1682</v>
      </c>
      <c r="C7042" s="86" t="s">
        <v>1723</v>
      </c>
      <c r="D7042" s="92" t="s">
        <v>1723</v>
      </c>
      <c r="E7042" s="434" t="s">
        <v>1682</v>
      </c>
      <c r="F7042" s="86" t="s">
        <v>1723</v>
      </c>
      <c r="G7042" s="92" t="s">
        <v>1723</v>
      </c>
      <c r="H7042" s="435" t="s">
        <v>1724</v>
      </c>
      <c r="I7042" s="86">
        <v>0</v>
      </c>
      <c r="J7042" s="92">
        <v>0</v>
      </c>
      <c r="K7042" s="846" t="s">
        <v>1708</v>
      </c>
      <c r="L7042" s="847"/>
      <c r="M7042" s="107">
        <v>0</v>
      </c>
    </row>
    <row r="7043" spans="2:13">
      <c r="B7043" s="61" t="s">
        <v>1683</v>
      </c>
      <c r="C7043" s="86" t="s">
        <v>1722</v>
      </c>
      <c r="D7043" s="92">
        <v>0</v>
      </c>
      <c r="E7043" s="434" t="s">
        <v>1683</v>
      </c>
      <c r="F7043" s="86" t="s">
        <v>1722</v>
      </c>
      <c r="G7043" s="92">
        <v>0</v>
      </c>
      <c r="H7043" s="434" t="s">
        <v>1699</v>
      </c>
      <c r="I7043" s="86">
        <v>0</v>
      </c>
      <c r="J7043" s="92">
        <v>0</v>
      </c>
      <c r="K7043" s="846" t="s">
        <v>1709</v>
      </c>
      <c r="L7043" s="847"/>
      <c r="M7043" s="107">
        <v>0</v>
      </c>
    </row>
    <row r="7044" spans="2:13">
      <c r="B7044" s="61" t="s">
        <v>1684</v>
      </c>
      <c r="C7044" s="86" t="s">
        <v>1722</v>
      </c>
      <c r="D7044" s="92">
        <v>0</v>
      </c>
      <c r="E7044" s="434" t="s">
        <v>1684</v>
      </c>
      <c r="F7044" s="86" t="s">
        <v>1722</v>
      </c>
      <c r="G7044" s="92">
        <v>0</v>
      </c>
      <c r="H7044" s="434" t="s">
        <v>1685</v>
      </c>
      <c r="I7044" s="86">
        <v>85</v>
      </c>
      <c r="J7044" s="92">
        <v>0</v>
      </c>
      <c r="K7044" s="846" t="s">
        <v>1710</v>
      </c>
      <c r="L7044" s="847"/>
      <c r="M7044" s="107">
        <v>0</v>
      </c>
    </row>
    <row r="7045" spans="2:13">
      <c r="B7045" s="61" t="s">
        <v>1685</v>
      </c>
      <c r="C7045" s="86" t="s">
        <v>1722</v>
      </c>
      <c r="D7045" s="92">
        <v>0</v>
      </c>
      <c r="E7045" s="434" t="s">
        <v>1685</v>
      </c>
      <c r="F7045" s="86" t="s">
        <v>1722</v>
      </c>
      <c r="G7045" s="92">
        <v>0</v>
      </c>
      <c r="H7045" s="434" t="s">
        <v>1700</v>
      </c>
      <c r="I7045" s="100">
        <v>55</v>
      </c>
      <c r="J7045" s="106">
        <v>0</v>
      </c>
      <c r="K7045" s="593" t="s">
        <v>2003</v>
      </c>
      <c r="L7045" s="100"/>
      <c r="M7045" s="101">
        <v>0</v>
      </c>
    </row>
    <row r="7046" spans="2:13">
      <c r="B7046" s="61" t="s">
        <v>1686</v>
      </c>
      <c r="C7046" s="86" t="s">
        <v>1722</v>
      </c>
      <c r="D7046" s="92">
        <v>0</v>
      </c>
      <c r="E7046" s="434" t="s">
        <v>1686</v>
      </c>
      <c r="F7046" s="96" t="s">
        <v>810</v>
      </c>
      <c r="G7046" s="92">
        <v>90</v>
      </c>
      <c r="H7046" s="848" t="s">
        <v>1712</v>
      </c>
      <c r="I7046" s="849"/>
      <c r="J7046" s="81" t="s">
        <v>1711</v>
      </c>
      <c r="K7046" s="97">
        <v>20</v>
      </c>
      <c r="L7046" s="82" t="s">
        <v>1705</v>
      </c>
      <c r="M7046" s="98">
        <v>70</v>
      </c>
    </row>
    <row r="7047" spans="2:13">
      <c r="B7047" s="61" t="s">
        <v>1687</v>
      </c>
      <c r="C7047" s="86" t="s">
        <v>1722</v>
      </c>
      <c r="D7047" s="92">
        <v>0</v>
      </c>
      <c r="E7047" s="434" t="s">
        <v>1687</v>
      </c>
      <c r="F7047" s="86" t="s">
        <v>634</v>
      </c>
      <c r="G7047" s="92">
        <v>71</v>
      </c>
      <c r="H7047" s="435"/>
      <c r="I7047" s="435"/>
      <c r="J7047" s="435"/>
      <c r="K7047" s="435"/>
      <c r="L7047" s="435"/>
      <c r="M7047" s="65"/>
    </row>
    <row r="7048" spans="2:13">
      <c r="B7048" s="61" t="s">
        <v>1688</v>
      </c>
      <c r="C7048" s="96" t="s">
        <v>1372</v>
      </c>
      <c r="D7048" s="92">
        <v>72</v>
      </c>
      <c r="E7048" s="434" t="s">
        <v>1688</v>
      </c>
      <c r="F7048" s="86" t="s">
        <v>13</v>
      </c>
      <c r="G7048" s="92">
        <v>90</v>
      </c>
      <c r="H7048" s="435"/>
      <c r="I7048" s="435"/>
      <c r="J7048" s="435"/>
      <c r="K7048" s="435"/>
      <c r="L7048" s="435"/>
      <c r="M7048" s="65"/>
    </row>
    <row r="7049" spans="2:13">
      <c r="B7049" s="61" t="s">
        <v>1689</v>
      </c>
      <c r="C7049" s="86" t="s">
        <v>1722</v>
      </c>
      <c r="D7049" s="92">
        <v>0</v>
      </c>
      <c r="E7049" s="434" t="s">
        <v>1689</v>
      </c>
      <c r="F7049" s="86" t="s">
        <v>1722</v>
      </c>
      <c r="G7049" s="92">
        <v>0</v>
      </c>
      <c r="H7049" s="435"/>
      <c r="I7049" s="435"/>
      <c r="J7049" s="435"/>
      <c r="K7049" s="435"/>
      <c r="L7049" s="435"/>
      <c r="M7049" s="65"/>
    </row>
    <row r="7050" spans="2:13">
      <c r="B7050" s="61" t="s">
        <v>1690</v>
      </c>
      <c r="C7050" s="86" t="s">
        <v>1722</v>
      </c>
      <c r="D7050" s="92">
        <v>0</v>
      </c>
      <c r="E7050" s="434" t="s">
        <v>1690</v>
      </c>
      <c r="F7050" s="86" t="s">
        <v>1722</v>
      </c>
      <c r="G7050" s="92">
        <v>0</v>
      </c>
      <c r="H7050" s="435"/>
      <c r="I7050" s="435"/>
      <c r="J7050" s="435"/>
      <c r="K7050" s="435"/>
      <c r="L7050" s="435"/>
      <c r="M7050" s="65"/>
    </row>
    <row r="7051" spans="2:13">
      <c r="B7051" s="61" t="s">
        <v>1691</v>
      </c>
      <c r="C7051" s="86" t="s">
        <v>1722</v>
      </c>
      <c r="D7051" s="92">
        <v>0</v>
      </c>
      <c r="E7051" s="434" t="s">
        <v>1691</v>
      </c>
      <c r="F7051" s="109" t="s">
        <v>1073</v>
      </c>
      <c r="G7051" s="92">
        <v>60</v>
      </c>
      <c r="H7051" s="86"/>
      <c r="I7051" s="435" t="s">
        <v>1800</v>
      </c>
      <c r="J7051" s="85"/>
      <c r="K7051" s="435"/>
      <c r="L7051" s="85" t="s">
        <v>1718</v>
      </c>
      <c r="M7051" s="65"/>
    </row>
    <row r="7052" spans="2:13">
      <c r="B7052" s="61" t="s">
        <v>1692</v>
      </c>
      <c r="C7052" s="86" t="s">
        <v>1722</v>
      </c>
      <c r="D7052" s="92">
        <v>0</v>
      </c>
      <c r="E7052" s="434" t="s">
        <v>1692</v>
      </c>
      <c r="F7052" s="86" t="s">
        <v>1722</v>
      </c>
      <c r="G7052" s="92">
        <v>0</v>
      </c>
      <c r="H7052" s="435"/>
      <c r="I7052" s="435"/>
      <c r="J7052" s="435"/>
      <c r="K7052" s="435"/>
      <c r="L7052" s="435"/>
      <c r="M7052" s="65"/>
    </row>
    <row r="7053" spans="2:13">
      <c r="B7053" s="61" t="s">
        <v>1677</v>
      </c>
      <c r="C7053" s="86" t="s">
        <v>1722</v>
      </c>
      <c r="D7053" s="92">
        <v>0</v>
      </c>
      <c r="E7053" s="434" t="s">
        <v>1677</v>
      </c>
      <c r="F7053" s="86" t="s">
        <v>1722</v>
      </c>
      <c r="G7053" s="92">
        <v>0</v>
      </c>
      <c r="H7053" s="435"/>
      <c r="I7053" s="435"/>
      <c r="J7053" s="435"/>
      <c r="K7053" s="435"/>
      <c r="L7053" s="435"/>
      <c r="M7053" s="65"/>
    </row>
    <row r="7054" spans="2:13">
      <c r="B7054" s="61" t="s">
        <v>1693</v>
      </c>
      <c r="C7054" s="86" t="s">
        <v>1722</v>
      </c>
      <c r="D7054" s="92">
        <v>0</v>
      </c>
      <c r="E7054" s="434" t="s">
        <v>1693</v>
      </c>
      <c r="F7054" s="86" t="s">
        <v>1722</v>
      </c>
      <c r="G7054" s="92">
        <v>0</v>
      </c>
      <c r="H7054" s="435"/>
      <c r="I7054" s="435"/>
      <c r="J7054" s="435"/>
      <c r="K7054" s="435"/>
      <c r="L7054" s="435"/>
      <c r="M7054" s="65"/>
    </row>
    <row r="7055" spans="2:13" ht="15.75" thickBot="1">
      <c r="B7055" s="102" t="s">
        <v>1729</v>
      </c>
      <c r="C7055" s="93"/>
      <c r="D7055" s="108">
        <v>87</v>
      </c>
      <c r="E7055" s="103" t="s">
        <v>1730</v>
      </c>
      <c r="F7055" s="93"/>
      <c r="G7055" s="108">
        <v>76</v>
      </c>
      <c r="H7055" s="83"/>
      <c r="I7055" s="83"/>
      <c r="J7055" s="83"/>
      <c r="K7055" s="83"/>
      <c r="L7055" s="83"/>
      <c r="M7055" s="84"/>
    </row>
    <row r="7056" spans="2:13" ht="15.75" thickTop="1">
      <c r="B7056" s="104"/>
      <c r="C7056" s="105"/>
      <c r="D7056" s="142"/>
      <c r="E7056" s="104"/>
      <c r="F7056" s="105"/>
      <c r="G7056" s="142"/>
      <c r="H7056" s="58"/>
      <c r="I7056" s="58"/>
      <c r="J7056" s="58"/>
      <c r="K7056" s="58"/>
      <c r="L7056" s="58"/>
      <c r="M7056" s="58"/>
    </row>
    <row r="7057" spans="2:13">
      <c r="B7057" s="104"/>
      <c r="C7057" s="105"/>
      <c r="D7057" s="142"/>
      <c r="E7057" s="104"/>
      <c r="F7057" s="105"/>
      <c r="G7057" s="142"/>
      <c r="H7057" s="58"/>
      <c r="I7057" s="58"/>
      <c r="J7057" s="58"/>
      <c r="K7057" s="58"/>
      <c r="L7057" s="58"/>
      <c r="M7057" s="58"/>
    </row>
    <row r="7058" spans="2:13" ht="15.75" thickBot="1">
      <c r="B7058" s="104"/>
      <c r="C7058" s="105"/>
      <c r="D7058" s="142"/>
      <c r="E7058" s="104"/>
      <c r="F7058" s="105"/>
      <c r="G7058" s="142"/>
      <c r="H7058" s="58"/>
      <c r="I7058" s="58"/>
      <c r="J7058" s="58"/>
      <c r="K7058" s="58"/>
      <c r="L7058" s="58"/>
      <c r="M7058" s="58"/>
    </row>
    <row r="7059" spans="2:13" ht="16.5" thickTop="1" thickBot="1">
      <c r="B7059" s="833" t="s">
        <v>2207</v>
      </c>
      <c r="C7059" s="834"/>
      <c r="D7059" s="835" t="s">
        <v>1658</v>
      </c>
      <c r="E7059" s="836"/>
      <c r="F7059" s="836"/>
      <c r="G7059" s="836"/>
      <c r="H7059" s="836"/>
      <c r="I7059" s="837"/>
      <c r="J7059" s="158"/>
      <c r="K7059" s="59"/>
      <c r="L7059" s="59"/>
      <c r="M7059" s="60"/>
    </row>
    <row r="7060" spans="2:13" ht="15.75" thickTop="1">
      <c r="B7060" s="66" t="s">
        <v>1667</v>
      </c>
      <c r="C7060" s="767" t="s">
        <v>2208</v>
      </c>
      <c r="D7060" s="766" t="s">
        <v>1652</v>
      </c>
      <c r="E7060" s="767" t="s">
        <v>1653</v>
      </c>
      <c r="F7060" s="767" t="s">
        <v>1654</v>
      </c>
      <c r="G7060" s="767" t="s">
        <v>1656</v>
      </c>
      <c r="H7060" s="767" t="s">
        <v>1655</v>
      </c>
      <c r="I7060" s="768" t="s">
        <v>1657</v>
      </c>
      <c r="J7060" s="159"/>
      <c r="K7060" s="765"/>
      <c r="L7060" s="765"/>
      <c r="M7060" s="65"/>
    </row>
    <row r="7061" spans="2:13">
      <c r="B7061" s="66" t="s">
        <v>1757</v>
      </c>
      <c r="C7061" s="86" t="s">
        <v>1792</v>
      </c>
      <c r="D7061" s="87">
        <v>1</v>
      </c>
      <c r="E7061" s="88">
        <v>90</v>
      </c>
      <c r="F7061" s="88">
        <v>45</v>
      </c>
      <c r="G7061" s="88">
        <v>30</v>
      </c>
      <c r="H7061" s="88">
        <v>30</v>
      </c>
      <c r="I7061" s="89">
        <v>40</v>
      </c>
      <c r="J7061" s="159"/>
      <c r="K7061" s="765"/>
      <c r="L7061" s="765"/>
      <c r="M7061" s="65"/>
    </row>
    <row r="7062" spans="2:13">
      <c r="B7062" s="66" t="s">
        <v>1665</v>
      </c>
      <c r="C7062" s="86" t="s">
        <v>0</v>
      </c>
      <c r="D7062" s="838" t="s">
        <v>1669</v>
      </c>
      <c r="E7062" s="839"/>
      <c r="F7062" s="839"/>
      <c r="G7062" s="839"/>
      <c r="H7062" s="839"/>
      <c r="I7062" s="840"/>
      <c r="J7062" s="159"/>
      <c r="K7062" s="765"/>
      <c r="L7062" s="765"/>
      <c r="M7062" s="65"/>
    </row>
    <row r="7063" spans="2:13">
      <c r="B7063" s="66" t="s">
        <v>1666</v>
      </c>
      <c r="C7063" s="86" t="s">
        <v>7</v>
      </c>
      <c r="D7063" s="841" t="s">
        <v>1661</v>
      </c>
      <c r="E7063" s="842"/>
      <c r="F7063" s="842"/>
      <c r="G7063" s="842" t="s">
        <v>1662</v>
      </c>
      <c r="H7063" s="842"/>
      <c r="I7063" s="843"/>
      <c r="J7063" s="159"/>
      <c r="K7063" s="765"/>
      <c r="L7063" s="765"/>
      <c r="M7063" s="65"/>
    </row>
    <row r="7064" spans="2:13">
      <c r="B7064" s="66" t="s">
        <v>1670</v>
      </c>
      <c r="C7064" s="109" t="s">
        <v>1644</v>
      </c>
      <c r="D7064" s="63" t="s">
        <v>1663</v>
      </c>
      <c r="E7064" s="765" t="s">
        <v>1749</v>
      </c>
      <c r="F7064" s="765"/>
      <c r="G7064" s="64" t="s">
        <v>1663</v>
      </c>
      <c r="H7064" s="765" t="s">
        <v>1187</v>
      </c>
      <c r="I7064" s="70"/>
      <c r="J7064" s="775"/>
      <c r="K7064" s="765"/>
      <c r="L7064" s="765"/>
      <c r="M7064" s="65"/>
    </row>
    <row r="7065" spans="2:13">
      <c r="B7065" s="66" t="s">
        <v>1659</v>
      </c>
      <c r="C7065" s="140">
        <v>231.26</v>
      </c>
      <c r="D7065" s="71" t="s">
        <v>1664</v>
      </c>
      <c r="E7065" s="90">
        <v>80</v>
      </c>
      <c r="F7065" s="68"/>
      <c r="G7065" s="72" t="s">
        <v>1664</v>
      </c>
      <c r="H7065" s="90">
        <v>70</v>
      </c>
      <c r="I7065" s="69"/>
      <c r="J7065" s="215"/>
      <c r="K7065" s="765"/>
      <c r="L7065" s="765"/>
      <c r="M7065" s="65"/>
    </row>
    <row r="7066" spans="2:13">
      <c r="B7066" s="66" t="s">
        <v>1660</v>
      </c>
      <c r="C7066" s="140">
        <v>9</v>
      </c>
      <c r="D7066" s="838" t="s">
        <v>1668</v>
      </c>
      <c r="E7066" s="839"/>
      <c r="F7066" s="839"/>
      <c r="G7066" s="839"/>
      <c r="H7066" s="839"/>
      <c r="I7066" s="840"/>
      <c r="J7066" s="215"/>
      <c r="K7066" s="765"/>
      <c r="L7066" s="765"/>
      <c r="M7066" s="65"/>
    </row>
    <row r="7067" spans="2:13">
      <c r="B7067" s="66" t="s">
        <v>1728</v>
      </c>
      <c r="C7067" s="140">
        <v>427.54</v>
      </c>
      <c r="D7067" s="841" t="s">
        <v>1661</v>
      </c>
      <c r="E7067" s="842"/>
      <c r="F7067" s="842"/>
      <c r="G7067" s="842" t="s">
        <v>1662</v>
      </c>
      <c r="H7067" s="842"/>
      <c r="I7067" s="843"/>
      <c r="J7067" s="215"/>
      <c r="K7067" s="765"/>
      <c r="L7067" s="765"/>
      <c r="M7067" s="65"/>
    </row>
    <row r="7068" spans="2:13">
      <c r="B7068" s="66" t="s">
        <v>1713</v>
      </c>
      <c r="C7068" s="140">
        <v>0.02</v>
      </c>
      <c r="D7068" s="63" t="s">
        <v>1663</v>
      </c>
      <c r="E7068" s="765" t="s">
        <v>706</v>
      </c>
      <c r="F7068" s="765"/>
      <c r="G7068" s="64" t="s">
        <v>1663</v>
      </c>
      <c r="H7068" s="765" t="s">
        <v>1185</v>
      </c>
      <c r="I7068" s="70"/>
      <c r="J7068" s="215"/>
      <c r="K7068" s="765"/>
      <c r="L7068" s="765"/>
      <c r="M7068" s="65"/>
    </row>
    <row r="7069" spans="2:13">
      <c r="B7069" s="66" t="s">
        <v>1714</v>
      </c>
      <c r="C7069" s="140">
        <v>0.62</v>
      </c>
      <c r="D7069" s="63" t="s">
        <v>1664</v>
      </c>
      <c r="E7069" s="90">
        <v>90</v>
      </c>
      <c r="F7069" s="68"/>
      <c r="G7069" s="72" t="s">
        <v>1664</v>
      </c>
      <c r="H7069" s="91">
        <v>80</v>
      </c>
      <c r="I7069" s="70"/>
      <c r="J7069" s="215"/>
      <c r="K7069" s="765"/>
      <c r="L7069" s="765"/>
      <c r="M7069" s="65"/>
    </row>
    <row r="7070" spans="2:13">
      <c r="B7070" s="844" t="s">
        <v>1671</v>
      </c>
      <c r="C7070" s="839"/>
      <c r="D7070" s="840"/>
      <c r="E7070" s="838" t="s">
        <v>1672</v>
      </c>
      <c r="F7070" s="839"/>
      <c r="G7070" s="840"/>
      <c r="H7070" s="838" t="s">
        <v>1673</v>
      </c>
      <c r="I7070" s="839"/>
      <c r="J7070" s="840"/>
      <c r="K7070" s="838" t="s">
        <v>1701</v>
      </c>
      <c r="L7070" s="839"/>
      <c r="M7070" s="845"/>
    </row>
    <row r="7071" spans="2:13">
      <c r="B7071" s="73" t="s">
        <v>1674</v>
      </c>
      <c r="C7071" s="767" t="s">
        <v>1675</v>
      </c>
      <c r="D7071" s="768" t="s">
        <v>1676</v>
      </c>
      <c r="E7071" s="766" t="s">
        <v>1674</v>
      </c>
      <c r="F7071" s="767" t="s">
        <v>1675</v>
      </c>
      <c r="G7071" s="768" t="s">
        <v>1676</v>
      </c>
      <c r="H7071" s="766" t="s">
        <v>1694</v>
      </c>
      <c r="I7071" s="767" t="s">
        <v>1731</v>
      </c>
      <c r="J7071" s="768" t="s">
        <v>1732</v>
      </c>
      <c r="K7071" s="766" t="s">
        <v>1702</v>
      </c>
      <c r="L7071" s="767"/>
      <c r="M7071" s="77" t="s">
        <v>1703</v>
      </c>
    </row>
    <row r="7072" spans="2:13">
      <c r="B7072" s="61" t="s">
        <v>1678</v>
      </c>
      <c r="C7072" s="86" t="s">
        <v>1144</v>
      </c>
      <c r="D7072" s="92">
        <v>102</v>
      </c>
      <c r="E7072" s="764" t="s">
        <v>1678</v>
      </c>
      <c r="F7072" s="94" t="s">
        <v>944</v>
      </c>
      <c r="G7072" s="92">
        <v>68</v>
      </c>
      <c r="H7072" s="764" t="s">
        <v>1695</v>
      </c>
      <c r="I7072" s="86">
        <v>75</v>
      </c>
      <c r="J7072" s="92">
        <v>0</v>
      </c>
      <c r="K7072" s="764" t="s">
        <v>1704</v>
      </c>
      <c r="L7072" s="765"/>
      <c r="M7072" s="107">
        <v>65</v>
      </c>
    </row>
    <row r="7073" spans="2:13">
      <c r="B7073" s="61" t="s">
        <v>1679</v>
      </c>
      <c r="C7073" s="86" t="s">
        <v>1722</v>
      </c>
      <c r="D7073" s="92">
        <v>0</v>
      </c>
      <c r="E7073" s="764" t="s">
        <v>1679</v>
      </c>
      <c r="F7073" s="86" t="s">
        <v>1722</v>
      </c>
      <c r="G7073" s="92">
        <v>0</v>
      </c>
      <c r="H7073" s="764" t="s">
        <v>1696</v>
      </c>
      <c r="I7073" s="86">
        <v>100</v>
      </c>
      <c r="J7073" s="92">
        <v>0</v>
      </c>
      <c r="K7073" s="764" t="s">
        <v>1735</v>
      </c>
      <c r="L7073" s="765"/>
      <c r="M7073" s="107">
        <v>0</v>
      </c>
    </row>
    <row r="7074" spans="2:13">
      <c r="B7074" s="61" t="s">
        <v>1680</v>
      </c>
      <c r="C7074" s="86" t="s">
        <v>1722</v>
      </c>
      <c r="D7074" s="92">
        <v>0</v>
      </c>
      <c r="E7074" s="764" t="s">
        <v>1680</v>
      </c>
      <c r="F7074" s="86" t="s">
        <v>1722</v>
      </c>
      <c r="G7074" s="92">
        <v>0</v>
      </c>
      <c r="H7074" s="764" t="s">
        <v>1697</v>
      </c>
      <c r="I7074" s="86">
        <v>0</v>
      </c>
      <c r="J7074" s="92">
        <v>0</v>
      </c>
      <c r="K7074" s="67" t="s">
        <v>1706</v>
      </c>
      <c r="L7074" s="68"/>
      <c r="M7074" s="101">
        <v>0</v>
      </c>
    </row>
    <row r="7075" spans="2:13">
      <c r="B7075" s="61" t="s">
        <v>1681</v>
      </c>
      <c r="C7075" s="86" t="s">
        <v>1722</v>
      </c>
      <c r="D7075" s="92">
        <v>0</v>
      </c>
      <c r="E7075" s="764" t="s">
        <v>1681</v>
      </c>
      <c r="F7075" s="86" t="s">
        <v>1722</v>
      </c>
      <c r="G7075" s="92">
        <v>0</v>
      </c>
      <c r="H7075" s="764" t="s">
        <v>1698</v>
      </c>
      <c r="I7075" s="86">
        <v>0</v>
      </c>
      <c r="J7075" s="92">
        <v>0</v>
      </c>
      <c r="K7075" s="838" t="s">
        <v>1707</v>
      </c>
      <c r="L7075" s="839"/>
      <c r="M7075" s="845"/>
    </row>
    <row r="7076" spans="2:13">
      <c r="B7076" s="61" t="s">
        <v>1682</v>
      </c>
      <c r="C7076" s="86" t="s">
        <v>1722</v>
      </c>
      <c r="D7076" s="92">
        <v>0</v>
      </c>
      <c r="E7076" s="764" t="s">
        <v>1682</v>
      </c>
      <c r="F7076" s="94" t="s">
        <v>1908</v>
      </c>
      <c r="G7076" s="92">
        <v>60</v>
      </c>
      <c r="H7076" s="765" t="s">
        <v>1724</v>
      </c>
      <c r="I7076" s="86">
        <v>0</v>
      </c>
      <c r="J7076" s="92">
        <v>0</v>
      </c>
      <c r="K7076" s="846" t="s">
        <v>1708</v>
      </c>
      <c r="L7076" s="847"/>
      <c r="M7076" s="107">
        <v>0</v>
      </c>
    </row>
    <row r="7077" spans="2:13">
      <c r="B7077" s="61" t="s">
        <v>1683</v>
      </c>
      <c r="C7077" s="86" t="s">
        <v>1722</v>
      </c>
      <c r="D7077" s="92">
        <v>0</v>
      </c>
      <c r="E7077" s="764" t="s">
        <v>1683</v>
      </c>
      <c r="F7077" s="86" t="s">
        <v>1722</v>
      </c>
      <c r="G7077" s="92">
        <v>0</v>
      </c>
      <c r="H7077" s="764" t="s">
        <v>1699</v>
      </c>
      <c r="I7077" s="86">
        <v>0</v>
      </c>
      <c r="J7077" s="92">
        <v>0</v>
      </c>
      <c r="K7077" s="846" t="s">
        <v>1709</v>
      </c>
      <c r="L7077" s="847"/>
      <c r="M7077" s="107">
        <v>0</v>
      </c>
    </row>
    <row r="7078" spans="2:13">
      <c r="B7078" s="61" t="s">
        <v>1684</v>
      </c>
      <c r="C7078" s="86" t="s">
        <v>1722</v>
      </c>
      <c r="D7078" s="92">
        <v>0</v>
      </c>
      <c r="E7078" s="764" t="s">
        <v>1684</v>
      </c>
      <c r="F7078" s="86" t="s">
        <v>1722</v>
      </c>
      <c r="G7078" s="92">
        <v>0</v>
      </c>
      <c r="H7078" s="764" t="s">
        <v>1685</v>
      </c>
      <c r="I7078" s="86">
        <v>85</v>
      </c>
      <c r="J7078" s="92">
        <v>0</v>
      </c>
      <c r="K7078" s="846" t="s">
        <v>1710</v>
      </c>
      <c r="L7078" s="847"/>
      <c r="M7078" s="107">
        <v>0</v>
      </c>
    </row>
    <row r="7079" spans="2:13">
      <c r="B7079" s="61" t="s">
        <v>1685</v>
      </c>
      <c r="C7079" s="86" t="s">
        <v>1722</v>
      </c>
      <c r="D7079" s="92">
        <v>0</v>
      </c>
      <c r="E7079" s="764" t="s">
        <v>1685</v>
      </c>
      <c r="F7079" s="86" t="s">
        <v>1722</v>
      </c>
      <c r="G7079" s="92">
        <v>0</v>
      </c>
      <c r="H7079" s="764" t="s">
        <v>1700</v>
      </c>
      <c r="I7079" s="100">
        <v>0</v>
      </c>
      <c r="J7079" s="106">
        <v>0</v>
      </c>
      <c r="K7079" s="593" t="s">
        <v>2003</v>
      </c>
      <c r="L7079" s="100"/>
      <c r="M7079" s="101" t="s">
        <v>2004</v>
      </c>
    </row>
    <row r="7080" spans="2:13">
      <c r="B7080" s="61" t="s">
        <v>1686</v>
      </c>
      <c r="C7080" s="86" t="s">
        <v>774</v>
      </c>
      <c r="D7080" s="92">
        <v>40</v>
      </c>
      <c r="E7080" s="764" t="s">
        <v>1686</v>
      </c>
      <c r="F7080" s="86" t="s">
        <v>1722</v>
      </c>
      <c r="G7080" s="92">
        <v>0</v>
      </c>
      <c r="H7080" s="848" t="s">
        <v>1712</v>
      </c>
      <c r="I7080" s="849"/>
      <c r="J7080" s="81" t="s">
        <v>1711</v>
      </c>
      <c r="K7080" s="97">
        <v>30</v>
      </c>
      <c r="L7080" s="82" t="s">
        <v>1705</v>
      </c>
      <c r="M7080" s="98">
        <v>65</v>
      </c>
    </row>
    <row r="7081" spans="2:13">
      <c r="B7081" s="61" t="s">
        <v>1687</v>
      </c>
      <c r="C7081" s="86" t="s">
        <v>627</v>
      </c>
      <c r="D7081" s="92">
        <v>60</v>
      </c>
      <c r="E7081" s="764" t="s">
        <v>1687</v>
      </c>
      <c r="F7081" s="86" t="s">
        <v>907</v>
      </c>
      <c r="G7081" s="92">
        <v>40</v>
      </c>
      <c r="H7081" s="765"/>
      <c r="I7081" s="765"/>
      <c r="J7081" s="765"/>
      <c r="K7081" s="765"/>
      <c r="L7081" s="765"/>
      <c r="M7081" s="65"/>
    </row>
    <row r="7082" spans="2:13">
      <c r="B7082" s="61" t="s">
        <v>1688</v>
      </c>
      <c r="C7082" s="86" t="s">
        <v>1722</v>
      </c>
      <c r="D7082" s="92">
        <v>0</v>
      </c>
      <c r="E7082" s="764" t="s">
        <v>1688</v>
      </c>
      <c r="F7082" s="96" t="s">
        <v>806</v>
      </c>
      <c r="G7082" s="92">
        <v>50</v>
      </c>
      <c r="H7082" s="765"/>
      <c r="I7082" s="765"/>
      <c r="J7082" s="765"/>
      <c r="K7082" s="765"/>
      <c r="L7082" s="765"/>
      <c r="M7082" s="65"/>
    </row>
    <row r="7083" spans="2:13">
      <c r="B7083" s="61" t="s">
        <v>1689</v>
      </c>
      <c r="C7083" s="86" t="s">
        <v>1723</v>
      </c>
      <c r="D7083" s="92" t="s">
        <v>1723</v>
      </c>
      <c r="E7083" s="764" t="s">
        <v>1689</v>
      </c>
      <c r="F7083" s="86" t="s">
        <v>1723</v>
      </c>
      <c r="G7083" s="92" t="s">
        <v>1723</v>
      </c>
      <c r="H7083" s="765"/>
      <c r="I7083" s="765"/>
      <c r="J7083" s="765"/>
      <c r="K7083" s="765"/>
      <c r="L7083" s="765"/>
      <c r="M7083" s="65"/>
    </row>
    <row r="7084" spans="2:13">
      <c r="B7084" s="61" t="s">
        <v>1690</v>
      </c>
      <c r="C7084" s="86" t="s">
        <v>1722</v>
      </c>
      <c r="D7084" s="92">
        <v>0</v>
      </c>
      <c r="E7084" s="764" t="s">
        <v>1690</v>
      </c>
      <c r="F7084" s="86" t="s">
        <v>1722</v>
      </c>
      <c r="G7084" s="92">
        <v>0</v>
      </c>
      <c r="H7084" s="765"/>
      <c r="I7084" s="765"/>
      <c r="J7084" s="765"/>
      <c r="K7084" s="765"/>
      <c r="L7084" s="765"/>
      <c r="M7084" s="65"/>
    </row>
    <row r="7085" spans="2:13">
      <c r="B7085" s="61" t="s">
        <v>1691</v>
      </c>
      <c r="C7085" s="86" t="s">
        <v>1723</v>
      </c>
      <c r="D7085" s="92" t="s">
        <v>1723</v>
      </c>
      <c r="E7085" s="764" t="s">
        <v>1691</v>
      </c>
      <c r="F7085" s="86" t="s">
        <v>1723</v>
      </c>
      <c r="G7085" s="92" t="s">
        <v>1723</v>
      </c>
      <c r="H7085" s="86"/>
      <c r="I7085" s="765" t="s">
        <v>1800</v>
      </c>
      <c r="J7085" s="85"/>
      <c r="K7085" s="765"/>
      <c r="L7085" s="85" t="s">
        <v>1718</v>
      </c>
      <c r="M7085" s="65"/>
    </row>
    <row r="7086" spans="2:13">
      <c r="B7086" s="61" t="s">
        <v>1692</v>
      </c>
      <c r="C7086" s="86" t="s">
        <v>1722</v>
      </c>
      <c r="D7086" s="92">
        <v>0</v>
      </c>
      <c r="E7086" s="764" t="s">
        <v>1692</v>
      </c>
      <c r="F7086" s="86" t="s">
        <v>1722</v>
      </c>
      <c r="G7086" s="92">
        <v>0</v>
      </c>
      <c r="H7086" s="765"/>
      <c r="I7086" s="765"/>
      <c r="J7086" s="765"/>
      <c r="K7086" s="765"/>
      <c r="L7086" s="765"/>
      <c r="M7086" s="65"/>
    </row>
    <row r="7087" spans="2:13">
      <c r="B7087" s="61" t="s">
        <v>1677</v>
      </c>
      <c r="C7087" s="96" t="s">
        <v>1262</v>
      </c>
      <c r="D7087" s="92">
        <v>110</v>
      </c>
      <c r="E7087" s="764" t="s">
        <v>1677</v>
      </c>
      <c r="F7087" s="86" t="s">
        <v>1722</v>
      </c>
      <c r="G7087" s="92">
        <v>0</v>
      </c>
      <c r="H7087" s="765"/>
      <c r="I7087" s="765"/>
      <c r="J7087" s="765"/>
      <c r="K7087" s="765"/>
      <c r="L7087" s="765"/>
      <c r="M7087" s="65"/>
    </row>
    <row r="7088" spans="2:13">
      <c r="B7088" s="61" t="s">
        <v>1693</v>
      </c>
      <c r="C7088" s="94" t="s">
        <v>1022</v>
      </c>
      <c r="D7088" s="92">
        <v>48</v>
      </c>
      <c r="E7088" s="764" t="s">
        <v>1693</v>
      </c>
      <c r="F7088" s="86" t="s">
        <v>1722</v>
      </c>
      <c r="G7088" s="92">
        <v>0</v>
      </c>
      <c r="H7088" s="765"/>
      <c r="I7088" s="765"/>
      <c r="J7088" s="765"/>
      <c r="K7088" s="765"/>
      <c r="L7088" s="765"/>
      <c r="M7088" s="65"/>
    </row>
    <row r="7089" spans="2:13" ht="15.75" thickBot="1">
      <c r="B7089" s="102" t="s">
        <v>1729</v>
      </c>
      <c r="C7089" s="93"/>
      <c r="D7089" s="108">
        <v>72</v>
      </c>
      <c r="E7089" s="103" t="s">
        <v>1730</v>
      </c>
      <c r="F7089" s="93"/>
      <c r="G7089" s="108">
        <v>55</v>
      </c>
      <c r="H7089" s="83"/>
      <c r="I7089" s="83"/>
      <c r="J7089" s="83"/>
      <c r="K7089" s="83"/>
      <c r="L7089" s="83"/>
      <c r="M7089" s="84"/>
    </row>
    <row r="7090" spans="2:13" ht="15.75" thickTop="1">
      <c r="B7090" s="104"/>
      <c r="C7090" s="105"/>
      <c r="D7090" s="142"/>
      <c r="E7090" s="104"/>
      <c r="F7090" s="105"/>
      <c r="G7090" s="142"/>
      <c r="H7090" s="58"/>
      <c r="I7090" s="58"/>
      <c r="J7090" s="58"/>
      <c r="K7090" s="58"/>
      <c r="L7090" s="58"/>
      <c r="M7090" s="58"/>
    </row>
    <row r="7091" spans="2:13">
      <c r="B7091" s="104"/>
      <c r="C7091" s="105"/>
      <c r="D7091" s="142"/>
      <c r="E7091" s="104"/>
      <c r="F7091" s="105"/>
      <c r="G7091" s="142"/>
      <c r="H7091" s="58"/>
      <c r="I7091" s="58"/>
      <c r="J7091" s="58"/>
      <c r="K7091" s="58"/>
      <c r="L7091" s="58"/>
      <c r="M7091" s="58"/>
    </row>
    <row r="7092" spans="2:13" ht="15.75" thickBot="1">
      <c r="B7092" s="104"/>
      <c r="C7092" s="105"/>
      <c r="D7092" s="142"/>
      <c r="E7092" s="104"/>
      <c r="F7092" s="105"/>
      <c r="G7092" s="142"/>
      <c r="H7092" s="58"/>
      <c r="I7092" s="58"/>
      <c r="J7092" s="58"/>
      <c r="K7092" s="58"/>
      <c r="L7092" s="58"/>
      <c r="M7092" s="58"/>
    </row>
    <row r="7093" spans="2:13" ht="16.5" thickTop="1" thickBot="1">
      <c r="B7093" s="833" t="s">
        <v>2209</v>
      </c>
      <c r="C7093" s="834"/>
      <c r="D7093" s="835" t="s">
        <v>1658</v>
      </c>
      <c r="E7093" s="836"/>
      <c r="F7093" s="836"/>
      <c r="G7093" s="836"/>
      <c r="H7093" s="836"/>
      <c r="I7093" s="837"/>
      <c r="J7093" s="112"/>
      <c r="K7093" s="59"/>
      <c r="L7093" s="59"/>
      <c r="M7093" s="60"/>
    </row>
    <row r="7094" spans="2:13" ht="15.75" thickTop="1">
      <c r="B7094" s="66" t="s">
        <v>1667</v>
      </c>
      <c r="C7094" s="771" t="s">
        <v>2147</v>
      </c>
      <c r="D7094" s="770" t="s">
        <v>1652</v>
      </c>
      <c r="E7094" s="771" t="s">
        <v>1653</v>
      </c>
      <c r="F7094" s="771" t="s">
        <v>1654</v>
      </c>
      <c r="G7094" s="771" t="s">
        <v>1656</v>
      </c>
      <c r="H7094" s="771" t="s">
        <v>1655</v>
      </c>
      <c r="I7094" s="772" t="s">
        <v>1657</v>
      </c>
      <c r="J7094" s="113"/>
      <c r="K7094" s="774"/>
      <c r="L7094" s="774"/>
      <c r="M7094" s="65"/>
    </row>
    <row r="7095" spans="2:13">
      <c r="B7095" s="66" t="s">
        <v>1757</v>
      </c>
      <c r="C7095" s="86" t="s">
        <v>1792</v>
      </c>
      <c r="D7095" s="87">
        <v>90</v>
      </c>
      <c r="E7095" s="88">
        <v>100</v>
      </c>
      <c r="F7095" s="88">
        <v>60</v>
      </c>
      <c r="G7095" s="88">
        <v>90</v>
      </c>
      <c r="H7095" s="88">
        <v>60</v>
      </c>
      <c r="I7095" s="89">
        <v>80</v>
      </c>
      <c r="J7095" s="113"/>
      <c r="K7095" s="774"/>
      <c r="L7095" s="774"/>
      <c r="M7095" s="65"/>
    </row>
    <row r="7096" spans="2:13">
      <c r="B7096" s="66" t="s">
        <v>1665</v>
      </c>
      <c r="C7096" s="86" t="s">
        <v>8</v>
      </c>
      <c r="D7096" s="838" t="s">
        <v>1669</v>
      </c>
      <c r="E7096" s="839"/>
      <c r="F7096" s="839"/>
      <c r="G7096" s="839"/>
      <c r="H7096" s="839"/>
      <c r="I7096" s="840"/>
      <c r="J7096" s="113"/>
      <c r="K7096" s="774"/>
      <c r="L7096" s="774"/>
      <c r="M7096" s="65"/>
    </row>
    <row r="7097" spans="2:13">
      <c r="B7097" s="66" t="s">
        <v>1666</v>
      </c>
      <c r="C7097" s="86" t="s">
        <v>1</v>
      </c>
      <c r="D7097" s="841" t="s">
        <v>1661</v>
      </c>
      <c r="E7097" s="842"/>
      <c r="F7097" s="842"/>
      <c r="G7097" s="842" t="s">
        <v>1662</v>
      </c>
      <c r="H7097" s="842"/>
      <c r="I7097" s="843"/>
      <c r="J7097" s="113"/>
      <c r="K7097" s="774"/>
      <c r="L7097" s="774"/>
      <c r="M7097" s="65"/>
    </row>
    <row r="7098" spans="2:13">
      <c r="B7098" s="66" t="s">
        <v>1670</v>
      </c>
      <c r="C7098" s="96" t="s">
        <v>1422</v>
      </c>
      <c r="D7098" s="63" t="s">
        <v>1663</v>
      </c>
      <c r="E7098" s="774" t="s">
        <v>1180</v>
      </c>
      <c r="F7098" s="774"/>
      <c r="G7098" s="64" t="s">
        <v>1663</v>
      </c>
      <c r="H7098" s="774" t="s">
        <v>1262</v>
      </c>
      <c r="I7098" s="70"/>
      <c r="J7098" s="494"/>
      <c r="K7098" s="774"/>
      <c r="L7098" s="774"/>
      <c r="M7098" s="65"/>
    </row>
    <row r="7099" spans="2:13">
      <c r="B7099" s="66" t="s">
        <v>1659</v>
      </c>
      <c r="C7099" s="140">
        <v>631.67999999999995</v>
      </c>
      <c r="D7099" s="71" t="s">
        <v>1664</v>
      </c>
      <c r="E7099" s="90">
        <v>80</v>
      </c>
      <c r="F7099" s="68"/>
      <c r="G7099" s="72" t="s">
        <v>1664</v>
      </c>
      <c r="H7099" s="90">
        <v>110</v>
      </c>
      <c r="I7099" s="69"/>
      <c r="J7099" s="127"/>
      <c r="K7099" s="774"/>
      <c r="L7099" s="774"/>
      <c r="M7099" s="65"/>
    </row>
    <row r="7100" spans="2:13">
      <c r="B7100" s="66" t="s">
        <v>1660</v>
      </c>
      <c r="C7100" s="140">
        <v>193.75</v>
      </c>
      <c r="D7100" s="838" t="s">
        <v>1668</v>
      </c>
      <c r="E7100" s="839"/>
      <c r="F7100" s="839"/>
      <c r="G7100" s="839"/>
      <c r="H7100" s="839"/>
      <c r="I7100" s="840"/>
      <c r="J7100" s="127"/>
      <c r="K7100" s="774"/>
      <c r="L7100" s="774"/>
      <c r="M7100" s="65"/>
    </row>
    <row r="7101" spans="2:13">
      <c r="B7101" s="66" t="s">
        <v>1728</v>
      </c>
      <c r="C7101" s="140">
        <v>493.57</v>
      </c>
      <c r="D7101" s="841" t="s">
        <v>1661</v>
      </c>
      <c r="E7101" s="842"/>
      <c r="F7101" s="842"/>
      <c r="G7101" s="842" t="s">
        <v>1662</v>
      </c>
      <c r="H7101" s="842"/>
      <c r="I7101" s="843"/>
      <c r="J7101" s="127"/>
      <c r="K7101" s="774"/>
      <c r="L7101" s="774"/>
      <c r="M7101" s="65"/>
    </row>
    <row r="7102" spans="2:13">
      <c r="B7102" s="66" t="s">
        <v>1713</v>
      </c>
      <c r="C7102" s="140">
        <v>1.38</v>
      </c>
      <c r="D7102" s="63" t="s">
        <v>1663</v>
      </c>
      <c r="E7102" s="774" t="s">
        <v>979</v>
      </c>
      <c r="F7102" s="774"/>
      <c r="G7102" s="64" t="s">
        <v>1663</v>
      </c>
      <c r="H7102" s="774" t="s">
        <v>761</v>
      </c>
      <c r="I7102" s="70"/>
      <c r="J7102" s="127"/>
      <c r="K7102" s="774"/>
      <c r="L7102" s="774"/>
      <c r="M7102" s="65"/>
    </row>
    <row r="7103" spans="2:13">
      <c r="B7103" s="66" t="s">
        <v>1714</v>
      </c>
      <c r="C7103" s="140">
        <v>1.23</v>
      </c>
      <c r="D7103" s="63" t="s">
        <v>1664</v>
      </c>
      <c r="E7103" s="90">
        <v>126</v>
      </c>
      <c r="F7103" s="68"/>
      <c r="G7103" s="72" t="s">
        <v>1664</v>
      </c>
      <c r="H7103" s="91">
        <v>80</v>
      </c>
      <c r="I7103" s="70"/>
      <c r="J7103" s="127"/>
      <c r="K7103" s="774"/>
      <c r="L7103" s="774"/>
      <c r="M7103" s="65"/>
    </row>
    <row r="7104" spans="2:13">
      <c r="B7104" s="844" t="s">
        <v>1671</v>
      </c>
      <c r="C7104" s="839"/>
      <c r="D7104" s="840"/>
      <c r="E7104" s="838" t="s">
        <v>1672</v>
      </c>
      <c r="F7104" s="839"/>
      <c r="G7104" s="840"/>
      <c r="H7104" s="838" t="s">
        <v>1673</v>
      </c>
      <c r="I7104" s="839"/>
      <c r="J7104" s="840"/>
      <c r="K7104" s="838" t="s">
        <v>1701</v>
      </c>
      <c r="L7104" s="839"/>
      <c r="M7104" s="845"/>
    </row>
    <row r="7105" spans="2:13">
      <c r="B7105" s="73" t="s">
        <v>1674</v>
      </c>
      <c r="C7105" s="771" t="s">
        <v>1675</v>
      </c>
      <c r="D7105" s="772" t="s">
        <v>1676</v>
      </c>
      <c r="E7105" s="770" t="s">
        <v>1674</v>
      </c>
      <c r="F7105" s="771" t="s">
        <v>1675</v>
      </c>
      <c r="G7105" s="772" t="s">
        <v>1676</v>
      </c>
      <c r="H7105" s="770" t="s">
        <v>1694</v>
      </c>
      <c r="I7105" s="771" t="s">
        <v>1731</v>
      </c>
      <c r="J7105" s="772" t="s">
        <v>1732</v>
      </c>
      <c r="K7105" s="770" t="s">
        <v>1702</v>
      </c>
      <c r="L7105" s="771"/>
      <c r="M7105" s="77" t="s">
        <v>1703</v>
      </c>
    </row>
    <row r="7106" spans="2:13">
      <c r="B7106" s="61" t="s">
        <v>1678</v>
      </c>
      <c r="C7106" s="86" t="s">
        <v>1144</v>
      </c>
      <c r="D7106" s="92">
        <v>102</v>
      </c>
      <c r="E7106" s="773" t="s">
        <v>1678</v>
      </c>
      <c r="F7106" s="94" t="s">
        <v>944</v>
      </c>
      <c r="G7106" s="92">
        <v>68</v>
      </c>
      <c r="H7106" s="773" t="s">
        <v>1695</v>
      </c>
      <c r="I7106" s="86">
        <v>0</v>
      </c>
      <c r="J7106" s="92">
        <v>0</v>
      </c>
      <c r="K7106" s="773" t="s">
        <v>1704</v>
      </c>
      <c r="L7106" s="774"/>
      <c r="M7106" s="107">
        <v>30</v>
      </c>
    </row>
    <row r="7107" spans="2:13">
      <c r="B7107" s="61" t="s">
        <v>1679</v>
      </c>
      <c r="C7107" s="86" t="s">
        <v>1722</v>
      </c>
      <c r="D7107" s="92">
        <v>0</v>
      </c>
      <c r="E7107" s="773" t="s">
        <v>1679</v>
      </c>
      <c r="F7107" s="86" t="s">
        <v>1722</v>
      </c>
      <c r="G7107" s="92">
        <v>0</v>
      </c>
      <c r="H7107" s="773" t="s">
        <v>1696</v>
      </c>
      <c r="I7107" s="86">
        <v>90</v>
      </c>
      <c r="J7107" s="92">
        <v>0</v>
      </c>
      <c r="K7107" s="773" t="s">
        <v>1735</v>
      </c>
      <c r="L7107" s="774"/>
      <c r="M7107" s="107">
        <v>61</v>
      </c>
    </row>
    <row r="7108" spans="2:13">
      <c r="B7108" s="61" t="s">
        <v>1680</v>
      </c>
      <c r="C7108" s="86" t="s">
        <v>1722</v>
      </c>
      <c r="D7108" s="92">
        <v>0</v>
      </c>
      <c r="E7108" s="773" t="s">
        <v>1680</v>
      </c>
      <c r="F7108" s="86" t="s">
        <v>1722</v>
      </c>
      <c r="G7108" s="92">
        <v>0</v>
      </c>
      <c r="H7108" s="773" t="s">
        <v>1697</v>
      </c>
      <c r="I7108" s="86">
        <v>100</v>
      </c>
      <c r="J7108" s="92">
        <v>30</v>
      </c>
      <c r="K7108" s="67" t="s">
        <v>1706</v>
      </c>
      <c r="L7108" s="68"/>
      <c r="M7108" s="101">
        <v>0</v>
      </c>
    </row>
    <row r="7109" spans="2:13">
      <c r="B7109" s="61" t="s">
        <v>1681</v>
      </c>
      <c r="C7109" s="86" t="s">
        <v>1722</v>
      </c>
      <c r="D7109" s="92">
        <v>0</v>
      </c>
      <c r="E7109" s="773" t="s">
        <v>1681</v>
      </c>
      <c r="F7109" s="86" t="s">
        <v>1722</v>
      </c>
      <c r="G7109" s="92">
        <v>0</v>
      </c>
      <c r="H7109" s="773" t="s">
        <v>1698</v>
      </c>
      <c r="I7109" s="86">
        <v>0</v>
      </c>
      <c r="J7109" s="92">
        <v>0</v>
      </c>
      <c r="K7109" s="838" t="s">
        <v>1707</v>
      </c>
      <c r="L7109" s="839"/>
      <c r="M7109" s="845"/>
    </row>
    <row r="7110" spans="2:13">
      <c r="B7110" s="61" t="s">
        <v>1682</v>
      </c>
      <c r="C7110" s="86" t="s">
        <v>1723</v>
      </c>
      <c r="D7110" s="92" t="s">
        <v>1723</v>
      </c>
      <c r="E7110" s="773" t="s">
        <v>1682</v>
      </c>
      <c r="F7110" s="86" t="s">
        <v>1723</v>
      </c>
      <c r="G7110" s="92" t="s">
        <v>1723</v>
      </c>
      <c r="H7110" s="774" t="s">
        <v>1724</v>
      </c>
      <c r="I7110" s="86">
        <v>50</v>
      </c>
      <c r="J7110" s="92">
        <v>0</v>
      </c>
      <c r="K7110" s="846" t="s">
        <v>1708</v>
      </c>
      <c r="L7110" s="847"/>
      <c r="M7110" s="107">
        <v>0</v>
      </c>
    </row>
    <row r="7111" spans="2:13">
      <c r="B7111" s="61" t="s">
        <v>1683</v>
      </c>
      <c r="C7111" s="86" t="s">
        <v>1722</v>
      </c>
      <c r="D7111" s="92">
        <v>0</v>
      </c>
      <c r="E7111" s="773" t="s">
        <v>1683</v>
      </c>
      <c r="F7111" s="86" t="s">
        <v>956</v>
      </c>
      <c r="G7111" s="92">
        <v>52</v>
      </c>
      <c r="H7111" s="773" t="s">
        <v>1699</v>
      </c>
      <c r="I7111" s="86">
        <v>0</v>
      </c>
      <c r="J7111" s="92">
        <v>0</v>
      </c>
      <c r="K7111" s="846" t="s">
        <v>1709</v>
      </c>
      <c r="L7111" s="847"/>
      <c r="M7111" s="107">
        <v>0</v>
      </c>
    </row>
    <row r="7112" spans="2:13">
      <c r="B7112" s="61" t="s">
        <v>1684</v>
      </c>
      <c r="C7112" s="86" t="s">
        <v>992</v>
      </c>
      <c r="D7112" s="92">
        <v>80</v>
      </c>
      <c r="E7112" s="773" t="s">
        <v>1684</v>
      </c>
      <c r="F7112" s="94" t="s">
        <v>866</v>
      </c>
      <c r="G7112" s="92">
        <v>84</v>
      </c>
      <c r="H7112" s="773" t="s">
        <v>1685</v>
      </c>
      <c r="I7112" s="86">
        <v>85</v>
      </c>
      <c r="J7112" s="92">
        <v>0</v>
      </c>
      <c r="K7112" s="846" t="s">
        <v>1710</v>
      </c>
      <c r="L7112" s="847"/>
      <c r="M7112" s="107">
        <v>0</v>
      </c>
    </row>
    <row r="7113" spans="2:13">
      <c r="B7113" s="61" t="s">
        <v>1685</v>
      </c>
      <c r="C7113" s="86" t="s">
        <v>1722</v>
      </c>
      <c r="D7113" s="92">
        <v>0</v>
      </c>
      <c r="E7113" s="773" t="s">
        <v>1685</v>
      </c>
      <c r="F7113" s="86" t="s">
        <v>1722</v>
      </c>
      <c r="G7113" s="92">
        <v>0</v>
      </c>
      <c r="H7113" s="773" t="s">
        <v>1700</v>
      </c>
      <c r="I7113" s="100">
        <v>0</v>
      </c>
      <c r="J7113" s="106">
        <v>0</v>
      </c>
      <c r="K7113" s="593" t="s">
        <v>2003</v>
      </c>
      <c r="L7113" s="100"/>
      <c r="M7113" s="101">
        <v>0</v>
      </c>
    </row>
    <row r="7114" spans="2:13">
      <c r="B7114" s="61" t="s">
        <v>1686</v>
      </c>
      <c r="C7114" s="86" t="s">
        <v>774</v>
      </c>
      <c r="D7114" s="92">
        <v>40</v>
      </c>
      <c r="E7114" s="773" t="s">
        <v>1686</v>
      </c>
      <c r="F7114" s="86" t="s">
        <v>1722</v>
      </c>
      <c r="G7114" s="92">
        <v>0</v>
      </c>
      <c r="H7114" s="848" t="s">
        <v>1712</v>
      </c>
      <c r="I7114" s="849"/>
      <c r="J7114" s="81" t="s">
        <v>1711</v>
      </c>
      <c r="K7114" s="97">
        <v>20</v>
      </c>
      <c r="L7114" s="82" t="s">
        <v>1705</v>
      </c>
      <c r="M7114" s="98">
        <v>155</v>
      </c>
    </row>
    <row r="7115" spans="2:13">
      <c r="B7115" s="61" t="s">
        <v>1687</v>
      </c>
      <c r="C7115" s="86" t="s">
        <v>627</v>
      </c>
      <c r="D7115" s="92">
        <v>60</v>
      </c>
      <c r="E7115" s="773" t="s">
        <v>1687</v>
      </c>
      <c r="F7115" s="86" t="s">
        <v>633</v>
      </c>
      <c r="G7115" s="92">
        <v>52</v>
      </c>
      <c r="H7115" s="774"/>
      <c r="I7115" s="774"/>
      <c r="J7115" s="774"/>
      <c r="K7115" s="774"/>
      <c r="L7115" s="774"/>
      <c r="M7115" s="65"/>
    </row>
    <row r="7116" spans="2:13">
      <c r="B7116" s="61" t="s">
        <v>1688</v>
      </c>
      <c r="C7116" s="86" t="s">
        <v>1722</v>
      </c>
      <c r="D7116" s="92">
        <v>0</v>
      </c>
      <c r="E7116" s="773" t="s">
        <v>1688</v>
      </c>
      <c r="F7116" s="96" t="s">
        <v>829</v>
      </c>
      <c r="G7116" s="92">
        <v>80</v>
      </c>
      <c r="H7116" s="774"/>
      <c r="I7116" s="774"/>
      <c r="J7116" s="774"/>
      <c r="K7116" s="774"/>
      <c r="L7116" s="774"/>
      <c r="M7116" s="65"/>
    </row>
    <row r="7117" spans="2:13">
      <c r="B7117" s="61" t="s">
        <v>1689</v>
      </c>
      <c r="C7117" s="86" t="s">
        <v>1749</v>
      </c>
      <c r="D7117" s="92">
        <v>80</v>
      </c>
      <c r="E7117" s="773" t="s">
        <v>1689</v>
      </c>
      <c r="F7117" s="94" t="s">
        <v>1196</v>
      </c>
      <c r="G7117" s="92">
        <v>60</v>
      </c>
      <c r="H7117" s="774"/>
      <c r="I7117" s="774"/>
      <c r="J7117" s="774"/>
      <c r="K7117" s="774"/>
      <c r="L7117" s="774"/>
      <c r="M7117" s="65"/>
    </row>
    <row r="7118" spans="2:13">
      <c r="B7118" s="61" t="s">
        <v>1690</v>
      </c>
      <c r="C7118" s="86" t="s">
        <v>1154</v>
      </c>
      <c r="D7118" s="92">
        <v>68</v>
      </c>
      <c r="E7118" s="773" t="s">
        <v>1690</v>
      </c>
      <c r="F7118" s="86" t="s">
        <v>1722</v>
      </c>
      <c r="G7118" s="92">
        <v>0</v>
      </c>
      <c r="H7118" s="774"/>
      <c r="I7118" s="774"/>
      <c r="J7118" s="774"/>
      <c r="K7118" s="774"/>
      <c r="L7118" s="774"/>
      <c r="M7118" s="65"/>
    </row>
    <row r="7119" spans="2:13">
      <c r="B7119" s="61" t="s">
        <v>1691</v>
      </c>
      <c r="C7119" s="86" t="s">
        <v>1722</v>
      </c>
      <c r="D7119" s="92">
        <v>0</v>
      </c>
      <c r="E7119" s="773" t="s">
        <v>1691</v>
      </c>
      <c r="F7119" s="96" t="s">
        <v>1185</v>
      </c>
      <c r="G7119" s="92">
        <v>80</v>
      </c>
      <c r="H7119" s="86" t="s">
        <v>1716</v>
      </c>
      <c r="I7119" s="774"/>
      <c r="J7119" s="85" t="s">
        <v>1717</v>
      </c>
      <c r="K7119" s="774"/>
      <c r="L7119" s="85" t="s">
        <v>1718</v>
      </c>
      <c r="M7119" s="65"/>
    </row>
    <row r="7120" spans="2:13">
      <c r="B7120" s="61" t="s">
        <v>1692</v>
      </c>
      <c r="C7120" s="86" t="s">
        <v>1722</v>
      </c>
      <c r="D7120" s="92">
        <v>0</v>
      </c>
      <c r="E7120" s="773" t="s">
        <v>1692</v>
      </c>
      <c r="F7120" s="86" t="s">
        <v>1332</v>
      </c>
      <c r="G7120" s="92">
        <v>40</v>
      </c>
      <c r="H7120" s="774"/>
      <c r="I7120" s="774"/>
      <c r="J7120" s="774"/>
      <c r="K7120" s="774"/>
      <c r="L7120" s="774"/>
      <c r="M7120" s="65"/>
    </row>
    <row r="7121" spans="2:13">
      <c r="B7121" s="61" t="s">
        <v>1677</v>
      </c>
      <c r="C7121" s="86" t="s">
        <v>1723</v>
      </c>
      <c r="D7121" s="92" t="s">
        <v>1723</v>
      </c>
      <c r="E7121" s="773" t="s">
        <v>1677</v>
      </c>
      <c r="F7121" s="86" t="s">
        <v>1723</v>
      </c>
      <c r="G7121" s="92" t="s">
        <v>1723</v>
      </c>
      <c r="H7121" s="774"/>
      <c r="I7121" s="774"/>
      <c r="J7121" s="774"/>
      <c r="K7121" s="774"/>
      <c r="L7121" s="774"/>
      <c r="M7121" s="65"/>
    </row>
    <row r="7122" spans="2:13">
      <c r="B7122" s="61" t="s">
        <v>1693</v>
      </c>
      <c r="C7122" s="86" t="s">
        <v>1722</v>
      </c>
      <c r="D7122" s="92">
        <v>0</v>
      </c>
      <c r="E7122" s="773" t="s">
        <v>1693</v>
      </c>
      <c r="F7122" s="86" t="s">
        <v>1722</v>
      </c>
      <c r="G7122" s="92">
        <v>0</v>
      </c>
      <c r="H7122" s="774"/>
      <c r="I7122" s="774"/>
      <c r="J7122" s="774"/>
      <c r="K7122" s="774"/>
      <c r="L7122" s="774"/>
      <c r="M7122" s="65"/>
    </row>
    <row r="7123" spans="2:13" ht="15.75" thickBot="1">
      <c r="B7123" s="102" t="s">
        <v>1729</v>
      </c>
      <c r="C7123" s="93"/>
      <c r="D7123" s="108">
        <v>72</v>
      </c>
      <c r="E7123" s="103" t="s">
        <v>1730</v>
      </c>
      <c r="F7123" s="93"/>
      <c r="G7123" s="108">
        <v>65</v>
      </c>
      <c r="H7123" s="83"/>
      <c r="I7123" s="83"/>
      <c r="J7123" s="83"/>
      <c r="K7123" s="83"/>
      <c r="L7123" s="83"/>
      <c r="M7123" s="84"/>
    </row>
    <row r="7124" spans="2:13" ht="15.75" thickTop="1">
      <c r="B7124" s="104"/>
      <c r="C7124" s="105"/>
      <c r="D7124" s="142"/>
      <c r="E7124" s="104"/>
      <c r="F7124" s="105"/>
      <c r="G7124" s="142"/>
      <c r="H7124" s="58"/>
      <c r="I7124" s="58"/>
      <c r="J7124" s="58"/>
      <c r="K7124" s="58"/>
      <c r="L7124" s="58"/>
      <c r="M7124" s="58"/>
    </row>
    <row r="7125" spans="2:13">
      <c r="B7125" s="104"/>
      <c r="C7125" s="105"/>
      <c r="D7125" s="142"/>
      <c r="E7125" s="104"/>
      <c r="F7125" s="105"/>
      <c r="G7125" s="142"/>
      <c r="H7125" s="58"/>
      <c r="I7125" s="58"/>
      <c r="J7125" s="58"/>
      <c r="K7125" s="58"/>
      <c r="L7125" s="58"/>
      <c r="M7125" s="58"/>
    </row>
    <row r="7126" spans="2:13" ht="15.75" thickBot="1">
      <c r="B7126" s="104"/>
      <c r="C7126" s="105"/>
      <c r="D7126" s="142"/>
      <c r="E7126" s="104"/>
      <c r="F7126" s="105"/>
      <c r="G7126" s="142"/>
      <c r="H7126" s="58"/>
      <c r="I7126" s="58"/>
      <c r="J7126" s="58"/>
      <c r="K7126" s="58"/>
      <c r="L7126" s="58"/>
      <c r="M7126" s="58"/>
    </row>
    <row r="7127" spans="2:13" ht="16.5" thickTop="1" thickBot="1">
      <c r="B7127" s="833" t="s">
        <v>2211</v>
      </c>
      <c r="C7127" s="834"/>
      <c r="D7127" s="835" t="s">
        <v>1658</v>
      </c>
      <c r="E7127" s="836"/>
      <c r="F7127" s="836"/>
      <c r="G7127" s="836"/>
      <c r="H7127" s="836"/>
      <c r="I7127" s="837"/>
      <c r="J7127" s="158"/>
      <c r="K7127" s="59"/>
      <c r="L7127" s="59"/>
      <c r="M7127" s="60"/>
    </row>
    <row r="7128" spans="2:13" ht="15.75" thickTop="1">
      <c r="B7128" s="66" t="s">
        <v>1667</v>
      </c>
      <c r="C7128" s="771" t="s">
        <v>2212</v>
      </c>
      <c r="D7128" s="770" t="s">
        <v>1652</v>
      </c>
      <c r="E7128" s="771" t="s">
        <v>1653</v>
      </c>
      <c r="F7128" s="771" t="s">
        <v>1654</v>
      </c>
      <c r="G7128" s="771" t="s">
        <v>1656</v>
      </c>
      <c r="H7128" s="771" t="s">
        <v>1655</v>
      </c>
      <c r="I7128" s="772" t="s">
        <v>1657</v>
      </c>
      <c r="J7128" s="159"/>
      <c r="K7128" s="774"/>
      <c r="L7128" s="774"/>
      <c r="M7128" s="65"/>
    </row>
    <row r="7129" spans="2:13">
      <c r="B7129" s="66" t="s">
        <v>1757</v>
      </c>
      <c r="C7129" s="86" t="s">
        <v>1792</v>
      </c>
      <c r="D7129" s="87">
        <v>20</v>
      </c>
      <c r="E7129" s="88">
        <v>10</v>
      </c>
      <c r="F7129" s="88">
        <v>230</v>
      </c>
      <c r="G7129" s="88">
        <v>10</v>
      </c>
      <c r="H7129" s="88">
        <v>230</v>
      </c>
      <c r="I7129" s="89">
        <v>5</v>
      </c>
      <c r="J7129" s="159"/>
      <c r="K7129" s="774"/>
      <c r="L7129" s="774"/>
      <c r="M7129" s="65"/>
    </row>
    <row r="7130" spans="2:13">
      <c r="B7130" s="66" t="s">
        <v>1665</v>
      </c>
      <c r="C7130" s="86" t="s">
        <v>0</v>
      </c>
      <c r="D7130" s="838" t="s">
        <v>1669</v>
      </c>
      <c r="E7130" s="839"/>
      <c r="F7130" s="839"/>
      <c r="G7130" s="839"/>
      <c r="H7130" s="839"/>
      <c r="I7130" s="840"/>
      <c r="J7130" s="159"/>
      <c r="K7130" s="774"/>
      <c r="L7130" s="774"/>
      <c r="M7130" s="65"/>
    </row>
    <row r="7131" spans="2:13">
      <c r="B7131" s="66" t="s">
        <v>1666</v>
      </c>
      <c r="C7131" s="86" t="s">
        <v>14</v>
      </c>
      <c r="D7131" s="841" t="s">
        <v>1661</v>
      </c>
      <c r="E7131" s="842"/>
      <c r="F7131" s="842"/>
      <c r="G7131" s="842" t="s">
        <v>1662</v>
      </c>
      <c r="H7131" s="842"/>
      <c r="I7131" s="843"/>
      <c r="J7131" s="159"/>
      <c r="K7131" s="774"/>
      <c r="L7131" s="774"/>
      <c r="M7131" s="65"/>
    </row>
    <row r="7132" spans="2:13">
      <c r="B7132" s="66" t="s">
        <v>1670</v>
      </c>
      <c r="C7132" s="86" t="s">
        <v>1461</v>
      </c>
      <c r="D7132" s="63" t="s">
        <v>1663</v>
      </c>
      <c r="E7132" s="774" t="s">
        <v>704</v>
      </c>
      <c r="F7132" s="774"/>
      <c r="G7132" s="64" t="s">
        <v>1663</v>
      </c>
      <c r="H7132" s="774" t="s">
        <v>1252</v>
      </c>
      <c r="I7132" s="70"/>
      <c r="J7132" s="781"/>
      <c r="K7132" s="774"/>
      <c r="L7132" s="774"/>
      <c r="M7132" s="65"/>
    </row>
    <row r="7133" spans="2:13">
      <c r="B7133" s="66" t="s">
        <v>1659</v>
      </c>
      <c r="C7133" s="140">
        <v>19.010000000000002</v>
      </c>
      <c r="D7133" s="71" t="s">
        <v>1664</v>
      </c>
      <c r="E7133" s="90">
        <v>60</v>
      </c>
      <c r="F7133" s="68"/>
      <c r="G7133" s="72" t="s">
        <v>1664</v>
      </c>
      <c r="H7133" s="90">
        <v>80</v>
      </c>
      <c r="I7133" s="69"/>
      <c r="J7133" s="128"/>
      <c r="K7133" s="774"/>
      <c r="L7133" s="774"/>
      <c r="M7133" s="65"/>
    </row>
    <row r="7134" spans="2:13">
      <c r="B7134" s="66" t="s">
        <v>1660</v>
      </c>
      <c r="C7134" s="140">
        <v>126.91</v>
      </c>
      <c r="D7134" s="838" t="s">
        <v>1668</v>
      </c>
      <c r="E7134" s="839"/>
      <c r="F7134" s="839"/>
      <c r="G7134" s="839"/>
      <c r="H7134" s="839"/>
      <c r="I7134" s="840"/>
      <c r="J7134" s="128"/>
      <c r="K7134" s="774"/>
      <c r="L7134" s="774"/>
      <c r="M7134" s="65"/>
    </row>
    <row r="7135" spans="2:13">
      <c r="B7135" s="66" t="s">
        <v>1728</v>
      </c>
      <c r="C7135" s="140">
        <v>95.43</v>
      </c>
      <c r="D7135" s="841" t="s">
        <v>1661</v>
      </c>
      <c r="E7135" s="842"/>
      <c r="F7135" s="842"/>
      <c r="G7135" s="842" t="s">
        <v>1662</v>
      </c>
      <c r="H7135" s="842"/>
      <c r="I7135" s="843"/>
      <c r="J7135" s="128"/>
      <c r="K7135" s="774"/>
      <c r="L7135" s="774"/>
      <c r="M7135" s="65"/>
    </row>
    <row r="7136" spans="2:13">
      <c r="B7136" s="66" t="s">
        <v>1713</v>
      </c>
      <c r="C7136" s="140">
        <v>0.31</v>
      </c>
      <c r="D7136" s="63" t="s">
        <v>1663</v>
      </c>
      <c r="E7136" s="774" t="s">
        <v>1722</v>
      </c>
      <c r="F7136" s="774"/>
      <c r="G7136" s="64" t="s">
        <v>1663</v>
      </c>
      <c r="H7136" s="774" t="s">
        <v>1851</v>
      </c>
      <c r="I7136" s="70"/>
      <c r="J7136" s="128"/>
      <c r="K7136" s="774"/>
      <c r="L7136" s="774"/>
      <c r="M7136" s="65"/>
    </row>
    <row r="7137" spans="2:13">
      <c r="B7137" s="66" t="s">
        <v>1714</v>
      </c>
      <c r="C7137" s="140">
        <v>0.08</v>
      </c>
      <c r="D7137" s="63" t="s">
        <v>1664</v>
      </c>
      <c r="E7137" s="90">
        <v>0</v>
      </c>
      <c r="F7137" s="68"/>
      <c r="G7137" s="72" t="s">
        <v>1664</v>
      </c>
      <c r="H7137" s="91">
        <v>60</v>
      </c>
      <c r="I7137" s="70"/>
      <c r="J7137" s="128"/>
      <c r="K7137" s="774"/>
      <c r="L7137" s="774"/>
      <c r="M7137" s="65"/>
    </row>
    <row r="7138" spans="2:13">
      <c r="B7138" s="844" t="s">
        <v>1671</v>
      </c>
      <c r="C7138" s="839"/>
      <c r="D7138" s="840"/>
      <c r="E7138" s="838" t="s">
        <v>1672</v>
      </c>
      <c r="F7138" s="839"/>
      <c r="G7138" s="840"/>
      <c r="H7138" s="838" t="s">
        <v>1673</v>
      </c>
      <c r="I7138" s="839"/>
      <c r="J7138" s="840"/>
      <c r="K7138" s="838" t="s">
        <v>1701</v>
      </c>
      <c r="L7138" s="839"/>
      <c r="M7138" s="845"/>
    </row>
    <row r="7139" spans="2:13">
      <c r="B7139" s="73" t="s">
        <v>1674</v>
      </c>
      <c r="C7139" s="771" t="s">
        <v>1675</v>
      </c>
      <c r="D7139" s="772" t="s">
        <v>1676</v>
      </c>
      <c r="E7139" s="770" t="s">
        <v>1674</v>
      </c>
      <c r="F7139" s="771" t="s">
        <v>1675</v>
      </c>
      <c r="G7139" s="772" t="s">
        <v>1676</v>
      </c>
      <c r="H7139" s="770" t="s">
        <v>1694</v>
      </c>
      <c r="I7139" s="771" t="s">
        <v>1731</v>
      </c>
      <c r="J7139" s="772" t="s">
        <v>1732</v>
      </c>
      <c r="K7139" s="770" t="s">
        <v>1702</v>
      </c>
      <c r="L7139" s="771"/>
      <c r="M7139" s="77" t="s">
        <v>1703</v>
      </c>
    </row>
    <row r="7140" spans="2:13">
      <c r="B7140" s="61" t="s">
        <v>1678</v>
      </c>
      <c r="C7140" s="86" t="s">
        <v>1144</v>
      </c>
      <c r="D7140" s="92">
        <v>102</v>
      </c>
      <c r="E7140" s="773" t="s">
        <v>1678</v>
      </c>
      <c r="F7140" s="86" t="s">
        <v>1722</v>
      </c>
      <c r="G7140" s="92">
        <v>0</v>
      </c>
      <c r="H7140" s="773" t="s">
        <v>1695</v>
      </c>
      <c r="I7140" s="86">
        <v>0</v>
      </c>
      <c r="J7140" s="92">
        <v>0</v>
      </c>
      <c r="K7140" s="773" t="s">
        <v>1704</v>
      </c>
      <c r="L7140" s="774"/>
      <c r="M7140" s="107">
        <v>0</v>
      </c>
    </row>
    <row r="7141" spans="2:13">
      <c r="B7141" s="61" t="s">
        <v>1679</v>
      </c>
      <c r="C7141" s="86" t="s">
        <v>1722</v>
      </c>
      <c r="D7141" s="92">
        <v>0</v>
      </c>
      <c r="E7141" s="773" t="s">
        <v>1679</v>
      </c>
      <c r="F7141" s="86" t="s">
        <v>1722</v>
      </c>
      <c r="G7141" s="92">
        <v>0</v>
      </c>
      <c r="H7141" s="773" t="s">
        <v>1696</v>
      </c>
      <c r="I7141" s="86">
        <v>90</v>
      </c>
      <c r="J7141" s="92">
        <v>0</v>
      </c>
      <c r="K7141" s="773" t="s">
        <v>1735</v>
      </c>
      <c r="L7141" s="774"/>
      <c r="M7141" s="107">
        <v>0</v>
      </c>
    </row>
    <row r="7142" spans="2:13">
      <c r="B7142" s="61" t="s">
        <v>1680</v>
      </c>
      <c r="C7142" s="86" t="s">
        <v>1722</v>
      </c>
      <c r="D7142" s="92">
        <v>0</v>
      </c>
      <c r="E7142" s="773" t="s">
        <v>1680</v>
      </c>
      <c r="F7142" s="86" t="s">
        <v>1722</v>
      </c>
      <c r="G7142" s="92">
        <v>0</v>
      </c>
      <c r="H7142" s="773" t="s">
        <v>1697</v>
      </c>
      <c r="I7142" s="86">
        <v>0</v>
      </c>
      <c r="J7142" s="92">
        <v>0</v>
      </c>
      <c r="K7142" s="67" t="s">
        <v>1706</v>
      </c>
      <c r="L7142" s="68"/>
      <c r="M7142" s="101">
        <v>0</v>
      </c>
    </row>
    <row r="7143" spans="2:13">
      <c r="B7143" s="61" t="s">
        <v>1681</v>
      </c>
      <c r="C7143" s="86" t="s">
        <v>1722</v>
      </c>
      <c r="D7143" s="92">
        <v>0</v>
      </c>
      <c r="E7143" s="773" t="s">
        <v>1681</v>
      </c>
      <c r="F7143" s="86" t="s">
        <v>1722</v>
      </c>
      <c r="G7143" s="92">
        <v>0</v>
      </c>
      <c r="H7143" s="773" t="s">
        <v>1698</v>
      </c>
      <c r="I7143" s="86">
        <v>0</v>
      </c>
      <c r="J7143" s="92">
        <v>0</v>
      </c>
      <c r="K7143" s="838" t="s">
        <v>1707</v>
      </c>
      <c r="L7143" s="839"/>
      <c r="M7143" s="845"/>
    </row>
    <row r="7144" spans="2:13">
      <c r="B7144" s="61" t="s">
        <v>1682</v>
      </c>
      <c r="C7144" s="86" t="s">
        <v>1722</v>
      </c>
      <c r="D7144" s="92">
        <v>0</v>
      </c>
      <c r="E7144" s="773" t="s">
        <v>1682</v>
      </c>
      <c r="F7144" s="86" t="s">
        <v>1722</v>
      </c>
      <c r="G7144" s="92">
        <v>0</v>
      </c>
      <c r="H7144" s="774" t="s">
        <v>1724</v>
      </c>
      <c r="I7144" s="86">
        <v>50</v>
      </c>
      <c r="J7144" s="92">
        <v>0</v>
      </c>
      <c r="K7144" s="846" t="s">
        <v>1708</v>
      </c>
      <c r="L7144" s="847"/>
      <c r="M7144" s="107">
        <v>0</v>
      </c>
    </row>
    <row r="7145" spans="2:13">
      <c r="B7145" s="61" t="s">
        <v>1683</v>
      </c>
      <c r="C7145" s="86" t="s">
        <v>1722</v>
      </c>
      <c r="D7145" s="92">
        <v>0</v>
      </c>
      <c r="E7145" s="773" t="s">
        <v>1683</v>
      </c>
      <c r="F7145" s="86" t="s">
        <v>1722</v>
      </c>
      <c r="G7145" s="92">
        <v>0</v>
      </c>
      <c r="H7145" s="773" t="s">
        <v>1699</v>
      </c>
      <c r="I7145" s="86">
        <v>0</v>
      </c>
      <c r="J7145" s="92">
        <v>0</v>
      </c>
      <c r="K7145" s="846" t="s">
        <v>1709</v>
      </c>
      <c r="L7145" s="847"/>
      <c r="M7145" s="107">
        <v>0</v>
      </c>
    </row>
    <row r="7146" spans="2:13">
      <c r="B7146" s="61" t="s">
        <v>1684</v>
      </c>
      <c r="C7146" s="94" t="s">
        <v>1155</v>
      </c>
      <c r="D7146" s="92">
        <v>40</v>
      </c>
      <c r="E7146" s="773" t="s">
        <v>1684</v>
      </c>
      <c r="F7146" s="86" t="s">
        <v>1722</v>
      </c>
      <c r="G7146" s="92">
        <v>0</v>
      </c>
      <c r="H7146" s="773" t="s">
        <v>1685</v>
      </c>
      <c r="I7146" s="86">
        <v>85</v>
      </c>
      <c r="J7146" s="92">
        <v>30</v>
      </c>
      <c r="K7146" s="846" t="s">
        <v>1710</v>
      </c>
      <c r="L7146" s="847"/>
      <c r="M7146" s="107">
        <v>100</v>
      </c>
    </row>
    <row r="7147" spans="2:13">
      <c r="B7147" s="61" t="s">
        <v>1685</v>
      </c>
      <c r="C7147" s="86" t="s">
        <v>1722</v>
      </c>
      <c r="D7147" s="92">
        <v>0</v>
      </c>
      <c r="E7147" s="773" t="s">
        <v>1685</v>
      </c>
      <c r="F7147" s="96" t="s">
        <v>1216</v>
      </c>
      <c r="G7147" s="92">
        <v>90</v>
      </c>
      <c r="H7147" s="773" t="s">
        <v>1700</v>
      </c>
      <c r="I7147" s="100">
        <v>0</v>
      </c>
      <c r="J7147" s="106">
        <v>0</v>
      </c>
      <c r="K7147" s="593" t="s">
        <v>2003</v>
      </c>
      <c r="L7147" s="100"/>
      <c r="M7147" s="101" t="s">
        <v>2004</v>
      </c>
    </row>
    <row r="7148" spans="2:13">
      <c r="B7148" s="61" t="s">
        <v>1686</v>
      </c>
      <c r="C7148" s="94" t="s">
        <v>811</v>
      </c>
      <c r="D7148" s="92">
        <v>100</v>
      </c>
      <c r="E7148" s="773" t="s">
        <v>1686</v>
      </c>
      <c r="F7148" s="96" t="s">
        <v>810</v>
      </c>
      <c r="G7148" s="92">
        <v>90</v>
      </c>
      <c r="H7148" s="848" t="s">
        <v>1712</v>
      </c>
      <c r="I7148" s="849"/>
      <c r="J7148" s="81" t="s">
        <v>1711</v>
      </c>
      <c r="K7148" s="97">
        <v>40</v>
      </c>
      <c r="L7148" s="82" t="s">
        <v>1705</v>
      </c>
      <c r="M7148" s="98">
        <v>100</v>
      </c>
    </row>
    <row r="7149" spans="2:13">
      <c r="B7149" s="61" t="s">
        <v>1687</v>
      </c>
      <c r="C7149" s="86" t="s">
        <v>1722</v>
      </c>
      <c r="D7149" s="92">
        <v>0</v>
      </c>
      <c r="E7149" s="773" t="s">
        <v>1687</v>
      </c>
      <c r="F7149" s="86" t="s">
        <v>1722</v>
      </c>
      <c r="G7149" s="92">
        <v>0</v>
      </c>
      <c r="H7149" s="774"/>
      <c r="I7149" s="774"/>
      <c r="J7149" s="774"/>
      <c r="K7149" s="774"/>
      <c r="L7149" s="774"/>
      <c r="M7149" s="65"/>
    </row>
    <row r="7150" spans="2:13">
      <c r="B7150" s="61" t="s">
        <v>1688</v>
      </c>
      <c r="C7150" s="86" t="s">
        <v>1722</v>
      </c>
      <c r="D7150" s="92">
        <v>0</v>
      </c>
      <c r="E7150" s="773" t="s">
        <v>1688</v>
      </c>
      <c r="F7150" s="86" t="s">
        <v>1722</v>
      </c>
      <c r="G7150" s="92">
        <v>0</v>
      </c>
      <c r="H7150" s="774"/>
      <c r="I7150" s="774"/>
      <c r="J7150" s="774"/>
      <c r="K7150" s="774"/>
      <c r="L7150" s="774"/>
      <c r="M7150" s="65"/>
    </row>
    <row r="7151" spans="2:13">
      <c r="B7151" s="61" t="s">
        <v>1689</v>
      </c>
      <c r="C7151" s="86" t="s">
        <v>1723</v>
      </c>
      <c r="D7151" s="92" t="s">
        <v>1723</v>
      </c>
      <c r="E7151" s="773" t="s">
        <v>1689</v>
      </c>
      <c r="F7151" s="86" t="s">
        <v>1723</v>
      </c>
      <c r="G7151" s="92" t="s">
        <v>1723</v>
      </c>
      <c r="H7151" s="774"/>
      <c r="I7151" s="774"/>
      <c r="J7151" s="774"/>
      <c r="K7151" s="774"/>
      <c r="L7151" s="774"/>
      <c r="M7151" s="65"/>
    </row>
    <row r="7152" spans="2:13">
      <c r="B7152" s="61" t="s">
        <v>1690</v>
      </c>
      <c r="C7152" s="86" t="s">
        <v>1723</v>
      </c>
      <c r="D7152" s="92" t="s">
        <v>1723</v>
      </c>
      <c r="E7152" s="773" t="s">
        <v>1690</v>
      </c>
      <c r="F7152" s="86" t="s">
        <v>1723</v>
      </c>
      <c r="G7152" s="92" t="s">
        <v>1723</v>
      </c>
      <c r="H7152" s="774"/>
      <c r="I7152" s="774"/>
      <c r="J7152" s="774"/>
      <c r="K7152" s="774"/>
      <c r="L7152" s="774"/>
      <c r="M7152" s="65"/>
    </row>
    <row r="7153" spans="2:13">
      <c r="B7153" s="61" t="s">
        <v>1691</v>
      </c>
      <c r="C7153" s="86" t="s">
        <v>1722</v>
      </c>
      <c r="D7153" s="92">
        <v>0</v>
      </c>
      <c r="E7153" s="773" t="s">
        <v>1691</v>
      </c>
      <c r="F7153" s="86" t="s">
        <v>1722</v>
      </c>
      <c r="G7153" s="92">
        <v>0</v>
      </c>
      <c r="H7153" s="86" t="s">
        <v>1716</v>
      </c>
      <c r="I7153" s="774"/>
      <c r="J7153" s="85" t="s">
        <v>1717</v>
      </c>
      <c r="K7153" s="774"/>
      <c r="L7153" s="85" t="s">
        <v>1718</v>
      </c>
      <c r="M7153" s="65"/>
    </row>
    <row r="7154" spans="2:13">
      <c r="B7154" s="61" t="s">
        <v>1692</v>
      </c>
      <c r="C7154" s="86" t="s">
        <v>1722</v>
      </c>
      <c r="D7154" s="92">
        <v>0</v>
      </c>
      <c r="E7154" s="773" t="s">
        <v>1692</v>
      </c>
      <c r="F7154" s="86" t="s">
        <v>1722</v>
      </c>
      <c r="G7154" s="92">
        <v>0</v>
      </c>
      <c r="H7154" s="774"/>
      <c r="I7154" s="774"/>
      <c r="J7154" s="774"/>
      <c r="K7154" s="774"/>
      <c r="L7154" s="774"/>
      <c r="M7154" s="65"/>
    </row>
    <row r="7155" spans="2:13">
      <c r="B7155" s="61" t="s">
        <v>1677</v>
      </c>
      <c r="C7155" s="86" t="s">
        <v>972</v>
      </c>
      <c r="D7155" s="92">
        <v>20</v>
      </c>
      <c r="E7155" s="773" t="s">
        <v>1677</v>
      </c>
      <c r="F7155" s="86" t="s">
        <v>1722</v>
      </c>
      <c r="G7155" s="92">
        <v>0</v>
      </c>
      <c r="H7155" s="774"/>
      <c r="I7155" s="774"/>
      <c r="J7155" s="774"/>
      <c r="K7155" s="774"/>
      <c r="L7155" s="774"/>
      <c r="M7155" s="65"/>
    </row>
    <row r="7156" spans="2:13">
      <c r="B7156" s="61" t="s">
        <v>1693</v>
      </c>
      <c r="C7156" s="86" t="s">
        <v>909</v>
      </c>
      <c r="D7156" s="92">
        <v>75</v>
      </c>
      <c r="E7156" s="773" t="s">
        <v>1693</v>
      </c>
      <c r="F7156" s="86" t="s">
        <v>1722</v>
      </c>
      <c r="G7156" s="92">
        <v>0</v>
      </c>
      <c r="H7156" s="774"/>
      <c r="I7156" s="774"/>
      <c r="J7156" s="774"/>
      <c r="K7156" s="774"/>
      <c r="L7156" s="774"/>
      <c r="M7156" s="65"/>
    </row>
    <row r="7157" spans="2:13" ht="15.75" thickBot="1">
      <c r="B7157" s="102" t="s">
        <v>1729</v>
      </c>
      <c r="C7157" s="93"/>
      <c r="D7157" s="108">
        <v>67</v>
      </c>
      <c r="E7157" s="103" t="s">
        <v>1730</v>
      </c>
      <c r="F7157" s="93"/>
      <c r="G7157" s="108">
        <v>90</v>
      </c>
      <c r="H7157" s="83"/>
      <c r="I7157" s="83"/>
      <c r="J7157" s="83"/>
      <c r="K7157" s="83"/>
      <c r="L7157" s="83"/>
      <c r="M7157" s="84"/>
    </row>
    <row r="7158" spans="2:13" ht="15.75" thickTop="1">
      <c r="B7158" s="104"/>
      <c r="C7158" s="105"/>
      <c r="D7158" s="142"/>
      <c r="E7158" s="104"/>
      <c r="F7158" s="105"/>
      <c r="G7158" s="142"/>
      <c r="H7158" s="58"/>
      <c r="I7158" s="58"/>
      <c r="J7158" s="58"/>
      <c r="K7158" s="58"/>
      <c r="L7158" s="58"/>
      <c r="M7158" s="58"/>
    </row>
    <row r="7159" spans="2:13">
      <c r="B7159" s="104"/>
      <c r="C7159" s="105"/>
      <c r="D7159" s="142"/>
      <c r="E7159" s="104"/>
      <c r="F7159" s="105"/>
      <c r="G7159" s="142"/>
      <c r="H7159" s="58"/>
      <c r="I7159" s="58"/>
      <c r="J7159" s="58"/>
      <c r="K7159" s="58"/>
      <c r="L7159" s="58"/>
      <c r="M7159" s="58"/>
    </row>
    <row r="7160" spans="2:13" ht="15.75" thickBot="1">
      <c r="B7160" s="104"/>
      <c r="C7160" s="105"/>
      <c r="D7160" s="142"/>
      <c r="E7160" s="104"/>
      <c r="F7160" s="105"/>
      <c r="G7160" s="142"/>
      <c r="H7160" s="58"/>
      <c r="I7160" s="58"/>
      <c r="J7160" s="58"/>
      <c r="K7160" s="58"/>
      <c r="L7160" s="58"/>
      <c r="M7160" s="58"/>
    </row>
    <row r="7161" spans="2:13" ht="16.5" thickTop="1" thickBot="1">
      <c r="B7161" s="833" t="s">
        <v>1844</v>
      </c>
      <c r="C7161" s="834"/>
      <c r="D7161" s="835" t="s">
        <v>1658</v>
      </c>
      <c r="E7161" s="836"/>
      <c r="F7161" s="836"/>
      <c r="G7161" s="836"/>
      <c r="H7161" s="836"/>
      <c r="I7161" s="837"/>
      <c r="J7161" s="59"/>
      <c r="K7161" s="59"/>
      <c r="L7161" s="59"/>
      <c r="M7161" s="60"/>
    </row>
    <row r="7162" spans="2:13" ht="15.75" thickTop="1">
      <c r="B7162" s="66" t="s">
        <v>1667</v>
      </c>
      <c r="C7162" s="601" t="s">
        <v>2070</v>
      </c>
      <c r="D7162" s="272" t="s">
        <v>1652</v>
      </c>
      <c r="E7162" s="273" t="s">
        <v>1653</v>
      </c>
      <c r="F7162" s="273" t="s">
        <v>1654</v>
      </c>
      <c r="G7162" s="273" t="s">
        <v>1656</v>
      </c>
      <c r="H7162" s="273" t="s">
        <v>1655</v>
      </c>
      <c r="I7162" s="274" t="s">
        <v>1657</v>
      </c>
      <c r="J7162" s="271"/>
      <c r="K7162" s="271"/>
      <c r="L7162" s="271"/>
      <c r="M7162" s="65"/>
    </row>
    <row r="7163" spans="2:13">
      <c r="B7163" s="66" t="s">
        <v>1757</v>
      </c>
      <c r="C7163" s="86" t="s">
        <v>1745</v>
      </c>
      <c r="D7163" s="87">
        <v>65</v>
      </c>
      <c r="E7163" s="88">
        <v>80</v>
      </c>
      <c r="F7163" s="88">
        <v>140</v>
      </c>
      <c r="G7163" s="88">
        <v>40</v>
      </c>
      <c r="H7163" s="88">
        <v>70</v>
      </c>
      <c r="I7163" s="89">
        <v>70</v>
      </c>
      <c r="J7163" s="271"/>
      <c r="K7163" s="271"/>
      <c r="L7163" s="271"/>
      <c r="M7163" s="65"/>
    </row>
    <row r="7164" spans="2:13">
      <c r="B7164" s="66" t="s">
        <v>1665</v>
      </c>
      <c r="C7164" s="86" t="s">
        <v>15</v>
      </c>
      <c r="D7164" s="838" t="s">
        <v>1669</v>
      </c>
      <c r="E7164" s="839"/>
      <c r="F7164" s="839"/>
      <c r="G7164" s="839"/>
      <c r="H7164" s="839"/>
      <c r="I7164" s="840"/>
      <c r="J7164" s="271"/>
      <c r="K7164" s="271"/>
      <c r="L7164" s="271"/>
      <c r="M7164" s="65"/>
    </row>
    <row r="7165" spans="2:13">
      <c r="B7165" s="66" t="s">
        <v>1666</v>
      </c>
      <c r="C7165" s="86" t="s">
        <v>6</v>
      </c>
      <c r="D7165" s="841" t="s">
        <v>1661</v>
      </c>
      <c r="E7165" s="842"/>
      <c r="F7165" s="842"/>
      <c r="G7165" s="842" t="s">
        <v>1662</v>
      </c>
      <c r="H7165" s="842"/>
      <c r="I7165" s="843"/>
      <c r="J7165" s="271"/>
      <c r="K7165" s="271"/>
      <c r="L7165" s="271"/>
      <c r="M7165" s="65"/>
    </row>
    <row r="7166" spans="2:13">
      <c r="B7166" s="66" t="s">
        <v>1670</v>
      </c>
      <c r="C7166" s="86" t="s">
        <v>1491</v>
      </c>
      <c r="D7166" s="63" t="s">
        <v>1663</v>
      </c>
      <c r="E7166" s="271" t="s">
        <v>1247</v>
      </c>
      <c r="F7166" s="271"/>
      <c r="G7166" s="64" t="s">
        <v>1663</v>
      </c>
      <c r="H7166" s="271" t="s">
        <v>695</v>
      </c>
      <c r="I7166" s="70"/>
      <c r="J7166" s="281"/>
      <c r="K7166" s="271"/>
      <c r="L7166" s="271"/>
      <c r="M7166" s="65"/>
    </row>
    <row r="7167" spans="2:13">
      <c r="B7167" s="66" t="s">
        <v>1659</v>
      </c>
      <c r="C7167" s="86">
        <v>544.02</v>
      </c>
      <c r="D7167" s="71" t="s">
        <v>1664</v>
      </c>
      <c r="E7167" s="90">
        <v>63</v>
      </c>
      <c r="F7167" s="68"/>
      <c r="G7167" s="72" t="s">
        <v>1664</v>
      </c>
      <c r="H7167" s="90">
        <v>120</v>
      </c>
      <c r="I7167" s="69"/>
      <c r="J7167" s="152"/>
      <c r="K7167" s="271"/>
      <c r="L7167" s="271"/>
      <c r="M7167" s="65"/>
    </row>
    <row r="7168" spans="2:13">
      <c r="B7168" s="66" t="s">
        <v>1660</v>
      </c>
      <c r="C7168" s="140">
        <v>945</v>
      </c>
      <c r="D7168" s="838" t="s">
        <v>1668</v>
      </c>
      <c r="E7168" s="839"/>
      <c r="F7168" s="839"/>
      <c r="G7168" s="839"/>
      <c r="H7168" s="839"/>
      <c r="I7168" s="840"/>
      <c r="J7168" s="152"/>
      <c r="K7168" s="271"/>
      <c r="L7168" s="271"/>
      <c r="M7168" s="65"/>
    </row>
    <row r="7169" spans="2:13">
      <c r="B7169" s="66" t="s">
        <v>1728</v>
      </c>
      <c r="C7169" s="86">
        <v>340.71</v>
      </c>
      <c r="D7169" s="841" t="s">
        <v>1661</v>
      </c>
      <c r="E7169" s="842"/>
      <c r="F7169" s="842"/>
      <c r="G7169" s="842" t="s">
        <v>1662</v>
      </c>
      <c r="H7169" s="842"/>
      <c r="I7169" s="843"/>
      <c r="J7169" s="152"/>
      <c r="K7169" s="271"/>
      <c r="L7169" s="271"/>
      <c r="M7169" s="65"/>
    </row>
    <row r="7170" spans="2:13">
      <c r="B7170" s="66" t="s">
        <v>1713</v>
      </c>
      <c r="C7170" s="140">
        <v>1</v>
      </c>
      <c r="D7170" s="63" t="s">
        <v>1663</v>
      </c>
      <c r="E7170" s="271" t="s">
        <v>860</v>
      </c>
      <c r="F7170" s="271"/>
      <c r="G7170" s="64" t="s">
        <v>1663</v>
      </c>
      <c r="H7170" s="271" t="s">
        <v>634</v>
      </c>
      <c r="I7170" s="70"/>
      <c r="J7170" s="152"/>
      <c r="K7170" s="271"/>
      <c r="L7170" s="271"/>
      <c r="M7170" s="65"/>
    </row>
    <row r="7171" spans="2:13">
      <c r="B7171" s="66" t="s">
        <v>1714</v>
      </c>
      <c r="C7171" s="140">
        <v>1.08</v>
      </c>
      <c r="D7171" s="63" t="s">
        <v>1664</v>
      </c>
      <c r="E7171" s="90">
        <v>80</v>
      </c>
      <c r="F7171" s="68"/>
      <c r="G7171" s="72" t="s">
        <v>1664</v>
      </c>
      <c r="H7171" s="91">
        <v>71</v>
      </c>
      <c r="I7171" s="70"/>
      <c r="J7171" s="152"/>
      <c r="K7171" s="271"/>
      <c r="L7171" s="271"/>
      <c r="M7171" s="65"/>
    </row>
    <row r="7172" spans="2:13">
      <c r="B7172" s="844" t="s">
        <v>1671</v>
      </c>
      <c r="C7172" s="839"/>
      <c r="D7172" s="840"/>
      <c r="E7172" s="838" t="s">
        <v>1672</v>
      </c>
      <c r="F7172" s="839"/>
      <c r="G7172" s="840"/>
      <c r="H7172" s="838" t="s">
        <v>1673</v>
      </c>
      <c r="I7172" s="839"/>
      <c r="J7172" s="840"/>
      <c r="K7172" s="838" t="s">
        <v>1701</v>
      </c>
      <c r="L7172" s="839"/>
      <c r="M7172" s="845"/>
    </row>
    <row r="7173" spans="2:13">
      <c r="B7173" s="73" t="s">
        <v>1674</v>
      </c>
      <c r="C7173" s="273" t="s">
        <v>1675</v>
      </c>
      <c r="D7173" s="274" t="s">
        <v>1676</v>
      </c>
      <c r="E7173" s="272" t="s">
        <v>1674</v>
      </c>
      <c r="F7173" s="273" t="s">
        <v>1675</v>
      </c>
      <c r="G7173" s="274" t="s">
        <v>1676</v>
      </c>
      <c r="H7173" s="272" t="s">
        <v>1694</v>
      </c>
      <c r="I7173" s="273" t="s">
        <v>1731</v>
      </c>
      <c r="J7173" s="274" t="s">
        <v>1732</v>
      </c>
      <c r="K7173" s="272" t="s">
        <v>1702</v>
      </c>
      <c r="L7173" s="273"/>
      <c r="M7173" s="77" t="s">
        <v>1703</v>
      </c>
    </row>
    <row r="7174" spans="2:13">
      <c r="B7174" s="61" t="s">
        <v>1678</v>
      </c>
      <c r="C7174" s="86" t="s">
        <v>1144</v>
      </c>
      <c r="D7174" s="92">
        <v>102</v>
      </c>
      <c r="E7174" s="270" t="s">
        <v>1678</v>
      </c>
      <c r="F7174" s="86" t="s">
        <v>1280</v>
      </c>
      <c r="G7174" s="92">
        <v>60</v>
      </c>
      <c r="H7174" s="270" t="s">
        <v>1695</v>
      </c>
      <c r="I7174" s="86">
        <v>0</v>
      </c>
      <c r="J7174" s="92">
        <v>0</v>
      </c>
      <c r="K7174" s="270" t="s">
        <v>1704</v>
      </c>
      <c r="L7174" s="271"/>
      <c r="M7174" s="107">
        <v>0</v>
      </c>
    </row>
    <row r="7175" spans="2:13">
      <c r="B7175" s="61" t="s">
        <v>1679</v>
      </c>
      <c r="C7175" s="86" t="s">
        <v>1722</v>
      </c>
      <c r="D7175" s="92">
        <v>0</v>
      </c>
      <c r="E7175" s="270" t="s">
        <v>1679</v>
      </c>
      <c r="F7175" s="86" t="s">
        <v>1722</v>
      </c>
      <c r="G7175" s="92">
        <v>0</v>
      </c>
      <c r="H7175" s="270" t="s">
        <v>1696</v>
      </c>
      <c r="I7175" s="86">
        <v>90</v>
      </c>
      <c r="J7175" s="92">
        <v>0</v>
      </c>
      <c r="K7175" s="270" t="s">
        <v>1735</v>
      </c>
      <c r="L7175" s="271"/>
      <c r="M7175" s="107">
        <v>50</v>
      </c>
    </row>
    <row r="7176" spans="2:13">
      <c r="B7176" s="61" t="s">
        <v>1680</v>
      </c>
      <c r="C7176" s="86" t="s">
        <v>1722</v>
      </c>
      <c r="D7176" s="92">
        <v>0</v>
      </c>
      <c r="E7176" s="270" t="s">
        <v>1680</v>
      </c>
      <c r="F7176" s="86" t="s">
        <v>1722</v>
      </c>
      <c r="G7176" s="92">
        <v>0</v>
      </c>
      <c r="H7176" s="270" t="s">
        <v>1697</v>
      </c>
      <c r="I7176" s="86">
        <v>0</v>
      </c>
      <c r="J7176" s="92">
        <v>30</v>
      </c>
      <c r="K7176" s="67" t="s">
        <v>1706</v>
      </c>
      <c r="L7176" s="68"/>
      <c r="M7176" s="101">
        <v>0</v>
      </c>
    </row>
    <row r="7177" spans="2:13">
      <c r="B7177" s="61" t="s">
        <v>1681</v>
      </c>
      <c r="C7177" s="86" t="s">
        <v>1722</v>
      </c>
      <c r="D7177" s="92">
        <v>0</v>
      </c>
      <c r="E7177" s="270" t="s">
        <v>1681</v>
      </c>
      <c r="F7177" s="86" t="s">
        <v>1722</v>
      </c>
      <c r="G7177" s="92">
        <v>0</v>
      </c>
      <c r="H7177" s="270" t="s">
        <v>1698</v>
      </c>
      <c r="I7177" s="86">
        <v>0</v>
      </c>
      <c r="J7177" s="92">
        <v>0</v>
      </c>
      <c r="K7177" s="838" t="s">
        <v>1707</v>
      </c>
      <c r="L7177" s="839"/>
      <c r="M7177" s="845"/>
    </row>
    <row r="7178" spans="2:13">
      <c r="B7178" s="61" t="s">
        <v>1682</v>
      </c>
      <c r="C7178" s="86" t="s">
        <v>1722</v>
      </c>
      <c r="D7178" s="92">
        <v>0</v>
      </c>
      <c r="E7178" s="270" t="s">
        <v>1682</v>
      </c>
      <c r="F7178" s="86" t="s">
        <v>1722</v>
      </c>
      <c r="G7178" s="92">
        <v>0</v>
      </c>
      <c r="H7178" s="271" t="s">
        <v>1724</v>
      </c>
      <c r="I7178" s="86">
        <v>50</v>
      </c>
      <c r="J7178" s="92">
        <v>0</v>
      </c>
      <c r="K7178" s="846" t="s">
        <v>1708</v>
      </c>
      <c r="L7178" s="847"/>
      <c r="M7178" s="107">
        <v>30</v>
      </c>
    </row>
    <row r="7179" spans="2:13">
      <c r="B7179" s="61" t="s">
        <v>1683</v>
      </c>
      <c r="C7179" s="86" t="s">
        <v>1722</v>
      </c>
      <c r="D7179" s="92">
        <v>0</v>
      </c>
      <c r="E7179" s="270" t="s">
        <v>1683</v>
      </c>
      <c r="F7179" s="86" t="s">
        <v>956</v>
      </c>
      <c r="G7179" s="92">
        <v>52</v>
      </c>
      <c r="H7179" s="270" t="s">
        <v>1699</v>
      </c>
      <c r="I7179" s="86">
        <v>0</v>
      </c>
      <c r="J7179" s="92">
        <v>0</v>
      </c>
      <c r="K7179" s="846" t="s">
        <v>1709</v>
      </c>
      <c r="L7179" s="847"/>
      <c r="M7179" s="107">
        <v>0</v>
      </c>
    </row>
    <row r="7180" spans="2:13">
      <c r="B7180" s="61" t="s">
        <v>1684</v>
      </c>
      <c r="C7180" s="94" t="s">
        <v>1155</v>
      </c>
      <c r="D7180" s="92">
        <v>40</v>
      </c>
      <c r="E7180" s="270" t="s">
        <v>1684</v>
      </c>
      <c r="F7180" s="86" t="s">
        <v>1722</v>
      </c>
      <c r="G7180" s="92">
        <v>0</v>
      </c>
      <c r="H7180" s="270" t="s">
        <v>1685</v>
      </c>
      <c r="I7180" s="86">
        <v>85</v>
      </c>
      <c r="J7180" s="92">
        <v>0</v>
      </c>
      <c r="K7180" s="846" t="s">
        <v>1710</v>
      </c>
      <c r="L7180" s="847"/>
      <c r="M7180" s="107">
        <v>100</v>
      </c>
    </row>
    <row r="7181" spans="2:13">
      <c r="B7181" s="61" t="s">
        <v>1685</v>
      </c>
      <c r="C7181" s="86" t="s">
        <v>1722</v>
      </c>
      <c r="D7181" s="92">
        <v>0</v>
      </c>
      <c r="E7181" s="270" t="s">
        <v>1685</v>
      </c>
      <c r="F7181" s="86" t="s">
        <v>1722</v>
      </c>
      <c r="G7181" s="92">
        <v>0</v>
      </c>
      <c r="H7181" s="270" t="s">
        <v>1700</v>
      </c>
      <c r="I7181" s="100">
        <v>0</v>
      </c>
      <c r="J7181" s="106">
        <v>0</v>
      </c>
      <c r="K7181" s="593" t="s">
        <v>2003</v>
      </c>
      <c r="L7181" s="100"/>
      <c r="M7181" s="101">
        <v>0</v>
      </c>
    </row>
    <row r="7182" spans="2:13">
      <c r="B7182" s="61" t="s">
        <v>1686</v>
      </c>
      <c r="C7182" s="86" t="s">
        <v>1722</v>
      </c>
      <c r="D7182" s="92">
        <v>0</v>
      </c>
      <c r="E7182" s="270" t="s">
        <v>1686</v>
      </c>
      <c r="F7182" s="86" t="s">
        <v>1722</v>
      </c>
      <c r="G7182" s="92">
        <v>0</v>
      </c>
      <c r="H7182" s="848" t="s">
        <v>1712</v>
      </c>
      <c r="I7182" s="849"/>
      <c r="J7182" s="81" t="s">
        <v>1711</v>
      </c>
      <c r="K7182" s="97">
        <v>-30</v>
      </c>
      <c r="L7182" s="82" t="s">
        <v>1705</v>
      </c>
      <c r="M7182" s="98">
        <v>205</v>
      </c>
    </row>
    <row r="7183" spans="2:13">
      <c r="B7183" s="61" t="s">
        <v>1687</v>
      </c>
      <c r="C7183" s="86" t="s">
        <v>1723</v>
      </c>
      <c r="D7183" s="92" t="s">
        <v>1723</v>
      </c>
      <c r="E7183" s="270" t="s">
        <v>1687</v>
      </c>
      <c r="F7183" s="86" t="s">
        <v>1723</v>
      </c>
      <c r="G7183" s="92" t="s">
        <v>1723</v>
      </c>
      <c r="H7183" s="271"/>
      <c r="I7183" s="271"/>
      <c r="J7183" s="271"/>
      <c r="K7183" s="271"/>
      <c r="L7183" s="271"/>
      <c r="M7183" s="65"/>
    </row>
    <row r="7184" spans="2:13">
      <c r="B7184" s="61" t="s">
        <v>1688</v>
      </c>
      <c r="C7184" s="86" t="s">
        <v>1722</v>
      </c>
      <c r="D7184" s="92">
        <v>0</v>
      </c>
      <c r="E7184" s="270" t="s">
        <v>1688</v>
      </c>
      <c r="F7184" s="86" t="s">
        <v>1722</v>
      </c>
      <c r="G7184" s="92">
        <v>0</v>
      </c>
      <c r="H7184" s="271"/>
      <c r="I7184" s="271"/>
      <c r="J7184" s="271"/>
      <c r="K7184" s="271"/>
      <c r="L7184" s="271"/>
      <c r="M7184" s="65"/>
    </row>
    <row r="7185" spans="2:13">
      <c r="B7185" s="61" t="s">
        <v>1689</v>
      </c>
      <c r="C7185" s="86" t="s">
        <v>1749</v>
      </c>
      <c r="D7185" s="92">
        <v>80</v>
      </c>
      <c r="E7185" s="270" t="s">
        <v>1689</v>
      </c>
      <c r="F7185" s="86" t="s">
        <v>1722</v>
      </c>
      <c r="G7185" s="92">
        <v>0</v>
      </c>
      <c r="H7185" s="271"/>
      <c r="I7185" s="271"/>
      <c r="J7185" s="271"/>
      <c r="K7185" s="271"/>
      <c r="L7185" s="271"/>
      <c r="M7185" s="65"/>
    </row>
    <row r="7186" spans="2:13">
      <c r="B7186" s="61" t="s">
        <v>1690</v>
      </c>
      <c r="C7186" s="86" t="s">
        <v>1154</v>
      </c>
      <c r="D7186" s="92">
        <v>68</v>
      </c>
      <c r="E7186" s="270" t="s">
        <v>1690</v>
      </c>
      <c r="F7186" s="86" t="s">
        <v>1722</v>
      </c>
      <c r="G7186" s="92">
        <v>0</v>
      </c>
      <c r="H7186" s="271"/>
      <c r="I7186" s="271"/>
      <c r="J7186" s="271"/>
      <c r="K7186" s="271"/>
      <c r="L7186" s="271"/>
      <c r="M7186" s="65"/>
    </row>
    <row r="7187" spans="2:13">
      <c r="B7187" s="61" t="s">
        <v>1691</v>
      </c>
      <c r="C7187" s="86" t="s">
        <v>1722</v>
      </c>
      <c r="D7187" s="92">
        <v>0</v>
      </c>
      <c r="E7187" s="270" t="s">
        <v>1691</v>
      </c>
      <c r="F7187" s="109" t="s">
        <v>1073</v>
      </c>
      <c r="G7187" s="92">
        <v>60</v>
      </c>
      <c r="H7187" s="86" t="s">
        <v>1716</v>
      </c>
      <c r="I7187" s="271"/>
      <c r="J7187" s="85" t="s">
        <v>1717</v>
      </c>
      <c r="K7187" s="271"/>
      <c r="L7187" s="85" t="s">
        <v>1718</v>
      </c>
      <c r="M7187" s="65"/>
    </row>
    <row r="7188" spans="2:13">
      <c r="B7188" s="61" t="s">
        <v>1692</v>
      </c>
      <c r="C7188" s="86" t="s">
        <v>1722</v>
      </c>
      <c r="D7188" s="92">
        <v>0</v>
      </c>
      <c r="E7188" s="270" t="s">
        <v>1692</v>
      </c>
      <c r="F7188" s="86" t="s">
        <v>1332</v>
      </c>
      <c r="G7188" s="92">
        <v>40</v>
      </c>
      <c r="H7188" s="271"/>
      <c r="I7188" s="271"/>
      <c r="J7188" s="271"/>
      <c r="K7188" s="271"/>
      <c r="L7188" s="271"/>
      <c r="M7188" s="65"/>
    </row>
    <row r="7189" spans="2:13">
      <c r="B7189" s="61" t="s">
        <v>1677</v>
      </c>
      <c r="C7189" s="99" t="s">
        <v>1081</v>
      </c>
      <c r="D7189" s="92">
        <v>75</v>
      </c>
      <c r="E7189" s="270" t="s">
        <v>1677</v>
      </c>
      <c r="F7189" s="86" t="s">
        <v>761</v>
      </c>
      <c r="G7189" s="92">
        <v>80</v>
      </c>
      <c r="H7189" s="271"/>
      <c r="I7189" s="271"/>
      <c r="J7189" s="271"/>
      <c r="K7189" s="271"/>
      <c r="L7189" s="271"/>
      <c r="M7189" s="65"/>
    </row>
    <row r="7190" spans="2:13">
      <c r="B7190" s="61" t="s">
        <v>1693</v>
      </c>
      <c r="C7190" s="86" t="s">
        <v>1723</v>
      </c>
      <c r="D7190" s="92" t="s">
        <v>1723</v>
      </c>
      <c r="E7190" s="270" t="s">
        <v>1693</v>
      </c>
      <c r="F7190" s="86" t="s">
        <v>1723</v>
      </c>
      <c r="G7190" s="92" t="s">
        <v>1723</v>
      </c>
      <c r="H7190" s="271"/>
      <c r="I7190" s="271"/>
      <c r="J7190" s="271"/>
      <c r="K7190" s="271"/>
      <c r="L7190" s="271"/>
      <c r="M7190" s="65"/>
    </row>
    <row r="7191" spans="2:13" ht="15.75" thickBot="1">
      <c r="B7191" s="102" t="s">
        <v>1729</v>
      </c>
      <c r="C7191" s="93"/>
      <c r="D7191" s="108">
        <v>73</v>
      </c>
      <c r="E7191" s="103" t="s">
        <v>1730</v>
      </c>
      <c r="F7191" s="93"/>
      <c r="G7191" s="108">
        <v>58</v>
      </c>
      <c r="H7191" s="83"/>
      <c r="I7191" s="83"/>
      <c r="J7191" s="83"/>
      <c r="K7191" s="83"/>
      <c r="L7191" s="83"/>
      <c r="M7191" s="84"/>
    </row>
    <row r="7192" spans="2:13" ht="15.75" thickTop="1">
      <c r="B7192" s="104"/>
      <c r="C7192" s="105"/>
      <c r="D7192" s="142"/>
      <c r="E7192" s="104"/>
      <c r="F7192" s="105"/>
      <c r="G7192" s="142"/>
      <c r="H7192" s="58"/>
      <c r="I7192" s="58"/>
      <c r="J7192" s="58"/>
      <c r="K7192" s="58"/>
      <c r="L7192" s="58"/>
      <c r="M7192" s="58"/>
    </row>
    <row r="7193" spans="2:13">
      <c r="B7193" s="104"/>
      <c r="C7193" s="105"/>
      <c r="D7193" s="142"/>
      <c r="E7193" s="104"/>
      <c r="F7193" s="105"/>
      <c r="G7193" s="142"/>
      <c r="H7193" s="58"/>
      <c r="I7193" s="58"/>
      <c r="J7193" s="58"/>
      <c r="K7193" s="58"/>
      <c r="L7193" s="58"/>
      <c r="M7193" s="58"/>
    </row>
    <row r="7194" spans="2:13" ht="15.75" thickBot="1">
      <c r="B7194" s="104"/>
      <c r="C7194" s="105"/>
      <c r="D7194" s="142"/>
      <c r="E7194" s="104"/>
      <c r="F7194" s="105"/>
      <c r="G7194" s="142"/>
      <c r="H7194" s="58"/>
      <c r="I7194" s="58"/>
      <c r="J7194" s="58"/>
      <c r="K7194" s="58"/>
      <c r="L7194" s="58"/>
      <c r="M7194" s="58"/>
    </row>
    <row r="7195" spans="2:13" ht="16.5" thickTop="1" thickBot="1">
      <c r="B7195" s="833" t="s">
        <v>2213</v>
      </c>
      <c r="C7195" s="834"/>
      <c r="D7195" s="835" t="s">
        <v>1658</v>
      </c>
      <c r="E7195" s="836"/>
      <c r="F7195" s="836"/>
      <c r="G7195" s="836"/>
      <c r="H7195" s="836"/>
      <c r="I7195" s="837"/>
      <c r="J7195" s="333"/>
      <c r="K7195" s="59"/>
      <c r="L7195" s="59"/>
      <c r="M7195" s="60"/>
    </row>
    <row r="7196" spans="2:13" ht="15.75" thickTop="1">
      <c r="B7196" s="66" t="s">
        <v>1667</v>
      </c>
      <c r="C7196" s="779" t="s">
        <v>2092</v>
      </c>
      <c r="D7196" s="778" t="s">
        <v>1652</v>
      </c>
      <c r="E7196" s="779" t="s">
        <v>1653</v>
      </c>
      <c r="F7196" s="779" t="s">
        <v>1654</v>
      </c>
      <c r="G7196" s="779" t="s">
        <v>1656</v>
      </c>
      <c r="H7196" s="779" t="s">
        <v>1655</v>
      </c>
      <c r="I7196" s="780" t="s">
        <v>1657</v>
      </c>
      <c r="J7196" s="217"/>
      <c r="K7196" s="777"/>
      <c r="L7196" s="777"/>
      <c r="M7196" s="65"/>
    </row>
    <row r="7197" spans="2:13">
      <c r="B7197" s="66" t="s">
        <v>1757</v>
      </c>
      <c r="C7197" s="86" t="s">
        <v>1792</v>
      </c>
      <c r="D7197" s="87">
        <v>103</v>
      </c>
      <c r="E7197" s="88">
        <v>93</v>
      </c>
      <c r="F7197" s="88">
        <v>67</v>
      </c>
      <c r="G7197" s="88">
        <v>71</v>
      </c>
      <c r="H7197" s="88">
        <v>61</v>
      </c>
      <c r="I7197" s="89">
        <v>84</v>
      </c>
      <c r="J7197" s="217"/>
      <c r="K7197" s="777"/>
      <c r="L7197" s="777"/>
      <c r="M7197" s="65"/>
    </row>
    <row r="7198" spans="2:13">
      <c r="B7198" s="66" t="s">
        <v>1665</v>
      </c>
      <c r="C7198" s="86" t="s">
        <v>12</v>
      </c>
      <c r="D7198" s="838" t="s">
        <v>1669</v>
      </c>
      <c r="E7198" s="839"/>
      <c r="F7198" s="839"/>
      <c r="G7198" s="839"/>
      <c r="H7198" s="839"/>
      <c r="I7198" s="840"/>
      <c r="J7198" s="217"/>
      <c r="K7198" s="777"/>
      <c r="L7198" s="777"/>
      <c r="M7198" s="65"/>
    </row>
    <row r="7199" spans="2:13">
      <c r="B7199" s="66" t="s">
        <v>1666</v>
      </c>
      <c r="C7199" s="86" t="s">
        <v>1</v>
      </c>
      <c r="D7199" s="841" t="s">
        <v>1661</v>
      </c>
      <c r="E7199" s="842"/>
      <c r="F7199" s="842"/>
      <c r="G7199" s="842" t="s">
        <v>1662</v>
      </c>
      <c r="H7199" s="842"/>
      <c r="I7199" s="843"/>
      <c r="J7199" s="217"/>
      <c r="K7199" s="777"/>
      <c r="L7199" s="777"/>
      <c r="M7199" s="65"/>
    </row>
    <row r="7200" spans="2:13">
      <c r="B7200" s="66" t="s">
        <v>1670</v>
      </c>
      <c r="C7200" s="94" t="s">
        <v>1406</v>
      </c>
      <c r="D7200" s="63" t="s">
        <v>1663</v>
      </c>
      <c r="E7200" s="777" t="s">
        <v>1095</v>
      </c>
      <c r="F7200" s="777"/>
      <c r="G7200" s="64" t="s">
        <v>1663</v>
      </c>
      <c r="H7200" s="777" t="s">
        <v>1262</v>
      </c>
      <c r="I7200" s="70"/>
      <c r="J7200" s="334"/>
      <c r="K7200" s="777"/>
      <c r="L7200" s="777"/>
      <c r="M7200" s="65"/>
    </row>
    <row r="7201" spans="2:13">
      <c r="B7201" s="66" t="s">
        <v>1659</v>
      </c>
      <c r="C7201" s="140">
        <v>540.95000000000005</v>
      </c>
      <c r="D7201" s="71" t="s">
        <v>1664</v>
      </c>
      <c r="E7201" s="90">
        <v>80</v>
      </c>
      <c r="F7201" s="68"/>
      <c r="G7201" s="72" t="s">
        <v>1664</v>
      </c>
      <c r="H7201" s="90">
        <v>110</v>
      </c>
      <c r="I7201" s="69"/>
      <c r="J7201" s="127"/>
      <c r="K7201" s="777"/>
      <c r="L7201" s="777"/>
      <c r="M7201" s="65"/>
    </row>
    <row r="7202" spans="2:13">
      <c r="B7202" s="66" t="s">
        <v>1660</v>
      </c>
      <c r="C7202" s="140">
        <v>374.14</v>
      </c>
      <c r="D7202" s="838" t="s">
        <v>1668</v>
      </c>
      <c r="E7202" s="839"/>
      <c r="F7202" s="839"/>
      <c r="G7202" s="839"/>
      <c r="H7202" s="839"/>
      <c r="I7202" s="840"/>
      <c r="J7202" s="127"/>
      <c r="K7202" s="777"/>
      <c r="L7202" s="777"/>
      <c r="M7202" s="65"/>
    </row>
    <row r="7203" spans="2:13">
      <c r="B7203" s="66" t="s">
        <v>1728</v>
      </c>
      <c r="C7203" s="140">
        <v>303.35000000000002</v>
      </c>
      <c r="D7203" s="841" t="s">
        <v>1661</v>
      </c>
      <c r="E7203" s="842"/>
      <c r="F7203" s="842"/>
      <c r="G7203" s="842" t="s">
        <v>1662</v>
      </c>
      <c r="H7203" s="842"/>
      <c r="I7203" s="843"/>
      <c r="J7203" s="127"/>
      <c r="K7203" s="777"/>
      <c r="L7203" s="777"/>
      <c r="M7203" s="65"/>
    </row>
    <row r="7204" spans="2:13">
      <c r="B7204" s="66" t="s">
        <v>1713</v>
      </c>
      <c r="C7204" s="140">
        <v>1.58</v>
      </c>
      <c r="D7204" s="63" t="s">
        <v>1663</v>
      </c>
      <c r="E7204" s="777" t="s">
        <v>1216</v>
      </c>
      <c r="F7204" s="777"/>
      <c r="G7204" s="64" t="s">
        <v>1663</v>
      </c>
      <c r="H7204" s="777" t="s">
        <v>761</v>
      </c>
      <c r="I7204" s="70"/>
      <c r="J7204" s="127"/>
      <c r="K7204" s="777"/>
      <c r="L7204" s="777"/>
      <c r="M7204" s="65"/>
    </row>
    <row r="7205" spans="2:13">
      <c r="B7205" s="66" t="s">
        <v>1714</v>
      </c>
      <c r="C7205" s="140">
        <v>1.29</v>
      </c>
      <c r="D7205" s="63" t="s">
        <v>1664</v>
      </c>
      <c r="E7205" s="90">
        <v>90</v>
      </c>
      <c r="F7205" s="68"/>
      <c r="G7205" s="72" t="s">
        <v>1664</v>
      </c>
      <c r="H7205" s="91">
        <v>80</v>
      </c>
      <c r="I7205" s="70"/>
      <c r="J7205" s="127"/>
      <c r="K7205" s="777"/>
      <c r="L7205" s="777"/>
      <c r="M7205" s="65"/>
    </row>
    <row r="7206" spans="2:13">
      <c r="B7206" s="844" t="s">
        <v>1671</v>
      </c>
      <c r="C7206" s="839"/>
      <c r="D7206" s="840"/>
      <c r="E7206" s="838" t="s">
        <v>1672</v>
      </c>
      <c r="F7206" s="839"/>
      <c r="G7206" s="840"/>
      <c r="H7206" s="838" t="s">
        <v>1673</v>
      </c>
      <c r="I7206" s="839"/>
      <c r="J7206" s="840"/>
      <c r="K7206" s="838" t="s">
        <v>1701</v>
      </c>
      <c r="L7206" s="839"/>
      <c r="M7206" s="845"/>
    </row>
    <row r="7207" spans="2:13">
      <c r="B7207" s="73" t="s">
        <v>1674</v>
      </c>
      <c r="C7207" s="779" t="s">
        <v>1675</v>
      </c>
      <c r="D7207" s="780" t="s">
        <v>1676</v>
      </c>
      <c r="E7207" s="778" t="s">
        <v>1674</v>
      </c>
      <c r="F7207" s="779" t="s">
        <v>1675</v>
      </c>
      <c r="G7207" s="780" t="s">
        <v>1676</v>
      </c>
      <c r="H7207" s="778" t="s">
        <v>1694</v>
      </c>
      <c r="I7207" s="779" t="s">
        <v>1731</v>
      </c>
      <c r="J7207" s="780" t="s">
        <v>1732</v>
      </c>
      <c r="K7207" s="778" t="s">
        <v>1702</v>
      </c>
      <c r="L7207" s="779"/>
      <c r="M7207" s="77" t="s">
        <v>1703</v>
      </c>
    </row>
    <row r="7208" spans="2:13">
      <c r="B7208" s="61" t="s">
        <v>1678</v>
      </c>
      <c r="C7208" s="86" t="s">
        <v>1144</v>
      </c>
      <c r="D7208" s="92">
        <v>102</v>
      </c>
      <c r="E7208" s="776" t="s">
        <v>1678</v>
      </c>
      <c r="F7208" s="94" t="s">
        <v>944</v>
      </c>
      <c r="G7208" s="92">
        <v>68</v>
      </c>
      <c r="H7208" s="776" t="s">
        <v>1695</v>
      </c>
      <c r="I7208" s="86">
        <v>0</v>
      </c>
      <c r="J7208" s="92">
        <v>10</v>
      </c>
      <c r="K7208" s="776" t="s">
        <v>1704</v>
      </c>
      <c r="L7208" s="777"/>
      <c r="M7208" s="107">
        <v>0</v>
      </c>
    </row>
    <row r="7209" spans="2:13">
      <c r="B7209" s="61" t="s">
        <v>1679</v>
      </c>
      <c r="C7209" s="86" t="s">
        <v>1722</v>
      </c>
      <c r="D7209" s="92">
        <v>0</v>
      </c>
      <c r="E7209" s="776" t="s">
        <v>1679</v>
      </c>
      <c r="F7209" s="86" t="s">
        <v>844</v>
      </c>
      <c r="G7209" s="92">
        <v>102</v>
      </c>
      <c r="H7209" s="776" t="s">
        <v>1696</v>
      </c>
      <c r="I7209" s="86">
        <v>90</v>
      </c>
      <c r="J7209" s="92">
        <v>0</v>
      </c>
      <c r="K7209" s="776" t="s">
        <v>1735</v>
      </c>
      <c r="L7209" s="777"/>
      <c r="M7209" s="107">
        <v>0</v>
      </c>
    </row>
    <row r="7210" spans="2:13">
      <c r="B7210" s="61" t="s">
        <v>1680</v>
      </c>
      <c r="C7210" s="86" t="s">
        <v>1722</v>
      </c>
      <c r="D7210" s="92">
        <v>0</v>
      </c>
      <c r="E7210" s="776" t="s">
        <v>1680</v>
      </c>
      <c r="F7210" s="86" t="s">
        <v>1722</v>
      </c>
      <c r="G7210" s="92">
        <v>0</v>
      </c>
      <c r="H7210" s="776" t="s">
        <v>1697</v>
      </c>
      <c r="I7210" s="86">
        <v>0</v>
      </c>
      <c r="J7210" s="92">
        <v>20</v>
      </c>
      <c r="K7210" s="67" t="s">
        <v>1706</v>
      </c>
      <c r="L7210" s="68"/>
      <c r="M7210" s="101">
        <v>0</v>
      </c>
    </row>
    <row r="7211" spans="2:13">
      <c r="B7211" s="61" t="s">
        <v>1681</v>
      </c>
      <c r="C7211" s="86" t="s">
        <v>1722</v>
      </c>
      <c r="D7211" s="92">
        <v>0</v>
      </c>
      <c r="E7211" s="776" t="s">
        <v>1681</v>
      </c>
      <c r="F7211" s="86" t="s">
        <v>1722</v>
      </c>
      <c r="G7211" s="92">
        <v>0</v>
      </c>
      <c r="H7211" s="776" t="s">
        <v>1698</v>
      </c>
      <c r="I7211" s="86">
        <v>0</v>
      </c>
      <c r="J7211" s="92">
        <v>0</v>
      </c>
      <c r="K7211" s="838" t="s">
        <v>1707</v>
      </c>
      <c r="L7211" s="839"/>
      <c r="M7211" s="845"/>
    </row>
    <row r="7212" spans="2:13">
      <c r="B7212" s="61" t="s">
        <v>1682</v>
      </c>
      <c r="C7212" s="86" t="s">
        <v>1722</v>
      </c>
      <c r="D7212" s="92">
        <v>0</v>
      </c>
      <c r="E7212" s="776" t="s">
        <v>1682</v>
      </c>
      <c r="F7212" s="86" t="s">
        <v>1722</v>
      </c>
      <c r="G7212" s="92">
        <v>0</v>
      </c>
      <c r="H7212" s="777" t="s">
        <v>1724</v>
      </c>
      <c r="I7212" s="86">
        <v>50</v>
      </c>
      <c r="J7212" s="92">
        <v>0</v>
      </c>
      <c r="K7212" s="846" t="s">
        <v>1708</v>
      </c>
      <c r="L7212" s="847"/>
      <c r="M7212" s="107">
        <v>0</v>
      </c>
    </row>
    <row r="7213" spans="2:13">
      <c r="B7213" s="61" t="s">
        <v>1683</v>
      </c>
      <c r="C7213" s="86" t="s">
        <v>1722</v>
      </c>
      <c r="D7213" s="92">
        <v>0</v>
      </c>
      <c r="E7213" s="776" t="s">
        <v>1683</v>
      </c>
      <c r="F7213" s="86" t="s">
        <v>1722</v>
      </c>
      <c r="G7213" s="92">
        <v>0</v>
      </c>
      <c r="H7213" s="776" t="s">
        <v>1699</v>
      </c>
      <c r="I7213" s="86">
        <v>0</v>
      </c>
      <c r="J7213" s="92">
        <v>0</v>
      </c>
      <c r="K7213" s="846" t="s">
        <v>1709</v>
      </c>
      <c r="L7213" s="847"/>
      <c r="M7213" s="107">
        <v>0</v>
      </c>
    </row>
    <row r="7214" spans="2:13">
      <c r="B7214" s="61" t="s">
        <v>1684</v>
      </c>
      <c r="C7214" s="94" t="s">
        <v>1155</v>
      </c>
      <c r="D7214" s="92">
        <v>40</v>
      </c>
      <c r="E7214" s="776" t="s">
        <v>1684</v>
      </c>
      <c r="F7214" s="86" t="s">
        <v>1722</v>
      </c>
      <c r="G7214" s="92">
        <v>0</v>
      </c>
      <c r="H7214" s="776" t="s">
        <v>1685</v>
      </c>
      <c r="I7214" s="86">
        <v>85</v>
      </c>
      <c r="J7214" s="92">
        <v>30</v>
      </c>
      <c r="K7214" s="846" t="s">
        <v>1710</v>
      </c>
      <c r="L7214" s="847"/>
      <c r="M7214" s="107">
        <v>0</v>
      </c>
    </row>
    <row r="7215" spans="2:13">
      <c r="B7215" s="61" t="s">
        <v>1685</v>
      </c>
      <c r="C7215" s="86" t="s">
        <v>1723</v>
      </c>
      <c r="D7215" s="92" t="s">
        <v>1723</v>
      </c>
      <c r="E7215" s="776" t="s">
        <v>1685</v>
      </c>
      <c r="F7215" s="86" t="s">
        <v>1723</v>
      </c>
      <c r="G7215" s="92" t="s">
        <v>1723</v>
      </c>
      <c r="H7215" s="776" t="s">
        <v>1700</v>
      </c>
      <c r="I7215" s="100">
        <v>0</v>
      </c>
      <c r="J7215" s="106">
        <v>0</v>
      </c>
      <c r="K7215" s="593" t="s">
        <v>2003</v>
      </c>
      <c r="L7215" s="100"/>
      <c r="M7215" s="101">
        <v>0</v>
      </c>
    </row>
    <row r="7216" spans="2:13">
      <c r="B7216" s="61" t="s">
        <v>1686</v>
      </c>
      <c r="C7216" s="86" t="s">
        <v>774</v>
      </c>
      <c r="D7216" s="92">
        <v>40</v>
      </c>
      <c r="E7216" s="776" t="s">
        <v>1686</v>
      </c>
      <c r="F7216" s="86" t="s">
        <v>1722</v>
      </c>
      <c r="G7216" s="92">
        <v>0</v>
      </c>
      <c r="H7216" s="848" t="s">
        <v>1712</v>
      </c>
      <c r="I7216" s="849"/>
      <c r="J7216" s="81" t="s">
        <v>1711</v>
      </c>
      <c r="K7216" s="97">
        <v>20</v>
      </c>
      <c r="L7216" s="82" t="s">
        <v>1705</v>
      </c>
      <c r="M7216" s="98">
        <v>135</v>
      </c>
    </row>
    <row r="7217" spans="2:13">
      <c r="B7217" s="61" t="s">
        <v>1687</v>
      </c>
      <c r="C7217" s="86" t="s">
        <v>1722</v>
      </c>
      <c r="D7217" s="92">
        <v>0</v>
      </c>
      <c r="E7217" s="776" t="s">
        <v>1687</v>
      </c>
      <c r="F7217" s="86" t="s">
        <v>1722</v>
      </c>
      <c r="G7217" s="92">
        <v>0</v>
      </c>
      <c r="H7217" s="777"/>
      <c r="I7217" s="777"/>
      <c r="J7217" s="777"/>
      <c r="K7217" s="777"/>
      <c r="L7217" s="777"/>
      <c r="M7217" s="65"/>
    </row>
    <row r="7218" spans="2:13">
      <c r="B7218" s="61" t="s">
        <v>1688</v>
      </c>
      <c r="C7218" s="86" t="s">
        <v>1722</v>
      </c>
      <c r="D7218" s="92">
        <v>0</v>
      </c>
      <c r="E7218" s="776" t="s">
        <v>1688</v>
      </c>
      <c r="F7218" s="86" t="s">
        <v>1722</v>
      </c>
      <c r="G7218" s="92">
        <v>0</v>
      </c>
      <c r="H7218" s="777"/>
      <c r="I7218" s="777"/>
      <c r="J7218" s="777"/>
      <c r="K7218" s="777"/>
      <c r="L7218" s="777"/>
      <c r="M7218" s="65"/>
    </row>
    <row r="7219" spans="2:13">
      <c r="B7219" s="61" t="s">
        <v>1689</v>
      </c>
      <c r="C7219" s="94" t="s">
        <v>879</v>
      </c>
      <c r="D7219" s="92">
        <v>51</v>
      </c>
      <c r="E7219" s="776" t="s">
        <v>1689</v>
      </c>
      <c r="F7219" s="86" t="s">
        <v>1722</v>
      </c>
      <c r="G7219" s="92">
        <v>0</v>
      </c>
      <c r="H7219" s="777"/>
      <c r="I7219" s="777"/>
      <c r="J7219" s="777"/>
      <c r="K7219" s="777"/>
      <c r="L7219" s="777"/>
      <c r="M7219" s="65"/>
    </row>
    <row r="7220" spans="2:13">
      <c r="B7220" s="61" t="s">
        <v>1690</v>
      </c>
      <c r="C7220" s="86" t="s">
        <v>1722</v>
      </c>
      <c r="D7220" s="92">
        <v>0</v>
      </c>
      <c r="E7220" s="776" t="s">
        <v>1690</v>
      </c>
      <c r="F7220" s="86" t="s">
        <v>1722</v>
      </c>
      <c r="G7220" s="92">
        <v>0</v>
      </c>
      <c r="H7220" s="777"/>
      <c r="I7220" s="777"/>
      <c r="J7220" s="777"/>
      <c r="K7220" s="777"/>
      <c r="L7220" s="777"/>
      <c r="M7220" s="65"/>
    </row>
    <row r="7221" spans="2:13">
      <c r="B7221" s="61" t="s">
        <v>1691</v>
      </c>
      <c r="C7221" s="96" t="s">
        <v>1187</v>
      </c>
      <c r="D7221" s="92">
        <v>70</v>
      </c>
      <c r="E7221" s="776" t="s">
        <v>1691</v>
      </c>
      <c r="F7221" s="96" t="s">
        <v>1185</v>
      </c>
      <c r="G7221" s="92">
        <v>80</v>
      </c>
      <c r="H7221" s="86" t="s">
        <v>1716</v>
      </c>
      <c r="I7221" s="777"/>
      <c r="J7221" s="85" t="s">
        <v>1717</v>
      </c>
      <c r="K7221" s="777"/>
      <c r="L7221" s="85" t="s">
        <v>1718</v>
      </c>
      <c r="M7221" s="65"/>
    </row>
    <row r="7222" spans="2:13">
      <c r="B7222" s="61" t="s">
        <v>1692</v>
      </c>
      <c r="C7222" s="86" t="s">
        <v>1722</v>
      </c>
      <c r="D7222" s="92">
        <v>0</v>
      </c>
      <c r="E7222" s="776" t="s">
        <v>1692</v>
      </c>
      <c r="F7222" s="86" t="s">
        <v>1722</v>
      </c>
      <c r="G7222" s="92">
        <v>0</v>
      </c>
      <c r="H7222" s="777"/>
      <c r="I7222" s="777"/>
      <c r="J7222" s="777"/>
      <c r="K7222" s="777"/>
      <c r="L7222" s="777"/>
      <c r="M7222" s="65"/>
    </row>
    <row r="7223" spans="2:13">
      <c r="B7223" s="61" t="s">
        <v>1677</v>
      </c>
      <c r="C7223" s="86" t="s">
        <v>1723</v>
      </c>
      <c r="D7223" s="92" t="s">
        <v>1723</v>
      </c>
      <c r="E7223" s="776" t="s">
        <v>1677</v>
      </c>
      <c r="F7223" s="86" t="s">
        <v>1723</v>
      </c>
      <c r="G7223" s="92" t="s">
        <v>1723</v>
      </c>
      <c r="H7223" s="777"/>
      <c r="I7223" s="777"/>
      <c r="J7223" s="777"/>
      <c r="K7223" s="777"/>
      <c r="L7223" s="777"/>
      <c r="M7223" s="65"/>
    </row>
    <row r="7224" spans="2:13">
      <c r="B7224" s="61" t="s">
        <v>1693</v>
      </c>
      <c r="C7224" s="86" t="s">
        <v>964</v>
      </c>
      <c r="D7224" s="92">
        <v>75</v>
      </c>
      <c r="E7224" s="776" t="s">
        <v>1693</v>
      </c>
      <c r="F7224" s="86" t="s">
        <v>1722</v>
      </c>
      <c r="G7224" s="92">
        <v>0</v>
      </c>
      <c r="H7224" s="777"/>
      <c r="I7224" s="777"/>
      <c r="J7224" s="777"/>
      <c r="K7224" s="777"/>
      <c r="L7224" s="777"/>
      <c r="M7224" s="65"/>
    </row>
    <row r="7225" spans="2:13" ht="15.75" thickBot="1">
      <c r="B7225" s="102" t="s">
        <v>1729</v>
      </c>
      <c r="C7225" s="93"/>
      <c r="D7225" s="108">
        <v>63</v>
      </c>
      <c r="E7225" s="103" t="s">
        <v>1730</v>
      </c>
      <c r="F7225" s="93"/>
      <c r="G7225" s="108">
        <v>83</v>
      </c>
      <c r="H7225" s="83"/>
      <c r="I7225" s="83"/>
      <c r="J7225" s="83"/>
      <c r="K7225" s="83"/>
      <c r="L7225" s="83"/>
      <c r="M7225" s="84"/>
    </row>
    <row r="7226" spans="2:13" ht="16.5" thickTop="1" thickBot="1">
      <c r="B7226" s="104"/>
      <c r="C7226" s="105"/>
      <c r="D7226" s="142"/>
      <c r="E7226" s="104"/>
      <c r="F7226" s="105"/>
      <c r="G7226" s="142"/>
      <c r="H7226" s="58"/>
      <c r="I7226" s="58"/>
      <c r="J7226" s="58"/>
      <c r="K7226" s="58"/>
      <c r="L7226" s="58"/>
      <c r="M7226" s="58"/>
    </row>
    <row r="7227" spans="2:13" ht="16.5" thickTop="1" thickBot="1">
      <c r="B7227" s="833" t="s">
        <v>2214</v>
      </c>
      <c r="C7227" s="834"/>
      <c r="D7227" s="835" t="s">
        <v>1658</v>
      </c>
      <c r="E7227" s="836"/>
      <c r="F7227" s="836"/>
      <c r="G7227" s="836"/>
      <c r="H7227" s="836"/>
      <c r="I7227" s="837"/>
      <c r="J7227" s="131"/>
      <c r="K7227" s="59"/>
      <c r="L7227" s="59"/>
      <c r="M7227" s="60"/>
    </row>
    <row r="7228" spans="2:13" ht="15.75" thickTop="1">
      <c r="B7228" s="66" t="s">
        <v>1667</v>
      </c>
      <c r="C7228" s="783" t="s">
        <v>2215</v>
      </c>
      <c r="D7228" s="782" t="s">
        <v>1652</v>
      </c>
      <c r="E7228" s="783" t="s">
        <v>1653</v>
      </c>
      <c r="F7228" s="783" t="s">
        <v>1654</v>
      </c>
      <c r="G7228" s="783" t="s">
        <v>1656</v>
      </c>
      <c r="H7228" s="783" t="s">
        <v>1655</v>
      </c>
      <c r="I7228" s="784" t="s">
        <v>1657</v>
      </c>
      <c r="J7228" s="132"/>
      <c r="K7228" s="786"/>
      <c r="L7228" s="786"/>
      <c r="M7228" s="65"/>
    </row>
    <row r="7229" spans="2:13">
      <c r="B7229" s="66" t="s">
        <v>1757</v>
      </c>
      <c r="C7229" s="86" t="s">
        <v>1792</v>
      </c>
      <c r="D7229" s="87">
        <v>150</v>
      </c>
      <c r="E7229" s="88">
        <v>160</v>
      </c>
      <c r="F7229" s="88">
        <v>100</v>
      </c>
      <c r="G7229" s="88">
        <v>95</v>
      </c>
      <c r="H7229" s="88">
        <v>65</v>
      </c>
      <c r="I7229" s="89">
        <v>100</v>
      </c>
      <c r="J7229" s="132"/>
      <c r="K7229" s="786"/>
      <c r="L7229" s="786"/>
      <c r="M7229" s="65"/>
    </row>
    <row r="7230" spans="2:13">
      <c r="B7230" s="66" t="s">
        <v>1665</v>
      </c>
      <c r="C7230" s="86" t="s">
        <v>11</v>
      </c>
      <c r="D7230" s="838" t="s">
        <v>1669</v>
      </c>
      <c r="E7230" s="839"/>
      <c r="F7230" s="839"/>
      <c r="G7230" s="839"/>
      <c r="H7230" s="839"/>
      <c r="I7230" s="840"/>
      <c r="J7230" s="132"/>
      <c r="K7230" s="786"/>
      <c r="L7230" s="786"/>
      <c r="M7230" s="65"/>
    </row>
    <row r="7231" spans="2:13">
      <c r="B7231" s="66" t="s">
        <v>1666</v>
      </c>
      <c r="C7231" s="86" t="s">
        <v>1723</v>
      </c>
      <c r="D7231" s="841" t="s">
        <v>1661</v>
      </c>
      <c r="E7231" s="842"/>
      <c r="F7231" s="842"/>
      <c r="G7231" s="842" t="s">
        <v>1662</v>
      </c>
      <c r="H7231" s="842"/>
      <c r="I7231" s="843"/>
      <c r="J7231" s="132"/>
      <c r="K7231" s="786"/>
      <c r="L7231" s="786"/>
      <c r="M7231" s="65"/>
    </row>
    <row r="7232" spans="2:13">
      <c r="B7232" s="66" t="s">
        <v>1670</v>
      </c>
      <c r="C7232" s="86" t="s">
        <v>1628</v>
      </c>
      <c r="D7232" s="63" t="s">
        <v>1663</v>
      </c>
      <c r="E7232" s="786" t="s">
        <v>1144</v>
      </c>
      <c r="F7232" s="786"/>
      <c r="G7232" s="64" t="s">
        <v>1663</v>
      </c>
      <c r="H7232" s="786" t="s">
        <v>1723</v>
      </c>
      <c r="I7232" s="70"/>
      <c r="J7232" s="132"/>
      <c r="K7232" s="786"/>
      <c r="L7232" s="786"/>
      <c r="M7232" s="65"/>
    </row>
    <row r="7233" spans="2:13">
      <c r="B7233" s="66" t="s">
        <v>1659</v>
      </c>
      <c r="C7233" s="140">
        <v>140.72</v>
      </c>
      <c r="D7233" s="71" t="s">
        <v>1664</v>
      </c>
      <c r="E7233" s="90">
        <v>102</v>
      </c>
      <c r="F7233" s="68"/>
      <c r="G7233" s="72" t="s">
        <v>1664</v>
      </c>
      <c r="H7233" s="90" t="s">
        <v>1723</v>
      </c>
      <c r="I7233" s="69"/>
      <c r="J7233" s="132"/>
      <c r="K7233" s="786"/>
      <c r="L7233" s="786"/>
      <c r="M7233" s="65"/>
    </row>
    <row r="7234" spans="2:13">
      <c r="B7234" s="66" t="s">
        <v>1660</v>
      </c>
      <c r="C7234" s="140">
        <v>449.76</v>
      </c>
      <c r="D7234" s="838" t="s">
        <v>1668</v>
      </c>
      <c r="E7234" s="839"/>
      <c r="F7234" s="839"/>
      <c r="G7234" s="839"/>
      <c r="H7234" s="839"/>
      <c r="I7234" s="840"/>
      <c r="J7234" s="132"/>
      <c r="K7234" s="786"/>
      <c r="L7234" s="786"/>
      <c r="M7234" s="65"/>
    </row>
    <row r="7235" spans="2:13">
      <c r="B7235" s="66" t="s">
        <v>1728</v>
      </c>
      <c r="C7235" s="140">
        <v>399.08</v>
      </c>
      <c r="D7235" s="841" t="s">
        <v>1661</v>
      </c>
      <c r="E7235" s="842"/>
      <c r="F7235" s="842"/>
      <c r="G7235" s="842" t="s">
        <v>1662</v>
      </c>
      <c r="H7235" s="842"/>
      <c r="I7235" s="843"/>
      <c r="J7235" s="132"/>
      <c r="K7235" s="786"/>
      <c r="L7235" s="786"/>
      <c r="M7235" s="65"/>
    </row>
    <row r="7236" spans="2:13">
      <c r="B7236" s="66" t="s">
        <v>1713</v>
      </c>
      <c r="C7236" s="140">
        <v>2.31</v>
      </c>
      <c r="D7236" s="63" t="s">
        <v>1663</v>
      </c>
      <c r="E7236" s="786" t="s">
        <v>944</v>
      </c>
      <c r="F7236" s="786"/>
      <c r="G7236" s="64" t="s">
        <v>1663</v>
      </c>
      <c r="H7236" s="786" t="s">
        <v>1723</v>
      </c>
      <c r="I7236" s="70"/>
      <c r="J7236" s="132"/>
      <c r="K7236" s="786"/>
      <c r="L7236" s="786"/>
      <c r="M7236" s="65"/>
    </row>
    <row r="7237" spans="2:13">
      <c r="B7237" s="66" t="s">
        <v>1714</v>
      </c>
      <c r="C7237" s="140">
        <v>1.54</v>
      </c>
      <c r="D7237" s="63" t="s">
        <v>1664</v>
      </c>
      <c r="E7237" s="90">
        <v>68</v>
      </c>
      <c r="F7237" s="68"/>
      <c r="G7237" s="72" t="s">
        <v>1664</v>
      </c>
      <c r="H7237" s="91" t="s">
        <v>1723</v>
      </c>
      <c r="I7237" s="70"/>
      <c r="J7237" s="132"/>
      <c r="K7237" s="786"/>
      <c r="L7237" s="786"/>
      <c r="M7237" s="65"/>
    </row>
    <row r="7238" spans="2:13">
      <c r="B7238" s="844" t="s">
        <v>1671</v>
      </c>
      <c r="C7238" s="839"/>
      <c r="D7238" s="840"/>
      <c r="E7238" s="838" t="s">
        <v>1672</v>
      </c>
      <c r="F7238" s="839"/>
      <c r="G7238" s="840"/>
      <c r="H7238" s="838" t="s">
        <v>1673</v>
      </c>
      <c r="I7238" s="839"/>
      <c r="J7238" s="840"/>
      <c r="K7238" s="838" t="s">
        <v>1701</v>
      </c>
      <c r="L7238" s="839"/>
      <c r="M7238" s="845"/>
    </row>
    <row r="7239" spans="2:13">
      <c r="B7239" s="73" t="s">
        <v>1674</v>
      </c>
      <c r="C7239" s="783" t="s">
        <v>1675</v>
      </c>
      <c r="D7239" s="784" t="s">
        <v>1676</v>
      </c>
      <c r="E7239" s="782" t="s">
        <v>1674</v>
      </c>
      <c r="F7239" s="783" t="s">
        <v>1675</v>
      </c>
      <c r="G7239" s="784" t="s">
        <v>1676</v>
      </c>
      <c r="H7239" s="782" t="s">
        <v>1694</v>
      </c>
      <c r="I7239" s="783" t="s">
        <v>1731</v>
      </c>
      <c r="J7239" s="784" t="s">
        <v>1732</v>
      </c>
      <c r="K7239" s="782" t="s">
        <v>1702</v>
      </c>
      <c r="L7239" s="783"/>
      <c r="M7239" s="77" t="s">
        <v>1703</v>
      </c>
    </row>
    <row r="7240" spans="2:13">
      <c r="B7240" s="61" t="s">
        <v>1678</v>
      </c>
      <c r="C7240" s="86" t="s">
        <v>1723</v>
      </c>
      <c r="D7240" s="92" t="s">
        <v>1723</v>
      </c>
      <c r="E7240" s="785" t="s">
        <v>1678</v>
      </c>
      <c r="F7240" s="86" t="s">
        <v>1723</v>
      </c>
      <c r="G7240" s="92" t="s">
        <v>1723</v>
      </c>
      <c r="H7240" s="785" t="s">
        <v>1695</v>
      </c>
      <c r="I7240" s="86">
        <v>0</v>
      </c>
      <c r="J7240" s="92">
        <v>10</v>
      </c>
      <c r="K7240" s="785" t="s">
        <v>1704</v>
      </c>
      <c r="L7240" s="786"/>
      <c r="M7240" s="107">
        <v>0</v>
      </c>
    </row>
    <row r="7241" spans="2:13">
      <c r="B7241" s="61" t="s">
        <v>1679</v>
      </c>
      <c r="C7241" s="86" t="s">
        <v>847</v>
      </c>
      <c r="D7241" s="92">
        <v>75</v>
      </c>
      <c r="E7241" s="785" t="s">
        <v>1679</v>
      </c>
      <c r="F7241" s="86" t="s">
        <v>844</v>
      </c>
      <c r="G7241" s="92">
        <v>102</v>
      </c>
      <c r="H7241" s="785" t="s">
        <v>1696</v>
      </c>
      <c r="I7241" s="86">
        <v>90</v>
      </c>
      <c r="J7241" s="92">
        <v>20</v>
      </c>
      <c r="K7241" s="785" t="s">
        <v>1735</v>
      </c>
      <c r="L7241" s="786"/>
      <c r="M7241" s="107">
        <v>50</v>
      </c>
    </row>
    <row r="7242" spans="2:13">
      <c r="B7242" s="61" t="s">
        <v>1680</v>
      </c>
      <c r="C7242" s="86" t="s">
        <v>1722</v>
      </c>
      <c r="D7242" s="92">
        <v>0</v>
      </c>
      <c r="E7242" s="785" t="s">
        <v>1680</v>
      </c>
      <c r="F7242" s="96" t="s">
        <v>1346</v>
      </c>
      <c r="G7242" s="92">
        <v>60</v>
      </c>
      <c r="H7242" s="785" t="s">
        <v>1697</v>
      </c>
      <c r="I7242" s="86">
        <v>0</v>
      </c>
      <c r="J7242" s="92">
        <v>30</v>
      </c>
      <c r="K7242" s="67" t="s">
        <v>1706</v>
      </c>
      <c r="L7242" s="68"/>
      <c r="M7242" s="101">
        <v>0</v>
      </c>
    </row>
    <row r="7243" spans="2:13">
      <c r="B7243" s="61" t="s">
        <v>1681</v>
      </c>
      <c r="C7243" s="109" t="s">
        <v>1784</v>
      </c>
      <c r="D7243" s="92">
        <v>75</v>
      </c>
      <c r="E7243" s="785" t="s">
        <v>1681</v>
      </c>
      <c r="F7243" s="96" t="s">
        <v>1307</v>
      </c>
      <c r="G7243" s="92">
        <v>95</v>
      </c>
      <c r="H7243" s="785" t="s">
        <v>1698</v>
      </c>
      <c r="I7243" s="86">
        <v>0</v>
      </c>
      <c r="J7243" s="92">
        <v>10</v>
      </c>
      <c r="K7243" s="838" t="s">
        <v>1707</v>
      </c>
      <c r="L7243" s="839"/>
      <c r="M7243" s="845"/>
    </row>
    <row r="7244" spans="2:13">
      <c r="B7244" s="61" t="s">
        <v>1682</v>
      </c>
      <c r="C7244" s="86" t="s">
        <v>1722</v>
      </c>
      <c r="D7244" s="92">
        <v>0</v>
      </c>
      <c r="E7244" s="785" t="s">
        <v>1682</v>
      </c>
      <c r="F7244" s="94" t="s">
        <v>1908</v>
      </c>
      <c r="G7244" s="92">
        <v>60</v>
      </c>
      <c r="H7244" s="786" t="s">
        <v>1724</v>
      </c>
      <c r="I7244" s="86">
        <v>50</v>
      </c>
      <c r="J7244" s="92">
        <v>0</v>
      </c>
      <c r="K7244" s="846" t="s">
        <v>1708</v>
      </c>
      <c r="L7244" s="847"/>
      <c r="M7244" s="107">
        <v>0</v>
      </c>
    </row>
    <row r="7245" spans="2:13">
      <c r="B7245" s="61" t="s">
        <v>1683</v>
      </c>
      <c r="C7245" s="86" t="s">
        <v>953</v>
      </c>
      <c r="D7245" s="92">
        <v>75</v>
      </c>
      <c r="E7245" s="785" t="s">
        <v>1683</v>
      </c>
      <c r="F7245" s="86" t="s">
        <v>950</v>
      </c>
      <c r="G7245" s="92">
        <v>95</v>
      </c>
      <c r="H7245" s="785" t="s">
        <v>1699</v>
      </c>
      <c r="I7245" s="86">
        <v>0</v>
      </c>
      <c r="J7245" s="92">
        <v>10</v>
      </c>
      <c r="K7245" s="846" t="s">
        <v>1709</v>
      </c>
      <c r="L7245" s="847"/>
      <c r="M7245" s="107">
        <v>0</v>
      </c>
    </row>
    <row r="7246" spans="2:13">
      <c r="B7246" s="61" t="s">
        <v>1684</v>
      </c>
      <c r="C7246" s="96" t="s">
        <v>869</v>
      </c>
      <c r="D7246" s="92">
        <v>150</v>
      </c>
      <c r="E7246" s="785" t="s">
        <v>1684</v>
      </c>
      <c r="F7246" s="94" t="s">
        <v>866</v>
      </c>
      <c r="G7246" s="92">
        <v>84</v>
      </c>
      <c r="H7246" s="785" t="s">
        <v>1685</v>
      </c>
      <c r="I7246" s="86">
        <v>85</v>
      </c>
      <c r="J7246" s="92">
        <v>30</v>
      </c>
      <c r="K7246" s="846" t="s">
        <v>1710</v>
      </c>
      <c r="L7246" s="847"/>
      <c r="M7246" s="107">
        <v>0</v>
      </c>
    </row>
    <row r="7247" spans="2:13">
      <c r="B7247" s="61" t="s">
        <v>1685</v>
      </c>
      <c r="C7247" s="86" t="s">
        <v>905</v>
      </c>
      <c r="D7247" s="92">
        <v>84</v>
      </c>
      <c r="E7247" s="785" t="s">
        <v>1685</v>
      </c>
      <c r="F7247" s="86" t="s">
        <v>1722</v>
      </c>
      <c r="G7247" s="92">
        <v>0</v>
      </c>
      <c r="H7247" s="785" t="s">
        <v>1700</v>
      </c>
      <c r="I7247" s="100">
        <v>50</v>
      </c>
      <c r="J7247" s="106">
        <v>0</v>
      </c>
      <c r="K7247" s="593" t="s">
        <v>2003</v>
      </c>
      <c r="L7247" s="100"/>
      <c r="M7247" s="101">
        <v>0</v>
      </c>
    </row>
    <row r="7248" spans="2:13">
      <c r="B7248" s="61" t="s">
        <v>1686</v>
      </c>
      <c r="C7248" s="94" t="s">
        <v>811</v>
      </c>
      <c r="D7248" s="92">
        <v>100</v>
      </c>
      <c r="E7248" s="785" t="s">
        <v>1686</v>
      </c>
      <c r="F7248" s="86" t="s">
        <v>1722</v>
      </c>
      <c r="G7248" s="92">
        <v>0</v>
      </c>
      <c r="H7248" s="848" t="s">
        <v>1712</v>
      </c>
      <c r="I7248" s="849"/>
      <c r="J7248" s="81" t="s">
        <v>1711</v>
      </c>
      <c r="K7248" s="97">
        <v>20</v>
      </c>
      <c r="L7248" s="82" t="s">
        <v>1705</v>
      </c>
      <c r="M7248" s="98">
        <v>145</v>
      </c>
    </row>
    <row r="7249" spans="2:13">
      <c r="B7249" s="61" t="s">
        <v>1687</v>
      </c>
      <c r="C7249" s="86" t="s">
        <v>627</v>
      </c>
      <c r="D7249" s="92">
        <v>60</v>
      </c>
      <c r="E7249" s="785" t="s">
        <v>1687</v>
      </c>
      <c r="F7249" s="86" t="s">
        <v>1722</v>
      </c>
      <c r="G7249" s="92">
        <v>0</v>
      </c>
      <c r="H7249" s="786"/>
      <c r="I7249" s="786"/>
      <c r="J7249" s="786"/>
      <c r="K7249" s="786"/>
      <c r="L7249" s="786"/>
      <c r="M7249" s="65"/>
    </row>
    <row r="7250" spans="2:13">
      <c r="B7250" s="61" t="s">
        <v>1688</v>
      </c>
      <c r="C7250" s="86" t="s">
        <v>1722</v>
      </c>
      <c r="D7250" s="92">
        <v>0</v>
      </c>
      <c r="E7250" s="785" t="s">
        <v>1688</v>
      </c>
      <c r="F7250" s="86" t="s">
        <v>1722</v>
      </c>
      <c r="G7250" s="92">
        <v>0</v>
      </c>
      <c r="H7250" s="786"/>
      <c r="I7250" s="786"/>
      <c r="J7250" s="786"/>
      <c r="K7250" s="786"/>
      <c r="L7250" s="786"/>
      <c r="M7250" s="65"/>
    </row>
    <row r="7251" spans="2:13">
      <c r="B7251" s="61" t="s">
        <v>1689</v>
      </c>
      <c r="C7251" s="94" t="s">
        <v>879</v>
      </c>
      <c r="D7251" s="92">
        <v>51</v>
      </c>
      <c r="E7251" s="785" t="s">
        <v>1689</v>
      </c>
      <c r="F7251" s="86" t="s">
        <v>1722</v>
      </c>
      <c r="G7251" s="92">
        <v>0</v>
      </c>
      <c r="H7251" s="786"/>
      <c r="I7251" s="786"/>
      <c r="J7251" s="786"/>
      <c r="K7251" s="786"/>
      <c r="L7251" s="786"/>
      <c r="M7251" s="65"/>
    </row>
    <row r="7252" spans="2:13">
      <c r="B7252" s="61" t="s">
        <v>1690</v>
      </c>
      <c r="C7252" s="86" t="s">
        <v>1154</v>
      </c>
      <c r="D7252" s="92">
        <v>68</v>
      </c>
      <c r="E7252" s="785" t="s">
        <v>1690</v>
      </c>
      <c r="F7252" s="86" t="s">
        <v>1722</v>
      </c>
      <c r="G7252" s="92">
        <v>0</v>
      </c>
      <c r="H7252" s="786"/>
      <c r="I7252" s="786"/>
      <c r="J7252" s="786"/>
      <c r="K7252" s="786"/>
      <c r="L7252" s="786"/>
      <c r="M7252" s="65"/>
    </row>
    <row r="7253" spans="2:13">
      <c r="B7253" s="61" t="s">
        <v>1691</v>
      </c>
      <c r="C7253" s="96" t="s">
        <v>1187</v>
      </c>
      <c r="D7253" s="92">
        <v>70</v>
      </c>
      <c r="E7253" s="785" t="s">
        <v>1691</v>
      </c>
      <c r="F7253" s="96" t="s">
        <v>1185</v>
      </c>
      <c r="G7253" s="92">
        <v>80</v>
      </c>
      <c r="H7253" s="86" t="s">
        <v>1716</v>
      </c>
      <c r="I7253" s="786"/>
      <c r="J7253" s="85" t="s">
        <v>1717</v>
      </c>
      <c r="K7253" s="786"/>
      <c r="L7253" s="85" t="s">
        <v>1718</v>
      </c>
      <c r="M7253" s="65"/>
    </row>
    <row r="7254" spans="2:13">
      <c r="B7254" s="61" t="s">
        <v>1692</v>
      </c>
      <c r="C7254" s="86" t="s">
        <v>1722</v>
      </c>
      <c r="D7254" s="92">
        <v>0</v>
      </c>
      <c r="E7254" s="785" t="s">
        <v>1692</v>
      </c>
      <c r="F7254" s="86" t="s">
        <v>1722</v>
      </c>
      <c r="G7254" s="92">
        <v>0</v>
      </c>
      <c r="H7254" s="786"/>
      <c r="I7254" s="786"/>
      <c r="J7254" s="786"/>
      <c r="K7254" s="786"/>
      <c r="L7254" s="786"/>
      <c r="M7254" s="65"/>
    </row>
    <row r="7255" spans="2:13">
      <c r="B7255" s="61" t="s">
        <v>1677</v>
      </c>
      <c r="C7255" s="96" t="s">
        <v>1262</v>
      </c>
      <c r="D7255" s="92">
        <v>110</v>
      </c>
      <c r="E7255" s="785" t="s">
        <v>1677</v>
      </c>
      <c r="F7255" s="86" t="s">
        <v>1722</v>
      </c>
      <c r="G7255" s="92">
        <v>0</v>
      </c>
      <c r="H7255" s="786"/>
      <c r="I7255" s="786"/>
      <c r="J7255" s="786"/>
      <c r="K7255" s="786"/>
      <c r="L7255" s="786"/>
      <c r="M7255" s="65"/>
    </row>
    <row r="7256" spans="2:13">
      <c r="B7256" s="61" t="s">
        <v>1693</v>
      </c>
      <c r="C7256" s="86" t="s">
        <v>1722</v>
      </c>
      <c r="D7256" s="92">
        <v>0</v>
      </c>
      <c r="E7256" s="785" t="s">
        <v>1693</v>
      </c>
      <c r="F7256" s="86" t="s">
        <v>1722</v>
      </c>
      <c r="G7256" s="92">
        <v>0</v>
      </c>
      <c r="H7256" s="786"/>
      <c r="I7256" s="786"/>
      <c r="J7256" s="786"/>
      <c r="K7256" s="786"/>
      <c r="L7256" s="786"/>
      <c r="M7256" s="65"/>
    </row>
    <row r="7257" spans="2:13" ht="15.75" thickBot="1">
      <c r="B7257" s="102" t="s">
        <v>1729</v>
      </c>
      <c r="C7257" s="93"/>
      <c r="D7257" s="108">
        <v>83</v>
      </c>
      <c r="E7257" s="103" t="s">
        <v>1730</v>
      </c>
      <c r="F7257" s="93"/>
      <c r="G7257" s="108">
        <v>82</v>
      </c>
      <c r="H7257" s="83"/>
      <c r="I7257" s="83"/>
      <c r="J7257" s="83"/>
      <c r="K7257" s="83"/>
      <c r="L7257" s="83"/>
      <c r="M7257" s="84"/>
    </row>
    <row r="7258" spans="2:13" ht="15.75" thickTop="1">
      <c r="B7258" s="104"/>
      <c r="C7258" s="105"/>
      <c r="D7258" s="142"/>
      <c r="E7258" s="104"/>
      <c r="F7258" s="105"/>
      <c r="G7258" s="142"/>
      <c r="H7258" s="58"/>
      <c r="I7258" s="58"/>
      <c r="J7258" s="58"/>
      <c r="K7258" s="58"/>
      <c r="L7258" s="58"/>
      <c r="M7258" s="58"/>
    </row>
    <row r="7259" spans="2:13">
      <c r="B7259" s="104"/>
      <c r="C7259" s="105"/>
      <c r="D7259" s="142"/>
      <c r="E7259" s="104"/>
      <c r="F7259" s="105"/>
      <c r="G7259" s="142"/>
      <c r="H7259" s="58"/>
      <c r="I7259" s="58"/>
      <c r="J7259" s="58"/>
      <c r="K7259" s="58"/>
      <c r="L7259" s="58"/>
      <c r="M7259" s="58"/>
    </row>
    <row r="7260" spans="2:13" ht="15.75" thickBot="1">
      <c r="B7260" s="104"/>
      <c r="C7260" s="105"/>
      <c r="D7260" s="142"/>
      <c r="E7260" s="104"/>
      <c r="F7260" s="105"/>
      <c r="G7260" s="142"/>
      <c r="H7260" s="58"/>
      <c r="I7260" s="58"/>
      <c r="J7260" s="58"/>
      <c r="K7260" s="58"/>
      <c r="L7260" s="58"/>
      <c r="M7260" s="58"/>
    </row>
    <row r="7261" spans="2:13" ht="16.5" thickTop="1" thickBot="1">
      <c r="B7261" s="833" t="s">
        <v>1916</v>
      </c>
      <c r="C7261" s="834"/>
      <c r="D7261" s="835" t="s">
        <v>1658</v>
      </c>
      <c r="E7261" s="836"/>
      <c r="F7261" s="836"/>
      <c r="G7261" s="836"/>
      <c r="H7261" s="836"/>
      <c r="I7261" s="837"/>
      <c r="J7261" s="190"/>
      <c r="K7261" s="59"/>
      <c r="L7261" s="59"/>
      <c r="M7261" s="60"/>
    </row>
    <row r="7262" spans="2:13" ht="15.75" thickTop="1">
      <c r="B7262" s="66" t="s">
        <v>1667</v>
      </c>
      <c r="C7262" s="601" t="s">
        <v>2087</v>
      </c>
      <c r="D7262" s="417" t="s">
        <v>1652</v>
      </c>
      <c r="E7262" s="418" t="s">
        <v>1653</v>
      </c>
      <c r="F7262" s="418" t="s">
        <v>1654</v>
      </c>
      <c r="G7262" s="418" t="s">
        <v>1656</v>
      </c>
      <c r="H7262" s="418" t="s">
        <v>1655</v>
      </c>
      <c r="I7262" s="419" t="s">
        <v>1657</v>
      </c>
      <c r="J7262" s="191"/>
      <c r="K7262" s="416"/>
      <c r="L7262" s="416"/>
      <c r="M7262" s="65"/>
    </row>
    <row r="7263" spans="2:13">
      <c r="B7263" s="66" t="s">
        <v>1757</v>
      </c>
      <c r="C7263" s="86" t="s">
        <v>1762</v>
      </c>
      <c r="D7263" s="87">
        <v>95</v>
      </c>
      <c r="E7263" s="88">
        <v>75</v>
      </c>
      <c r="F7263" s="88">
        <v>110</v>
      </c>
      <c r="G7263" s="88">
        <v>100</v>
      </c>
      <c r="H7263" s="88">
        <v>80</v>
      </c>
      <c r="I7263" s="89">
        <v>30</v>
      </c>
      <c r="J7263" s="191"/>
      <c r="K7263" s="416"/>
      <c r="L7263" s="416"/>
      <c r="M7263" s="65"/>
    </row>
    <row r="7264" spans="2:13">
      <c r="B7264" s="66" t="s">
        <v>1665</v>
      </c>
      <c r="C7264" s="86" t="s">
        <v>16</v>
      </c>
      <c r="D7264" s="838" t="s">
        <v>1669</v>
      </c>
      <c r="E7264" s="839"/>
      <c r="F7264" s="839"/>
      <c r="G7264" s="839"/>
      <c r="H7264" s="839"/>
      <c r="I7264" s="840"/>
      <c r="J7264" s="191"/>
      <c r="K7264" s="416"/>
      <c r="L7264" s="416"/>
      <c r="M7264" s="65"/>
    </row>
    <row r="7265" spans="2:13">
      <c r="B7265" s="66" t="s">
        <v>1666</v>
      </c>
      <c r="C7265" s="86" t="s">
        <v>13</v>
      </c>
      <c r="D7265" s="841" t="s">
        <v>1661</v>
      </c>
      <c r="E7265" s="842"/>
      <c r="F7265" s="842"/>
      <c r="G7265" s="842" t="s">
        <v>1662</v>
      </c>
      <c r="H7265" s="842"/>
      <c r="I7265" s="843"/>
      <c r="J7265" s="191"/>
      <c r="K7265" s="416"/>
      <c r="L7265" s="416"/>
      <c r="M7265" s="65"/>
    </row>
    <row r="7266" spans="2:13">
      <c r="B7266" s="66" t="s">
        <v>1670</v>
      </c>
      <c r="C7266" s="96" t="s">
        <v>1531</v>
      </c>
      <c r="D7266" s="63" t="s">
        <v>1663</v>
      </c>
      <c r="E7266" s="416" t="s">
        <v>644</v>
      </c>
      <c r="F7266" s="416"/>
      <c r="G7266" s="64" t="s">
        <v>1663</v>
      </c>
      <c r="H7266" s="416" t="s">
        <v>1372</v>
      </c>
      <c r="I7266" s="70"/>
      <c r="J7266" s="293"/>
      <c r="K7266" s="416"/>
      <c r="L7266" s="416"/>
      <c r="M7266" s="65"/>
    </row>
    <row r="7267" spans="2:13">
      <c r="B7267" s="66" t="s">
        <v>1659</v>
      </c>
      <c r="C7267" s="86">
        <v>236.91</v>
      </c>
      <c r="D7267" s="71" t="s">
        <v>1664</v>
      </c>
      <c r="E7267" s="90">
        <v>81</v>
      </c>
      <c r="F7267" s="68"/>
      <c r="G7267" s="72" t="s">
        <v>1664</v>
      </c>
      <c r="H7267" s="90">
        <v>72</v>
      </c>
      <c r="I7267" s="69"/>
      <c r="J7267" s="120"/>
      <c r="K7267" s="416"/>
      <c r="L7267" s="416"/>
      <c r="M7267" s="65"/>
    </row>
    <row r="7268" spans="2:13">
      <c r="B7268" s="66" t="s">
        <v>1660</v>
      </c>
      <c r="C7268" s="86">
        <v>313.45999999999998</v>
      </c>
      <c r="D7268" s="838" t="s">
        <v>1668</v>
      </c>
      <c r="E7268" s="839"/>
      <c r="F7268" s="839"/>
      <c r="G7268" s="839"/>
      <c r="H7268" s="839"/>
      <c r="I7268" s="840"/>
      <c r="J7268" s="120"/>
      <c r="K7268" s="416"/>
      <c r="L7268" s="416"/>
      <c r="M7268" s="65"/>
    </row>
    <row r="7269" spans="2:13">
      <c r="B7269" s="66" t="s">
        <v>1728</v>
      </c>
      <c r="C7269" s="140">
        <v>379.67</v>
      </c>
      <c r="D7269" s="841" t="s">
        <v>1661</v>
      </c>
      <c r="E7269" s="842"/>
      <c r="F7269" s="842"/>
      <c r="G7269" s="842" t="s">
        <v>1662</v>
      </c>
      <c r="H7269" s="842"/>
      <c r="I7269" s="843"/>
      <c r="J7269" s="120"/>
      <c r="K7269" s="416"/>
      <c r="L7269" s="416"/>
      <c r="M7269" s="65"/>
    </row>
    <row r="7270" spans="2:13">
      <c r="B7270" s="66" t="s">
        <v>1713</v>
      </c>
      <c r="C7270" s="86">
        <v>1.46</v>
      </c>
      <c r="D7270" s="63" t="s">
        <v>1663</v>
      </c>
      <c r="E7270" s="416" t="s">
        <v>1271</v>
      </c>
      <c r="F7270" s="416"/>
      <c r="G7270" s="64" t="s">
        <v>1663</v>
      </c>
      <c r="H7270" s="416" t="s">
        <v>13</v>
      </c>
      <c r="I7270" s="70"/>
      <c r="J7270" s="120"/>
      <c r="K7270" s="416"/>
      <c r="L7270" s="416"/>
      <c r="M7270" s="65"/>
    </row>
    <row r="7271" spans="2:13">
      <c r="B7271" s="66" t="s">
        <v>1714</v>
      </c>
      <c r="C7271" s="86">
        <v>0.46</v>
      </c>
      <c r="D7271" s="63" t="s">
        <v>1664</v>
      </c>
      <c r="E7271" s="90">
        <v>95</v>
      </c>
      <c r="F7271" s="68"/>
      <c r="G7271" s="72" t="s">
        <v>1664</v>
      </c>
      <c r="H7271" s="91">
        <v>90</v>
      </c>
      <c r="I7271" s="70"/>
      <c r="J7271" s="120"/>
      <c r="K7271" s="416"/>
      <c r="L7271" s="416"/>
      <c r="M7271" s="65"/>
    </row>
    <row r="7272" spans="2:13">
      <c r="B7272" s="844" t="s">
        <v>1671</v>
      </c>
      <c r="C7272" s="839"/>
      <c r="D7272" s="840"/>
      <c r="E7272" s="838" t="s">
        <v>1672</v>
      </c>
      <c r="F7272" s="839"/>
      <c r="G7272" s="840"/>
      <c r="H7272" s="838" t="s">
        <v>1673</v>
      </c>
      <c r="I7272" s="839"/>
      <c r="J7272" s="840"/>
      <c r="K7272" s="838" t="s">
        <v>1701</v>
      </c>
      <c r="L7272" s="839"/>
      <c r="M7272" s="845"/>
    </row>
    <row r="7273" spans="2:13">
      <c r="B7273" s="73" t="s">
        <v>1674</v>
      </c>
      <c r="C7273" s="418" t="s">
        <v>1675</v>
      </c>
      <c r="D7273" s="419" t="s">
        <v>1676</v>
      </c>
      <c r="E7273" s="417" t="s">
        <v>1674</v>
      </c>
      <c r="F7273" s="418" t="s">
        <v>1675</v>
      </c>
      <c r="G7273" s="419" t="s">
        <v>1676</v>
      </c>
      <c r="H7273" s="417" t="s">
        <v>1694</v>
      </c>
      <c r="I7273" s="418" t="s">
        <v>1731</v>
      </c>
      <c r="J7273" s="419" t="s">
        <v>1732</v>
      </c>
      <c r="K7273" s="417" t="s">
        <v>1702</v>
      </c>
      <c r="L7273" s="418"/>
      <c r="M7273" s="77" t="s">
        <v>1703</v>
      </c>
    </row>
    <row r="7274" spans="2:13">
      <c r="B7274" s="61" t="s">
        <v>1678</v>
      </c>
      <c r="C7274" s="86" t="s">
        <v>1144</v>
      </c>
      <c r="D7274" s="92">
        <v>102</v>
      </c>
      <c r="E7274" s="415" t="s">
        <v>1678</v>
      </c>
      <c r="F7274" s="94" t="s">
        <v>944</v>
      </c>
      <c r="G7274" s="92">
        <v>68</v>
      </c>
      <c r="H7274" s="415" t="s">
        <v>1695</v>
      </c>
      <c r="I7274" s="86">
        <v>0</v>
      </c>
      <c r="J7274" s="92">
        <v>10</v>
      </c>
      <c r="K7274" s="415" t="s">
        <v>1704</v>
      </c>
      <c r="L7274" s="416"/>
      <c r="M7274" s="107">
        <v>55</v>
      </c>
    </row>
    <row r="7275" spans="2:13">
      <c r="B7275" s="61" t="s">
        <v>1679</v>
      </c>
      <c r="C7275" s="86" t="s">
        <v>1722</v>
      </c>
      <c r="D7275" s="92">
        <v>0</v>
      </c>
      <c r="E7275" s="415" t="s">
        <v>1679</v>
      </c>
      <c r="F7275" s="86" t="s">
        <v>844</v>
      </c>
      <c r="G7275" s="92">
        <v>102</v>
      </c>
      <c r="H7275" s="415" t="s">
        <v>1696</v>
      </c>
      <c r="I7275" s="86">
        <v>90</v>
      </c>
      <c r="J7275" s="92">
        <v>10</v>
      </c>
      <c r="K7275" s="415" t="s">
        <v>1735</v>
      </c>
      <c r="L7275" s="416"/>
      <c r="M7275" s="107">
        <v>50</v>
      </c>
    </row>
    <row r="7276" spans="2:13">
      <c r="B7276" s="61" t="s">
        <v>1680</v>
      </c>
      <c r="C7276" s="86" t="s">
        <v>1723</v>
      </c>
      <c r="D7276" s="92" t="s">
        <v>1723</v>
      </c>
      <c r="E7276" s="415" t="s">
        <v>1680</v>
      </c>
      <c r="F7276" s="86" t="s">
        <v>1723</v>
      </c>
      <c r="G7276" s="92" t="s">
        <v>1723</v>
      </c>
      <c r="H7276" s="415" t="s">
        <v>1697</v>
      </c>
      <c r="I7276" s="86">
        <v>0</v>
      </c>
      <c r="J7276" s="92">
        <v>20</v>
      </c>
      <c r="K7276" s="67" t="s">
        <v>1706</v>
      </c>
      <c r="L7276" s="68"/>
      <c r="M7276" s="101">
        <v>0</v>
      </c>
    </row>
    <row r="7277" spans="2:13">
      <c r="B7277" s="61" t="s">
        <v>1681</v>
      </c>
      <c r="C7277" s="86" t="s">
        <v>1722</v>
      </c>
      <c r="D7277" s="92">
        <v>0</v>
      </c>
      <c r="E7277" s="415" t="s">
        <v>1681</v>
      </c>
      <c r="F7277" s="86" t="s">
        <v>1722</v>
      </c>
      <c r="G7277" s="92">
        <v>0</v>
      </c>
      <c r="H7277" s="415" t="s">
        <v>1698</v>
      </c>
      <c r="I7277" s="86">
        <v>0</v>
      </c>
      <c r="J7277" s="92">
        <v>10</v>
      </c>
      <c r="K7277" s="838" t="s">
        <v>1707</v>
      </c>
      <c r="L7277" s="839"/>
      <c r="M7277" s="845"/>
    </row>
    <row r="7278" spans="2:13">
      <c r="B7278" s="61" t="s">
        <v>1682</v>
      </c>
      <c r="C7278" s="86" t="s">
        <v>1722</v>
      </c>
      <c r="D7278" s="92">
        <v>0</v>
      </c>
      <c r="E7278" s="415" t="s">
        <v>1682</v>
      </c>
      <c r="F7278" s="86" t="s">
        <v>889</v>
      </c>
      <c r="G7278" s="92">
        <v>80</v>
      </c>
      <c r="H7278" s="416" t="s">
        <v>1724</v>
      </c>
      <c r="I7278" s="86">
        <v>50</v>
      </c>
      <c r="J7278" s="92">
        <v>0</v>
      </c>
      <c r="K7278" s="846" t="s">
        <v>1708</v>
      </c>
      <c r="L7278" s="847"/>
      <c r="M7278" s="107">
        <v>0</v>
      </c>
    </row>
    <row r="7279" spans="2:13">
      <c r="B7279" s="61" t="s">
        <v>1683</v>
      </c>
      <c r="C7279" s="86" t="s">
        <v>663</v>
      </c>
      <c r="D7279" s="92">
        <v>90</v>
      </c>
      <c r="E7279" s="415" t="s">
        <v>1683</v>
      </c>
      <c r="F7279" s="86" t="s">
        <v>950</v>
      </c>
      <c r="G7279" s="92">
        <v>95</v>
      </c>
      <c r="H7279" s="415" t="s">
        <v>1699</v>
      </c>
      <c r="I7279" s="86">
        <v>100</v>
      </c>
      <c r="J7279" s="92">
        <v>0</v>
      </c>
      <c r="K7279" s="846" t="s">
        <v>1709</v>
      </c>
      <c r="L7279" s="847"/>
      <c r="M7279" s="107">
        <v>0</v>
      </c>
    </row>
    <row r="7280" spans="2:13">
      <c r="B7280" s="61" t="s">
        <v>1684</v>
      </c>
      <c r="C7280" s="96" t="s">
        <v>869</v>
      </c>
      <c r="D7280" s="92">
        <v>150</v>
      </c>
      <c r="E7280" s="415" t="s">
        <v>1684</v>
      </c>
      <c r="F7280" s="94" t="s">
        <v>866</v>
      </c>
      <c r="G7280" s="92">
        <v>84</v>
      </c>
      <c r="H7280" s="415" t="s">
        <v>1685</v>
      </c>
      <c r="I7280" s="86">
        <v>85</v>
      </c>
      <c r="J7280" s="92">
        <v>0</v>
      </c>
      <c r="K7280" s="846" t="s">
        <v>1710</v>
      </c>
      <c r="L7280" s="847"/>
      <c r="M7280" s="107">
        <v>0</v>
      </c>
    </row>
    <row r="7281" spans="2:13">
      <c r="B7281" s="61" t="s">
        <v>1685</v>
      </c>
      <c r="C7281" s="86" t="s">
        <v>1722</v>
      </c>
      <c r="D7281" s="92">
        <v>0</v>
      </c>
      <c r="E7281" s="415" t="s">
        <v>1685</v>
      </c>
      <c r="F7281" s="86" t="s">
        <v>1722</v>
      </c>
      <c r="G7281" s="92">
        <v>0</v>
      </c>
      <c r="H7281" s="415" t="s">
        <v>1700</v>
      </c>
      <c r="I7281" s="100">
        <v>50</v>
      </c>
      <c r="J7281" s="106">
        <v>0</v>
      </c>
      <c r="K7281" s="593" t="s">
        <v>2003</v>
      </c>
      <c r="L7281" s="100"/>
      <c r="M7281" s="101">
        <v>0</v>
      </c>
    </row>
    <row r="7282" spans="2:13">
      <c r="B7282" s="61" t="s">
        <v>1686</v>
      </c>
      <c r="C7282" s="94" t="s">
        <v>811</v>
      </c>
      <c r="D7282" s="92">
        <v>100</v>
      </c>
      <c r="E7282" s="415" t="s">
        <v>1686</v>
      </c>
      <c r="F7282" s="86" t="s">
        <v>1722</v>
      </c>
      <c r="G7282" s="92">
        <v>0</v>
      </c>
      <c r="H7282" s="848" t="s">
        <v>1712</v>
      </c>
      <c r="I7282" s="849"/>
      <c r="J7282" s="81" t="s">
        <v>1711</v>
      </c>
      <c r="K7282" s="97">
        <v>40</v>
      </c>
      <c r="L7282" s="82" t="s">
        <v>1705</v>
      </c>
      <c r="M7282" s="98">
        <v>270</v>
      </c>
    </row>
    <row r="7283" spans="2:13">
      <c r="B7283" s="61" t="s">
        <v>1687</v>
      </c>
      <c r="C7283" s="86" t="s">
        <v>1722</v>
      </c>
      <c r="D7283" s="92">
        <v>0</v>
      </c>
      <c r="E7283" s="415" t="s">
        <v>1687</v>
      </c>
      <c r="F7283" s="86" t="s">
        <v>1722</v>
      </c>
      <c r="G7283" s="92">
        <v>0</v>
      </c>
      <c r="H7283" s="416"/>
      <c r="I7283" s="416"/>
      <c r="J7283" s="416"/>
      <c r="K7283" s="416"/>
      <c r="L7283" s="416"/>
      <c r="M7283" s="65"/>
    </row>
    <row r="7284" spans="2:13">
      <c r="B7284" s="61" t="s">
        <v>1688</v>
      </c>
      <c r="C7284" s="86" t="s">
        <v>1723</v>
      </c>
      <c r="D7284" s="92" t="s">
        <v>1723</v>
      </c>
      <c r="E7284" s="415" t="s">
        <v>1688</v>
      </c>
      <c r="F7284" s="86" t="s">
        <v>1723</v>
      </c>
      <c r="G7284" s="92" t="s">
        <v>1723</v>
      </c>
      <c r="H7284" s="416"/>
      <c r="I7284" s="416"/>
      <c r="J7284" s="416"/>
      <c r="K7284" s="416"/>
      <c r="L7284" s="416"/>
      <c r="M7284" s="65"/>
    </row>
    <row r="7285" spans="2:13">
      <c r="B7285" s="61" t="s">
        <v>1689</v>
      </c>
      <c r="C7285" s="94" t="s">
        <v>879</v>
      </c>
      <c r="D7285" s="92">
        <v>51</v>
      </c>
      <c r="E7285" s="415" t="s">
        <v>1689</v>
      </c>
      <c r="F7285" s="96" t="s">
        <v>1195</v>
      </c>
      <c r="G7285" s="92">
        <v>75</v>
      </c>
      <c r="H7285" s="416"/>
      <c r="I7285" s="416"/>
      <c r="J7285" s="416"/>
      <c r="K7285" s="416"/>
      <c r="L7285" s="416"/>
      <c r="M7285" s="65"/>
    </row>
    <row r="7286" spans="2:13">
      <c r="B7286" s="61" t="s">
        <v>1690</v>
      </c>
      <c r="C7286" s="86" t="s">
        <v>1722</v>
      </c>
      <c r="D7286" s="92">
        <v>0</v>
      </c>
      <c r="E7286" s="415" t="s">
        <v>1690</v>
      </c>
      <c r="F7286" s="86" t="s">
        <v>1722</v>
      </c>
      <c r="G7286" s="92">
        <v>0</v>
      </c>
      <c r="H7286" s="416"/>
      <c r="I7286" s="416"/>
      <c r="J7286" s="416"/>
      <c r="K7286" s="416"/>
      <c r="L7286" s="416"/>
      <c r="M7286" s="65"/>
    </row>
    <row r="7287" spans="2:13">
      <c r="B7287" s="61" t="s">
        <v>1691</v>
      </c>
      <c r="C7287" s="86" t="s">
        <v>1722</v>
      </c>
      <c r="D7287" s="92">
        <v>0</v>
      </c>
      <c r="E7287" s="415" t="s">
        <v>1691</v>
      </c>
      <c r="F7287" s="96" t="s">
        <v>1185</v>
      </c>
      <c r="G7287" s="92">
        <v>80</v>
      </c>
      <c r="H7287" s="86" t="s">
        <v>1716</v>
      </c>
      <c r="I7287" s="416"/>
      <c r="J7287" s="85" t="s">
        <v>1717</v>
      </c>
      <c r="K7287" s="416"/>
      <c r="L7287" s="85" t="s">
        <v>1718</v>
      </c>
      <c r="M7287" s="65"/>
    </row>
    <row r="7288" spans="2:13">
      <c r="B7288" s="61" t="s">
        <v>1692</v>
      </c>
      <c r="C7288" s="86" t="s">
        <v>1722</v>
      </c>
      <c r="D7288" s="92">
        <v>0</v>
      </c>
      <c r="E7288" s="415" t="s">
        <v>1692</v>
      </c>
      <c r="F7288" s="86" t="s">
        <v>1722</v>
      </c>
      <c r="G7288" s="92">
        <v>0</v>
      </c>
      <c r="H7288" s="416"/>
      <c r="I7288" s="416"/>
      <c r="J7288" s="416"/>
      <c r="K7288" s="416"/>
      <c r="L7288" s="416"/>
      <c r="M7288" s="65"/>
    </row>
    <row r="7289" spans="2:13">
      <c r="B7289" s="61" t="s">
        <v>1677</v>
      </c>
      <c r="C7289" s="86" t="s">
        <v>863</v>
      </c>
      <c r="D7289" s="92">
        <v>66</v>
      </c>
      <c r="E7289" s="415" t="s">
        <v>1677</v>
      </c>
      <c r="F7289" s="86" t="s">
        <v>1722</v>
      </c>
      <c r="G7289" s="92">
        <v>0</v>
      </c>
      <c r="H7289" s="416"/>
      <c r="I7289" s="416"/>
      <c r="J7289" s="416"/>
      <c r="K7289" s="416"/>
      <c r="L7289" s="416"/>
      <c r="M7289" s="65"/>
    </row>
    <row r="7290" spans="2:13">
      <c r="B7290" s="61" t="s">
        <v>1693</v>
      </c>
      <c r="C7290" s="86" t="s">
        <v>964</v>
      </c>
      <c r="D7290" s="92">
        <v>75</v>
      </c>
      <c r="E7290" s="415" t="s">
        <v>1693</v>
      </c>
      <c r="F7290" s="86" t="s">
        <v>1722</v>
      </c>
      <c r="G7290" s="92">
        <v>0</v>
      </c>
      <c r="H7290" s="416"/>
      <c r="I7290" s="416"/>
      <c r="J7290" s="416"/>
      <c r="K7290" s="416"/>
      <c r="L7290" s="416"/>
      <c r="M7290" s="65"/>
    </row>
    <row r="7291" spans="2:13" ht="15.75" thickBot="1">
      <c r="B7291" s="102" t="s">
        <v>1729</v>
      </c>
      <c r="C7291" s="93"/>
      <c r="D7291" s="108">
        <v>91</v>
      </c>
      <c r="E7291" s="103" t="s">
        <v>1730</v>
      </c>
      <c r="F7291" s="93"/>
      <c r="G7291" s="108">
        <v>83</v>
      </c>
      <c r="H7291" s="83"/>
      <c r="I7291" s="83"/>
      <c r="J7291" s="83"/>
      <c r="K7291" s="83"/>
      <c r="L7291" s="83"/>
      <c r="M7291" s="84"/>
    </row>
    <row r="7292" spans="2:13" ht="16.5" thickTop="1" thickBot="1">
      <c r="B7292" s="104"/>
      <c r="C7292" s="105"/>
      <c r="D7292" s="142"/>
      <c r="E7292" s="104"/>
      <c r="F7292" s="105"/>
      <c r="G7292" s="142"/>
      <c r="H7292" s="58"/>
      <c r="I7292" s="58"/>
      <c r="J7292" s="58"/>
      <c r="K7292" s="58"/>
      <c r="L7292" s="58"/>
      <c r="M7292" s="58"/>
    </row>
    <row r="7293" spans="2:13" ht="16.5" thickTop="1" thickBot="1">
      <c r="B7293" s="833" t="s">
        <v>2244</v>
      </c>
      <c r="C7293" s="834"/>
      <c r="D7293" s="835" t="s">
        <v>1658</v>
      </c>
      <c r="E7293" s="836"/>
      <c r="F7293" s="836"/>
      <c r="G7293" s="836"/>
      <c r="H7293" s="836"/>
      <c r="I7293" s="837"/>
      <c r="J7293" s="190"/>
      <c r="K7293" s="59"/>
      <c r="L7293" s="59"/>
      <c r="M7293" s="60"/>
    </row>
    <row r="7294" spans="2:13" ht="15.75" thickTop="1">
      <c r="B7294" s="66" t="s">
        <v>1667</v>
      </c>
      <c r="C7294" s="829" t="s">
        <v>2245</v>
      </c>
      <c r="D7294" s="828" t="s">
        <v>1652</v>
      </c>
      <c r="E7294" s="829" t="s">
        <v>1653</v>
      </c>
      <c r="F7294" s="829" t="s">
        <v>1654</v>
      </c>
      <c r="G7294" s="829" t="s">
        <v>1656</v>
      </c>
      <c r="H7294" s="829" t="s">
        <v>1655</v>
      </c>
      <c r="I7294" s="830" t="s">
        <v>1657</v>
      </c>
      <c r="J7294" s="191"/>
      <c r="K7294" s="832"/>
      <c r="L7294" s="832"/>
      <c r="M7294" s="65"/>
    </row>
    <row r="7295" spans="2:13">
      <c r="B7295" s="66" t="s">
        <v>1757</v>
      </c>
      <c r="C7295" s="86" t="s">
        <v>1792</v>
      </c>
      <c r="D7295" s="87">
        <v>95</v>
      </c>
      <c r="E7295" s="88">
        <v>75</v>
      </c>
      <c r="F7295" s="88">
        <v>80</v>
      </c>
      <c r="G7295" s="88">
        <v>100</v>
      </c>
      <c r="H7295" s="88">
        <v>110</v>
      </c>
      <c r="I7295" s="89">
        <v>30</v>
      </c>
      <c r="J7295" s="191"/>
      <c r="K7295" s="832"/>
      <c r="L7295" s="832"/>
      <c r="M7295" s="65"/>
    </row>
    <row r="7296" spans="2:13">
      <c r="B7296" s="66" t="s">
        <v>1665</v>
      </c>
      <c r="C7296" s="86" t="s">
        <v>16</v>
      </c>
      <c r="D7296" s="838" t="s">
        <v>1669</v>
      </c>
      <c r="E7296" s="839"/>
      <c r="F7296" s="839"/>
      <c r="G7296" s="839"/>
      <c r="H7296" s="839"/>
      <c r="I7296" s="840"/>
      <c r="J7296" s="191"/>
      <c r="K7296" s="832"/>
      <c r="L7296" s="832"/>
      <c r="M7296" s="65"/>
    </row>
    <row r="7297" spans="2:13">
      <c r="B7297" s="66" t="s">
        <v>1666</v>
      </c>
      <c r="C7297" s="86" t="s">
        <v>13</v>
      </c>
      <c r="D7297" s="841" t="s">
        <v>1661</v>
      </c>
      <c r="E7297" s="842"/>
      <c r="F7297" s="842"/>
      <c r="G7297" s="842" t="s">
        <v>1662</v>
      </c>
      <c r="H7297" s="842"/>
      <c r="I7297" s="843"/>
      <c r="J7297" s="191"/>
      <c r="K7297" s="832"/>
      <c r="L7297" s="832"/>
      <c r="M7297" s="65"/>
    </row>
    <row r="7298" spans="2:13">
      <c r="B7298" s="66" t="s">
        <v>1670</v>
      </c>
      <c r="C7298" s="96" t="s">
        <v>1531</v>
      </c>
      <c r="D7298" s="63" t="s">
        <v>1663</v>
      </c>
      <c r="E7298" s="832" t="s">
        <v>644</v>
      </c>
      <c r="F7298" s="832"/>
      <c r="G7298" s="64" t="s">
        <v>1663</v>
      </c>
      <c r="H7298" s="832" t="s">
        <v>1372</v>
      </c>
      <c r="I7298" s="70"/>
      <c r="J7298" s="293"/>
      <c r="K7298" s="832"/>
      <c r="L7298" s="832"/>
      <c r="M7298" s="65"/>
    </row>
    <row r="7299" spans="2:13">
      <c r="B7299" s="66" t="s">
        <v>1659</v>
      </c>
      <c r="C7299" s="140">
        <v>236.9</v>
      </c>
      <c r="D7299" s="71" t="s">
        <v>1664</v>
      </c>
      <c r="E7299" s="90">
        <v>81</v>
      </c>
      <c r="F7299" s="68"/>
      <c r="G7299" s="72" t="s">
        <v>1664</v>
      </c>
      <c r="H7299" s="90">
        <v>72</v>
      </c>
      <c r="I7299" s="69"/>
      <c r="J7299" s="120"/>
      <c r="K7299" s="832"/>
      <c r="L7299" s="832"/>
      <c r="M7299" s="65"/>
    </row>
    <row r="7300" spans="2:13">
      <c r="B7300" s="66" t="s">
        <v>1660</v>
      </c>
      <c r="C7300" s="140">
        <v>313.45999999999998</v>
      </c>
      <c r="D7300" s="838" t="s">
        <v>1668</v>
      </c>
      <c r="E7300" s="839"/>
      <c r="F7300" s="839"/>
      <c r="G7300" s="839"/>
      <c r="H7300" s="839"/>
      <c r="I7300" s="840"/>
      <c r="J7300" s="120"/>
      <c r="K7300" s="832"/>
      <c r="L7300" s="832"/>
      <c r="M7300" s="65"/>
    </row>
    <row r="7301" spans="2:13">
      <c r="B7301" s="66" t="s">
        <v>1728</v>
      </c>
      <c r="C7301" s="140">
        <v>388.69</v>
      </c>
      <c r="D7301" s="841" t="s">
        <v>1661</v>
      </c>
      <c r="E7301" s="842"/>
      <c r="F7301" s="842"/>
      <c r="G7301" s="842" t="s">
        <v>1662</v>
      </c>
      <c r="H7301" s="842"/>
      <c r="I7301" s="843"/>
      <c r="J7301" s="120"/>
      <c r="K7301" s="832"/>
      <c r="L7301" s="832"/>
      <c r="M7301" s="65"/>
    </row>
    <row r="7302" spans="2:13">
      <c r="B7302" s="66" t="s">
        <v>1713</v>
      </c>
      <c r="C7302" s="140">
        <v>1.46</v>
      </c>
      <c r="D7302" s="63" t="s">
        <v>1663</v>
      </c>
      <c r="E7302" s="832" t="s">
        <v>1271</v>
      </c>
      <c r="F7302" s="832"/>
      <c r="G7302" s="64" t="s">
        <v>1663</v>
      </c>
      <c r="H7302" s="832" t="s">
        <v>13</v>
      </c>
      <c r="I7302" s="70"/>
      <c r="J7302" s="120"/>
      <c r="K7302" s="832"/>
      <c r="L7302" s="832"/>
      <c r="M7302" s="65"/>
    </row>
    <row r="7303" spans="2:13">
      <c r="B7303" s="66" t="s">
        <v>1714</v>
      </c>
      <c r="C7303" s="140">
        <v>0.46</v>
      </c>
      <c r="D7303" s="63" t="s">
        <v>1664</v>
      </c>
      <c r="E7303" s="90">
        <v>95</v>
      </c>
      <c r="F7303" s="68"/>
      <c r="G7303" s="72" t="s">
        <v>1664</v>
      </c>
      <c r="H7303" s="91">
        <v>90</v>
      </c>
      <c r="I7303" s="70"/>
      <c r="J7303" s="120"/>
      <c r="K7303" s="832"/>
      <c r="L7303" s="832"/>
      <c r="M7303" s="65"/>
    </row>
    <row r="7304" spans="2:13">
      <c r="B7304" s="844" t="s">
        <v>1671</v>
      </c>
      <c r="C7304" s="839"/>
      <c r="D7304" s="840"/>
      <c r="E7304" s="838" t="s">
        <v>1672</v>
      </c>
      <c r="F7304" s="839"/>
      <c r="G7304" s="840"/>
      <c r="H7304" s="838" t="s">
        <v>1673</v>
      </c>
      <c r="I7304" s="839"/>
      <c r="J7304" s="840"/>
      <c r="K7304" s="838" t="s">
        <v>1701</v>
      </c>
      <c r="L7304" s="839"/>
      <c r="M7304" s="845"/>
    </row>
    <row r="7305" spans="2:13">
      <c r="B7305" s="73" t="s">
        <v>1674</v>
      </c>
      <c r="C7305" s="829" t="s">
        <v>1675</v>
      </c>
      <c r="D7305" s="830" t="s">
        <v>1676</v>
      </c>
      <c r="E7305" s="828" t="s">
        <v>1674</v>
      </c>
      <c r="F7305" s="829" t="s">
        <v>1675</v>
      </c>
      <c r="G7305" s="830" t="s">
        <v>1676</v>
      </c>
      <c r="H7305" s="828" t="s">
        <v>1694</v>
      </c>
      <c r="I7305" s="829" t="s">
        <v>1731</v>
      </c>
      <c r="J7305" s="830" t="s">
        <v>1732</v>
      </c>
      <c r="K7305" s="828" t="s">
        <v>1702</v>
      </c>
      <c r="L7305" s="829"/>
      <c r="M7305" s="77" t="s">
        <v>1703</v>
      </c>
    </row>
    <row r="7306" spans="2:13">
      <c r="B7306" s="61" t="s">
        <v>1678</v>
      </c>
      <c r="C7306" s="86" t="s">
        <v>1144</v>
      </c>
      <c r="D7306" s="92">
        <v>102</v>
      </c>
      <c r="E7306" s="831" t="s">
        <v>1678</v>
      </c>
      <c r="F7306" s="94" t="s">
        <v>944</v>
      </c>
      <c r="G7306" s="92">
        <v>68</v>
      </c>
      <c r="H7306" s="831" t="s">
        <v>1695</v>
      </c>
      <c r="I7306" s="86">
        <v>0</v>
      </c>
      <c r="J7306" s="92">
        <v>10</v>
      </c>
      <c r="K7306" s="831" t="s">
        <v>1704</v>
      </c>
      <c r="L7306" s="832"/>
      <c r="M7306" s="107">
        <v>55</v>
      </c>
    </row>
    <row r="7307" spans="2:13">
      <c r="B7307" s="61" t="s">
        <v>1679</v>
      </c>
      <c r="C7307" s="86" t="s">
        <v>1722</v>
      </c>
      <c r="D7307" s="92">
        <v>0</v>
      </c>
      <c r="E7307" s="831" t="s">
        <v>1679</v>
      </c>
      <c r="F7307" s="86" t="s">
        <v>844</v>
      </c>
      <c r="G7307" s="92">
        <v>102</v>
      </c>
      <c r="H7307" s="831" t="s">
        <v>1696</v>
      </c>
      <c r="I7307" s="86">
        <v>90</v>
      </c>
      <c r="J7307" s="92">
        <v>10</v>
      </c>
      <c r="K7307" s="831" t="s">
        <v>1735</v>
      </c>
      <c r="L7307" s="832"/>
      <c r="M7307" s="107">
        <v>50</v>
      </c>
    </row>
    <row r="7308" spans="2:13">
      <c r="B7308" s="61" t="s">
        <v>1680</v>
      </c>
      <c r="C7308" s="86" t="s">
        <v>1723</v>
      </c>
      <c r="D7308" s="92" t="s">
        <v>1723</v>
      </c>
      <c r="E7308" s="831" t="s">
        <v>1680</v>
      </c>
      <c r="F7308" s="86" t="s">
        <v>1723</v>
      </c>
      <c r="G7308" s="92" t="s">
        <v>1723</v>
      </c>
      <c r="H7308" s="831" t="s">
        <v>1697</v>
      </c>
      <c r="I7308" s="86">
        <v>0</v>
      </c>
      <c r="J7308" s="92">
        <v>20</v>
      </c>
      <c r="K7308" s="67" t="s">
        <v>1706</v>
      </c>
      <c r="L7308" s="68"/>
      <c r="M7308" s="101">
        <v>0</v>
      </c>
    </row>
    <row r="7309" spans="2:13">
      <c r="B7309" s="61" t="s">
        <v>1681</v>
      </c>
      <c r="C7309" s="86" t="s">
        <v>1722</v>
      </c>
      <c r="D7309" s="92">
        <v>0</v>
      </c>
      <c r="E7309" s="831" t="s">
        <v>1681</v>
      </c>
      <c r="F7309" s="86" t="s">
        <v>1722</v>
      </c>
      <c r="G7309" s="92">
        <v>0</v>
      </c>
      <c r="H7309" s="831" t="s">
        <v>1698</v>
      </c>
      <c r="I7309" s="86">
        <v>0</v>
      </c>
      <c r="J7309" s="92">
        <v>10</v>
      </c>
      <c r="K7309" s="838" t="s">
        <v>1707</v>
      </c>
      <c r="L7309" s="839"/>
      <c r="M7309" s="845"/>
    </row>
    <row r="7310" spans="2:13">
      <c r="B7310" s="61" t="s">
        <v>1682</v>
      </c>
      <c r="C7310" s="86" t="s">
        <v>1722</v>
      </c>
      <c r="D7310" s="92">
        <v>0</v>
      </c>
      <c r="E7310" s="831" t="s">
        <v>1682</v>
      </c>
      <c r="F7310" s="86" t="s">
        <v>889</v>
      </c>
      <c r="G7310" s="92">
        <v>80</v>
      </c>
      <c r="H7310" s="832" t="s">
        <v>1724</v>
      </c>
      <c r="I7310" s="86">
        <v>50</v>
      </c>
      <c r="J7310" s="92">
        <v>0</v>
      </c>
      <c r="K7310" s="846" t="s">
        <v>1708</v>
      </c>
      <c r="L7310" s="847"/>
      <c r="M7310" s="107">
        <v>0</v>
      </c>
    </row>
    <row r="7311" spans="2:13">
      <c r="B7311" s="61" t="s">
        <v>1683</v>
      </c>
      <c r="C7311" s="86" t="s">
        <v>663</v>
      </c>
      <c r="D7311" s="92">
        <v>90</v>
      </c>
      <c r="E7311" s="831" t="s">
        <v>1683</v>
      </c>
      <c r="F7311" s="86" t="s">
        <v>950</v>
      </c>
      <c r="G7311" s="92">
        <v>95</v>
      </c>
      <c r="H7311" s="831" t="s">
        <v>1699</v>
      </c>
      <c r="I7311" s="86">
        <v>100</v>
      </c>
      <c r="J7311" s="92">
        <v>0</v>
      </c>
      <c r="K7311" s="846" t="s">
        <v>1709</v>
      </c>
      <c r="L7311" s="847"/>
      <c r="M7311" s="107">
        <v>0</v>
      </c>
    </row>
    <row r="7312" spans="2:13">
      <c r="B7312" s="61" t="s">
        <v>1684</v>
      </c>
      <c r="C7312" s="96" t="s">
        <v>869</v>
      </c>
      <c r="D7312" s="92">
        <v>150</v>
      </c>
      <c r="E7312" s="831" t="s">
        <v>1684</v>
      </c>
      <c r="F7312" s="94" t="s">
        <v>866</v>
      </c>
      <c r="G7312" s="92">
        <v>84</v>
      </c>
      <c r="H7312" s="831" t="s">
        <v>1685</v>
      </c>
      <c r="I7312" s="86">
        <v>85</v>
      </c>
      <c r="J7312" s="92">
        <v>0</v>
      </c>
      <c r="K7312" s="846" t="s">
        <v>1710</v>
      </c>
      <c r="L7312" s="847"/>
      <c r="M7312" s="107">
        <v>0</v>
      </c>
    </row>
    <row r="7313" spans="2:13">
      <c r="B7313" s="61" t="s">
        <v>1685</v>
      </c>
      <c r="C7313" s="86" t="s">
        <v>1722</v>
      </c>
      <c r="D7313" s="92">
        <v>0</v>
      </c>
      <c r="E7313" s="831" t="s">
        <v>1685</v>
      </c>
      <c r="F7313" s="86" t="s">
        <v>1722</v>
      </c>
      <c r="G7313" s="92">
        <v>0</v>
      </c>
      <c r="H7313" s="831" t="s">
        <v>1700</v>
      </c>
      <c r="I7313" s="100">
        <v>50</v>
      </c>
      <c r="J7313" s="106">
        <v>0</v>
      </c>
      <c r="K7313" s="593" t="s">
        <v>2003</v>
      </c>
      <c r="L7313" s="100"/>
      <c r="M7313" s="101">
        <v>0</v>
      </c>
    </row>
    <row r="7314" spans="2:13">
      <c r="B7314" s="61" t="s">
        <v>1686</v>
      </c>
      <c r="C7314" s="94" t="s">
        <v>811</v>
      </c>
      <c r="D7314" s="92">
        <v>100</v>
      </c>
      <c r="E7314" s="831" t="s">
        <v>1686</v>
      </c>
      <c r="F7314" s="86" t="s">
        <v>1722</v>
      </c>
      <c r="G7314" s="92">
        <v>0</v>
      </c>
      <c r="H7314" s="848" t="s">
        <v>1712</v>
      </c>
      <c r="I7314" s="849"/>
      <c r="J7314" s="81" t="s">
        <v>1711</v>
      </c>
      <c r="K7314" s="97">
        <v>40</v>
      </c>
      <c r="L7314" s="82" t="s">
        <v>1705</v>
      </c>
      <c r="M7314" s="98">
        <v>290</v>
      </c>
    </row>
    <row r="7315" spans="2:13">
      <c r="B7315" s="61" t="s">
        <v>1687</v>
      </c>
      <c r="C7315" s="86" t="s">
        <v>1722</v>
      </c>
      <c r="D7315" s="92">
        <v>0</v>
      </c>
      <c r="E7315" s="831" t="s">
        <v>1687</v>
      </c>
      <c r="F7315" s="86" t="s">
        <v>1722</v>
      </c>
      <c r="G7315" s="92">
        <v>0</v>
      </c>
      <c r="H7315" s="832"/>
      <c r="I7315" s="832"/>
      <c r="J7315" s="832"/>
      <c r="K7315" s="832"/>
      <c r="L7315" s="832"/>
      <c r="M7315" s="65"/>
    </row>
    <row r="7316" spans="2:13">
      <c r="B7316" s="61" t="s">
        <v>1688</v>
      </c>
      <c r="C7316" s="86" t="s">
        <v>1723</v>
      </c>
      <c r="D7316" s="92" t="s">
        <v>1723</v>
      </c>
      <c r="E7316" s="831" t="s">
        <v>1688</v>
      </c>
      <c r="F7316" s="86" t="s">
        <v>1723</v>
      </c>
      <c r="G7316" s="92" t="s">
        <v>1723</v>
      </c>
      <c r="H7316" s="832"/>
      <c r="I7316" s="832"/>
      <c r="J7316" s="832"/>
      <c r="K7316" s="832"/>
      <c r="L7316" s="832"/>
      <c r="M7316" s="65"/>
    </row>
    <row r="7317" spans="2:13">
      <c r="B7317" s="61" t="s">
        <v>1689</v>
      </c>
      <c r="C7317" s="94" t="s">
        <v>879</v>
      </c>
      <c r="D7317" s="92">
        <v>51</v>
      </c>
      <c r="E7317" s="831" t="s">
        <v>1689</v>
      </c>
      <c r="F7317" s="96" t="s">
        <v>1195</v>
      </c>
      <c r="G7317" s="92">
        <v>75</v>
      </c>
      <c r="H7317" s="832"/>
      <c r="I7317" s="832"/>
      <c r="J7317" s="832"/>
      <c r="K7317" s="832"/>
      <c r="L7317" s="832"/>
      <c r="M7317" s="65"/>
    </row>
    <row r="7318" spans="2:13">
      <c r="B7318" s="61" t="s">
        <v>1690</v>
      </c>
      <c r="C7318" s="86" t="s">
        <v>1722</v>
      </c>
      <c r="D7318" s="92">
        <v>0</v>
      </c>
      <c r="E7318" s="831" t="s">
        <v>1690</v>
      </c>
      <c r="F7318" s="94" t="s">
        <v>1102</v>
      </c>
      <c r="G7318" s="92">
        <v>70</v>
      </c>
      <c r="H7318" s="832"/>
      <c r="I7318" s="832"/>
      <c r="J7318" s="832"/>
      <c r="K7318" s="832"/>
      <c r="L7318" s="832"/>
      <c r="M7318" s="65"/>
    </row>
    <row r="7319" spans="2:13">
      <c r="B7319" s="61" t="s">
        <v>1691</v>
      </c>
      <c r="C7319" s="86" t="s">
        <v>1722</v>
      </c>
      <c r="D7319" s="92">
        <v>0</v>
      </c>
      <c r="E7319" s="831" t="s">
        <v>1691</v>
      </c>
      <c r="F7319" s="96" t="s">
        <v>1185</v>
      </c>
      <c r="G7319" s="92">
        <v>80</v>
      </c>
      <c r="H7319" s="86" t="s">
        <v>1716</v>
      </c>
      <c r="I7319" s="832"/>
      <c r="J7319" s="85" t="s">
        <v>1717</v>
      </c>
      <c r="K7319" s="832"/>
      <c r="L7319" s="85" t="s">
        <v>1718</v>
      </c>
      <c r="M7319" s="65"/>
    </row>
    <row r="7320" spans="2:13">
      <c r="B7320" s="61" t="s">
        <v>1692</v>
      </c>
      <c r="C7320" s="86" t="s">
        <v>1722</v>
      </c>
      <c r="D7320" s="92">
        <v>0</v>
      </c>
      <c r="E7320" s="831" t="s">
        <v>1692</v>
      </c>
      <c r="F7320" s="86" t="s">
        <v>1722</v>
      </c>
      <c r="G7320" s="92">
        <v>0</v>
      </c>
      <c r="H7320" s="832"/>
      <c r="I7320" s="832"/>
      <c r="J7320" s="832"/>
      <c r="K7320" s="832"/>
      <c r="L7320" s="832"/>
      <c r="M7320" s="65"/>
    </row>
    <row r="7321" spans="2:13">
      <c r="B7321" s="61" t="s">
        <v>1677</v>
      </c>
      <c r="C7321" s="86" t="s">
        <v>863</v>
      </c>
      <c r="D7321" s="92">
        <v>66</v>
      </c>
      <c r="E7321" s="831" t="s">
        <v>1677</v>
      </c>
      <c r="F7321" s="86" t="s">
        <v>1722</v>
      </c>
      <c r="G7321" s="92">
        <v>0</v>
      </c>
      <c r="H7321" s="832"/>
      <c r="I7321" s="832"/>
      <c r="J7321" s="832"/>
      <c r="K7321" s="832"/>
      <c r="L7321" s="832"/>
      <c r="M7321" s="65"/>
    </row>
    <row r="7322" spans="2:13">
      <c r="B7322" s="61" t="s">
        <v>1693</v>
      </c>
      <c r="C7322" s="86" t="s">
        <v>964</v>
      </c>
      <c r="D7322" s="92">
        <v>75</v>
      </c>
      <c r="E7322" s="831" t="s">
        <v>1693</v>
      </c>
      <c r="F7322" s="86" t="s">
        <v>1722</v>
      </c>
      <c r="G7322" s="92">
        <v>0</v>
      </c>
      <c r="H7322" s="832"/>
      <c r="I7322" s="832"/>
      <c r="J7322" s="832"/>
      <c r="K7322" s="832"/>
      <c r="L7322" s="832"/>
      <c r="M7322" s="65"/>
    </row>
    <row r="7323" spans="2:13" ht="15.75" thickBot="1">
      <c r="B7323" s="102" t="s">
        <v>1729</v>
      </c>
      <c r="C7323" s="93"/>
      <c r="D7323" s="108">
        <v>91</v>
      </c>
      <c r="E7323" s="103" t="s">
        <v>1730</v>
      </c>
      <c r="F7323" s="93"/>
      <c r="G7323" s="108">
        <v>82</v>
      </c>
      <c r="H7323" s="83"/>
      <c r="I7323" s="83"/>
      <c r="J7323" s="83"/>
      <c r="K7323" s="83"/>
      <c r="L7323" s="83"/>
      <c r="M7323" s="84"/>
    </row>
    <row r="7324" spans="2:13" ht="15.75" thickTop="1">
      <c r="B7324" s="104"/>
      <c r="C7324" s="105"/>
      <c r="D7324" s="142"/>
      <c r="E7324" s="104"/>
      <c r="F7324" s="105"/>
      <c r="G7324" s="142"/>
      <c r="H7324" s="58"/>
      <c r="I7324" s="58"/>
      <c r="J7324" s="58"/>
      <c r="K7324" s="58"/>
      <c r="L7324" s="58"/>
      <c r="M7324" s="58"/>
    </row>
    <row r="7325" spans="2:13">
      <c r="B7325" s="104"/>
      <c r="C7325" s="105"/>
      <c r="D7325" s="142"/>
      <c r="E7325" s="104"/>
      <c r="F7325" s="105"/>
      <c r="G7325" s="142"/>
      <c r="H7325" s="58"/>
      <c r="I7325" s="58"/>
      <c r="J7325" s="58"/>
      <c r="K7325" s="58"/>
      <c r="L7325" s="58"/>
      <c r="M7325" s="58"/>
    </row>
    <row r="7326" spans="2:13" ht="15.75" thickBot="1">
      <c r="B7326" s="104"/>
      <c r="C7326" s="105"/>
      <c r="D7326" s="142"/>
      <c r="E7326" s="104"/>
      <c r="F7326" s="105"/>
      <c r="G7326" s="142"/>
      <c r="H7326" s="58"/>
      <c r="I7326" s="58"/>
      <c r="J7326" s="58"/>
      <c r="K7326" s="58"/>
      <c r="L7326" s="58"/>
      <c r="M7326" s="58"/>
    </row>
    <row r="7327" spans="2:13" ht="16.5" thickTop="1" thickBot="1">
      <c r="B7327" s="833" t="s">
        <v>1845</v>
      </c>
      <c r="C7327" s="834"/>
      <c r="D7327" s="835" t="s">
        <v>1658</v>
      </c>
      <c r="E7327" s="836"/>
      <c r="F7327" s="836"/>
      <c r="G7327" s="836"/>
      <c r="H7327" s="836"/>
      <c r="I7327" s="837"/>
      <c r="J7327" s="131"/>
      <c r="K7327" s="59"/>
      <c r="L7327" s="59"/>
      <c r="M7327" s="60"/>
    </row>
    <row r="7328" spans="2:13" ht="15.75" thickTop="1">
      <c r="B7328" s="66" t="s">
        <v>1667</v>
      </c>
      <c r="C7328" s="601" t="s">
        <v>2066</v>
      </c>
      <c r="D7328" s="272" t="s">
        <v>1652</v>
      </c>
      <c r="E7328" s="273" t="s">
        <v>1653</v>
      </c>
      <c r="F7328" s="273" t="s">
        <v>1654</v>
      </c>
      <c r="G7328" s="273" t="s">
        <v>1656</v>
      </c>
      <c r="H7328" s="273" t="s">
        <v>1655</v>
      </c>
      <c r="I7328" s="274" t="s">
        <v>1657</v>
      </c>
      <c r="J7328" s="132"/>
      <c r="K7328" s="271"/>
      <c r="L7328" s="271"/>
      <c r="M7328" s="65"/>
    </row>
    <row r="7329" spans="2:13">
      <c r="B7329" s="66" t="s">
        <v>1757</v>
      </c>
      <c r="C7329" s="86" t="s">
        <v>1745</v>
      </c>
      <c r="D7329" s="87">
        <v>55</v>
      </c>
      <c r="E7329" s="88">
        <v>20</v>
      </c>
      <c r="F7329" s="88">
        <v>35</v>
      </c>
      <c r="G7329" s="88">
        <v>20</v>
      </c>
      <c r="H7329" s="88">
        <v>45</v>
      </c>
      <c r="I7329" s="89">
        <v>75</v>
      </c>
      <c r="J7329" s="132"/>
      <c r="K7329" s="271"/>
      <c r="L7329" s="271"/>
      <c r="M7329" s="65"/>
    </row>
    <row r="7330" spans="2:13">
      <c r="B7330" s="66" t="s">
        <v>1665</v>
      </c>
      <c r="C7330" s="86" t="s">
        <v>11</v>
      </c>
      <c r="D7330" s="838" t="s">
        <v>1669</v>
      </c>
      <c r="E7330" s="839"/>
      <c r="F7330" s="839"/>
      <c r="G7330" s="839"/>
      <c r="H7330" s="839"/>
      <c r="I7330" s="840"/>
      <c r="J7330" s="132"/>
      <c r="K7330" s="271"/>
      <c r="L7330" s="271"/>
      <c r="M7330" s="65"/>
    </row>
    <row r="7331" spans="2:13">
      <c r="B7331" s="66" t="s">
        <v>1666</v>
      </c>
      <c r="C7331" s="86" t="s">
        <v>1723</v>
      </c>
      <c r="D7331" s="841" t="s">
        <v>1661</v>
      </c>
      <c r="E7331" s="842"/>
      <c r="F7331" s="842"/>
      <c r="G7331" s="842" t="s">
        <v>1662</v>
      </c>
      <c r="H7331" s="842"/>
      <c r="I7331" s="843"/>
      <c r="J7331" s="132"/>
      <c r="K7331" s="271"/>
      <c r="L7331" s="271"/>
      <c r="M7331" s="65"/>
    </row>
    <row r="7332" spans="2:13">
      <c r="B7332" s="66" t="s">
        <v>1670</v>
      </c>
      <c r="C7332" s="96" t="s">
        <v>1531</v>
      </c>
      <c r="D7332" s="63" t="s">
        <v>1663</v>
      </c>
      <c r="E7332" s="271" t="s">
        <v>1015</v>
      </c>
      <c r="F7332" s="271"/>
      <c r="G7332" s="64" t="s">
        <v>1663</v>
      </c>
      <c r="H7332" s="271" t="s">
        <v>1723</v>
      </c>
      <c r="I7332" s="70"/>
      <c r="J7332" s="132"/>
      <c r="K7332" s="271"/>
      <c r="L7332" s="271"/>
      <c r="M7332" s="65"/>
    </row>
    <row r="7333" spans="2:13">
      <c r="B7333" s="66" t="s">
        <v>1659</v>
      </c>
      <c r="C7333" s="86">
        <v>125.11</v>
      </c>
      <c r="D7333" s="71" t="s">
        <v>1664</v>
      </c>
      <c r="E7333" s="90">
        <v>113</v>
      </c>
      <c r="F7333" s="68"/>
      <c r="G7333" s="72" t="s">
        <v>1664</v>
      </c>
      <c r="H7333" s="90" t="s">
        <v>1723</v>
      </c>
      <c r="I7333" s="69"/>
      <c r="J7333" s="132"/>
      <c r="K7333" s="271"/>
      <c r="L7333" s="271"/>
      <c r="M7333" s="65"/>
    </row>
    <row r="7334" spans="2:13">
      <c r="B7334" s="66" t="s">
        <v>1660</v>
      </c>
      <c r="C7334" s="86">
        <v>80.239999999999995</v>
      </c>
      <c r="D7334" s="838" t="s">
        <v>1668</v>
      </c>
      <c r="E7334" s="839"/>
      <c r="F7334" s="839"/>
      <c r="G7334" s="839"/>
      <c r="H7334" s="839"/>
      <c r="I7334" s="840"/>
      <c r="J7334" s="132"/>
      <c r="K7334" s="271"/>
      <c r="L7334" s="271"/>
      <c r="M7334" s="65"/>
    </row>
    <row r="7335" spans="2:13">
      <c r="B7335" s="66" t="s">
        <v>1728</v>
      </c>
      <c r="C7335" s="110">
        <v>1276.72</v>
      </c>
      <c r="D7335" s="841" t="s">
        <v>1661</v>
      </c>
      <c r="E7335" s="842"/>
      <c r="F7335" s="842"/>
      <c r="G7335" s="842" t="s">
        <v>1662</v>
      </c>
      <c r="H7335" s="842"/>
      <c r="I7335" s="843"/>
      <c r="J7335" s="132"/>
      <c r="K7335" s="271"/>
      <c r="L7335" s="271"/>
      <c r="M7335" s="65"/>
    </row>
    <row r="7336" spans="2:13">
      <c r="B7336" s="66" t="s">
        <v>1713</v>
      </c>
      <c r="C7336" s="86">
        <v>0.85</v>
      </c>
      <c r="D7336" s="63" t="s">
        <v>1663</v>
      </c>
      <c r="E7336" s="271" t="s">
        <v>1748</v>
      </c>
      <c r="F7336" s="271"/>
      <c r="G7336" s="64" t="s">
        <v>1663</v>
      </c>
      <c r="H7336" s="271" t="s">
        <v>1723</v>
      </c>
      <c r="I7336" s="70"/>
      <c r="J7336" s="132"/>
      <c r="K7336" s="271"/>
      <c r="L7336" s="271"/>
      <c r="M7336" s="65"/>
    </row>
    <row r="7337" spans="2:13">
      <c r="B7337" s="66" t="s">
        <v>1714</v>
      </c>
      <c r="C7337" s="86">
        <v>1.1499999999999999</v>
      </c>
      <c r="D7337" s="63" t="s">
        <v>1664</v>
      </c>
      <c r="E7337" s="90">
        <v>100</v>
      </c>
      <c r="F7337" s="68"/>
      <c r="G7337" s="72" t="s">
        <v>1664</v>
      </c>
      <c r="H7337" s="91" t="s">
        <v>1723</v>
      </c>
      <c r="I7337" s="70"/>
      <c r="J7337" s="132"/>
      <c r="K7337" s="271"/>
      <c r="L7337" s="271"/>
      <c r="M7337" s="65"/>
    </row>
    <row r="7338" spans="2:13">
      <c r="B7338" s="844" t="s">
        <v>1671</v>
      </c>
      <c r="C7338" s="839"/>
      <c r="D7338" s="840"/>
      <c r="E7338" s="838" t="s">
        <v>1672</v>
      </c>
      <c r="F7338" s="839"/>
      <c r="G7338" s="840"/>
      <c r="H7338" s="838" t="s">
        <v>1673</v>
      </c>
      <c r="I7338" s="839"/>
      <c r="J7338" s="840"/>
      <c r="K7338" s="838" t="s">
        <v>1701</v>
      </c>
      <c r="L7338" s="839"/>
      <c r="M7338" s="845"/>
    </row>
    <row r="7339" spans="2:13">
      <c r="B7339" s="73" t="s">
        <v>1674</v>
      </c>
      <c r="C7339" s="273" t="s">
        <v>1675</v>
      </c>
      <c r="D7339" s="274" t="s">
        <v>1676</v>
      </c>
      <c r="E7339" s="272" t="s">
        <v>1674</v>
      </c>
      <c r="F7339" s="273" t="s">
        <v>1675</v>
      </c>
      <c r="G7339" s="274" t="s">
        <v>1676</v>
      </c>
      <c r="H7339" s="272" t="s">
        <v>1694</v>
      </c>
      <c r="I7339" s="273" t="s">
        <v>1731</v>
      </c>
      <c r="J7339" s="274" t="s">
        <v>1732</v>
      </c>
      <c r="K7339" s="272" t="s">
        <v>1702</v>
      </c>
      <c r="L7339" s="273"/>
      <c r="M7339" s="77" t="s">
        <v>1703</v>
      </c>
    </row>
    <row r="7340" spans="2:13">
      <c r="B7340" s="61" t="s">
        <v>1678</v>
      </c>
      <c r="C7340" s="86" t="s">
        <v>1723</v>
      </c>
      <c r="D7340" s="92" t="s">
        <v>1723</v>
      </c>
      <c r="E7340" s="270" t="s">
        <v>1678</v>
      </c>
      <c r="F7340" s="86" t="s">
        <v>1723</v>
      </c>
      <c r="G7340" s="92" t="s">
        <v>1723</v>
      </c>
      <c r="H7340" s="270" t="s">
        <v>1695</v>
      </c>
      <c r="I7340" s="86">
        <v>75</v>
      </c>
      <c r="J7340" s="92">
        <v>10</v>
      </c>
      <c r="K7340" s="270" t="s">
        <v>1704</v>
      </c>
      <c r="L7340" s="271"/>
      <c r="M7340" s="107">
        <v>95</v>
      </c>
    </row>
    <row r="7341" spans="2:13">
      <c r="B7341" s="61" t="s">
        <v>1679</v>
      </c>
      <c r="C7341" s="86" t="s">
        <v>856</v>
      </c>
      <c r="D7341" s="92">
        <v>120</v>
      </c>
      <c r="E7341" s="270" t="s">
        <v>1679</v>
      </c>
      <c r="F7341" s="86" t="s">
        <v>1077</v>
      </c>
      <c r="G7341" s="92">
        <v>126</v>
      </c>
      <c r="H7341" s="270" t="s">
        <v>1696</v>
      </c>
      <c r="I7341" s="86">
        <v>100</v>
      </c>
      <c r="J7341" s="92">
        <v>-50</v>
      </c>
      <c r="K7341" s="270" t="s">
        <v>1735</v>
      </c>
      <c r="L7341" s="271"/>
      <c r="M7341" s="107">
        <v>523</v>
      </c>
    </row>
    <row r="7342" spans="2:13">
      <c r="B7342" s="61" t="s">
        <v>1680</v>
      </c>
      <c r="C7342" s="86" t="s">
        <v>644</v>
      </c>
      <c r="D7342" s="92">
        <v>81</v>
      </c>
      <c r="E7342" s="270" t="s">
        <v>1680</v>
      </c>
      <c r="F7342" s="86" t="s">
        <v>1271</v>
      </c>
      <c r="G7342" s="92">
        <v>95</v>
      </c>
      <c r="H7342" s="270" t="s">
        <v>1697</v>
      </c>
      <c r="I7342" s="86">
        <v>100</v>
      </c>
      <c r="J7342" s="92">
        <v>20</v>
      </c>
      <c r="K7342" s="67" t="s">
        <v>1706</v>
      </c>
      <c r="L7342" s="68"/>
      <c r="M7342" s="101">
        <v>130</v>
      </c>
    </row>
    <row r="7343" spans="2:13">
      <c r="B7343" s="61" t="s">
        <v>1681</v>
      </c>
      <c r="C7343" s="94" t="s">
        <v>1341</v>
      </c>
      <c r="D7343" s="92">
        <v>120</v>
      </c>
      <c r="E7343" s="270" t="s">
        <v>1681</v>
      </c>
      <c r="F7343" s="96" t="s">
        <v>1307</v>
      </c>
      <c r="G7343" s="92">
        <v>95</v>
      </c>
      <c r="H7343" s="270" t="s">
        <v>1698</v>
      </c>
      <c r="I7343" s="86">
        <v>0</v>
      </c>
      <c r="J7343" s="92">
        <v>10</v>
      </c>
      <c r="K7343" s="838" t="s">
        <v>1707</v>
      </c>
      <c r="L7343" s="839"/>
      <c r="M7343" s="845"/>
    </row>
    <row r="7344" spans="2:13">
      <c r="B7344" s="61" t="s">
        <v>1682</v>
      </c>
      <c r="C7344" s="109" t="s">
        <v>1363</v>
      </c>
      <c r="D7344" s="92">
        <v>120</v>
      </c>
      <c r="E7344" s="270" t="s">
        <v>1682</v>
      </c>
      <c r="F7344" s="94" t="s">
        <v>979</v>
      </c>
      <c r="G7344" s="92">
        <v>126</v>
      </c>
      <c r="H7344" s="271" t="s">
        <v>1724</v>
      </c>
      <c r="I7344" s="86">
        <v>50</v>
      </c>
      <c r="J7344" s="92">
        <v>0</v>
      </c>
      <c r="K7344" s="846" t="s">
        <v>1708</v>
      </c>
      <c r="L7344" s="847"/>
      <c r="M7344" s="107">
        <v>30</v>
      </c>
    </row>
    <row r="7345" spans="2:13">
      <c r="B7345" s="61" t="s">
        <v>1683</v>
      </c>
      <c r="C7345" s="86" t="s">
        <v>663</v>
      </c>
      <c r="D7345" s="92">
        <v>90</v>
      </c>
      <c r="E7345" s="270" t="s">
        <v>1683</v>
      </c>
      <c r="F7345" s="86" t="s">
        <v>950</v>
      </c>
      <c r="G7345" s="92">
        <v>95</v>
      </c>
      <c r="H7345" s="270" t="s">
        <v>1699</v>
      </c>
      <c r="I7345" s="86">
        <v>100</v>
      </c>
      <c r="J7345" s="92">
        <v>10</v>
      </c>
      <c r="K7345" s="846" t="s">
        <v>1709</v>
      </c>
      <c r="L7345" s="847"/>
      <c r="M7345" s="107">
        <v>50</v>
      </c>
    </row>
    <row r="7346" spans="2:13">
      <c r="B7346" s="61" t="s">
        <v>1684</v>
      </c>
      <c r="C7346" s="96" t="s">
        <v>869</v>
      </c>
      <c r="D7346" s="92">
        <v>150</v>
      </c>
      <c r="E7346" s="270" t="s">
        <v>1684</v>
      </c>
      <c r="F7346" s="96" t="s">
        <v>660</v>
      </c>
      <c r="G7346" s="92">
        <v>90</v>
      </c>
      <c r="H7346" s="270" t="s">
        <v>1685</v>
      </c>
      <c r="I7346" s="86">
        <v>85</v>
      </c>
      <c r="J7346" s="92">
        <v>30</v>
      </c>
      <c r="K7346" s="846" t="s">
        <v>1710</v>
      </c>
      <c r="L7346" s="847"/>
      <c r="M7346" s="107">
        <v>100</v>
      </c>
    </row>
    <row r="7347" spans="2:13">
      <c r="B7347" s="61" t="s">
        <v>1685</v>
      </c>
      <c r="C7347" s="86" t="s">
        <v>905</v>
      </c>
      <c r="D7347" s="92">
        <v>84</v>
      </c>
      <c r="E7347" s="270" t="s">
        <v>1685</v>
      </c>
      <c r="F7347" s="96" t="s">
        <v>1216</v>
      </c>
      <c r="G7347" s="92">
        <v>90</v>
      </c>
      <c r="H7347" s="270" t="s">
        <v>1700</v>
      </c>
      <c r="I7347" s="100">
        <v>100</v>
      </c>
      <c r="J7347" s="106">
        <v>0</v>
      </c>
      <c r="K7347" s="593" t="s">
        <v>2003</v>
      </c>
      <c r="L7347" s="100"/>
      <c r="M7347" s="101">
        <v>0</v>
      </c>
    </row>
    <row r="7348" spans="2:13">
      <c r="B7348" s="61" t="s">
        <v>1686</v>
      </c>
      <c r="C7348" s="94" t="s">
        <v>811</v>
      </c>
      <c r="D7348" s="92">
        <v>100</v>
      </c>
      <c r="E7348" s="270" t="s">
        <v>1686</v>
      </c>
      <c r="F7348" s="94" t="s">
        <v>810</v>
      </c>
      <c r="G7348" s="92">
        <v>90</v>
      </c>
      <c r="H7348" s="848" t="s">
        <v>1712</v>
      </c>
      <c r="I7348" s="849"/>
      <c r="J7348" s="81" t="s">
        <v>1711</v>
      </c>
      <c r="K7348" s="97">
        <v>-250</v>
      </c>
      <c r="L7348" s="82" t="s">
        <v>1705</v>
      </c>
      <c r="M7348" s="287">
        <v>1280</v>
      </c>
    </row>
    <row r="7349" spans="2:13">
      <c r="B7349" s="61" t="s">
        <v>1687</v>
      </c>
      <c r="C7349" s="86" t="s">
        <v>695</v>
      </c>
      <c r="D7349" s="92">
        <v>120</v>
      </c>
      <c r="E7349" s="270" t="s">
        <v>1687</v>
      </c>
      <c r="F7349" s="86" t="s">
        <v>629</v>
      </c>
      <c r="G7349" s="92">
        <v>95</v>
      </c>
      <c r="H7349" s="271"/>
      <c r="I7349" s="271"/>
      <c r="J7349" s="271"/>
      <c r="K7349" s="271"/>
      <c r="L7349" s="271"/>
      <c r="M7349" s="65"/>
    </row>
    <row r="7350" spans="2:13">
      <c r="B7350" s="61" t="s">
        <v>1688</v>
      </c>
      <c r="C7350" s="96" t="s">
        <v>1372</v>
      </c>
      <c r="D7350" s="92">
        <v>72</v>
      </c>
      <c r="E7350" s="270" t="s">
        <v>1688</v>
      </c>
      <c r="F7350" s="96" t="s">
        <v>1114</v>
      </c>
      <c r="G7350" s="92">
        <v>126</v>
      </c>
      <c r="H7350" s="271"/>
      <c r="I7350" s="271"/>
      <c r="J7350" s="271"/>
      <c r="K7350" s="271"/>
      <c r="L7350" s="271"/>
      <c r="M7350" s="65"/>
    </row>
    <row r="7351" spans="2:13">
      <c r="B7351" s="61" t="s">
        <v>1689</v>
      </c>
      <c r="C7351" s="86" t="s">
        <v>1017</v>
      </c>
      <c r="D7351" s="92">
        <v>102</v>
      </c>
      <c r="E7351" s="270" t="s">
        <v>1689</v>
      </c>
      <c r="F7351" s="86" t="s">
        <v>706</v>
      </c>
      <c r="G7351" s="92">
        <v>90</v>
      </c>
      <c r="H7351" s="271"/>
      <c r="I7351" s="271"/>
      <c r="J7351" s="271"/>
      <c r="K7351" s="271"/>
      <c r="L7351" s="271"/>
      <c r="M7351" s="65"/>
    </row>
    <row r="7352" spans="2:13">
      <c r="B7352" s="61" t="s">
        <v>1690</v>
      </c>
      <c r="C7352" s="96" t="s">
        <v>918</v>
      </c>
      <c r="D7352" s="92">
        <v>120</v>
      </c>
      <c r="E7352" s="270" t="s">
        <v>1690</v>
      </c>
      <c r="F7352" s="94" t="s">
        <v>1102</v>
      </c>
      <c r="G7352" s="92">
        <v>70</v>
      </c>
      <c r="H7352" s="271"/>
      <c r="I7352" s="271"/>
      <c r="J7352" s="271"/>
      <c r="K7352" s="271"/>
      <c r="L7352" s="271"/>
      <c r="M7352" s="65"/>
    </row>
    <row r="7353" spans="2:13">
      <c r="B7353" s="61" t="s">
        <v>1691</v>
      </c>
      <c r="C7353" s="96" t="s">
        <v>1187</v>
      </c>
      <c r="D7353" s="92">
        <v>70</v>
      </c>
      <c r="E7353" s="270" t="s">
        <v>1691</v>
      </c>
      <c r="F7353" s="96" t="s">
        <v>1185</v>
      </c>
      <c r="G7353" s="92">
        <v>80</v>
      </c>
      <c r="H7353" s="86" t="s">
        <v>1716</v>
      </c>
      <c r="I7353" s="271"/>
      <c r="J7353" s="85" t="s">
        <v>1717</v>
      </c>
      <c r="K7353" s="271"/>
      <c r="L7353" s="85" t="s">
        <v>1718</v>
      </c>
      <c r="M7353" s="65"/>
    </row>
    <row r="7354" spans="2:13">
      <c r="B7354" s="61" t="s">
        <v>1692</v>
      </c>
      <c r="C7354" s="86" t="s">
        <v>1074</v>
      </c>
      <c r="D7354" s="92">
        <v>120</v>
      </c>
      <c r="E7354" s="270" t="s">
        <v>1692</v>
      </c>
      <c r="F7354" s="96" t="s">
        <v>794</v>
      </c>
      <c r="G7354" s="92">
        <v>126</v>
      </c>
      <c r="H7354" s="271"/>
      <c r="I7354" s="271"/>
      <c r="J7354" s="271"/>
      <c r="K7354" s="271"/>
      <c r="L7354" s="271"/>
      <c r="M7354" s="65"/>
    </row>
    <row r="7355" spans="2:13">
      <c r="B7355" s="61" t="s">
        <v>1677</v>
      </c>
      <c r="C7355" s="96" t="s">
        <v>1262</v>
      </c>
      <c r="D7355" s="92">
        <v>110</v>
      </c>
      <c r="E7355" s="270" t="s">
        <v>1677</v>
      </c>
      <c r="F7355" s="86" t="s">
        <v>761</v>
      </c>
      <c r="G7355" s="92">
        <v>80</v>
      </c>
      <c r="H7355" s="271"/>
      <c r="I7355" s="271"/>
      <c r="J7355" s="271"/>
      <c r="K7355" s="271"/>
      <c r="L7355" s="271"/>
      <c r="M7355" s="65"/>
    </row>
    <row r="7356" spans="2:13">
      <c r="B7356" s="61" t="s">
        <v>1693</v>
      </c>
      <c r="C7356" s="96" t="s">
        <v>1026</v>
      </c>
      <c r="D7356" s="92">
        <v>85</v>
      </c>
      <c r="E7356" s="270" t="s">
        <v>1693</v>
      </c>
      <c r="F7356" s="96" t="s">
        <v>860</v>
      </c>
      <c r="G7356" s="92">
        <v>80</v>
      </c>
      <c r="H7356" s="271"/>
      <c r="I7356" s="271"/>
      <c r="J7356" s="271"/>
      <c r="K7356" s="271"/>
      <c r="L7356" s="271"/>
      <c r="M7356" s="65"/>
    </row>
    <row r="7357" spans="2:13" ht="15.75" thickBot="1">
      <c r="B7357" s="102" t="s">
        <v>1729</v>
      </c>
      <c r="C7357" s="93"/>
      <c r="D7357" s="108">
        <v>104</v>
      </c>
      <c r="E7357" s="103" t="s">
        <v>1730</v>
      </c>
      <c r="F7357" s="93"/>
      <c r="G7357" s="108">
        <v>97</v>
      </c>
      <c r="H7357" s="83"/>
      <c r="I7357" s="83"/>
      <c r="J7357" s="83"/>
      <c r="K7357" s="83"/>
      <c r="L7357" s="83"/>
      <c r="M7357" s="84"/>
    </row>
    <row r="7358" spans="2:13" ht="15.75" thickTop="1">
      <c r="B7358" s="104"/>
      <c r="C7358" s="105"/>
      <c r="D7358" s="142"/>
      <c r="E7358" s="104"/>
      <c r="F7358" s="105"/>
      <c r="G7358" s="142"/>
      <c r="H7358" s="58"/>
      <c r="I7358" s="58"/>
      <c r="J7358" s="58"/>
      <c r="K7358" s="58"/>
      <c r="L7358" s="58"/>
      <c r="M7358" s="58"/>
    </row>
    <row r="7359" spans="2:13">
      <c r="B7359" s="104"/>
      <c r="C7359" s="105"/>
      <c r="D7359" s="142"/>
      <c r="E7359" s="104"/>
      <c r="F7359" s="105"/>
      <c r="G7359" s="142"/>
      <c r="H7359" s="58"/>
      <c r="I7359" s="58"/>
      <c r="J7359" s="58"/>
      <c r="K7359" s="58"/>
      <c r="L7359" s="58"/>
      <c r="M7359" s="58"/>
    </row>
    <row r="7360" spans="2:13" ht="15.75" thickBot="1">
      <c r="B7360" s="104"/>
      <c r="C7360" s="105"/>
      <c r="D7360" s="142"/>
      <c r="E7360" s="104"/>
      <c r="F7360" s="105"/>
      <c r="G7360" s="142"/>
      <c r="H7360" s="58"/>
      <c r="I7360" s="58"/>
      <c r="J7360" s="58"/>
      <c r="K7360" s="58"/>
      <c r="L7360" s="58"/>
      <c r="M7360" s="58"/>
    </row>
    <row r="7361" spans="2:13" ht="16.5" thickTop="1" thickBot="1">
      <c r="B7361" s="833" t="s">
        <v>1846</v>
      </c>
      <c r="C7361" s="834"/>
      <c r="D7361" s="835" t="s">
        <v>1658</v>
      </c>
      <c r="E7361" s="836"/>
      <c r="F7361" s="836"/>
      <c r="G7361" s="836"/>
      <c r="H7361" s="836"/>
      <c r="I7361" s="837"/>
      <c r="J7361" s="131"/>
      <c r="K7361" s="59"/>
      <c r="L7361" s="59"/>
      <c r="M7361" s="60"/>
    </row>
    <row r="7362" spans="2:13" ht="15.75" thickTop="1">
      <c r="B7362" s="66" t="s">
        <v>1667</v>
      </c>
      <c r="C7362" s="601" t="s">
        <v>2083</v>
      </c>
      <c r="D7362" s="284" t="s">
        <v>1652</v>
      </c>
      <c r="E7362" s="285" t="s">
        <v>1653</v>
      </c>
      <c r="F7362" s="285" t="s">
        <v>1654</v>
      </c>
      <c r="G7362" s="285" t="s">
        <v>1656</v>
      </c>
      <c r="H7362" s="285" t="s">
        <v>1655</v>
      </c>
      <c r="I7362" s="286" t="s">
        <v>1657</v>
      </c>
      <c r="J7362" s="132"/>
      <c r="K7362" s="283"/>
      <c r="L7362" s="283"/>
      <c r="M7362" s="65"/>
    </row>
    <row r="7363" spans="2:13">
      <c r="B7363" s="66" t="s">
        <v>1757</v>
      </c>
      <c r="C7363" s="86" t="s">
        <v>1745</v>
      </c>
      <c r="D7363" s="87">
        <v>160</v>
      </c>
      <c r="E7363" s="88">
        <v>110</v>
      </c>
      <c r="F7363" s="88">
        <v>65</v>
      </c>
      <c r="G7363" s="88">
        <v>65</v>
      </c>
      <c r="H7363" s="88">
        <v>110</v>
      </c>
      <c r="I7363" s="89">
        <v>30</v>
      </c>
      <c r="J7363" s="132"/>
      <c r="K7363" s="283"/>
      <c r="L7363" s="283"/>
      <c r="M7363" s="65"/>
    </row>
    <row r="7364" spans="2:13">
      <c r="B7364" s="66" t="s">
        <v>1665</v>
      </c>
      <c r="C7364" s="86" t="s">
        <v>11</v>
      </c>
      <c r="D7364" s="838" t="s">
        <v>1669</v>
      </c>
      <c r="E7364" s="839"/>
      <c r="F7364" s="839"/>
      <c r="G7364" s="839"/>
      <c r="H7364" s="839"/>
      <c r="I7364" s="840"/>
      <c r="J7364" s="132"/>
      <c r="K7364" s="283"/>
      <c r="L7364" s="283"/>
      <c r="M7364" s="65"/>
    </row>
    <row r="7365" spans="2:13">
      <c r="B7365" s="66" t="s">
        <v>1666</v>
      </c>
      <c r="C7365" s="86" t="s">
        <v>1723</v>
      </c>
      <c r="D7365" s="841" t="s">
        <v>1661</v>
      </c>
      <c r="E7365" s="842"/>
      <c r="F7365" s="842"/>
      <c r="G7365" s="842" t="s">
        <v>1662</v>
      </c>
      <c r="H7365" s="842"/>
      <c r="I7365" s="843"/>
      <c r="J7365" s="132"/>
      <c r="K7365" s="283"/>
      <c r="L7365" s="283"/>
      <c r="M7365" s="65"/>
    </row>
    <row r="7366" spans="2:13">
      <c r="B7366" s="66" t="s">
        <v>1670</v>
      </c>
      <c r="C7366" s="86" t="s">
        <v>1620</v>
      </c>
      <c r="D7366" s="63" t="s">
        <v>1663</v>
      </c>
      <c r="E7366" s="283" t="s">
        <v>1144</v>
      </c>
      <c r="F7366" s="283"/>
      <c r="G7366" s="64" t="s">
        <v>1663</v>
      </c>
      <c r="H7366" s="283" t="s">
        <v>1723</v>
      </c>
      <c r="I7366" s="70"/>
      <c r="J7366" s="132"/>
      <c r="K7366" s="283"/>
      <c r="L7366" s="283"/>
      <c r="M7366" s="65"/>
    </row>
    <row r="7367" spans="2:13">
      <c r="B7367" s="66" t="s">
        <v>1659</v>
      </c>
      <c r="C7367" s="86">
        <v>68.239999999999995</v>
      </c>
      <c r="D7367" s="71" t="s">
        <v>1664</v>
      </c>
      <c r="E7367" s="90">
        <v>102</v>
      </c>
      <c r="F7367" s="68"/>
      <c r="G7367" s="72" t="s">
        <v>1664</v>
      </c>
      <c r="H7367" s="90" t="s">
        <v>1723</v>
      </c>
      <c r="I7367" s="69"/>
      <c r="J7367" s="132"/>
      <c r="K7367" s="283"/>
      <c r="L7367" s="283"/>
      <c r="M7367" s="65"/>
    </row>
    <row r="7368" spans="2:13">
      <c r="B7368" s="66" t="s">
        <v>1660</v>
      </c>
      <c r="C7368" s="86">
        <v>632.84</v>
      </c>
      <c r="D7368" s="838" t="s">
        <v>1668</v>
      </c>
      <c r="E7368" s="839"/>
      <c r="F7368" s="839"/>
      <c r="G7368" s="839"/>
      <c r="H7368" s="839"/>
      <c r="I7368" s="840"/>
      <c r="J7368" s="132"/>
      <c r="K7368" s="283"/>
      <c r="L7368" s="283"/>
      <c r="M7368" s="65"/>
    </row>
    <row r="7369" spans="2:13">
      <c r="B7369" s="66" t="s">
        <v>1728</v>
      </c>
      <c r="C7369" s="86">
        <v>385.43</v>
      </c>
      <c r="D7369" s="841" t="s">
        <v>1661</v>
      </c>
      <c r="E7369" s="842"/>
      <c r="F7369" s="842"/>
      <c r="G7369" s="842" t="s">
        <v>1662</v>
      </c>
      <c r="H7369" s="842"/>
      <c r="I7369" s="843"/>
      <c r="J7369" s="132"/>
      <c r="K7369" s="283"/>
      <c r="L7369" s="283"/>
      <c r="M7369" s="65"/>
    </row>
    <row r="7370" spans="2:13">
      <c r="B7370" s="66" t="s">
        <v>1713</v>
      </c>
      <c r="C7370" s="86">
        <v>2.46</v>
      </c>
      <c r="D7370" s="63" t="s">
        <v>1663</v>
      </c>
      <c r="E7370" s="283" t="s">
        <v>944</v>
      </c>
      <c r="F7370" s="283"/>
      <c r="G7370" s="64" t="s">
        <v>1663</v>
      </c>
      <c r="H7370" s="283" t="s">
        <v>1723</v>
      </c>
      <c r="I7370" s="70"/>
      <c r="J7370" s="132"/>
      <c r="K7370" s="283"/>
      <c r="L7370" s="283"/>
      <c r="M7370" s="65"/>
    </row>
    <row r="7371" spans="2:13">
      <c r="B7371" s="66" t="s">
        <v>1714</v>
      </c>
      <c r="C7371" s="86">
        <v>0.46</v>
      </c>
      <c r="D7371" s="63" t="s">
        <v>1664</v>
      </c>
      <c r="E7371" s="90">
        <v>68</v>
      </c>
      <c r="F7371" s="68"/>
      <c r="G7371" s="72" t="s">
        <v>1664</v>
      </c>
      <c r="H7371" s="91" t="s">
        <v>1723</v>
      </c>
      <c r="I7371" s="70"/>
      <c r="J7371" s="132"/>
      <c r="K7371" s="283"/>
      <c r="L7371" s="283"/>
      <c r="M7371" s="65"/>
    </row>
    <row r="7372" spans="2:13">
      <c r="B7372" s="844" t="s">
        <v>1671</v>
      </c>
      <c r="C7372" s="839"/>
      <c r="D7372" s="840"/>
      <c r="E7372" s="838" t="s">
        <v>1672</v>
      </c>
      <c r="F7372" s="839"/>
      <c r="G7372" s="840"/>
      <c r="H7372" s="838" t="s">
        <v>1673</v>
      </c>
      <c r="I7372" s="839"/>
      <c r="J7372" s="840"/>
      <c r="K7372" s="838" t="s">
        <v>1701</v>
      </c>
      <c r="L7372" s="839"/>
      <c r="M7372" s="845"/>
    </row>
    <row r="7373" spans="2:13">
      <c r="B7373" s="73" t="s">
        <v>1674</v>
      </c>
      <c r="C7373" s="285" t="s">
        <v>1675</v>
      </c>
      <c r="D7373" s="286" t="s">
        <v>1676</v>
      </c>
      <c r="E7373" s="284" t="s">
        <v>1674</v>
      </c>
      <c r="F7373" s="285" t="s">
        <v>1675</v>
      </c>
      <c r="G7373" s="286" t="s">
        <v>1676</v>
      </c>
      <c r="H7373" s="284" t="s">
        <v>1694</v>
      </c>
      <c r="I7373" s="285" t="s">
        <v>1731</v>
      </c>
      <c r="J7373" s="286" t="s">
        <v>1732</v>
      </c>
      <c r="K7373" s="284" t="s">
        <v>1702</v>
      </c>
      <c r="L7373" s="285"/>
      <c r="M7373" s="77" t="s">
        <v>1703</v>
      </c>
    </row>
    <row r="7374" spans="2:13">
      <c r="B7374" s="61" t="s">
        <v>1678</v>
      </c>
      <c r="C7374" s="86" t="s">
        <v>1723</v>
      </c>
      <c r="D7374" s="92" t="s">
        <v>1723</v>
      </c>
      <c r="E7374" s="282" t="s">
        <v>1678</v>
      </c>
      <c r="F7374" s="86" t="s">
        <v>1723</v>
      </c>
      <c r="G7374" s="92" t="s">
        <v>1723</v>
      </c>
      <c r="H7374" s="282" t="s">
        <v>1695</v>
      </c>
      <c r="I7374" s="86">
        <v>0</v>
      </c>
      <c r="J7374" s="92">
        <v>10</v>
      </c>
      <c r="K7374" s="282" t="s">
        <v>1704</v>
      </c>
      <c r="L7374" s="283"/>
      <c r="M7374" s="107">
        <v>0</v>
      </c>
    </row>
    <row r="7375" spans="2:13">
      <c r="B7375" s="61" t="s">
        <v>1679</v>
      </c>
      <c r="C7375" s="86" t="s">
        <v>847</v>
      </c>
      <c r="D7375" s="92">
        <v>75</v>
      </c>
      <c r="E7375" s="282" t="s">
        <v>1679</v>
      </c>
      <c r="F7375" s="86" t="s">
        <v>844</v>
      </c>
      <c r="G7375" s="92">
        <v>102</v>
      </c>
      <c r="H7375" s="282" t="s">
        <v>1696</v>
      </c>
      <c r="I7375" s="86">
        <v>90</v>
      </c>
      <c r="J7375" s="92">
        <v>-50</v>
      </c>
      <c r="K7375" s="282" t="s">
        <v>1735</v>
      </c>
      <c r="L7375" s="283"/>
      <c r="M7375" s="107">
        <v>25</v>
      </c>
    </row>
    <row r="7376" spans="2:13">
      <c r="B7376" s="61" t="s">
        <v>1680</v>
      </c>
      <c r="C7376" s="86" t="s">
        <v>1722</v>
      </c>
      <c r="D7376" s="92">
        <v>0</v>
      </c>
      <c r="E7376" s="282" t="s">
        <v>1680</v>
      </c>
      <c r="F7376" s="86" t="s">
        <v>1271</v>
      </c>
      <c r="G7376" s="92">
        <v>95</v>
      </c>
      <c r="H7376" s="282" t="s">
        <v>1697</v>
      </c>
      <c r="I7376" s="86">
        <v>0</v>
      </c>
      <c r="J7376" s="92">
        <v>30</v>
      </c>
      <c r="K7376" s="67" t="s">
        <v>1706</v>
      </c>
      <c r="L7376" s="68"/>
      <c r="M7376" s="101">
        <v>0</v>
      </c>
    </row>
    <row r="7377" spans="2:13">
      <c r="B7377" s="61" t="s">
        <v>1681</v>
      </c>
      <c r="C7377" s="109" t="s">
        <v>1784</v>
      </c>
      <c r="D7377" s="92">
        <v>75</v>
      </c>
      <c r="E7377" s="282" t="s">
        <v>1681</v>
      </c>
      <c r="F7377" s="96" t="s">
        <v>1307</v>
      </c>
      <c r="G7377" s="92">
        <v>95</v>
      </c>
      <c r="H7377" s="282" t="s">
        <v>1698</v>
      </c>
      <c r="I7377" s="86">
        <v>0</v>
      </c>
      <c r="J7377" s="92">
        <v>10</v>
      </c>
      <c r="K7377" s="838" t="s">
        <v>1707</v>
      </c>
      <c r="L7377" s="839"/>
      <c r="M7377" s="845"/>
    </row>
    <row r="7378" spans="2:13">
      <c r="B7378" s="61" t="s">
        <v>1682</v>
      </c>
      <c r="C7378" s="94" t="s">
        <v>1180</v>
      </c>
      <c r="D7378" s="92">
        <v>80</v>
      </c>
      <c r="E7378" s="282" t="s">
        <v>1682</v>
      </c>
      <c r="F7378" s="94" t="s">
        <v>1781</v>
      </c>
      <c r="G7378" s="92">
        <v>60</v>
      </c>
      <c r="H7378" s="283" t="s">
        <v>1724</v>
      </c>
      <c r="I7378" s="86">
        <v>50</v>
      </c>
      <c r="J7378" s="92">
        <v>0</v>
      </c>
      <c r="K7378" s="846" t="s">
        <v>1708</v>
      </c>
      <c r="L7378" s="847"/>
      <c r="M7378" s="107">
        <v>0</v>
      </c>
    </row>
    <row r="7379" spans="2:13">
      <c r="B7379" s="61" t="s">
        <v>1683</v>
      </c>
      <c r="C7379" s="86" t="s">
        <v>953</v>
      </c>
      <c r="D7379" s="92">
        <v>75</v>
      </c>
      <c r="E7379" s="282" t="s">
        <v>1683</v>
      </c>
      <c r="F7379" s="86" t="s">
        <v>950</v>
      </c>
      <c r="G7379" s="92">
        <v>95</v>
      </c>
      <c r="H7379" s="282" t="s">
        <v>1699</v>
      </c>
      <c r="I7379" s="86">
        <v>0</v>
      </c>
      <c r="J7379" s="92">
        <v>30</v>
      </c>
      <c r="K7379" s="846" t="s">
        <v>1709</v>
      </c>
      <c r="L7379" s="847"/>
      <c r="M7379" s="107">
        <v>0</v>
      </c>
    </row>
    <row r="7380" spans="2:13">
      <c r="B7380" s="61" t="s">
        <v>1684</v>
      </c>
      <c r="C7380" s="96" t="s">
        <v>869</v>
      </c>
      <c r="D7380" s="92">
        <v>150</v>
      </c>
      <c r="E7380" s="282" t="s">
        <v>1684</v>
      </c>
      <c r="F7380" s="94" t="s">
        <v>866</v>
      </c>
      <c r="G7380" s="92">
        <v>84</v>
      </c>
      <c r="H7380" s="282" t="s">
        <v>1685</v>
      </c>
      <c r="I7380" s="86">
        <v>85</v>
      </c>
      <c r="J7380" s="92">
        <v>30</v>
      </c>
      <c r="K7380" s="846" t="s">
        <v>1710</v>
      </c>
      <c r="L7380" s="847"/>
      <c r="M7380" s="107">
        <v>0</v>
      </c>
    </row>
    <row r="7381" spans="2:13">
      <c r="B7381" s="61" t="s">
        <v>1685</v>
      </c>
      <c r="C7381" s="86" t="s">
        <v>905</v>
      </c>
      <c r="D7381" s="92">
        <v>84</v>
      </c>
      <c r="E7381" s="282" t="s">
        <v>1685</v>
      </c>
      <c r="F7381" s="86" t="s">
        <v>1722</v>
      </c>
      <c r="G7381" s="92">
        <v>0</v>
      </c>
      <c r="H7381" s="282" t="s">
        <v>1700</v>
      </c>
      <c r="I7381" s="100">
        <v>50</v>
      </c>
      <c r="J7381" s="106">
        <v>0</v>
      </c>
      <c r="K7381" s="593" t="s">
        <v>2003</v>
      </c>
      <c r="L7381" s="100"/>
      <c r="M7381" s="101">
        <v>0</v>
      </c>
    </row>
    <row r="7382" spans="2:13">
      <c r="B7382" s="61" t="s">
        <v>1686</v>
      </c>
      <c r="C7382" s="94" t="s">
        <v>811</v>
      </c>
      <c r="D7382" s="92">
        <v>100</v>
      </c>
      <c r="E7382" s="282" t="s">
        <v>1686</v>
      </c>
      <c r="F7382" s="86" t="s">
        <v>1722</v>
      </c>
      <c r="G7382" s="92">
        <v>0</v>
      </c>
      <c r="H7382" s="848" t="s">
        <v>1712</v>
      </c>
      <c r="I7382" s="849"/>
      <c r="J7382" s="81" t="s">
        <v>1711</v>
      </c>
      <c r="K7382" s="97">
        <v>40</v>
      </c>
      <c r="L7382" s="82" t="s">
        <v>1705</v>
      </c>
      <c r="M7382" s="98">
        <v>175</v>
      </c>
    </row>
    <row r="7383" spans="2:13">
      <c r="B7383" s="61" t="s">
        <v>1687</v>
      </c>
      <c r="C7383" s="86" t="s">
        <v>1722</v>
      </c>
      <c r="D7383" s="92">
        <v>0</v>
      </c>
      <c r="E7383" s="282" t="s">
        <v>1687</v>
      </c>
      <c r="F7383" s="86" t="s">
        <v>1722</v>
      </c>
      <c r="G7383" s="92">
        <v>0</v>
      </c>
      <c r="H7383" s="283"/>
      <c r="I7383" s="283"/>
      <c r="J7383" s="283"/>
      <c r="K7383" s="283"/>
      <c r="L7383" s="283"/>
      <c r="M7383" s="65"/>
    </row>
    <row r="7384" spans="2:13">
      <c r="B7384" s="61" t="s">
        <v>1688</v>
      </c>
      <c r="C7384" s="96" t="s">
        <v>1372</v>
      </c>
      <c r="D7384" s="92">
        <v>72</v>
      </c>
      <c r="E7384" s="282" t="s">
        <v>1688</v>
      </c>
      <c r="F7384" s="86" t="s">
        <v>13</v>
      </c>
      <c r="G7384" s="92">
        <v>90</v>
      </c>
      <c r="H7384" s="283"/>
      <c r="I7384" s="283"/>
      <c r="J7384" s="283"/>
      <c r="K7384" s="283"/>
      <c r="L7384" s="283"/>
      <c r="M7384" s="65"/>
    </row>
    <row r="7385" spans="2:13">
      <c r="B7385" s="61" t="s">
        <v>1689</v>
      </c>
      <c r="C7385" s="86" t="s">
        <v>1722</v>
      </c>
      <c r="D7385" s="92">
        <v>0</v>
      </c>
      <c r="E7385" s="282" t="s">
        <v>1689</v>
      </c>
      <c r="F7385" s="86" t="s">
        <v>1722</v>
      </c>
      <c r="G7385" s="92">
        <v>0</v>
      </c>
      <c r="H7385" s="283"/>
      <c r="I7385" s="283"/>
      <c r="J7385" s="283"/>
      <c r="K7385" s="283"/>
      <c r="L7385" s="283"/>
      <c r="M7385" s="65"/>
    </row>
    <row r="7386" spans="2:13">
      <c r="B7386" s="61" t="s">
        <v>1690</v>
      </c>
      <c r="C7386" s="86" t="s">
        <v>1154</v>
      </c>
      <c r="D7386" s="92">
        <v>68</v>
      </c>
      <c r="E7386" s="282" t="s">
        <v>1690</v>
      </c>
      <c r="F7386" s="86" t="s">
        <v>1722</v>
      </c>
      <c r="G7386" s="92">
        <v>0</v>
      </c>
      <c r="H7386" s="283"/>
      <c r="I7386" s="283"/>
      <c r="J7386" s="283"/>
      <c r="K7386" s="283"/>
      <c r="L7386" s="283"/>
      <c r="M7386" s="65"/>
    </row>
    <row r="7387" spans="2:13">
      <c r="B7387" s="61" t="s">
        <v>1691</v>
      </c>
      <c r="C7387" s="86" t="s">
        <v>986</v>
      </c>
      <c r="D7387" s="92">
        <v>20</v>
      </c>
      <c r="E7387" s="282" t="s">
        <v>1691</v>
      </c>
      <c r="F7387" s="96" t="s">
        <v>1185</v>
      </c>
      <c r="G7387" s="92">
        <v>80</v>
      </c>
      <c r="H7387" s="86" t="s">
        <v>1716</v>
      </c>
      <c r="I7387" s="283"/>
      <c r="J7387" s="85" t="s">
        <v>1717</v>
      </c>
      <c r="K7387" s="283"/>
      <c r="L7387" s="85" t="s">
        <v>1718</v>
      </c>
      <c r="M7387" s="65"/>
    </row>
    <row r="7388" spans="2:13">
      <c r="B7388" s="61" t="s">
        <v>1692</v>
      </c>
      <c r="C7388" s="86" t="s">
        <v>1074</v>
      </c>
      <c r="D7388" s="92">
        <v>120</v>
      </c>
      <c r="E7388" s="282" t="s">
        <v>1692</v>
      </c>
      <c r="F7388" s="86" t="s">
        <v>1722</v>
      </c>
      <c r="G7388" s="92">
        <v>0</v>
      </c>
      <c r="H7388" s="283"/>
      <c r="I7388" s="283"/>
      <c r="J7388" s="283"/>
      <c r="K7388" s="283"/>
      <c r="L7388" s="283"/>
      <c r="M7388" s="65"/>
    </row>
    <row r="7389" spans="2:13">
      <c r="B7389" s="61" t="s">
        <v>1677</v>
      </c>
      <c r="C7389" s="86" t="s">
        <v>752</v>
      </c>
      <c r="D7389" s="92">
        <v>80</v>
      </c>
      <c r="E7389" s="282" t="s">
        <v>1677</v>
      </c>
      <c r="F7389" s="86" t="s">
        <v>1722</v>
      </c>
      <c r="G7389" s="92">
        <v>0</v>
      </c>
      <c r="H7389" s="283"/>
      <c r="I7389" s="283"/>
      <c r="J7389" s="283"/>
      <c r="K7389" s="283"/>
      <c r="L7389" s="283"/>
      <c r="M7389" s="65"/>
    </row>
    <row r="7390" spans="2:13">
      <c r="B7390" s="61" t="s">
        <v>1693</v>
      </c>
      <c r="C7390" s="86" t="s">
        <v>963</v>
      </c>
      <c r="D7390" s="92">
        <v>80</v>
      </c>
      <c r="E7390" s="282" t="s">
        <v>1693</v>
      </c>
      <c r="F7390" s="86" t="s">
        <v>1722</v>
      </c>
      <c r="G7390" s="92">
        <v>0</v>
      </c>
      <c r="H7390" s="283"/>
      <c r="I7390" s="283"/>
      <c r="J7390" s="283"/>
      <c r="K7390" s="283"/>
      <c r="L7390" s="283"/>
      <c r="M7390" s="65"/>
    </row>
    <row r="7391" spans="2:13" ht="15.75" thickBot="1">
      <c r="B7391" s="102" t="s">
        <v>1729</v>
      </c>
      <c r="C7391" s="93"/>
      <c r="D7391" s="108">
        <v>83</v>
      </c>
      <c r="E7391" s="103" t="s">
        <v>1730</v>
      </c>
      <c r="F7391" s="93"/>
      <c r="G7391" s="108">
        <v>88</v>
      </c>
      <c r="H7391" s="83"/>
      <c r="I7391" s="83"/>
      <c r="J7391" s="83"/>
      <c r="K7391" s="83"/>
      <c r="L7391" s="83"/>
      <c r="M7391" s="84"/>
    </row>
    <row r="7392" spans="2:13" ht="15.75" thickTop="1">
      <c r="B7392" s="104"/>
      <c r="C7392" s="105"/>
      <c r="D7392" s="142"/>
      <c r="E7392" s="104"/>
      <c r="F7392" s="105"/>
      <c r="G7392" s="142"/>
      <c r="H7392" s="58"/>
      <c r="I7392" s="58"/>
      <c r="J7392" s="58"/>
      <c r="K7392" s="58"/>
      <c r="L7392" s="58"/>
      <c r="M7392" s="58"/>
    </row>
    <row r="7393" spans="2:13">
      <c r="B7393" s="104"/>
      <c r="C7393" s="105"/>
      <c r="D7393" s="142"/>
      <c r="E7393" s="104"/>
      <c r="F7393" s="105"/>
      <c r="G7393" s="142"/>
      <c r="H7393" s="58"/>
      <c r="I7393" s="58"/>
      <c r="J7393" s="58"/>
      <c r="K7393" s="58"/>
      <c r="L7393" s="58"/>
      <c r="M7393" s="58"/>
    </row>
    <row r="7394" spans="2:13" ht="15.75" thickBot="1">
      <c r="B7394" s="104"/>
      <c r="C7394" s="105"/>
      <c r="D7394" s="142"/>
      <c r="E7394" s="104"/>
      <c r="F7394" s="105"/>
      <c r="G7394" s="142"/>
      <c r="H7394" s="58"/>
      <c r="I7394" s="58"/>
      <c r="J7394" s="58"/>
      <c r="K7394" s="58"/>
      <c r="L7394" s="58"/>
      <c r="M7394" s="58"/>
    </row>
    <row r="7395" spans="2:13" ht="16.5" thickTop="1" thickBot="1">
      <c r="B7395" s="833" t="s">
        <v>2217</v>
      </c>
      <c r="C7395" s="834"/>
      <c r="D7395" s="835" t="s">
        <v>1658</v>
      </c>
      <c r="E7395" s="836"/>
      <c r="F7395" s="836"/>
      <c r="G7395" s="836"/>
      <c r="H7395" s="836"/>
      <c r="I7395" s="837"/>
      <c r="J7395" s="130"/>
      <c r="K7395" s="59"/>
      <c r="L7395" s="59"/>
      <c r="M7395" s="60"/>
    </row>
    <row r="7396" spans="2:13" ht="15.75" thickTop="1">
      <c r="B7396" s="66" t="s">
        <v>1667</v>
      </c>
      <c r="C7396" s="783" t="s">
        <v>2002</v>
      </c>
      <c r="D7396" s="782" t="s">
        <v>1652</v>
      </c>
      <c r="E7396" s="783" t="s">
        <v>1653</v>
      </c>
      <c r="F7396" s="783" t="s">
        <v>1654</v>
      </c>
      <c r="G7396" s="783" t="s">
        <v>1656</v>
      </c>
      <c r="H7396" s="783" t="s">
        <v>1655</v>
      </c>
      <c r="I7396" s="784" t="s">
        <v>1657</v>
      </c>
      <c r="J7396" s="128"/>
      <c r="K7396" s="786"/>
      <c r="L7396" s="786"/>
      <c r="M7396" s="65"/>
    </row>
    <row r="7397" spans="2:13">
      <c r="B7397" s="66" t="s">
        <v>1757</v>
      </c>
      <c r="C7397" s="86" t="s">
        <v>1792</v>
      </c>
      <c r="D7397" s="87">
        <v>70</v>
      </c>
      <c r="E7397" s="88">
        <v>95</v>
      </c>
      <c r="F7397" s="88">
        <v>85</v>
      </c>
      <c r="G7397" s="88">
        <v>55</v>
      </c>
      <c r="H7397" s="88">
        <v>65</v>
      </c>
      <c r="I7397" s="89">
        <v>70</v>
      </c>
      <c r="J7397" s="128"/>
      <c r="K7397" s="786"/>
      <c r="L7397" s="786"/>
      <c r="M7397" s="65"/>
    </row>
    <row r="7398" spans="2:13">
      <c r="B7398" s="66" t="s">
        <v>1665</v>
      </c>
      <c r="C7398" s="86" t="s">
        <v>14</v>
      </c>
      <c r="D7398" s="838" t="s">
        <v>1669</v>
      </c>
      <c r="E7398" s="839"/>
      <c r="F7398" s="839"/>
      <c r="G7398" s="839"/>
      <c r="H7398" s="839"/>
      <c r="I7398" s="840"/>
      <c r="J7398" s="128"/>
      <c r="K7398" s="786"/>
      <c r="L7398" s="786"/>
      <c r="M7398" s="65"/>
    </row>
    <row r="7399" spans="2:13">
      <c r="B7399" s="66" t="s">
        <v>1666</v>
      </c>
      <c r="C7399" s="86" t="s">
        <v>13</v>
      </c>
      <c r="D7399" s="841" t="s">
        <v>1661</v>
      </c>
      <c r="E7399" s="842"/>
      <c r="F7399" s="842"/>
      <c r="G7399" s="842" t="s">
        <v>1662</v>
      </c>
      <c r="H7399" s="842"/>
      <c r="I7399" s="843"/>
      <c r="J7399" s="128"/>
      <c r="K7399" s="786"/>
      <c r="L7399" s="786"/>
      <c r="M7399" s="65"/>
    </row>
    <row r="7400" spans="2:13">
      <c r="B7400" s="66" t="s">
        <v>1670</v>
      </c>
      <c r="C7400" s="86" t="s">
        <v>1497</v>
      </c>
      <c r="D7400" s="63" t="s">
        <v>1663</v>
      </c>
      <c r="E7400" s="786" t="s">
        <v>1252</v>
      </c>
      <c r="F7400" s="786"/>
      <c r="G7400" s="64" t="s">
        <v>1663</v>
      </c>
      <c r="H7400" s="786" t="s">
        <v>1372</v>
      </c>
      <c r="I7400" s="70"/>
      <c r="J7400" s="700"/>
      <c r="K7400" s="786"/>
      <c r="L7400" s="786"/>
      <c r="M7400" s="65"/>
    </row>
    <row r="7401" spans="2:13">
      <c r="B7401" s="66" t="s">
        <v>1659</v>
      </c>
      <c r="C7401" s="140">
        <v>580.44000000000005</v>
      </c>
      <c r="D7401" s="71" t="s">
        <v>1664</v>
      </c>
      <c r="E7401" s="90">
        <v>80</v>
      </c>
      <c r="F7401" s="68"/>
      <c r="G7401" s="72" t="s">
        <v>1664</v>
      </c>
      <c r="H7401" s="90">
        <v>72</v>
      </c>
      <c r="I7401" s="69"/>
      <c r="J7401" s="120"/>
      <c r="K7401" s="786"/>
      <c r="L7401" s="786"/>
      <c r="M7401" s="65"/>
    </row>
    <row r="7402" spans="2:13">
      <c r="B7402" s="66" t="s">
        <v>1660</v>
      </c>
      <c r="C7402" s="140">
        <v>191.16</v>
      </c>
      <c r="D7402" s="838" t="s">
        <v>1668</v>
      </c>
      <c r="E7402" s="839"/>
      <c r="F7402" s="839"/>
      <c r="G7402" s="839"/>
      <c r="H7402" s="839"/>
      <c r="I7402" s="840"/>
      <c r="J7402" s="120"/>
      <c r="K7402" s="786"/>
      <c r="L7402" s="786"/>
      <c r="M7402" s="65"/>
    </row>
    <row r="7403" spans="2:13">
      <c r="B7403" s="66" t="s">
        <v>1728</v>
      </c>
      <c r="C7403" s="140">
        <v>433.98</v>
      </c>
      <c r="D7403" s="841" t="s">
        <v>1661</v>
      </c>
      <c r="E7403" s="842"/>
      <c r="F7403" s="842"/>
      <c r="G7403" s="842" t="s">
        <v>1662</v>
      </c>
      <c r="H7403" s="842"/>
      <c r="I7403" s="843"/>
      <c r="J7403" s="120"/>
      <c r="K7403" s="786"/>
      <c r="L7403" s="786"/>
      <c r="M7403" s="65"/>
    </row>
    <row r="7404" spans="2:13">
      <c r="B7404" s="66" t="s">
        <v>1713</v>
      </c>
      <c r="C7404" s="140">
        <v>1.08</v>
      </c>
      <c r="D7404" s="63" t="s">
        <v>1663</v>
      </c>
      <c r="E7404" s="786" t="s">
        <v>1851</v>
      </c>
      <c r="F7404" s="786"/>
      <c r="G7404" s="64" t="s">
        <v>1663</v>
      </c>
      <c r="H7404" s="786" t="s">
        <v>13</v>
      </c>
      <c r="I7404" s="70"/>
      <c r="J7404" s="120"/>
      <c r="K7404" s="786"/>
      <c r="L7404" s="786"/>
      <c r="M7404" s="65"/>
    </row>
    <row r="7405" spans="2:13">
      <c r="B7405" s="66" t="s">
        <v>1714</v>
      </c>
      <c r="C7405" s="140">
        <v>1.08</v>
      </c>
      <c r="D7405" s="63" t="s">
        <v>1664</v>
      </c>
      <c r="E7405" s="90">
        <v>60</v>
      </c>
      <c r="F7405" s="68"/>
      <c r="G7405" s="72" t="s">
        <v>1664</v>
      </c>
      <c r="H7405" s="91">
        <v>90</v>
      </c>
      <c r="I7405" s="70"/>
      <c r="J7405" s="120"/>
      <c r="K7405" s="786"/>
      <c r="L7405" s="786"/>
      <c r="M7405" s="65"/>
    </row>
    <row r="7406" spans="2:13">
      <c r="B7406" s="844" t="s">
        <v>1671</v>
      </c>
      <c r="C7406" s="839"/>
      <c r="D7406" s="840"/>
      <c r="E7406" s="838" t="s">
        <v>1672</v>
      </c>
      <c r="F7406" s="839"/>
      <c r="G7406" s="840"/>
      <c r="H7406" s="838" t="s">
        <v>1673</v>
      </c>
      <c r="I7406" s="839"/>
      <c r="J7406" s="840"/>
      <c r="K7406" s="838" t="s">
        <v>1701</v>
      </c>
      <c r="L7406" s="839"/>
      <c r="M7406" s="845"/>
    </row>
    <row r="7407" spans="2:13">
      <c r="B7407" s="73" t="s">
        <v>1674</v>
      </c>
      <c r="C7407" s="783" t="s">
        <v>1675</v>
      </c>
      <c r="D7407" s="784" t="s">
        <v>1676</v>
      </c>
      <c r="E7407" s="782" t="s">
        <v>1674</v>
      </c>
      <c r="F7407" s="783" t="s">
        <v>1675</v>
      </c>
      <c r="G7407" s="784" t="s">
        <v>1676</v>
      </c>
      <c r="H7407" s="782" t="s">
        <v>1694</v>
      </c>
      <c r="I7407" s="783" t="s">
        <v>1731</v>
      </c>
      <c r="J7407" s="784" t="s">
        <v>1732</v>
      </c>
      <c r="K7407" s="782" t="s">
        <v>1702</v>
      </c>
      <c r="L7407" s="783"/>
      <c r="M7407" s="77" t="s">
        <v>1703</v>
      </c>
    </row>
    <row r="7408" spans="2:13">
      <c r="B7408" s="61" t="s">
        <v>1678</v>
      </c>
      <c r="C7408" s="86" t="s">
        <v>1144</v>
      </c>
      <c r="D7408" s="92">
        <v>102</v>
      </c>
      <c r="E7408" s="785" t="s">
        <v>1678</v>
      </c>
      <c r="F7408" s="94" t="s">
        <v>944</v>
      </c>
      <c r="G7408" s="92">
        <v>68</v>
      </c>
      <c r="H7408" s="785" t="s">
        <v>1695</v>
      </c>
      <c r="I7408" s="86">
        <v>75</v>
      </c>
      <c r="J7408" s="92">
        <v>0</v>
      </c>
      <c r="K7408" s="785" t="s">
        <v>1704</v>
      </c>
      <c r="L7408" s="786"/>
      <c r="M7408" s="107">
        <v>25</v>
      </c>
    </row>
    <row r="7409" spans="2:13">
      <c r="B7409" s="61" t="s">
        <v>1679</v>
      </c>
      <c r="C7409" s="86" t="s">
        <v>1722</v>
      </c>
      <c r="D7409" s="92">
        <v>0</v>
      </c>
      <c r="E7409" s="785" t="s">
        <v>1679</v>
      </c>
      <c r="F7409" s="86" t="s">
        <v>1077</v>
      </c>
      <c r="G7409" s="92">
        <v>126</v>
      </c>
      <c r="H7409" s="785" t="s">
        <v>1696</v>
      </c>
      <c r="I7409" s="86">
        <v>90</v>
      </c>
      <c r="J7409" s="92">
        <v>10</v>
      </c>
      <c r="K7409" s="785" t="s">
        <v>1735</v>
      </c>
      <c r="L7409" s="786"/>
      <c r="M7409" s="107">
        <v>0</v>
      </c>
    </row>
    <row r="7410" spans="2:13">
      <c r="B7410" s="61" t="s">
        <v>1680</v>
      </c>
      <c r="C7410" s="86" t="s">
        <v>1722</v>
      </c>
      <c r="D7410" s="92">
        <v>0</v>
      </c>
      <c r="E7410" s="785" t="s">
        <v>1680</v>
      </c>
      <c r="F7410" s="86" t="s">
        <v>1722</v>
      </c>
      <c r="G7410" s="92">
        <v>0</v>
      </c>
      <c r="H7410" s="785" t="s">
        <v>1697</v>
      </c>
      <c r="I7410" s="86">
        <v>0</v>
      </c>
      <c r="J7410" s="92">
        <v>30</v>
      </c>
      <c r="K7410" s="67" t="s">
        <v>1706</v>
      </c>
      <c r="L7410" s="68"/>
      <c r="M7410" s="101">
        <v>0</v>
      </c>
    </row>
    <row r="7411" spans="2:13">
      <c r="B7411" s="61" t="s">
        <v>1681</v>
      </c>
      <c r="C7411" s="86" t="s">
        <v>1722</v>
      </c>
      <c r="D7411" s="92">
        <v>0</v>
      </c>
      <c r="E7411" s="785" t="s">
        <v>1681</v>
      </c>
      <c r="F7411" s="96" t="s">
        <v>719</v>
      </c>
      <c r="G7411" s="92">
        <v>45</v>
      </c>
      <c r="H7411" s="785" t="s">
        <v>1698</v>
      </c>
      <c r="I7411" s="86">
        <v>0</v>
      </c>
      <c r="J7411" s="92">
        <v>0</v>
      </c>
      <c r="K7411" s="838" t="s">
        <v>1707</v>
      </c>
      <c r="L7411" s="839"/>
      <c r="M7411" s="845"/>
    </row>
    <row r="7412" spans="2:13">
      <c r="B7412" s="61" t="s">
        <v>1682</v>
      </c>
      <c r="C7412" s="86" t="s">
        <v>1722</v>
      </c>
      <c r="D7412" s="92">
        <v>0</v>
      </c>
      <c r="E7412" s="785" t="s">
        <v>1682</v>
      </c>
      <c r="F7412" s="86" t="s">
        <v>889</v>
      </c>
      <c r="G7412" s="92">
        <v>80</v>
      </c>
      <c r="H7412" s="786" t="s">
        <v>1724</v>
      </c>
      <c r="I7412" s="86">
        <v>0</v>
      </c>
      <c r="J7412" s="92">
        <v>0</v>
      </c>
      <c r="K7412" s="846" t="s">
        <v>1708</v>
      </c>
      <c r="L7412" s="847"/>
      <c r="M7412" s="107">
        <v>0</v>
      </c>
    </row>
    <row r="7413" spans="2:13">
      <c r="B7413" s="61" t="s">
        <v>1683</v>
      </c>
      <c r="C7413" s="86" t="s">
        <v>1722</v>
      </c>
      <c r="D7413" s="92">
        <v>0</v>
      </c>
      <c r="E7413" s="785" t="s">
        <v>1683</v>
      </c>
      <c r="F7413" s="86" t="s">
        <v>1722</v>
      </c>
      <c r="G7413" s="92">
        <v>0</v>
      </c>
      <c r="H7413" s="785" t="s">
        <v>1699</v>
      </c>
      <c r="I7413" s="86">
        <v>0</v>
      </c>
      <c r="J7413" s="92">
        <v>0</v>
      </c>
      <c r="K7413" s="846" t="s">
        <v>1709</v>
      </c>
      <c r="L7413" s="847"/>
      <c r="M7413" s="107">
        <v>0</v>
      </c>
    </row>
    <row r="7414" spans="2:13">
      <c r="B7414" s="61" t="s">
        <v>1684</v>
      </c>
      <c r="C7414" s="86" t="s">
        <v>1722</v>
      </c>
      <c r="D7414" s="92">
        <v>0</v>
      </c>
      <c r="E7414" s="785" t="s">
        <v>1684</v>
      </c>
      <c r="F7414" s="86" t="s">
        <v>1722</v>
      </c>
      <c r="G7414" s="92">
        <v>0</v>
      </c>
      <c r="H7414" s="785" t="s">
        <v>1685</v>
      </c>
      <c r="I7414" s="86">
        <v>85</v>
      </c>
      <c r="J7414" s="92">
        <v>0</v>
      </c>
      <c r="K7414" s="846" t="s">
        <v>1710</v>
      </c>
      <c r="L7414" s="847"/>
      <c r="M7414" s="107">
        <v>100</v>
      </c>
    </row>
    <row r="7415" spans="2:13">
      <c r="B7415" s="61" t="s">
        <v>1685</v>
      </c>
      <c r="C7415" s="86" t="s">
        <v>1722</v>
      </c>
      <c r="D7415" s="92">
        <v>0</v>
      </c>
      <c r="E7415" s="785" t="s">
        <v>1685</v>
      </c>
      <c r="F7415" s="86" t="s">
        <v>1722</v>
      </c>
      <c r="G7415" s="92">
        <v>0</v>
      </c>
      <c r="H7415" s="785" t="s">
        <v>1700</v>
      </c>
      <c r="I7415" s="100">
        <v>0</v>
      </c>
      <c r="J7415" s="106">
        <v>0</v>
      </c>
      <c r="K7415" s="593" t="s">
        <v>2003</v>
      </c>
      <c r="L7415" s="100"/>
      <c r="M7415" s="101">
        <v>0</v>
      </c>
    </row>
    <row r="7416" spans="2:13">
      <c r="B7416" s="61" t="s">
        <v>1686</v>
      </c>
      <c r="C7416" s="94" t="s">
        <v>811</v>
      </c>
      <c r="D7416" s="92">
        <v>100</v>
      </c>
      <c r="E7416" s="785" t="s">
        <v>1686</v>
      </c>
      <c r="F7416" s="96" t="s">
        <v>810</v>
      </c>
      <c r="G7416" s="92">
        <v>90</v>
      </c>
      <c r="H7416" s="848" t="s">
        <v>1712</v>
      </c>
      <c r="I7416" s="849"/>
      <c r="J7416" s="81" t="s">
        <v>1711</v>
      </c>
      <c r="K7416" s="97">
        <v>20</v>
      </c>
      <c r="L7416" s="82" t="s">
        <v>1705</v>
      </c>
      <c r="M7416" s="98">
        <v>340</v>
      </c>
    </row>
    <row r="7417" spans="2:13">
      <c r="B7417" s="61" t="s">
        <v>1687</v>
      </c>
      <c r="C7417" s="86" t="s">
        <v>1722</v>
      </c>
      <c r="D7417" s="92">
        <v>0</v>
      </c>
      <c r="E7417" s="785" t="s">
        <v>1687</v>
      </c>
      <c r="F7417" s="86" t="s">
        <v>1722</v>
      </c>
      <c r="G7417" s="92">
        <v>0</v>
      </c>
      <c r="H7417" s="786"/>
      <c r="I7417" s="786"/>
      <c r="J7417" s="786"/>
      <c r="K7417" s="786"/>
      <c r="L7417" s="786"/>
      <c r="M7417" s="65"/>
    </row>
    <row r="7418" spans="2:13">
      <c r="B7418" s="61" t="s">
        <v>1688</v>
      </c>
      <c r="C7418" s="86" t="s">
        <v>1723</v>
      </c>
      <c r="D7418" s="92" t="s">
        <v>1723</v>
      </c>
      <c r="E7418" s="785" t="s">
        <v>1688</v>
      </c>
      <c r="F7418" s="86" t="s">
        <v>1723</v>
      </c>
      <c r="G7418" s="92" t="s">
        <v>1723</v>
      </c>
      <c r="H7418" s="786"/>
      <c r="I7418" s="786"/>
      <c r="J7418" s="786"/>
      <c r="K7418" s="786"/>
      <c r="L7418" s="786"/>
      <c r="M7418" s="65"/>
    </row>
    <row r="7419" spans="2:13">
      <c r="B7419" s="61" t="s">
        <v>1689</v>
      </c>
      <c r="C7419" s="86" t="s">
        <v>1722</v>
      </c>
      <c r="D7419" s="92">
        <v>0</v>
      </c>
      <c r="E7419" s="785" t="s">
        <v>1689</v>
      </c>
      <c r="F7419" s="96" t="s">
        <v>1195</v>
      </c>
      <c r="G7419" s="92">
        <v>75</v>
      </c>
      <c r="H7419" s="786"/>
      <c r="I7419" s="786"/>
      <c r="J7419" s="786"/>
      <c r="K7419" s="786"/>
      <c r="L7419" s="786"/>
      <c r="M7419" s="65"/>
    </row>
    <row r="7420" spans="2:13">
      <c r="B7420" s="61" t="s">
        <v>1690</v>
      </c>
      <c r="C7420" s="86" t="s">
        <v>1723</v>
      </c>
      <c r="D7420" s="92" t="s">
        <v>1723</v>
      </c>
      <c r="E7420" s="785" t="s">
        <v>1690</v>
      </c>
      <c r="F7420" s="86" t="s">
        <v>1723</v>
      </c>
      <c r="G7420" s="92" t="s">
        <v>1723</v>
      </c>
      <c r="H7420" s="786"/>
      <c r="I7420" s="786"/>
      <c r="J7420" s="786"/>
      <c r="K7420" s="786"/>
      <c r="L7420" s="786"/>
      <c r="M7420" s="65"/>
    </row>
    <row r="7421" spans="2:13">
      <c r="B7421" s="61" t="s">
        <v>1691</v>
      </c>
      <c r="C7421" s="86" t="s">
        <v>1722</v>
      </c>
      <c r="D7421" s="92">
        <v>0</v>
      </c>
      <c r="E7421" s="785" t="s">
        <v>1691</v>
      </c>
      <c r="F7421" s="96" t="s">
        <v>1185</v>
      </c>
      <c r="G7421" s="92">
        <v>80</v>
      </c>
      <c r="H7421" s="86"/>
      <c r="I7421" s="786" t="s">
        <v>1800</v>
      </c>
      <c r="J7421" s="85"/>
      <c r="K7421" s="786"/>
      <c r="L7421" s="85" t="s">
        <v>1718</v>
      </c>
      <c r="M7421" s="65"/>
    </row>
    <row r="7422" spans="2:13">
      <c r="B7422" s="61" t="s">
        <v>1692</v>
      </c>
      <c r="C7422" s="86" t="s">
        <v>1722</v>
      </c>
      <c r="D7422" s="92">
        <v>0</v>
      </c>
      <c r="E7422" s="785" t="s">
        <v>1692</v>
      </c>
      <c r="F7422" s="86" t="s">
        <v>1722</v>
      </c>
      <c r="G7422" s="92">
        <v>0</v>
      </c>
      <c r="H7422" s="786"/>
      <c r="I7422" s="786"/>
      <c r="J7422" s="786"/>
      <c r="K7422" s="786"/>
      <c r="L7422" s="786"/>
      <c r="M7422" s="65"/>
    </row>
    <row r="7423" spans="2:13">
      <c r="B7423" s="61" t="s">
        <v>1677</v>
      </c>
      <c r="C7423" s="86" t="s">
        <v>1722</v>
      </c>
      <c r="D7423" s="92">
        <v>0</v>
      </c>
      <c r="E7423" s="785" t="s">
        <v>1677</v>
      </c>
      <c r="F7423" s="86" t="s">
        <v>1722</v>
      </c>
      <c r="G7423" s="92">
        <v>0</v>
      </c>
      <c r="H7423" s="786"/>
      <c r="I7423" s="786"/>
      <c r="J7423" s="786"/>
      <c r="K7423" s="786"/>
      <c r="L7423" s="786"/>
      <c r="M7423" s="65"/>
    </row>
    <row r="7424" spans="2:13">
      <c r="B7424" s="61" t="s">
        <v>1693</v>
      </c>
      <c r="C7424" s="86" t="s">
        <v>963</v>
      </c>
      <c r="D7424" s="92">
        <v>80</v>
      </c>
      <c r="E7424" s="785" t="s">
        <v>1693</v>
      </c>
      <c r="F7424" s="86" t="s">
        <v>1722</v>
      </c>
      <c r="G7424" s="92">
        <v>0</v>
      </c>
      <c r="H7424" s="786"/>
      <c r="I7424" s="786"/>
      <c r="J7424" s="786"/>
      <c r="K7424" s="786"/>
      <c r="L7424" s="786"/>
      <c r="M7424" s="65"/>
    </row>
    <row r="7425" spans="2:13" ht="15.75" thickBot="1">
      <c r="B7425" s="102" t="s">
        <v>1729</v>
      </c>
      <c r="C7425" s="93"/>
      <c r="D7425" s="108">
        <v>94</v>
      </c>
      <c r="E7425" s="103" t="s">
        <v>1730</v>
      </c>
      <c r="F7425" s="93"/>
      <c r="G7425" s="108">
        <v>81</v>
      </c>
      <c r="H7425" s="83"/>
      <c r="I7425" s="83"/>
      <c r="J7425" s="83"/>
      <c r="K7425" s="83"/>
      <c r="L7425" s="83"/>
      <c r="M7425" s="84"/>
    </row>
    <row r="7426" spans="2:13" ht="15.75" thickTop="1">
      <c r="B7426" s="104"/>
      <c r="C7426" s="105"/>
      <c r="D7426" s="142"/>
      <c r="E7426" s="104"/>
      <c r="F7426" s="105"/>
      <c r="G7426" s="142"/>
      <c r="H7426" s="58"/>
      <c r="I7426" s="58"/>
      <c r="J7426" s="58"/>
      <c r="K7426" s="58"/>
      <c r="L7426" s="58"/>
      <c r="M7426" s="58"/>
    </row>
    <row r="7427" spans="2:13">
      <c r="B7427" s="104"/>
      <c r="C7427" s="105"/>
      <c r="D7427" s="142"/>
      <c r="E7427" s="104"/>
      <c r="F7427" s="105"/>
      <c r="G7427" s="142"/>
      <c r="H7427" s="58"/>
      <c r="I7427" s="58"/>
      <c r="J7427" s="58"/>
      <c r="K7427" s="58"/>
      <c r="L7427" s="58"/>
      <c r="M7427" s="58"/>
    </row>
    <row r="7428" spans="2:13" ht="15.75" thickBot="1">
      <c r="B7428" s="104"/>
      <c r="C7428" s="105"/>
      <c r="D7428" s="142"/>
      <c r="E7428" s="104"/>
      <c r="F7428" s="105"/>
      <c r="G7428" s="142"/>
      <c r="H7428" s="58"/>
      <c r="I7428" s="58"/>
      <c r="J7428" s="58"/>
      <c r="K7428" s="58"/>
      <c r="L7428" s="58"/>
      <c r="M7428" s="58"/>
    </row>
    <row r="7429" spans="2:13" ht="16.5" thickTop="1" thickBot="1">
      <c r="B7429" s="833" t="s">
        <v>2218</v>
      </c>
      <c r="C7429" s="834"/>
      <c r="D7429" s="835" t="s">
        <v>1658</v>
      </c>
      <c r="E7429" s="836"/>
      <c r="F7429" s="836"/>
      <c r="G7429" s="836"/>
      <c r="H7429" s="836"/>
      <c r="I7429" s="837"/>
      <c r="J7429" s="131"/>
      <c r="K7429" s="59"/>
      <c r="L7429" s="59"/>
      <c r="M7429" s="60"/>
    </row>
    <row r="7430" spans="2:13" ht="15.75" thickTop="1">
      <c r="B7430" s="66" t="s">
        <v>1667</v>
      </c>
      <c r="C7430" s="783" t="s">
        <v>2011</v>
      </c>
      <c r="D7430" s="782" t="s">
        <v>1652</v>
      </c>
      <c r="E7430" s="783" t="s">
        <v>1653</v>
      </c>
      <c r="F7430" s="783" t="s">
        <v>1654</v>
      </c>
      <c r="G7430" s="783" t="s">
        <v>1656</v>
      </c>
      <c r="H7430" s="783" t="s">
        <v>1655</v>
      </c>
      <c r="I7430" s="784" t="s">
        <v>1657</v>
      </c>
      <c r="J7430" s="132"/>
      <c r="K7430" s="786"/>
      <c r="L7430" s="786"/>
      <c r="M7430" s="65"/>
    </row>
    <row r="7431" spans="2:13">
      <c r="B7431" s="66" t="s">
        <v>1757</v>
      </c>
      <c r="C7431" s="86" t="s">
        <v>1792</v>
      </c>
      <c r="D7431" s="87">
        <v>60</v>
      </c>
      <c r="E7431" s="88">
        <v>60</v>
      </c>
      <c r="F7431" s="88">
        <v>60</v>
      </c>
      <c r="G7431" s="88">
        <v>60</v>
      </c>
      <c r="H7431" s="88">
        <v>60</v>
      </c>
      <c r="I7431" s="89">
        <v>60</v>
      </c>
      <c r="J7431" s="132"/>
      <c r="K7431" s="786"/>
      <c r="L7431" s="786"/>
      <c r="M7431" s="65"/>
    </row>
    <row r="7432" spans="2:13">
      <c r="B7432" s="66" t="s">
        <v>1665</v>
      </c>
      <c r="C7432" s="86" t="s">
        <v>11</v>
      </c>
      <c r="D7432" s="838" t="s">
        <v>1669</v>
      </c>
      <c r="E7432" s="839"/>
      <c r="F7432" s="839"/>
      <c r="G7432" s="839"/>
      <c r="H7432" s="839"/>
      <c r="I7432" s="840"/>
      <c r="J7432" s="132"/>
      <c r="K7432" s="786"/>
      <c r="L7432" s="786"/>
      <c r="M7432" s="65"/>
    </row>
    <row r="7433" spans="2:13">
      <c r="B7433" s="66" t="s">
        <v>1666</v>
      </c>
      <c r="C7433" s="86" t="s">
        <v>1723</v>
      </c>
      <c r="D7433" s="841" t="s">
        <v>1661</v>
      </c>
      <c r="E7433" s="842"/>
      <c r="F7433" s="842"/>
      <c r="G7433" s="842" t="s">
        <v>1662</v>
      </c>
      <c r="H7433" s="842"/>
      <c r="I7433" s="843"/>
      <c r="J7433" s="132"/>
      <c r="K7433" s="786"/>
      <c r="L7433" s="786"/>
      <c r="M7433" s="65"/>
    </row>
    <row r="7434" spans="2:13">
      <c r="B7434" s="66" t="s">
        <v>1670</v>
      </c>
      <c r="C7434" s="96" t="s">
        <v>1531</v>
      </c>
      <c r="D7434" s="63" t="s">
        <v>1663</v>
      </c>
      <c r="E7434" s="786" t="s">
        <v>1144</v>
      </c>
      <c r="F7434" s="786"/>
      <c r="G7434" s="64" t="s">
        <v>1663</v>
      </c>
      <c r="H7434" s="786" t="s">
        <v>1723</v>
      </c>
      <c r="I7434" s="70"/>
      <c r="J7434" s="132"/>
      <c r="K7434" s="786"/>
      <c r="L7434" s="786"/>
      <c r="M7434" s="65"/>
    </row>
    <row r="7435" spans="2:13">
      <c r="B7435" s="66" t="s">
        <v>1659</v>
      </c>
      <c r="C7435" s="140">
        <v>111.56</v>
      </c>
      <c r="D7435" s="71" t="s">
        <v>1664</v>
      </c>
      <c r="E7435" s="90">
        <v>102</v>
      </c>
      <c r="F7435" s="68"/>
      <c r="G7435" s="72" t="s">
        <v>1664</v>
      </c>
      <c r="H7435" s="90" t="s">
        <v>1723</v>
      </c>
      <c r="I7435" s="69"/>
      <c r="J7435" s="132"/>
      <c r="K7435" s="786"/>
      <c r="L7435" s="786"/>
      <c r="M7435" s="65"/>
    </row>
    <row r="7436" spans="2:13">
      <c r="B7436" s="66" t="s">
        <v>1660</v>
      </c>
      <c r="C7436" s="140">
        <v>130.27000000000001</v>
      </c>
      <c r="D7436" s="838" t="s">
        <v>1668</v>
      </c>
      <c r="E7436" s="839"/>
      <c r="F7436" s="839"/>
      <c r="G7436" s="839"/>
      <c r="H7436" s="839"/>
      <c r="I7436" s="840"/>
      <c r="J7436" s="132"/>
      <c r="K7436" s="786"/>
      <c r="L7436" s="786"/>
      <c r="M7436" s="65"/>
    </row>
    <row r="7437" spans="2:13">
      <c r="B7437" s="66" t="s">
        <v>1728</v>
      </c>
      <c r="C7437" s="140">
        <v>362.99</v>
      </c>
      <c r="D7437" s="841" t="s">
        <v>1661</v>
      </c>
      <c r="E7437" s="842"/>
      <c r="F7437" s="842"/>
      <c r="G7437" s="842" t="s">
        <v>1662</v>
      </c>
      <c r="H7437" s="842"/>
      <c r="I7437" s="843"/>
      <c r="J7437" s="132"/>
      <c r="K7437" s="786"/>
      <c r="L7437" s="786"/>
      <c r="M7437" s="65"/>
    </row>
    <row r="7438" spans="2:13">
      <c r="B7438" s="66" t="s">
        <v>1713</v>
      </c>
      <c r="C7438" s="140">
        <v>0.92</v>
      </c>
      <c r="D7438" s="63" t="s">
        <v>1663</v>
      </c>
      <c r="E7438" s="786" t="s">
        <v>1280</v>
      </c>
      <c r="F7438" s="786"/>
      <c r="G7438" s="64" t="s">
        <v>1663</v>
      </c>
      <c r="H7438" s="786" t="s">
        <v>1723</v>
      </c>
      <c r="I7438" s="70"/>
      <c r="J7438" s="132"/>
      <c r="K7438" s="786"/>
      <c r="L7438" s="786"/>
      <c r="M7438" s="65"/>
    </row>
    <row r="7439" spans="2:13">
      <c r="B7439" s="66" t="s">
        <v>1714</v>
      </c>
      <c r="C7439" s="140">
        <v>0.92</v>
      </c>
      <c r="D7439" s="63" t="s">
        <v>1664</v>
      </c>
      <c r="E7439" s="90">
        <v>60</v>
      </c>
      <c r="F7439" s="68"/>
      <c r="G7439" s="72" t="s">
        <v>1664</v>
      </c>
      <c r="H7439" s="91" t="s">
        <v>1723</v>
      </c>
      <c r="I7439" s="70"/>
      <c r="J7439" s="132"/>
      <c r="K7439" s="786"/>
      <c r="L7439" s="786"/>
      <c r="M7439" s="65"/>
    </row>
    <row r="7440" spans="2:13">
      <c r="B7440" s="844" t="s">
        <v>1671</v>
      </c>
      <c r="C7440" s="839"/>
      <c r="D7440" s="840"/>
      <c r="E7440" s="838" t="s">
        <v>1672</v>
      </c>
      <c r="F7440" s="839"/>
      <c r="G7440" s="840"/>
      <c r="H7440" s="838" t="s">
        <v>1673</v>
      </c>
      <c r="I7440" s="839"/>
      <c r="J7440" s="840"/>
      <c r="K7440" s="838" t="s">
        <v>1701</v>
      </c>
      <c r="L7440" s="839"/>
      <c r="M7440" s="845"/>
    </row>
    <row r="7441" spans="2:13">
      <c r="B7441" s="73" t="s">
        <v>1674</v>
      </c>
      <c r="C7441" s="783" t="s">
        <v>1675</v>
      </c>
      <c r="D7441" s="784" t="s">
        <v>1676</v>
      </c>
      <c r="E7441" s="782" t="s">
        <v>1674</v>
      </c>
      <c r="F7441" s="783" t="s">
        <v>1675</v>
      </c>
      <c r="G7441" s="784" t="s">
        <v>1676</v>
      </c>
      <c r="H7441" s="782" t="s">
        <v>1694</v>
      </c>
      <c r="I7441" s="783" t="s">
        <v>1731</v>
      </c>
      <c r="J7441" s="784" t="s">
        <v>1732</v>
      </c>
      <c r="K7441" s="782" t="s">
        <v>1702</v>
      </c>
      <c r="L7441" s="783"/>
      <c r="M7441" s="77" t="s">
        <v>1703</v>
      </c>
    </row>
    <row r="7442" spans="2:13">
      <c r="B7442" s="61" t="s">
        <v>1678</v>
      </c>
      <c r="C7442" s="86" t="s">
        <v>1723</v>
      </c>
      <c r="D7442" s="92" t="s">
        <v>1723</v>
      </c>
      <c r="E7442" s="785" t="s">
        <v>1678</v>
      </c>
      <c r="F7442" s="86" t="s">
        <v>1723</v>
      </c>
      <c r="G7442" s="92" t="s">
        <v>1723</v>
      </c>
      <c r="H7442" s="785" t="s">
        <v>1695</v>
      </c>
      <c r="I7442" s="86">
        <v>0</v>
      </c>
      <c r="J7442" s="92">
        <v>10</v>
      </c>
      <c r="K7442" s="785" t="s">
        <v>1704</v>
      </c>
      <c r="L7442" s="786"/>
      <c r="M7442" s="107">
        <v>55</v>
      </c>
    </row>
    <row r="7443" spans="2:13">
      <c r="B7443" s="61" t="s">
        <v>1679</v>
      </c>
      <c r="C7443" s="86" t="s">
        <v>847</v>
      </c>
      <c r="D7443" s="92">
        <v>75</v>
      </c>
      <c r="E7443" s="785" t="s">
        <v>1679</v>
      </c>
      <c r="F7443" s="86" t="s">
        <v>1722</v>
      </c>
      <c r="G7443" s="92">
        <v>0</v>
      </c>
      <c r="H7443" s="785" t="s">
        <v>1696</v>
      </c>
      <c r="I7443" s="86">
        <v>100</v>
      </c>
      <c r="J7443" s="92">
        <v>20</v>
      </c>
      <c r="K7443" s="785" t="s">
        <v>1735</v>
      </c>
      <c r="L7443" s="786"/>
      <c r="M7443" s="107">
        <v>25</v>
      </c>
    </row>
    <row r="7444" spans="2:13">
      <c r="B7444" s="61" t="s">
        <v>1680</v>
      </c>
      <c r="C7444" s="86" t="s">
        <v>1722</v>
      </c>
      <c r="D7444" s="92">
        <v>0</v>
      </c>
      <c r="E7444" s="785" t="s">
        <v>1680</v>
      </c>
      <c r="F7444" s="96" t="s">
        <v>1346</v>
      </c>
      <c r="G7444" s="92">
        <v>60</v>
      </c>
      <c r="H7444" s="785" t="s">
        <v>1697</v>
      </c>
      <c r="I7444" s="86">
        <v>100</v>
      </c>
      <c r="J7444" s="92">
        <v>30</v>
      </c>
      <c r="K7444" s="67" t="s">
        <v>1706</v>
      </c>
      <c r="L7444" s="68"/>
      <c r="M7444" s="101">
        <v>0</v>
      </c>
    </row>
    <row r="7445" spans="2:13">
      <c r="B7445" s="61" t="s">
        <v>1681</v>
      </c>
      <c r="C7445" s="109" t="s">
        <v>1784</v>
      </c>
      <c r="D7445" s="92">
        <v>75</v>
      </c>
      <c r="E7445" s="785" t="s">
        <v>1681</v>
      </c>
      <c r="F7445" s="95" t="s">
        <v>1194</v>
      </c>
      <c r="G7445" s="92">
        <v>60</v>
      </c>
      <c r="H7445" s="785" t="s">
        <v>1698</v>
      </c>
      <c r="I7445" s="86">
        <v>0</v>
      </c>
      <c r="J7445" s="92">
        <v>10</v>
      </c>
      <c r="K7445" s="838" t="s">
        <v>1707</v>
      </c>
      <c r="L7445" s="839"/>
      <c r="M7445" s="845"/>
    </row>
    <row r="7446" spans="2:13">
      <c r="B7446" s="61" t="s">
        <v>1682</v>
      </c>
      <c r="C7446" s="86" t="s">
        <v>1722</v>
      </c>
      <c r="D7446" s="92">
        <v>0</v>
      </c>
      <c r="E7446" s="785" t="s">
        <v>1682</v>
      </c>
      <c r="F7446" s="86" t="s">
        <v>1722</v>
      </c>
      <c r="G7446" s="92">
        <v>0</v>
      </c>
      <c r="H7446" s="786" t="s">
        <v>1724</v>
      </c>
      <c r="I7446" s="86">
        <v>50</v>
      </c>
      <c r="J7446" s="92">
        <v>0</v>
      </c>
      <c r="K7446" s="846" t="s">
        <v>1708</v>
      </c>
      <c r="L7446" s="847"/>
      <c r="M7446" s="107">
        <v>0</v>
      </c>
    </row>
    <row r="7447" spans="2:13">
      <c r="B7447" s="61" t="s">
        <v>1683</v>
      </c>
      <c r="C7447" s="86" t="s">
        <v>953</v>
      </c>
      <c r="D7447" s="92">
        <v>75</v>
      </c>
      <c r="E7447" s="785" t="s">
        <v>1683</v>
      </c>
      <c r="F7447" s="86" t="s">
        <v>956</v>
      </c>
      <c r="G7447" s="92">
        <v>52</v>
      </c>
      <c r="H7447" s="785" t="s">
        <v>1699</v>
      </c>
      <c r="I7447" s="86">
        <v>0</v>
      </c>
      <c r="J7447" s="92">
        <v>10</v>
      </c>
      <c r="K7447" s="846" t="s">
        <v>1709</v>
      </c>
      <c r="L7447" s="847"/>
      <c r="M7447" s="107">
        <v>0</v>
      </c>
    </row>
    <row r="7448" spans="2:13">
      <c r="B7448" s="61" t="s">
        <v>1684</v>
      </c>
      <c r="C7448" s="96" t="s">
        <v>869</v>
      </c>
      <c r="D7448" s="92">
        <v>150</v>
      </c>
      <c r="E7448" s="785" t="s">
        <v>1684</v>
      </c>
      <c r="F7448" s="86" t="s">
        <v>1722</v>
      </c>
      <c r="G7448" s="92">
        <v>0</v>
      </c>
      <c r="H7448" s="785" t="s">
        <v>1685</v>
      </c>
      <c r="I7448" s="86">
        <v>85</v>
      </c>
      <c r="J7448" s="92">
        <v>0</v>
      </c>
      <c r="K7448" s="846" t="s">
        <v>1710</v>
      </c>
      <c r="L7448" s="847"/>
      <c r="M7448" s="107">
        <v>0</v>
      </c>
    </row>
    <row r="7449" spans="2:13">
      <c r="B7449" s="61" t="s">
        <v>1685</v>
      </c>
      <c r="C7449" s="86" t="s">
        <v>1722</v>
      </c>
      <c r="D7449" s="92">
        <v>0</v>
      </c>
      <c r="E7449" s="785" t="s">
        <v>1685</v>
      </c>
      <c r="F7449" s="86" t="s">
        <v>1722</v>
      </c>
      <c r="G7449" s="92">
        <v>0</v>
      </c>
      <c r="H7449" s="785" t="s">
        <v>1700</v>
      </c>
      <c r="I7449" s="100">
        <v>60</v>
      </c>
      <c r="J7449" s="106">
        <v>0</v>
      </c>
      <c r="K7449" s="593" t="s">
        <v>2003</v>
      </c>
      <c r="L7449" s="100"/>
      <c r="M7449" s="101">
        <v>0</v>
      </c>
    </row>
    <row r="7450" spans="2:13">
      <c r="B7450" s="61" t="s">
        <v>1686</v>
      </c>
      <c r="C7450" s="86" t="s">
        <v>774</v>
      </c>
      <c r="D7450" s="92">
        <v>40</v>
      </c>
      <c r="E7450" s="785" t="s">
        <v>1686</v>
      </c>
      <c r="F7450" s="86" t="s">
        <v>1722</v>
      </c>
      <c r="G7450" s="92">
        <v>0</v>
      </c>
      <c r="H7450" s="848" t="s">
        <v>1712</v>
      </c>
      <c r="I7450" s="849"/>
      <c r="J7450" s="81" t="s">
        <v>1711</v>
      </c>
      <c r="K7450" s="97">
        <v>30</v>
      </c>
      <c r="L7450" s="82" t="s">
        <v>1705</v>
      </c>
      <c r="M7450" s="98">
        <v>185</v>
      </c>
    </row>
    <row r="7451" spans="2:13">
      <c r="B7451" s="61" t="s">
        <v>1687</v>
      </c>
      <c r="C7451" s="86" t="s">
        <v>1722</v>
      </c>
      <c r="D7451" s="92">
        <v>0</v>
      </c>
      <c r="E7451" s="785" t="s">
        <v>1687</v>
      </c>
      <c r="F7451" s="86" t="s">
        <v>1722</v>
      </c>
      <c r="G7451" s="92">
        <v>0</v>
      </c>
      <c r="H7451" s="786"/>
      <c r="I7451" s="786"/>
      <c r="J7451" s="786"/>
      <c r="K7451" s="786"/>
      <c r="L7451" s="786"/>
      <c r="M7451" s="65"/>
    </row>
    <row r="7452" spans="2:13">
      <c r="B7452" s="61" t="s">
        <v>1688</v>
      </c>
      <c r="C7452" s="96" t="s">
        <v>1372</v>
      </c>
      <c r="D7452" s="92">
        <v>72</v>
      </c>
      <c r="E7452" s="785" t="s">
        <v>1688</v>
      </c>
      <c r="F7452" s="86" t="s">
        <v>13</v>
      </c>
      <c r="G7452" s="92">
        <v>90</v>
      </c>
      <c r="H7452" s="786"/>
      <c r="I7452" s="786"/>
      <c r="J7452" s="786"/>
      <c r="K7452" s="786"/>
      <c r="L7452" s="786"/>
      <c r="M7452" s="65"/>
    </row>
    <row r="7453" spans="2:13">
      <c r="B7453" s="61" t="s">
        <v>1689</v>
      </c>
      <c r="C7453" s="86" t="s">
        <v>1722</v>
      </c>
      <c r="D7453" s="92">
        <v>0</v>
      </c>
      <c r="E7453" s="785" t="s">
        <v>1689</v>
      </c>
      <c r="F7453" s="86" t="s">
        <v>1722</v>
      </c>
      <c r="G7453" s="92">
        <v>0</v>
      </c>
      <c r="H7453" s="786"/>
      <c r="I7453" s="786"/>
      <c r="J7453" s="786"/>
      <c r="K7453" s="786"/>
      <c r="L7453" s="786"/>
      <c r="M7453" s="65"/>
    </row>
    <row r="7454" spans="2:13">
      <c r="B7454" s="61" t="s">
        <v>1690</v>
      </c>
      <c r="C7454" s="86" t="s">
        <v>1154</v>
      </c>
      <c r="D7454" s="92">
        <v>68</v>
      </c>
      <c r="E7454" s="785" t="s">
        <v>1690</v>
      </c>
      <c r="F7454" s="86" t="s">
        <v>1722</v>
      </c>
      <c r="G7454" s="92">
        <v>0</v>
      </c>
      <c r="H7454" s="786"/>
      <c r="I7454" s="786"/>
      <c r="J7454" s="786"/>
      <c r="K7454" s="786"/>
      <c r="L7454" s="786"/>
      <c r="M7454" s="65"/>
    </row>
    <row r="7455" spans="2:13">
      <c r="B7455" s="61" t="s">
        <v>1691</v>
      </c>
      <c r="C7455" s="86" t="s">
        <v>1722</v>
      </c>
      <c r="D7455" s="92">
        <v>0</v>
      </c>
      <c r="E7455" s="785" t="s">
        <v>1691</v>
      </c>
      <c r="F7455" s="96" t="s">
        <v>1185</v>
      </c>
      <c r="G7455" s="92">
        <v>80</v>
      </c>
      <c r="H7455" s="86" t="s">
        <v>1716</v>
      </c>
      <c r="I7455" s="786"/>
      <c r="J7455" s="85" t="s">
        <v>1717</v>
      </c>
      <c r="K7455" s="786"/>
      <c r="L7455" s="85" t="s">
        <v>1718</v>
      </c>
      <c r="M7455" s="65"/>
    </row>
    <row r="7456" spans="2:13">
      <c r="B7456" s="61" t="s">
        <v>1692</v>
      </c>
      <c r="C7456" s="86" t="s">
        <v>1722</v>
      </c>
      <c r="D7456" s="92">
        <v>0</v>
      </c>
      <c r="E7456" s="785" t="s">
        <v>1692</v>
      </c>
      <c r="F7456" s="86" t="s">
        <v>1722</v>
      </c>
      <c r="G7456" s="92">
        <v>0</v>
      </c>
      <c r="H7456" s="786"/>
      <c r="I7456" s="786"/>
      <c r="J7456" s="786"/>
      <c r="K7456" s="786"/>
      <c r="L7456" s="786"/>
      <c r="M7456" s="65"/>
    </row>
    <row r="7457" spans="2:13">
      <c r="B7457" s="61" t="s">
        <v>1677</v>
      </c>
      <c r="C7457" s="96" t="s">
        <v>1262</v>
      </c>
      <c r="D7457" s="92">
        <v>110</v>
      </c>
      <c r="E7457" s="785" t="s">
        <v>1677</v>
      </c>
      <c r="F7457" s="86" t="s">
        <v>1722</v>
      </c>
      <c r="G7457" s="92">
        <v>0</v>
      </c>
      <c r="H7457" s="786"/>
      <c r="I7457" s="786"/>
      <c r="J7457" s="786"/>
      <c r="K7457" s="786"/>
      <c r="L7457" s="786"/>
      <c r="M7457" s="65"/>
    </row>
    <row r="7458" spans="2:13">
      <c r="B7458" s="61" t="s">
        <v>1693</v>
      </c>
      <c r="C7458" s="86" t="s">
        <v>1722</v>
      </c>
      <c r="D7458" s="92">
        <v>0</v>
      </c>
      <c r="E7458" s="785" t="s">
        <v>1693</v>
      </c>
      <c r="F7458" s="86" t="s">
        <v>1722</v>
      </c>
      <c r="G7458" s="92">
        <v>0</v>
      </c>
      <c r="H7458" s="786"/>
      <c r="I7458" s="786"/>
      <c r="J7458" s="786"/>
      <c r="K7458" s="786"/>
      <c r="L7458" s="786"/>
      <c r="M7458" s="65"/>
    </row>
    <row r="7459" spans="2:13" ht="15.75" thickBot="1">
      <c r="B7459" s="102" t="s">
        <v>1729</v>
      </c>
      <c r="C7459" s="93"/>
      <c r="D7459" s="108">
        <v>83</v>
      </c>
      <c r="E7459" s="103" t="s">
        <v>1730</v>
      </c>
      <c r="F7459" s="93"/>
      <c r="G7459" s="108">
        <v>68</v>
      </c>
      <c r="H7459" s="83"/>
      <c r="I7459" s="83"/>
      <c r="J7459" s="83"/>
      <c r="K7459" s="83"/>
      <c r="L7459" s="83"/>
      <c r="M7459" s="84"/>
    </row>
    <row r="7460" spans="2:13" ht="16.5" thickTop="1" thickBot="1">
      <c r="B7460" s="104"/>
      <c r="C7460" s="105"/>
      <c r="D7460" s="142"/>
      <c r="E7460" s="104"/>
      <c r="F7460" s="105"/>
      <c r="G7460" s="142"/>
      <c r="H7460" s="58"/>
      <c r="I7460" s="58"/>
      <c r="J7460" s="58"/>
      <c r="K7460" s="58"/>
      <c r="L7460" s="58"/>
      <c r="M7460" s="58"/>
    </row>
    <row r="7461" spans="2:13" ht="16.5" thickTop="1" thickBot="1">
      <c r="B7461" s="833" t="s">
        <v>1917</v>
      </c>
      <c r="C7461" s="834"/>
      <c r="D7461" s="835" t="s">
        <v>1658</v>
      </c>
      <c r="E7461" s="836"/>
      <c r="F7461" s="836"/>
      <c r="G7461" s="836"/>
      <c r="H7461" s="836"/>
      <c r="I7461" s="837"/>
      <c r="J7461" s="216"/>
      <c r="K7461" s="59"/>
      <c r="L7461" s="59"/>
      <c r="M7461" s="60"/>
    </row>
    <row r="7462" spans="2:13" ht="15.75" thickTop="1">
      <c r="B7462" s="66" t="s">
        <v>1667</v>
      </c>
      <c r="C7462" s="601" t="s">
        <v>2088</v>
      </c>
      <c r="D7462" s="417" t="s">
        <v>1652</v>
      </c>
      <c r="E7462" s="418" t="s">
        <v>1653</v>
      </c>
      <c r="F7462" s="418" t="s">
        <v>1654</v>
      </c>
      <c r="G7462" s="418" t="s">
        <v>1656</v>
      </c>
      <c r="H7462" s="418" t="s">
        <v>1655</v>
      </c>
      <c r="I7462" s="419" t="s">
        <v>1657</v>
      </c>
      <c r="J7462" s="215"/>
      <c r="K7462" s="416"/>
      <c r="L7462" s="416"/>
      <c r="M7462" s="65"/>
    </row>
    <row r="7463" spans="2:13">
      <c r="B7463" s="66" t="s">
        <v>1757</v>
      </c>
      <c r="C7463" s="86" t="s">
        <v>1762</v>
      </c>
      <c r="D7463" s="87">
        <v>50</v>
      </c>
      <c r="E7463" s="88">
        <v>92</v>
      </c>
      <c r="F7463" s="88">
        <v>108</v>
      </c>
      <c r="G7463" s="88">
        <v>92</v>
      </c>
      <c r="H7463" s="88">
        <v>108</v>
      </c>
      <c r="I7463" s="89">
        <v>35</v>
      </c>
      <c r="J7463" s="215"/>
      <c r="K7463" s="416"/>
      <c r="L7463" s="416"/>
      <c r="M7463" s="65"/>
    </row>
    <row r="7464" spans="2:13">
      <c r="B7464" s="66" t="s">
        <v>1665</v>
      </c>
      <c r="C7464" s="86" t="s">
        <v>7</v>
      </c>
      <c r="D7464" s="838" t="s">
        <v>1669</v>
      </c>
      <c r="E7464" s="839"/>
      <c r="F7464" s="839"/>
      <c r="G7464" s="839"/>
      <c r="H7464" s="839"/>
      <c r="I7464" s="840"/>
      <c r="J7464" s="215"/>
      <c r="K7464" s="416"/>
      <c r="L7464" s="416"/>
      <c r="M7464" s="65"/>
    </row>
    <row r="7465" spans="2:13">
      <c r="B7465" s="66" t="s">
        <v>1666</v>
      </c>
      <c r="C7465" s="86" t="s">
        <v>1</v>
      </c>
      <c r="D7465" s="841" t="s">
        <v>1661</v>
      </c>
      <c r="E7465" s="842"/>
      <c r="F7465" s="842"/>
      <c r="G7465" s="842" t="s">
        <v>1662</v>
      </c>
      <c r="H7465" s="842"/>
      <c r="I7465" s="843"/>
      <c r="J7465" s="215"/>
      <c r="K7465" s="416"/>
      <c r="L7465" s="416"/>
      <c r="M7465" s="65"/>
    </row>
    <row r="7466" spans="2:13">
      <c r="B7466" s="66" t="s">
        <v>1670</v>
      </c>
      <c r="C7466" s="86" t="s">
        <v>1541</v>
      </c>
      <c r="D7466" s="63" t="s">
        <v>1663</v>
      </c>
      <c r="E7466" s="416" t="s">
        <v>1191</v>
      </c>
      <c r="F7466" s="416"/>
      <c r="G7466" s="64" t="s">
        <v>1663</v>
      </c>
      <c r="H7466" s="416" t="s">
        <v>1262</v>
      </c>
      <c r="I7466" s="70"/>
      <c r="J7466" s="425"/>
      <c r="K7466" s="416"/>
      <c r="L7466" s="416"/>
      <c r="M7466" s="65"/>
    </row>
    <row r="7467" spans="2:13">
      <c r="B7467" s="66" t="s">
        <v>1659</v>
      </c>
      <c r="C7467" s="86">
        <v>306.29000000000002</v>
      </c>
      <c r="D7467" s="71" t="s">
        <v>1664</v>
      </c>
      <c r="E7467" s="90">
        <v>70</v>
      </c>
      <c r="F7467" s="68"/>
      <c r="G7467" s="72" t="s">
        <v>1664</v>
      </c>
      <c r="H7467" s="90">
        <v>110</v>
      </c>
      <c r="I7467" s="69"/>
      <c r="J7467" s="127"/>
      <c r="K7467" s="416"/>
      <c r="L7467" s="416"/>
      <c r="M7467" s="65"/>
    </row>
    <row r="7468" spans="2:13">
      <c r="B7468" s="66" t="s">
        <v>1660</v>
      </c>
      <c r="C7468" s="86">
        <v>461.04</v>
      </c>
      <c r="D7468" s="838" t="s">
        <v>1668</v>
      </c>
      <c r="E7468" s="839"/>
      <c r="F7468" s="839"/>
      <c r="G7468" s="839"/>
      <c r="H7468" s="839"/>
      <c r="I7468" s="840"/>
      <c r="J7468" s="127"/>
      <c r="K7468" s="416"/>
      <c r="L7468" s="416"/>
      <c r="M7468" s="65"/>
    </row>
    <row r="7469" spans="2:13">
      <c r="B7469" s="66" t="s">
        <v>1728</v>
      </c>
      <c r="C7469" s="86">
        <v>184.93</v>
      </c>
      <c r="D7469" s="841" t="s">
        <v>1661</v>
      </c>
      <c r="E7469" s="842"/>
      <c r="F7469" s="842"/>
      <c r="G7469" s="842" t="s">
        <v>1662</v>
      </c>
      <c r="H7469" s="842"/>
      <c r="I7469" s="843"/>
      <c r="J7469" s="127"/>
      <c r="K7469" s="416"/>
      <c r="L7469" s="416"/>
      <c r="M7469" s="65"/>
    </row>
    <row r="7470" spans="2:13">
      <c r="B7470" s="66" t="s">
        <v>1713</v>
      </c>
      <c r="C7470" s="86">
        <v>0.77</v>
      </c>
      <c r="D7470" s="63" t="s">
        <v>1663</v>
      </c>
      <c r="E7470" s="416" t="s">
        <v>1185</v>
      </c>
      <c r="F7470" s="416"/>
      <c r="G7470" s="64" t="s">
        <v>1663</v>
      </c>
      <c r="H7470" s="416" t="s">
        <v>761</v>
      </c>
      <c r="I7470" s="70"/>
      <c r="J7470" s="127"/>
      <c r="K7470" s="416"/>
      <c r="L7470" s="416"/>
      <c r="M7470" s="65"/>
    </row>
    <row r="7471" spans="2:13">
      <c r="B7471" s="66" t="s">
        <v>1714</v>
      </c>
      <c r="C7471" s="86">
        <v>0.54</v>
      </c>
      <c r="D7471" s="63" t="s">
        <v>1664</v>
      </c>
      <c r="E7471" s="90">
        <v>80</v>
      </c>
      <c r="F7471" s="68"/>
      <c r="G7471" s="72" t="s">
        <v>1664</v>
      </c>
      <c r="H7471" s="91">
        <v>80</v>
      </c>
      <c r="I7471" s="70"/>
      <c r="J7471" s="127"/>
      <c r="K7471" s="416"/>
      <c r="L7471" s="416"/>
      <c r="M7471" s="65"/>
    </row>
    <row r="7472" spans="2:13">
      <c r="B7472" s="844" t="s">
        <v>1671</v>
      </c>
      <c r="C7472" s="839"/>
      <c r="D7472" s="840"/>
      <c r="E7472" s="838" t="s">
        <v>1672</v>
      </c>
      <c r="F7472" s="839"/>
      <c r="G7472" s="840"/>
      <c r="H7472" s="838" t="s">
        <v>1673</v>
      </c>
      <c r="I7472" s="839"/>
      <c r="J7472" s="840"/>
      <c r="K7472" s="838" t="s">
        <v>1701</v>
      </c>
      <c r="L7472" s="839"/>
      <c r="M7472" s="845"/>
    </row>
    <row r="7473" spans="2:13">
      <c r="B7473" s="73" t="s">
        <v>1674</v>
      </c>
      <c r="C7473" s="418" t="s">
        <v>1675</v>
      </c>
      <c r="D7473" s="419" t="s">
        <v>1676</v>
      </c>
      <c r="E7473" s="417" t="s">
        <v>1674</v>
      </c>
      <c r="F7473" s="418" t="s">
        <v>1675</v>
      </c>
      <c r="G7473" s="419" t="s">
        <v>1676</v>
      </c>
      <c r="H7473" s="417" t="s">
        <v>1694</v>
      </c>
      <c r="I7473" s="418" t="s">
        <v>1731</v>
      </c>
      <c r="J7473" s="419" t="s">
        <v>1732</v>
      </c>
      <c r="K7473" s="417" t="s">
        <v>1702</v>
      </c>
      <c r="L7473" s="418"/>
      <c r="M7473" s="77" t="s">
        <v>1703</v>
      </c>
    </row>
    <row r="7474" spans="2:13">
      <c r="B7474" s="61" t="s">
        <v>1678</v>
      </c>
      <c r="C7474" s="86" t="s">
        <v>1144</v>
      </c>
      <c r="D7474" s="92">
        <v>102</v>
      </c>
      <c r="E7474" s="415" t="s">
        <v>1678</v>
      </c>
      <c r="F7474" s="94" t="s">
        <v>944</v>
      </c>
      <c r="G7474" s="92">
        <v>68</v>
      </c>
      <c r="H7474" s="415" t="s">
        <v>1695</v>
      </c>
      <c r="I7474" s="86">
        <v>75</v>
      </c>
      <c r="J7474" s="92">
        <v>0</v>
      </c>
      <c r="K7474" s="415" t="s">
        <v>1704</v>
      </c>
      <c r="L7474" s="416"/>
      <c r="M7474" s="107">
        <v>25</v>
      </c>
    </row>
    <row r="7475" spans="2:13">
      <c r="B7475" s="61" t="s">
        <v>1679</v>
      </c>
      <c r="C7475" s="86" t="s">
        <v>1722</v>
      </c>
      <c r="D7475" s="92">
        <v>0</v>
      </c>
      <c r="E7475" s="415" t="s">
        <v>1679</v>
      </c>
      <c r="F7475" s="86" t="s">
        <v>1722</v>
      </c>
      <c r="G7475" s="92">
        <v>0</v>
      </c>
      <c r="H7475" s="415" t="s">
        <v>1696</v>
      </c>
      <c r="I7475" s="86">
        <v>100</v>
      </c>
      <c r="J7475" s="92">
        <v>20</v>
      </c>
      <c r="K7475" s="415" t="s">
        <v>1735</v>
      </c>
      <c r="L7475" s="416"/>
      <c r="M7475" s="107">
        <v>0</v>
      </c>
    </row>
    <row r="7476" spans="2:13">
      <c r="B7476" s="61" t="s">
        <v>1680</v>
      </c>
      <c r="C7476" s="86" t="s">
        <v>1722</v>
      </c>
      <c r="D7476" s="92">
        <v>0</v>
      </c>
      <c r="E7476" s="415" t="s">
        <v>1680</v>
      </c>
      <c r="F7476" s="96" t="s">
        <v>1346</v>
      </c>
      <c r="G7476" s="92">
        <v>60</v>
      </c>
      <c r="H7476" s="415" t="s">
        <v>1697</v>
      </c>
      <c r="I7476" s="86">
        <v>0</v>
      </c>
      <c r="J7476" s="92">
        <v>20</v>
      </c>
      <c r="K7476" s="67" t="s">
        <v>1706</v>
      </c>
      <c r="L7476" s="68"/>
      <c r="M7476" s="101">
        <v>0</v>
      </c>
    </row>
    <row r="7477" spans="2:13">
      <c r="B7477" s="61" t="s">
        <v>1681</v>
      </c>
      <c r="C7477" s="86" t="s">
        <v>1722</v>
      </c>
      <c r="D7477" s="92">
        <v>0</v>
      </c>
      <c r="E7477" s="415" t="s">
        <v>1681</v>
      </c>
      <c r="F7477" s="96" t="s">
        <v>1194</v>
      </c>
      <c r="G7477" s="92">
        <v>60</v>
      </c>
      <c r="H7477" s="415" t="s">
        <v>1698</v>
      </c>
      <c r="I7477" s="86">
        <v>0</v>
      </c>
      <c r="J7477" s="92">
        <v>0</v>
      </c>
      <c r="K7477" s="838" t="s">
        <v>1707</v>
      </c>
      <c r="L7477" s="839"/>
      <c r="M7477" s="845"/>
    </row>
    <row r="7478" spans="2:13">
      <c r="B7478" s="61" t="s">
        <v>1682</v>
      </c>
      <c r="C7478" s="86" t="s">
        <v>1722</v>
      </c>
      <c r="D7478" s="92">
        <v>0</v>
      </c>
      <c r="E7478" s="415" t="s">
        <v>1682</v>
      </c>
      <c r="F7478" s="86" t="s">
        <v>1722</v>
      </c>
      <c r="G7478" s="92">
        <v>0</v>
      </c>
      <c r="H7478" s="416" t="s">
        <v>1724</v>
      </c>
      <c r="I7478" s="86">
        <v>50</v>
      </c>
      <c r="J7478" s="92">
        <v>0</v>
      </c>
      <c r="K7478" s="846" t="s">
        <v>1708</v>
      </c>
      <c r="L7478" s="847"/>
      <c r="M7478" s="107">
        <v>0</v>
      </c>
    </row>
    <row r="7479" spans="2:13">
      <c r="B7479" s="61" t="s">
        <v>1683</v>
      </c>
      <c r="C7479" s="86" t="s">
        <v>1722</v>
      </c>
      <c r="D7479" s="92">
        <v>0</v>
      </c>
      <c r="E7479" s="415" t="s">
        <v>1683</v>
      </c>
      <c r="F7479" s="86" t="s">
        <v>956</v>
      </c>
      <c r="G7479" s="92">
        <v>52</v>
      </c>
      <c r="H7479" s="415" t="s">
        <v>1699</v>
      </c>
      <c r="I7479" s="86">
        <v>0</v>
      </c>
      <c r="J7479" s="92">
        <v>0</v>
      </c>
      <c r="K7479" s="846" t="s">
        <v>1709</v>
      </c>
      <c r="L7479" s="847"/>
      <c r="M7479" s="107">
        <v>0</v>
      </c>
    </row>
    <row r="7480" spans="2:13">
      <c r="B7480" s="61" t="s">
        <v>1684</v>
      </c>
      <c r="C7480" s="86" t="s">
        <v>1722</v>
      </c>
      <c r="D7480" s="92">
        <v>0</v>
      </c>
      <c r="E7480" s="415" t="s">
        <v>1684</v>
      </c>
      <c r="F7480" s="86" t="s">
        <v>1722</v>
      </c>
      <c r="G7480" s="92">
        <v>0</v>
      </c>
      <c r="H7480" s="415" t="s">
        <v>1685</v>
      </c>
      <c r="I7480" s="86">
        <v>85</v>
      </c>
      <c r="J7480" s="92">
        <v>0</v>
      </c>
      <c r="K7480" s="846" t="s">
        <v>1710</v>
      </c>
      <c r="L7480" s="847"/>
      <c r="M7480" s="107">
        <v>0</v>
      </c>
    </row>
    <row r="7481" spans="2:13">
      <c r="B7481" s="61" t="s">
        <v>1685</v>
      </c>
      <c r="C7481" s="86" t="s">
        <v>1722</v>
      </c>
      <c r="D7481" s="92">
        <v>0</v>
      </c>
      <c r="E7481" s="415" t="s">
        <v>1685</v>
      </c>
      <c r="F7481" s="86" t="s">
        <v>1722</v>
      </c>
      <c r="G7481" s="92">
        <v>0</v>
      </c>
      <c r="H7481" s="415" t="s">
        <v>1700</v>
      </c>
      <c r="I7481" s="100">
        <v>70</v>
      </c>
      <c r="J7481" s="106">
        <v>0</v>
      </c>
      <c r="K7481" s="593" t="s">
        <v>2003</v>
      </c>
      <c r="L7481" s="100"/>
      <c r="M7481" s="101">
        <v>0</v>
      </c>
    </row>
    <row r="7482" spans="2:13">
      <c r="B7482" s="61" t="s">
        <v>1686</v>
      </c>
      <c r="C7482" s="86" t="s">
        <v>1722</v>
      </c>
      <c r="D7482" s="92">
        <v>0</v>
      </c>
      <c r="E7482" s="415" t="s">
        <v>1686</v>
      </c>
      <c r="F7482" s="86" t="s">
        <v>1722</v>
      </c>
      <c r="G7482" s="92">
        <v>0</v>
      </c>
      <c r="H7482" s="848" t="s">
        <v>1712</v>
      </c>
      <c r="I7482" s="849"/>
      <c r="J7482" s="81" t="s">
        <v>1711</v>
      </c>
      <c r="K7482" s="97">
        <v>40</v>
      </c>
      <c r="L7482" s="82" t="s">
        <v>1705</v>
      </c>
      <c r="M7482" s="98">
        <v>265</v>
      </c>
    </row>
    <row r="7483" spans="2:13">
      <c r="B7483" s="61" t="s">
        <v>1687</v>
      </c>
      <c r="C7483" s="86" t="s">
        <v>1722</v>
      </c>
      <c r="D7483" s="92">
        <v>0</v>
      </c>
      <c r="E7483" s="415" t="s">
        <v>1687</v>
      </c>
      <c r="F7483" s="86" t="s">
        <v>1722</v>
      </c>
      <c r="G7483" s="92">
        <v>0</v>
      </c>
      <c r="H7483" s="416"/>
      <c r="I7483" s="416"/>
      <c r="J7483" s="416"/>
      <c r="K7483" s="416"/>
      <c r="L7483" s="416"/>
      <c r="M7483" s="65"/>
    </row>
    <row r="7484" spans="2:13">
      <c r="B7484" s="61" t="s">
        <v>1688</v>
      </c>
      <c r="C7484" s="86" t="s">
        <v>1722</v>
      </c>
      <c r="D7484" s="92">
        <v>0</v>
      </c>
      <c r="E7484" s="415" t="s">
        <v>1688</v>
      </c>
      <c r="F7484" s="86" t="s">
        <v>13</v>
      </c>
      <c r="G7484" s="92">
        <v>90</v>
      </c>
      <c r="H7484" s="416"/>
      <c r="I7484" s="416"/>
      <c r="J7484" s="416"/>
      <c r="K7484" s="416"/>
      <c r="L7484" s="416"/>
      <c r="M7484" s="65"/>
    </row>
    <row r="7485" spans="2:13">
      <c r="B7485" s="61" t="s">
        <v>1689</v>
      </c>
      <c r="C7485" s="86" t="s">
        <v>1722</v>
      </c>
      <c r="D7485" s="92">
        <v>0</v>
      </c>
      <c r="E7485" s="415" t="s">
        <v>1689</v>
      </c>
      <c r="F7485" s="94" t="s">
        <v>1196</v>
      </c>
      <c r="G7485" s="92">
        <v>60</v>
      </c>
      <c r="H7485" s="416"/>
      <c r="I7485" s="416"/>
      <c r="J7485" s="416"/>
      <c r="K7485" s="416"/>
      <c r="L7485" s="416"/>
      <c r="M7485" s="65"/>
    </row>
    <row r="7486" spans="2:13">
      <c r="B7486" s="61" t="s">
        <v>1690</v>
      </c>
      <c r="C7486" s="94" t="s">
        <v>1157</v>
      </c>
      <c r="D7486" s="92">
        <v>40</v>
      </c>
      <c r="E7486" s="415" t="s">
        <v>1690</v>
      </c>
      <c r="F7486" s="86" t="s">
        <v>1722</v>
      </c>
      <c r="G7486" s="92">
        <v>0</v>
      </c>
      <c r="H7486" s="416"/>
      <c r="I7486" s="416"/>
      <c r="J7486" s="416"/>
      <c r="K7486" s="416"/>
      <c r="L7486" s="416"/>
      <c r="M7486" s="65"/>
    </row>
    <row r="7487" spans="2:13">
      <c r="B7487" s="61" t="s">
        <v>1691</v>
      </c>
      <c r="C7487" s="86" t="s">
        <v>1723</v>
      </c>
      <c r="D7487" s="92" t="s">
        <v>1723</v>
      </c>
      <c r="E7487" s="415" t="s">
        <v>1691</v>
      </c>
      <c r="F7487" s="86" t="s">
        <v>1723</v>
      </c>
      <c r="G7487" s="92" t="s">
        <v>1723</v>
      </c>
      <c r="H7487" s="86" t="s">
        <v>1716</v>
      </c>
      <c r="I7487" s="416"/>
      <c r="J7487" s="85" t="s">
        <v>1717</v>
      </c>
      <c r="K7487" s="416"/>
      <c r="L7487" s="85" t="s">
        <v>1718</v>
      </c>
      <c r="M7487" s="65"/>
    </row>
    <row r="7488" spans="2:13">
      <c r="B7488" s="61" t="s">
        <v>1692</v>
      </c>
      <c r="C7488" s="86" t="s">
        <v>1722</v>
      </c>
      <c r="D7488" s="92">
        <v>0</v>
      </c>
      <c r="E7488" s="415" t="s">
        <v>1692</v>
      </c>
      <c r="F7488" s="86" t="s">
        <v>1722</v>
      </c>
      <c r="G7488" s="92">
        <v>0</v>
      </c>
      <c r="H7488" s="416"/>
      <c r="I7488" s="416"/>
      <c r="J7488" s="416"/>
      <c r="K7488" s="416"/>
      <c r="L7488" s="416"/>
      <c r="M7488" s="65"/>
    </row>
    <row r="7489" spans="2:13">
      <c r="B7489" s="61" t="s">
        <v>1677</v>
      </c>
      <c r="C7489" s="86" t="s">
        <v>1723</v>
      </c>
      <c r="D7489" s="92" t="s">
        <v>1723</v>
      </c>
      <c r="E7489" s="415" t="s">
        <v>1677</v>
      </c>
      <c r="F7489" s="86" t="s">
        <v>1723</v>
      </c>
      <c r="G7489" s="92" t="s">
        <v>1723</v>
      </c>
      <c r="H7489" s="416"/>
      <c r="I7489" s="416"/>
      <c r="J7489" s="416"/>
      <c r="K7489" s="416"/>
      <c r="L7489" s="416"/>
      <c r="M7489" s="65"/>
    </row>
    <row r="7490" spans="2:13">
      <c r="B7490" s="61" t="s">
        <v>1693</v>
      </c>
      <c r="C7490" s="86" t="s">
        <v>1722</v>
      </c>
      <c r="D7490" s="92">
        <v>0</v>
      </c>
      <c r="E7490" s="415" t="s">
        <v>1693</v>
      </c>
      <c r="F7490" s="86" t="s">
        <v>1722</v>
      </c>
      <c r="G7490" s="92">
        <v>0</v>
      </c>
      <c r="H7490" s="416"/>
      <c r="I7490" s="416"/>
      <c r="J7490" s="416"/>
      <c r="K7490" s="416"/>
      <c r="L7490" s="416"/>
      <c r="M7490" s="65"/>
    </row>
    <row r="7491" spans="2:13" ht="15.75" thickBot="1">
      <c r="B7491" s="102" t="s">
        <v>1729</v>
      </c>
      <c r="C7491" s="93"/>
      <c r="D7491" s="108">
        <v>71</v>
      </c>
      <c r="E7491" s="103" t="s">
        <v>1730</v>
      </c>
      <c r="F7491" s="93"/>
      <c r="G7491" s="108">
        <v>65</v>
      </c>
      <c r="H7491" s="83"/>
      <c r="I7491" s="83"/>
      <c r="J7491" s="83"/>
      <c r="K7491" s="83"/>
      <c r="L7491" s="83"/>
      <c r="M7491" s="84"/>
    </row>
    <row r="7492" spans="2:13" ht="15.75" thickTop="1">
      <c r="B7492" s="104"/>
      <c r="C7492" s="105"/>
      <c r="D7492" s="142"/>
      <c r="E7492" s="104"/>
      <c r="F7492" s="105"/>
      <c r="G7492" s="142"/>
      <c r="H7492" s="58"/>
      <c r="I7492" s="58"/>
      <c r="J7492" s="58"/>
      <c r="K7492" s="58"/>
      <c r="L7492" s="58"/>
      <c r="M7492" s="58"/>
    </row>
    <row r="7493" spans="2:13">
      <c r="B7493" s="104"/>
      <c r="C7493" s="105"/>
      <c r="D7493" s="142"/>
      <c r="E7493" s="104"/>
      <c r="F7493" s="105"/>
      <c r="G7493" s="142"/>
      <c r="H7493" s="58"/>
      <c r="I7493" s="58"/>
      <c r="J7493" s="58"/>
      <c r="K7493" s="58"/>
      <c r="L7493" s="58"/>
      <c r="M7493" s="58"/>
    </row>
    <row r="7494" spans="2:13" ht="15.75" thickBot="1">
      <c r="B7494" s="104"/>
      <c r="C7494" s="105"/>
      <c r="D7494" s="142"/>
      <c r="E7494" s="104"/>
      <c r="F7494" s="105"/>
      <c r="G7494" s="142"/>
      <c r="H7494" s="58"/>
      <c r="I7494" s="58"/>
      <c r="J7494" s="58"/>
      <c r="K7494" s="58"/>
      <c r="L7494" s="58"/>
      <c r="M7494" s="58"/>
    </row>
    <row r="7495" spans="2:13" ht="16.5" thickTop="1" thickBot="1">
      <c r="B7495" s="833" t="s">
        <v>1967</v>
      </c>
      <c r="C7495" s="834"/>
      <c r="D7495" s="835" t="s">
        <v>1658</v>
      </c>
      <c r="E7495" s="836"/>
      <c r="F7495" s="836"/>
      <c r="G7495" s="836"/>
      <c r="H7495" s="836"/>
      <c r="I7495" s="837"/>
      <c r="J7495" s="131"/>
      <c r="K7495" s="59"/>
      <c r="L7495" s="59"/>
      <c r="M7495" s="60"/>
    </row>
    <row r="7496" spans="2:13" ht="15.75" thickTop="1">
      <c r="B7496" s="66" t="s">
        <v>1667</v>
      </c>
      <c r="C7496" s="603" t="s">
        <v>2072</v>
      </c>
      <c r="D7496" s="525" t="s">
        <v>1652</v>
      </c>
      <c r="E7496" s="526" t="s">
        <v>1653</v>
      </c>
      <c r="F7496" s="526" t="s">
        <v>1654</v>
      </c>
      <c r="G7496" s="526" t="s">
        <v>1656</v>
      </c>
      <c r="H7496" s="526" t="s">
        <v>1655</v>
      </c>
      <c r="I7496" s="527" t="s">
        <v>1657</v>
      </c>
      <c r="J7496" s="132"/>
      <c r="K7496" s="529"/>
      <c r="L7496" s="529"/>
      <c r="M7496" s="65"/>
    </row>
    <row r="7497" spans="2:13">
      <c r="B7497" s="66" t="s">
        <v>1757</v>
      </c>
      <c r="C7497" s="86" t="s">
        <v>1792</v>
      </c>
      <c r="D7497" s="87">
        <v>73</v>
      </c>
      <c r="E7497" s="88">
        <v>95</v>
      </c>
      <c r="F7497" s="88">
        <v>62</v>
      </c>
      <c r="G7497" s="88">
        <v>85</v>
      </c>
      <c r="H7497" s="88">
        <v>65</v>
      </c>
      <c r="I7497" s="89">
        <v>85</v>
      </c>
      <c r="J7497" s="132"/>
      <c r="K7497" s="529"/>
      <c r="L7497" s="529"/>
      <c r="M7497" s="65"/>
    </row>
    <row r="7498" spans="2:13">
      <c r="B7498" s="66" t="s">
        <v>1665</v>
      </c>
      <c r="C7498" s="86" t="s">
        <v>11</v>
      </c>
      <c r="D7498" s="838" t="s">
        <v>1669</v>
      </c>
      <c r="E7498" s="839"/>
      <c r="F7498" s="839"/>
      <c r="G7498" s="839"/>
      <c r="H7498" s="839"/>
      <c r="I7498" s="840"/>
      <c r="J7498" s="132"/>
      <c r="K7498" s="529"/>
      <c r="L7498" s="529"/>
      <c r="M7498" s="65"/>
    </row>
    <row r="7499" spans="2:13">
      <c r="B7499" s="66" t="s">
        <v>1666</v>
      </c>
      <c r="C7499" s="86" t="s">
        <v>1723</v>
      </c>
      <c r="D7499" s="841" t="s">
        <v>1661</v>
      </c>
      <c r="E7499" s="842"/>
      <c r="F7499" s="842"/>
      <c r="G7499" s="842" t="s">
        <v>1662</v>
      </c>
      <c r="H7499" s="842"/>
      <c r="I7499" s="843"/>
      <c r="J7499" s="132"/>
      <c r="K7499" s="529"/>
      <c r="L7499" s="529"/>
      <c r="M7499" s="65"/>
    </row>
    <row r="7500" spans="2:13">
      <c r="B7500" s="66" t="s">
        <v>1670</v>
      </c>
      <c r="C7500" s="94" t="s">
        <v>1487</v>
      </c>
      <c r="D7500" s="63" t="s">
        <v>1663</v>
      </c>
      <c r="E7500" s="529" t="s">
        <v>1144</v>
      </c>
      <c r="F7500" s="529"/>
      <c r="G7500" s="64" t="s">
        <v>1663</v>
      </c>
      <c r="H7500" s="529" t="s">
        <v>1723</v>
      </c>
      <c r="I7500" s="70"/>
      <c r="J7500" s="132"/>
      <c r="K7500" s="529"/>
      <c r="L7500" s="529"/>
      <c r="M7500" s="65"/>
    </row>
    <row r="7501" spans="2:13">
      <c r="B7501" s="66" t="s">
        <v>1659</v>
      </c>
      <c r="C7501" s="86">
        <v>192.65</v>
      </c>
      <c r="D7501" s="71" t="s">
        <v>1664</v>
      </c>
      <c r="E7501" s="90">
        <v>102</v>
      </c>
      <c r="F7501" s="68"/>
      <c r="G7501" s="72" t="s">
        <v>1664</v>
      </c>
      <c r="H7501" s="90" t="s">
        <v>1723</v>
      </c>
      <c r="I7501" s="69"/>
      <c r="J7501" s="132"/>
      <c r="K7501" s="529"/>
      <c r="L7501" s="529"/>
      <c r="M7501" s="65"/>
    </row>
    <row r="7502" spans="2:13">
      <c r="B7502" s="66" t="s">
        <v>1660</v>
      </c>
      <c r="C7502" s="86">
        <v>201.41</v>
      </c>
      <c r="D7502" s="838" t="s">
        <v>1668</v>
      </c>
      <c r="E7502" s="839"/>
      <c r="F7502" s="839"/>
      <c r="G7502" s="839"/>
      <c r="H7502" s="839"/>
      <c r="I7502" s="840"/>
      <c r="J7502" s="132"/>
      <c r="K7502" s="529"/>
      <c r="L7502" s="529"/>
      <c r="M7502" s="65"/>
    </row>
    <row r="7503" spans="2:13">
      <c r="B7503" s="66" t="s">
        <v>1728</v>
      </c>
      <c r="C7503" s="140">
        <v>432.89</v>
      </c>
      <c r="D7503" s="841" t="s">
        <v>1661</v>
      </c>
      <c r="E7503" s="842"/>
      <c r="F7503" s="842"/>
      <c r="G7503" s="842" t="s">
        <v>1662</v>
      </c>
      <c r="H7503" s="842"/>
      <c r="I7503" s="843"/>
      <c r="J7503" s="132"/>
      <c r="K7503" s="529"/>
      <c r="L7503" s="529"/>
      <c r="M7503" s="65"/>
    </row>
    <row r="7504" spans="2:13">
      <c r="B7504" s="66" t="s">
        <v>1713</v>
      </c>
      <c r="C7504" s="86">
        <v>1.1200000000000001</v>
      </c>
      <c r="D7504" s="63" t="s">
        <v>1663</v>
      </c>
      <c r="E7504" s="529" t="s">
        <v>1280</v>
      </c>
      <c r="F7504" s="529"/>
      <c r="G7504" s="64" t="s">
        <v>1663</v>
      </c>
      <c r="H7504" s="529" t="s">
        <v>1723</v>
      </c>
      <c r="I7504" s="70"/>
      <c r="J7504" s="132"/>
      <c r="K7504" s="529"/>
      <c r="L7504" s="529"/>
      <c r="M7504" s="65"/>
    </row>
    <row r="7505" spans="2:13">
      <c r="B7505" s="66" t="s">
        <v>1714</v>
      </c>
      <c r="C7505" s="86">
        <v>1.31</v>
      </c>
      <c r="D7505" s="63" t="s">
        <v>1664</v>
      </c>
      <c r="E7505" s="90">
        <v>60</v>
      </c>
      <c r="F7505" s="68"/>
      <c r="G7505" s="72" t="s">
        <v>1664</v>
      </c>
      <c r="H7505" s="91" t="s">
        <v>1723</v>
      </c>
      <c r="I7505" s="70"/>
      <c r="J7505" s="132"/>
      <c r="K7505" s="529"/>
      <c r="L7505" s="529"/>
      <c r="M7505" s="65"/>
    </row>
    <row r="7506" spans="2:13">
      <c r="B7506" s="844" t="s">
        <v>1671</v>
      </c>
      <c r="C7506" s="839"/>
      <c r="D7506" s="840"/>
      <c r="E7506" s="838" t="s">
        <v>1672</v>
      </c>
      <c r="F7506" s="839"/>
      <c r="G7506" s="840"/>
      <c r="H7506" s="838" t="s">
        <v>1673</v>
      </c>
      <c r="I7506" s="839"/>
      <c r="J7506" s="840"/>
      <c r="K7506" s="838" t="s">
        <v>1701</v>
      </c>
      <c r="L7506" s="839"/>
      <c r="M7506" s="845"/>
    </row>
    <row r="7507" spans="2:13">
      <c r="B7507" s="73" t="s">
        <v>1674</v>
      </c>
      <c r="C7507" s="526" t="s">
        <v>1675</v>
      </c>
      <c r="D7507" s="527" t="s">
        <v>1676</v>
      </c>
      <c r="E7507" s="525" t="s">
        <v>1674</v>
      </c>
      <c r="F7507" s="526" t="s">
        <v>1675</v>
      </c>
      <c r="G7507" s="527" t="s">
        <v>1676</v>
      </c>
      <c r="H7507" s="525" t="s">
        <v>1694</v>
      </c>
      <c r="I7507" s="526" t="s">
        <v>1731</v>
      </c>
      <c r="J7507" s="527" t="s">
        <v>1732</v>
      </c>
      <c r="K7507" s="525" t="s">
        <v>1702</v>
      </c>
      <c r="L7507" s="526"/>
      <c r="M7507" s="77" t="s">
        <v>1703</v>
      </c>
    </row>
    <row r="7508" spans="2:13">
      <c r="B7508" s="61" t="s">
        <v>1678</v>
      </c>
      <c r="C7508" s="86" t="s">
        <v>1723</v>
      </c>
      <c r="D7508" s="92" t="s">
        <v>1723</v>
      </c>
      <c r="E7508" s="528" t="s">
        <v>1678</v>
      </c>
      <c r="F7508" s="86" t="s">
        <v>1723</v>
      </c>
      <c r="G7508" s="92" t="s">
        <v>1723</v>
      </c>
      <c r="H7508" s="528" t="s">
        <v>1695</v>
      </c>
      <c r="I7508" s="86">
        <v>0</v>
      </c>
      <c r="J7508" s="92">
        <v>0</v>
      </c>
      <c r="K7508" s="528" t="s">
        <v>1704</v>
      </c>
      <c r="L7508" s="529"/>
      <c r="M7508" s="107">
        <v>25</v>
      </c>
    </row>
    <row r="7509" spans="2:13">
      <c r="B7509" s="61" t="s">
        <v>1679</v>
      </c>
      <c r="C7509" s="86" t="s">
        <v>1722</v>
      </c>
      <c r="D7509" s="92">
        <v>0</v>
      </c>
      <c r="E7509" s="528" t="s">
        <v>1679</v>
      </c>
      <c r="F7509" s="86" t="s">
        <v>1722</v>
      </c>
      <c r="G7509" s="92">
        <v>0</v>
      </c>
      <c r="H7509" s="528" t="s">
        <v>1696</v>
      </c>
      <c r="I7509" s="86">
        <v>100</v>
      </c>
      <c r="J7509" s="92">
        <v>10</v>
      </c>
      <c r="K7509" s="528" t="s">
        <v>1735</v>
      </c>
      <c r="L7509" s="529"/>
      <c r="M7509" s="107">
        <v>0</v>
      </c>
    </row>
    <row r="7510" spans="2:13">
      <c r="B7510" s="61" t="s">
        <v>1680</v>
      </c>
      <c r="C7510" s="86" t="s">
        <v>1722</v>
      </c>
      <c r="D7510" s="92">
        <v>0</v>
      </c>
      <c r="E7510" s="528" t="s">
        <v>1680</v>
      </c>
      <c r="F7510" s="86" t="s">
        <v>1722</v>
      </c>
      <c r="G7510" s="92">
        <v>0</v>
      </c>
      <c r="H7510" s="528" t="s">
        <v>1697</v>
      </c>
      <c r="I7510" s="86">
        <v>0</v>
      </c>
      <c r="J7510" s="92">
        <v>30</v>
      </c>
      <c r="K7510" s="67" t="s">
        <v>1706</v>
      </c>
      <c r="L7510" s="68"/>
      <c r="M7510" s="101">
        <v>0</v>
      </c>
    </row>
    <row r="7511" spans="2:13">
      <c r="B7511" s="61" t="s">
        <v>1681</v>
      </c>
      <c r="C7511" s="86" t="s">
        <v>1722</v>
      </c>
      <c r="D7511" s="92">
        <v>0</v>
      </c>
      <c r="E7511" s="528" t="s">
        <v>1681</v>
      </c>
      <c r="F7511" s="96" t="s">
        <v>1307</v>
      </c>
      <c r="G7511" s="92">
        <v>95</v>
      </c>
      <c r="H7511" s="528" t="s">
        <v>1698</v>
      </c>
      <c r="I7511" s="86">
        <v>0</v>
      </c>
      <c r="J7511" s="92">
        <v>0</v>
      </c>
      <c r="K7511" s="838" t="s">
        <v>1707</v>
      </c>
      <c r="L7511" s="839"/>
      <c r="M7511" s="845"/>
    </row>
    <row r="7512" spans="2:13">
      <c r="B7512" s="61" t="s">
        <v>1682</v>
      </c>
      <c r="C7512" s="86" t="s">
        <v>1722</v>
      </c>
      <c r="D7512" s="92">
        <v>0</v>
      </c>
      <c r="E7512" s="528" t="s">
        <v>1682</v>
      </c>
      <c r="F7512" s="94" t="s">
        <v>824</v>
      </c>
      <c r="G7512" s="92">
        <v>80</v>
      </c>
      <c r="H7512" s="529" t="s">
        <v>1724</v>
      </c>
      <c r="I7512" s="86">
        <v>50</v>
      </c>
      <c r="J7512" s="92">
        <v>0</v>
      </c>
      <c r="K7512" s="846" t="s">
        <v>1708</v>
      </c>
      <c r="L7512" s="847"/>
      <c r="M7512" s="107">
        <v>0</v>
      </c>
    </row>
    <row r="7513" spans="2:13">
      <c r="B7513" s="61" t="s">
        <v>1683</v>
      </c>
      <c r="C7513" s="86" t="s">
        <v>1722</v>
      </c>
      <c r="D7513" s="92">
        <v>0</v>
      </c>
      <c r="E7513" s="528" t="s">
        <v>1683</v>
      </c>
      <c r="F7513" s="86" t="s">
        <v>1722</v>
      </c>
      <c r="G7513" s="92">
        <v>0</v>
      </c>
      <c r="H7513" s="528" t="s">
        <v>1699</v>
      </c>
      <c r="I7513" s="86">
        <v>100</v>
      </c>
      <c r="J7513" s="92">
        <v>30</v>
      </c>
      <c r="K7513" s="846" t="s">
        <v>1709</v>
      </c>
      <c r="L7513" s="847"/>
      <c r="M7513" s="107">
        <v>0</v>
      </c>
    </row>
    <row r="7514" spans="2:13">
      <c r="B7514" s="61" t="s">
        <v>1684</v>
      </c>
      <c r="C7514" s="94" t="s">
        <v>787</v>
      </c>
      <c r="D7514" s="92">
        <v>60</v>
      </c>
      <c r="E7514" s="528" t="s">
        <v>1684</v>
      </c>
      <c r="F7514" s="86" t="s">
        <v>1722</v>
      </c>
      <c r="G7514" s="92">
        <v>0</v>
      </c>
      <c r="H7514" s="528" t="s">
        <v>1685</v>
      </c>
      <c r="I7514" s="86">
        <v>85</v>
      </c>
      <c r="J7514" s="92">
        <v>0</v>
      </c>
      <c r="K7514" s="846" t="s">
        <v>1710</v>
      </c>
      <c r="L7514" s="847"/>
      <c r="M7514" s="107">
        <v>0</v>
      </c>
    </row>
    <row r="7515" spans="2:13">
      <c r="B7515" s="61" t="s">
        <v>1685</v>
      </c>
      <c r="C7515" s="86" t="s">
        <v>1722</v>
      </c>
      <c r="D7515" s="92">
        <v>0</v>
      </c>
      <c r="E7515" s="528" t="s">
        <v>1685</v>
      </c>
      <c r="F7515" s="86" t="s">
        <v>1722</v>
      </c>
      <c r="G7515" s="92">
        <v>0</v>
      </c>
      <c r="H7515" s="528" t="s">
        <v>1700</v>
      </c>
      <c r="I7515" s="100">
        <v>70</v>
      </c>
      <c r="J7515" s="106">
        <v>0</v>
      </c>
      <c r="K7515" s="593" t="s">
        <v>2003</v>
      </c>
      <c r="L7515" s="100"/>
      <c r="M7515" s="101">
        <v>0</v>
      </c>
    </row>
    <row r="7516" spans="2:13">
      <c r="B7516" s="61" t="s">
        <v>1686</v>
      </c>
      <c r="C7516" s="94" t="s">
        <v>811</v>
      </c>
      <c r="D7516" s="92">
        <v>100</v>
      </c>
      <c r="E7516" s="528" t="s">
        <v>1686</v>
      </c>
      <c r="F7516" s="86" t="s">
        <v>1722</v>
      </c>
      <c r="G7516" s="92">
        <v>0</v>
      </c>
      <c r="H7516" s="848" t="s">
        <v>1712</v>
      </c>
      <c r="I7516" s="849"/>
      <c r="J7516" s="81" t="s">
        <v>1711</v>
      </c>
      <c r="K7516" s="97">
        <v>40</v>
      </c>
      <c r="L7516" s="82" t="s">
        <v>1705</v>
      </c>
      <c r="M7516" s="98">
        <v>195</v>
      </c>
    </row>
    <row r="7517" spans="2:13">
      <c r="B7517" s="61" t="s">
        <v>1687</v>
      </c>
      <c r="C7517" s="86" t="s">
        <v>693</v>
      </c>
      <c r="D7517" s="92">
        <v>36</v>
      </c>
      <c r="E7517" s="528" t="s">
        <v>1687</v>
      </c>
      <c r="F7517" s="86" t="s">
        <v>1722</v>
      </c>
      <c r="G7517" s="92">
        <v>0</v>
      </c>
      <c r="H7517" s="529"/>
      <c r="I7517" s="529"/>
      <c r="J7517" s="529"/>
      <c r="K7517" s="529"/>
      <c r="L7517" s="529"/>
      <c r="M7517" s="65"/>
    </row>
    <row r="7518" spans="2:13">
      <c r="B7518" s="61" t="s">
        <v>1688</v>
      </c>
      <c r="C7518" s="96" t="s">
        <v>1372</v>
      </c>
      <c r="D7518" s="92">
        <v>72</v>
      </c>
      <c r="E7518" s="528" t="s">
        <v>1688</v>
      </c>
      <c r="F7518" s="86" t="s">
        <v>13</v>
      </c>
      <c r="G7518" s="92">
        <v>90</v>
      </c>
      <c r="H7518" s="529"/>
      <c r="I7518" s="529"/>
      <c r="J7518" s="529"/>
      <c r="K7518" s="529"/>
      <c r="L7518" s="529"/>
      <c r="M7518" s="65"/>
    </row>
    <row r="7519" spans="2:13">
      <c r="B7519" s="61" t="s">
        <v>1689</v>
      </c>
      <c r="C7519" s="86" t="s">
        <v>1017</v>
      </c>
      <c r="D7519" s="92">
        <v>102</v>
      </c>
      <c r="E7519" s="528" t="s">
        <v>1689</v>
      </c>
      <c r="F7519" s="96" t="s">
        <v>1195</v>
      </c>
      <c r="G7519" s="92">
        <v>75</v>
      </c>
      <c r="H7519" s="529"/>
      <c r="I7519" s="529"/>
      <c r="J7519" s="529"/>
      <c r="K7519" s="529"/>
      <c r="L7519" s="529"/>
      <c r="M7519" s="65"/>
    </row>
    <row r="7520" spans="2:13">
      <c r="B7520" s="61" t="s">
        <v>1690</v>
      </c>
      <c r="C7520" s="86" t="s">
        <v>1722</v>
      </c>
      <c r="D7520" s="92">
        <v>0</v>
      </c>
      <c r="E7520" s="528" t="s">
        <v>1690</v>
      </c>
      <c r="F7520" s="86" t="s">
        <v>1722</v>
      </c>
      <c r="G7520" s="92">
        <v>0</v>
      </c>
      <c r="H7520" s="529"/>
      <c r="I7520" s="529"/>
      <c r="J7520" s="529"/>
      <c r="K7520" s="529"/>
      <c r="L7520" s="529"/>
      <c r="M7520" s="65"/>
    </row>
    <row r="7521" spans="2:13">
      <c r="B7521" s="61" t="s">
        <v>1691</v>
      </c>
      <c r="C7521" s="86" t="s">
        <v>656</v>
      </c>
      <c r="D7521" s="92">
        <v>30</v>
      </c>
      <c r="E7521" s="528" t="s">
        <v>1691</v>
      </c>
      <c r="F7521" s="96" t="s">
        <v>1185</v>
      </c>
      <c r="G7521" s="92">
        <v>80</v>
      </c>
      <c r="H7521" s="86" t="s">
        <v>1716</v>
      </c>
      <c r="I7521" s="529"/>
      <c r="J7521" s="85" t="s">
        <v>1717</v>
      </c>
      <c r="K7521" s="529"/>
      <c r="L7521" s="85" t="s">
        <v>1718</v>
      </c>
      <c r="M7521" s="65"/>
    </row>
    <row r="7522" spans="2:13">
      <c r="B7522" s="61" t="s">
        <v>1692</v>
      </c>
      <c r="C7522" s="86" t="s">
        <v>1722</v>
      </c>
      <c r="D7522" s="92">
        <v>0</v>
      </c>
      <c r="E7522" s="528" t="s">
        <v>1692</v>
      </c>
      <c r="F7522" s="86" t="s">
        <v>1722</v>
      </c>
      <c r="G7522" s="92">
        <v>0</v>
      </c>
      <c r="H7522" s="529"/>
      <c r="I7522" s="529"/>
      <c r="J7522" s="529"/>
      <c r="K7522" s="529"/>
      <c r="L7522" s="529"/>
      <c r="M7522" s="65"/>
    </row>
    <row r="7523" spans="2:13">
      <c r="B7523" s="61" t="s">
        <v>1677</v>
      </c>
      <c r="C7523" s="96" t="s">
        <v>1262</v>
      </c>
      <c r="D7523" s="92">
        <v>110</v>
      </c>
      <c r="E7523" s="528" t="s">
        <v>1677</v>
      </c>
      <c r="F7523" s="86" t="s">
        <v>1722</v>
      </c>
      <c r="G7523" s="92">
        <v>0</v>
      </c>
      <c r="H7523" s="529"/>
      <c r="I7523" s="529"/>
      <c r="J7523" s="529"/>
      <c r="K7523" s="529"/>
      <c r="L7523" s="529"/>
      <c r="M7523" s="65"/>
    </row>
    <row r="7524" spans="2:13">
      <c r="B7524" s="61" t="s">
        <v>1693</v>
      </c>
      <c r="C7524" s="99" t="s">
        <v>964</v>
      </c>
      <c r="D7524" s="92">
        <v>75</v>
      </c>
      <c r="E7524" s="528" t="s">
        <v>1693</v>
      </c>
      <c r="F7524" s="86" t="s">
        <v>1722</v>
      </c>
      <c r="G7524" s="92">
        <v>0</v>
      </c>
      <c r="H7524" s="529"/>
      <c r="I7524" s="529"/>
      <c r="J7524" s="529"/>
      <c r="K7524" s="529"/>
      <c r="L7524" s="529"/>
      <c r="M7524" s="65"/>
    </row>
    <row r="7525" spans="2:13" ht="15.75" thickBot="1">
      <c r="B7525" s="102" t="s">
        <v>1729</v>
      </c>
      <c r="C7525" s="93"/>
      <c r="D7525" s="108">
        <v>73</v>
      </c>
      <c r="E7525" s="103" t="s">
        <v>1730</v>
      </c>
      <c r="F7525" s="93"/>
      <c r="G7525" s="108">
        <v>84</v>
      </c>
      <c r="H7525" s="83"/>
      <c r="I7525" s="83"/>
      <c r="J7525" s="83"/>
      <c r="K7525" s="83"/>
      <c r="L7525" s="83"/>
      <c r="M7525" s="84"/>
    </row>
    <row r="7526" spans="2:13" ht="16.5" thickTop="1" thickBot="1">
      <c r="B7526" s="104"/>
      <c r="C7526" s="105"/>
      <c r="D7526" s="142"/>
      <c r="E7526" s="104"/>
      <c r="F7526" s="105"/>
      <c r="G7526" s="142"/>
      <c r="H7526" s="58"/>
      <c r="I7526" s="58"/>
      <c r="J7526" s="58"/>
      <c r="K7526" s="58"/>
      <c r="L7526" s="58"/>
      <c r="M7526" s="58"/>
    </row>
    <row r="7527" spans="2:13" ht="16.5" thickTop="1" thickBot="1">
      <c r="B7527" s="833" t="s">
        <v>1935</v>
      </c>
      <c r="C7527" s="834"/>
      <c r="D7527" s="835" t="s">
        <v>1658</v>
      </c>
      <c r="E7527" s="836"/>
      <c r="F7527" s="836"/>
      <c r="G7527" s="836"/>
      <c r="H7527" s="836"/>
      <c r="I7527" s="837"/>
      <c r="J7527" s="131"/>
      <c r="K7527" s="59"/>
      <c r="L7527" s="59"/>
      <c r="M7527" s="60"/>
    </row>
    <row r="7528" spans="2:13" ht="15.75" thickTop="1">
      <c r="B7528" s="66" t="s">
        <v>1667</v>
      </c>
      <c r="C7528" s="612" t="s">
        <v>2077</v>
      </c>
      <c r="D7528" s="441" t="s">
        <v>1652</v>
      </c>
      <c r="E7528" s="442" t="s">
        <v>1653</v>
      </c>
      <c r="F7528" s="442" t="s">
        <v>1654</v>
      </c>
      <c r="G7528" s="442" t="s">
        <v>1656</v>
      </c>
      <c r="H7528" s="442" t="s">
        <v>1655</v>
      </c>
      <c r="I7528" s="443" t="s">
        <v>1657</v>
      </c>
      <c r="J7528" s="132"/>
      <c r="K7528" s="440"/>
      <c r="L7528" s="440"/>
      <c r="M7528" s="65"/>
    </row>
    <row r="7529" spans="2:13">
      <c r="B7529" s="66" t="s">
        <v>1757</v>
      </c>
      <c r="C7529" s="86" t="s">
        <v>586</v>
      </c>
      <c r="D7529" s="87">
        <v>85</v>
      </c>
      <c r="E7529" s="88">
        <v>120</v>
      </c>
      <c r="F7529" s="88">
        <v>70</v>
      </c>
      <c r="G7529" s="88">
        <v>50</v>
      </c>
      <c r="H7529" s="88">
        <v>50</v>
      </c>
      <c r="I7529" s="89">
        <v>100</v>
      </c>
      <c r="J7529" s="132"/>
      <c r="K7529" s="440"/>
      <c r="L7529" s="440"/>
      <c r="M7529" s="65"/>
    </row>
    <row r="7530" spans="2:13">
      <c r="B7530" s="66" t="s">
        <v>1665</v>
      </c>
      <c r="C7530" s="86" t="s">
        <v>11</v>
      </c>
      <c r="D7530" s="838" t="s">
        <v>1669</v>
      </c>
      <c r="E7530" s="839"/>
      <c r="F7530" s="839"/>
      <c r="G7530" s="839"/>
      <c r="H7530" s="839"/>
      <c r="I7530" s="840"/>
      <c r="J7530" s="132"/>
      <c r="K7530" s="440"/>
      <c r="L7530" s="440"/>
      <c r="M7530" s="65"/>
    </row>
    <row r="7531" spans="2:13">
      <c r="B7531" s="66" t="s">
        <v>1666</v>
      </c>
      <c r="C7531" s="86" t="s">
        <v>6</v>
      </c>
      <c r="D7531" s="841" t="s">
        <v>1661</v>
      </c>
      <c r="E7531" s="842"/>
      <c r="F7531" s="842"/>
      <c r="G7531" s="842" t="s">
        <v>1662</v>
      </c>
      <c r="H7531" s="842"/>
      <c r="I7531" s="843"/>
      <c r="J7531" s="132"/>
      <c r="K7531" s="440"/>
      <c r="L7531" s="440"/>
      <c r="M7531" s="65"/>
    </row>
    <row r="7532" spans="2:13">
      <c r="B7532" s="66" t="s">
        <v>1670</v>
      </c>
      <c r="C7532" s="94" t="s">
        <v>1487</v>
      </c>
      <c r="D7532" s="63" t="s">
        <v>1663</v>
      </c>
      <c r="E7532" s="440" t="s">
        <v>1144</v>
      </c>
      <c r="F7532" s="440"/>
      <c r="G7532" s="64" t="s">
        <v>1663</v>
      </c>
      <c r="H7532" s="440" t="s">
        <v>695</v>
      </c>
      <c r="I7532" s="70"/>
      <c r="J7532" s="301"/>
      <c r="K7532" s="440"/>
      <c r="L7532" s="440"/>
      <c r="M7532" s="65"/>
    </row>
    <row r="7533" spans="2:13">
      <c r="B7533" s="66" t="s">
        <v>1659</v>
      </c>
      <c r="C7533" s="140">
        <v>788.7</v>
      </c>
      <c r="D7533" s="71" t="s">
        <v>1664</v>
      </c>
      <c r="E7533" s="90">
        <v>102</v>
      </c>
      <c r="F7533" s="68"/>
      <c r="G7533" s="72" t="s">
        <v>1664</v>
      </c>
      <c r="H7533" s="90">
        <v>120</v>
      </c>
      <c r="I7533" s="69"/>
      <c r="J7533" s="152"/>
      <c r="K7533" s="440"/>
      <c r="L7533" s="440"/>
      <c r="M7533" s="65"/>
    </row>
    <row r="7534" spans="2:13">
      <c r="B7534" s="66" t="s">
        <v>1660</v>
      </c>
      <c r="C7534" s="140">
        <v>282.95999999999998</v>
      </c>
      <c r="D7534" s="838" t="s">
        <v>1668</v>
      </c>
      <c r="E7534" s="839"/>
      <c r="F7534" s="839"/>
      <c r="G7534" s="839"/>
      <c r="H7534" s="839"/>
      <c r="I7534" s="840"/>
      <c r="J7534" s="152"/>
      <c r="K7534" s="440"/>
      <c r="L7534" s="440"/>
      <c r="M7534" s="65"/>
    </row>
    <row r="7535" spans="2:13">
      <c r="B7535" s="66" t="s">
        <v>1728</v>
      </c>
      <c r="C7535" s="140">
        <v>340.6</v>
      </c>
      <c r="D7535" s="841" t="s">
        <v>1661</v>
      </c>
      <c r="E7535" s="842"/>
      <c r="F7535" s="842"/>
      <c r="G7535" s="842" t="s">
        <v>1662</v>
      </c>
      <c r="H7535" s="842"/>
      <c r="I7535" s="843"/>
      <c r="J7535" s="152"/>
      <c r="K7535" s="440"/>
      <c r="L7535" s="440"/>
      <c r="M7535" s="65"/>
    </row>
    <row r="7536" spans="2:13">
      <c r="B7536" s="66" t="s">
        <v>1713</v>
      </c>
      <c r="C7536" s="86">
        <v>1.31</v>
      </c>
      <c r="D7536" s="63" t="s">
        <v>1663</v>
      </c>
      <c r="E7536" s="440" t="s">
        <v>944</v>
      </c>
      <c r="F7536" s="440"/>
      <c r="G7536" s="64" t="s">
        <v>1663</v>
      </c>
      <c r="H7536" s="440" t="s">
        <v>633</v>
      </c>
      <c r="I7536" s="70"/>
      <c r="J7536" s="152"/>
      <c r="K7536" s="440"/>
      <c r="L7536" s="440"/>
      <c r="M7536" s="65"/>
    </row>
    <row r="7537" spans="2:13">
      <c r="B7537" s="66" t="s">
        <v>1714</v>
      </c>
      <c r="C7537" s="86">
        <v>1.54</v>
      </c>
      <c r="D7537" s="63" t="s">
        <v>1664</v>
      </c>
      <c r="E7537" s="90">
        <v>68</v>
      </c>
      <c r="F7537" s="68"/>
      <c r="G7537" s="72" t="s">
        <v>1664</v>
      </c>
      <c r="H7537" s="91">
        <v>52</v>
      </c>
      <c r="I7537" s="70"/>
      <c r="J7537" s="152"/>
      <c r="K7537" s="440"/>
      <c r="L7537" s="440"/>
      <c r="M7537" s="65"/>
    </row>
    <row r="7538" spans="2:13">
      <c r="B7538" s="844" t="s">
        <v>1671</v>
      </c>
      <c r="C7538" s="839"/>
      <c r="D7538" s="840"/>
      <c r="E7538" s="838" t="s">
        <v>1672</v>
      </c>
      <c r="F7538" s="839"/>
      <c r="G7538" s="840"/>
      <c r="H7538" s="838" t="s">
        <v>1673</v>
      </c>
      <c r="I7538" s="839"/>
      <c r="J7538" s="840"/>
      <c r="K7538" s="838" t="s">
        <v>1701</v>
      </c>
      <c r="L7538" s="839"/>
      <c r="M7538" s="845"/>
    </row>
    <row r="7539" spans="2:13">
      <c r="B7539" s="73" t="s">
        <v>1674</v>
      </c>
      <c r="C7539" s="442" t="s">
        <v>1675</v>
      </c>
      <c r="D7539" s="443" t="s">
        <v>1676</v>
      </c>
      <c r="E7539" s="441" t="s">
        <v>1674</v>
      </c>
      <c r="F7539" s="442" t="s">
        <v>1675</v>
      </c>
      <c r="G7539" s="443" t="s">
        <v>1676</v>
      </c>
      <c r="H7539" s="441" t="s">
        <v>1694</v>
      </c>
      <c r="I7539" s="442" t="s">
        <v>1731</v>
      </c>
      <c r="J7539" s="443" t="s">
        <v>1732</v>
      </c>
      <c r="K7539" s="441" t="s">
        <v>1702</v>
      </c>
      <c r="L7539" s="442"/>
      <c r="M7539" s="77" t="s">
        <v>1703</v>
      </c>
    </row>
    <row r="7540" spans="2:13">
      <c r="B7540" s="61" t="s">
        <v>1678</v>
      </c>
      <c r="C7540" s="86" t="s">
        <v>1723</v>
      </c>
      <c r="D7540" s="92" t="s">
        <v>1723</v>
      </c>
      <c r="E7540" s="439" t="s">
        <v>1678</v>
      </c>
      <c r="F7540" s="86" t="s">
        <v>1723</v>
      </c>
      <c r="G7540" s="92" t="s">
        <v>1723</v>
      </c>
      <c r="H7540" s="439" t="s">
        <v>1695</v>
      </c>
      <c r="I7540" s="86">
        <v>0</v>
      </c>
      <c r="J7540" s="92">
        <v>10</v>
      </c>
      <c r="K7540" s="439" t="s">
        <v>1704</v>
      </c>
      <c r="L7540" s="440"/>
      <c r="M7540" s="107">
        <v>0</v>
      </c>
    </row>
    <row r="7541" spans="2:13">
      <c r="B7541" s="61" t="s">
        <v>1679</v>
      </c>
      <c r="C7541" s="86" t="s">
        <v>1722</v>
      </c>
      <c r="D7541" s="92">
        <v>0</v>
      </c>
      <c r="E7541" s="439" t="s">
        <v>1679</v>
      </c>
      <c r="F7541" s="94" t="s">
        <v>930</v>
      </c>
      <c r="G7541" s="92">
        <v>90</v>
      </c>
      <c r="H7541" s="439" t="s">
        <v>1696</v>
      </c>
      <c r="I7541" s="86">
        <v>90</v>
      </c>
      <c r="J7541" s="92">
        <v>0</v>
      </c>
      <c r="K7541" s="439" t="s">
        <v>1735</v>
      </c>
      <c r="L7541" s="440"/>
      <c r="M7541" s="107">
        <v>50</v>
      </c>
    </row>
    <row r="7542" spans="2:13">
      <c r="B7542" s="61" t="s">
        <v>1680</v>
      </c>
      <c r="C7542" s="86" t="s">
        <v>1722</v>
      </c>
      <c r="D7542" s="92">
        <v>0</v>
      </c>
      <c r="E7542" s="439" t="s">
        <v>1680</v>
      </c>
      <c r="F7542" s="86" t="s">
        <v>1722</v>
      </c>
      <c r="G7542" s="92">
        <v>0</v>
      </c>
      <c r="H7542" s="439" t="s">
        <v>1697</v>
      </c>
      <c r="I7542" s="86">
        <v>0</v>
      </c>
      <c r="J7542" s="92">
        <v>30</v>
      </c>
      <c r="K7542" s="67" t="s">
        <v>1706</v>
      </c>
      <c r="L7542" s="68"/>
      <c r="M7542" s="101">
        <v>0</v>
      </c>
    </row>
    <row r="7543" spans="2:13">
      <c r="B7543" s="61" t="s">
        <v>1681</v>
      </c>
      <c r="C7543" s="86" t="s">
        <v>1722</v>
      </c>
      <c r="D7543" s="92">
        <v>0</v>
      </c>
      <c r="E7543" s="439" t="s">
        <v>1681</v>
      </c>
      <c r="F7543" s="86" t="s">
        <v>1722</v>
      </c>
      <c r="G7543" s="92">
        <v>0</v>
      </c>
      <c r="H7543" s="439" t="s">
        <v>1698</v>
      </c>
      <c r="I7543" s="86">
        <v>0</v>
      </c>
      <c r="J7543" s="92">
        <v>0</v>
      </c>
      <c r="K7543" s="838" t="s">
        <v>1707</v>
      </c>
      <c r="L7543" s="839"/>
      <c r="M7543" s="845"/>
    </row>
    <row r="7544" spans="2:13">
      <c r="B7544" s="61" t="s">
        <v>1682</v>
      </c>
      <c r="C7544" s="86" t="s">
        <v>1722</v>
      </c>
      <c r="D7544" s="92">
        <v>0</v>
      </c>
      <c r="E7544" s="439" t="s">
        <v>1682</v>
      </c>
      <c r="F7544" s="86" t="s">
        <v>1722</v>
      </c>
      <c r="G7544" s="92">
        <v>0</v>
      </c>
      <c r="H7544" s="440" t="s">
        <v>1724</v>
      </c>
      <c r="I7544" s="86">
        <v>50</v>
      </c>
      <c r="J7544" s="92">
        <v>0</v>
      </c>
      <c r="K7544" s="846" t="s">
        <v>1708</v>
      </c>
      <c r="L7544" s="847"/>
      <c r="M7544" s="107">
        <v>0</v>
      </c>
    </row>
    <row r="7545" spans="2:13">
      <c r="B7545" s="61" t="s">
        <v>1683</v>
      </c>
      <c r="C7545" s="86" t="s">
        <v>1722</v>
      </c>
      <c r="D7545" s="92">
        <v>0</v>
      </c>
      <c r="E7545" s="439" t="s">
        <v>1683</v>
      </c>
      <c r="F7545" s="86" t="s">
        <v>1722</v>
      </c>
      <c r="G7545" s="92">
        <v>0</v>
      </c>
      <c r="H7545" s="439" t="s">
        <v>1699</v>
      </c>
      <c r="I7545" s="86">
        <v>0</v>
      </c>
      <c r="J7545" s="92">
        <v>0</v>
      </c>
      <c r="K7545" s="846" t="s">
        <v>1709</v>
      </c>
      <c r="L7545" s="847"/>
      <c r="M7545" s="107">
        <v>0</v>
      </c>
    </row>
    <row r="7546" spans="2:13">
      <c r="B7546" s="61" t="s">
        <v>1684</v>
      </c>
      <c r="C7546" s="109" t="s">
        <v>726</v>
      </c>
      <c r="D7546" s="92">
        <v>120</v>
      </c>
      <c r="E7546" s="439" t="s">
        <v>1684</v>
      </c>
      <c r="F7546" s="86" t="s">
        <v>1722</v>
      </c>
      <c r="G7546" s="92">
        <v>0</v>
      </c>
      <c r="H7546" s="439" t="s">
        <v>1685</v>
      </c>
      <c r="I7546" s="86">
        <v>85</v>
      </c>
      <c r="J7546" s="92">
        <v>0</v>
      </c>
      <c r="K7546" s="846" t="s">
        <v>1710</v>
      </c>
      <c r="L7546" s="847"/>
      <c r="M7546" s="107">
        <v>0</v>
      </c>
    </row>
    <row r="7547" spans="2:13">
      <c r="B7547" s="61" t="s">
        <v>1685</v>
      </c>
      <c r="C7547" s="86" t="s">
        <v>1722</v>
      </c>
      <c r="D7547" s="92">
        <v>0</v>
      </c>
      <c r="E7547" s="439" t="s">
        <v>1685</v>
      </c>
      <c r="F7547" s="86" t="s">
        <v>1722</v>
      </c>
      <c r="G7547" s="92">
        <v>0</v>
      </c>
      <c r="H7547" s="439" t="s">
        <v>1700</v>
      </c>
      <c r="I7547" s="100">
        <v>0</v>
      </c>
      <c r="J7547" s="106">
        <v>0</v>
      </c>
      <c r="K7547" s="593" t="s">
        <v>2003</v>
      </c>
      <c r="L7547" s="100"/>
      <c r="M7547" s="101" t="s">
        <v>2004</v>
      </c>
    </row>
    <row r="7548" spans="2:13">
      <c r="B7548" s="61" t="s">
        <v>1686</v>
      </c>
      <c r="C7548" s="86" t="s">
        <v>1722</v>
      </c>
      <c r="D7548" s="92">
        <v>0</v>
      </c>
      <c r="E7548" s="439" t="s">
        <v>1686</v>
      </c>
      <c r="F7548" s="86" t="s">
        <v>1722</v>
      </c>
      <c r="G7548" s="92">
        <v>0</v>
      </c>
      <c r="H7548" s="848" t="s">
        <v>1712</v>
      </c>
      <c r="I7548" s="849"/>
      <c r="J7548" s="81" t="s">
        <v>1711</v>
      </c>
      <c r="K7548" s="97">
        <v>20</v>
      </c>
      <c r="L7548" s="82" t="s">
        <v>1705</v>
      </c>
      <c r="M7548" s="98">
        <v>95</v>
      </c>
    </row>
    <row r="7549" spans="2:13">
      <c r="B7549" s="61" t="s">
        <v>1687</v>
      </c>
      <c r="C7549" s="86" t="s">
        <v>1723</v>
      </c>
      <c r="D7549" s="92" t="s">
        <v>1723</v>
      </c>
      <c r="E7549" s="439" t="s">
        <v>1687</v>
      </c>
      <c r="F7549" s="86" t="s">
        <v>1723</v>
      </c>
      <c r="G7549" s="92" t="s">
        <v>1723</v>
      </c>
      <c r="H7549" s="440"/>
      <c r="I7549" s="440"/>
      <c r="J7549" s="440"/>
      <c r="K7549" s="440"/>
      <c r="L7549" s="440"/>
      <c r="M7549" s="65"/>
    </row>
    <row r="7550" spans="2:13">
      <c r="B7550" s="61" t="s">
        <v>1688</v>
      </c>
      <c r="C7550" s="86" t="s">
        <v>1722</v>
      </c>
      <c r="D7550" s="92">
        <v>0</v>
      </c>
      <c r="E7550" s="439" t="s">
        <v>1688</v>
      </c>
      <c r="F7550" s="86" t="s">
        <v>1722</v>
      </c>
      <c r="G7550" s="92">
        <v>0</v>
      </c>
      <c r="H7550" s="440"/>
      <c r="I7550" s="440"/>
      <c r="J7550" s="440"/>
      <c r="K7550" s="440"/>
      <c r="L7550" s="440"/>
      <c r="M7550" s="65"/>
    </row>
    <row r="7551" spans="2:13">
      <c r="B7551" s="61" t="s">
        <v>1689</v>
      </c>
      <c r="C7551" s="86" t="s">
        <v>1333</v>
      </c>
      <c r="D7551" s="92">
        <v>70</v>
      </c>
      <c r="E7551" s="439" t="s">
        <v>1689</v>
      </c>
      <c r="F7551" s="86" t="s">
        <v>1722</v>
      </c>
      <c r="G7551" s="92">
        <v>0</v>
      </c>
      <c r="H7551" s="440"/>
      <c r="I7551" s="440"/>
      <c r="J7551" s="440"/>
      <c r="K7551" s="440"/>
      <c r="L7551" s="440"/>
      <c r="M7551" s="65"/>
    </row>
    <row r="7552" spans="2:13">
      <c r="B7552" s="61" t="s">
        <v>1690</v>
      </c>
      <c r="C7552" s="86" t="s">
        <v>1722</v>
      </c>
      <c r="D7552" s="92">
        <v>0</v>
      </c>
      <c r="E7552" s="439" t="s">
        <v>1690</v>
      </c>
      <c r="F7552" s="86" t="s">
        <v>1722</v>
      </c>
      <c r="G7552" s="92">
        <v>0</v>
      </c>
      <c r="H7552" s="440"/>
      <c r="I7552" s="440"/>
      <c r="J7552" s="440"/>
      <c r="K7552" s="440"/>
      <c r="L7552" s="440"/>
      <c r="M7552" s="65"/>
    </row>
    <row r="7553" spans="2:13">
      <c r="B7553" s="61" t="s">
        <v>1691</v>
      </c>
      <c r="C7553" s="86" t="s">
        <v>656</v>
      </c>
      <c r="D7553" s="92">
        <v>30</v>
      </c>
      <c r="E7553" s="439" t="s">
        <v>1691</v>
      </c>
      <c r="F7553" s="109" t="s">
        <v>1073</v>
      </c>
      <c r="G7553" s="92">
        <v>60</v>
      </c>
      <c r="H7553" s="86" t="s">
        <v>1716</v>
      </c>
      <c r="I7553" s="440"/>
      <c r="J7553" s="85" t="s">
        <v>1717</v>
      </c>
      <c r="K7553" s="440"/>
      <c r="L7553" s="85" t="s">
        <v>1718</v>
      </c>
      <c r="M7553" s="65"/>
    </row>
    <row r="7554" spans="2:13">
      <c r="B7554" s="61" t="s">
        <v>1692</v>
      </c>
      <c r="C7554" s="86" t="s">
        <v>1722</v>
      </c>
      <c r="D7554" s="92">
        <v>0</v>
      </c>
      <c r="E7554" s="439" t="s">
        <v>1692</v>
      </c>
      <c r="F7554" s="86" t="s">
        <v>1332</v>
      </c>
      <c r="G7554" s="92">
        <v>40</v>
      </c>
      <c r="H7554" s="440"/>
      <c r="I7554" s="440"/>
      <c r="J7554" s="440"/>
      <c r="K7554" s="440"/>
      <c r="L7554" s="440"/>
      <c r="M7554" s="65"/>
    </row>
    <row r="7555" spans="2:13">
      <c r="B7555" s="61" t="s">
        <v>1677</v>
      </c>
      <c r="C7555" s="86" t="s">
        <v>1122</v>
      </c>
      <c r="D7555" s="92">
        <v>40</v>
      </c>
      <c r="E7555" s="439" t="s">
        <v>1677</v>
      </c>
      <c r="F7555" s="86" t="s">
        <v>1722</v>
      </c>
      <c r="G7555" s="92">
        <v>0</v>
      </c>
      <c r="H7555" s="440"/>
      <c r="I7555" s="440"/>
      <c r="J7555" s="440"/>
      <c r="K7555" s="440"/>
      <c r="L7555" s="440"/>
      <c r="M7555" s="65"/>
    </row>
    <row r="7556" spans="2:13">
      <c r="B7556" s="61" t="s">
        <v>1693</v>
      </c>
      <c r="C7556" s="94" t="s">
        <v>1247</v>
      </c>
      <c r="D7556" s="92">
        <v>63</v>
      </c>
      <c r="E7556" s="439" t="s">
        <v>1693</v>
      </c>
      <c r="F7556" s="86" t="s">
        <v>1722</v>
      </c>
      <c r="G7556" s="92">
        <v>0</v>
      </c>
      <c r="H7556" s="440"/>
      <c r="I7556" s="440"/>
      <c r="J7556" s="440"/>
      <c r="K7556" s="440"/>
      <c r="L7556" s="440"/>
      <c r="M7556" s="65"/>
    </row>
    <row r="7557" spans="2:13" ht="15.75" thickBot="1">
      <c r="B7557" s="102" t="s">
        <v>1729</v>
      </c>
      <c r="C7557" s="93"/>
      <c r="D7557" s="108">
        <v>65</v>
      </c>
      <c r="E7557" s="103" t="s">
        <v>1730</v>
      </c>
      <c r="F7557" s="93"/>
      <c r="G7557" s="108">
        <v>63</v>
      </c>
      <c r="H7557" s="83"/>
      <c r="I7557" s="83"/>
      <c r="J7557" s="83"/>
      <c r="K7557" s="83"/>
      <c r="L7557" s="83"/>
      <c r="M7557" s="84"/>
    </row>
    <row r="7558" spans="2:13" ht="15.75" thickTop="1">
      <c r="B7558" s="104"/>
      <c r="C7558" s="105"/>
      <c r="D7558" s="142"/>
      <c r="E7558" s="104"/>
      <c r="F7558" s="105"/>
      <c r="G7558" s="142"/>
      <c r="H7558" s="58"/>
      <c r="I7558" s="58"/>
      <c r="J7558" s="58"/>
      <c r="K7558" s="58"/>
      <c r="L7558" s="58"/>
      <c r="M7558" s="58"/>
    </row>
    <row r="7559" spans="2:13">
      <c r="B7559" s="104"/>
      <c r="C7559" s="105"/>
      <c r="D7559" s="142"/>
      <c r="E7559" s="104"/>
      <c r="F7559" s="105"/>
      <c r="G7559" s="142"/>
      <c r="H7559" s="58"/>
      <c r="I7559" s="58"/>
      <c r="J7559" s="58"/>
      <c r="K7559" s="58"/>
      <c r="L7559" s="58"/>
      <c r="M7559" s="58"/>
    </row>
    <row r="7560" spans="2:13" ht="15.75" thickBot="1">
      <c r="B7560" s="104"/>
      <c r="C7560" s="105"/>
      <c r="D7560" s="142"/>
      <c r="E7560" s="104"/>
      <c r="F7560" s="105"/>
      <c r="G7560" s="142"/>
      <c r="H7560" s="58"/>
      <c r="I7560" s="58"/>
      <c r="J7560" s="58"/>
      <c r="K7560" s="58"/>
      <c r="L7560" s="58"/>
      <c r="M7560" s="58"/>
    </row>
    <row r="7561" spans="2:13" ht="16.5" thickTop="1" thickBot="1">
      <c r="B7561" s="833" t="s">
        <v>1848</v>
      </c>
      <c r="C7561" s="834"/>
      <c r="D7561" s="835" t="s">
        <v>1658</v>
      </c>
      <c r="E7561" s="836"/>
      <c r="F7561" s="836"/>
      <c r="G7561" s="836"/>
      <c r="H7561" s="836"/>
      <c r="I7561" s="837"/>
      <c r="J7561" s="190"/>
      <c r="K7561" s="59"/>
      <c r="L7561" s="59"/>
      <c r="M7561" s="60"/>
    </row>
    <row r="7562" spans="2:13" ht="15.75" thickTop="1">
      <c r="B7562" s="66" t="s">
        <v>1667</v>
      </c>
      <c r="C7562" s="603" t="s">
        <v>2045</v>
      </c>
      <c r="D7562" s="284" t="s">
        <v>1652</v>
      </c>
      <c r="E7562" s="285" t="s">
        <v>1653</v>
      </c>
      <c r="F7562" s="285" t="s">
        <v>1654</v>
      </c>
      <c r="G7562" s="285" t="s">
        <v>1656</v>
      </c>
      <c r="H7562" s="285" t="s">
        <v>1655</v>
      </c>
      <c r="I7562" s="286" t="s">
        <v>1657</v>
      </c>
      <c r="J7562" s="191"/>
      <c r="K7562" s="283"/>
      <c r="L7562" s="283"/>
      <c r="M7562" s="65"/>
    </row>
    <row r="7563" spans="2:13">
      <c r="B7563" s="66" t="s">
        <v>1757</v>
      </c>
      <c r="C7563" s="86" t="s">
        <v>1745</v>
      </c>
      <c r="D7563" s="87">
        <v>60</v>
      </c>
      <c r="E7563" s="88">
        <v>75</v>
      </c>
      <c r="F7563" s="88">
        <v>85</v>
      </c>
      <c r="G7563" s="88">
        <v>100</v>
      </c>
      <c r="H7563" s="88">
        <v>85</v>
      </c>
      <c r="I7563" s="89">
        <v>115</v>
      </c>
      <c r="J7563" s="191"/>
      <c r="K7563" s="283"/>
      <c r="L7563" s="283"/>
      <c r="M7563" s="65"/>
    </row>
    <row r="7564" spans="2:13">
      <c r="B7564" s="66" t="s">
        <v>1665</v>
      </c>
      <c r="C7564" s="86" t="s">
        <v>16</v>
      </c>
      <c r="D7564" s="838" t="s">
        <v>1669</v>
      </c>
      <c r="E7564" s="839"/>
      <c r="F7564" s="839"/>
      <c r="G7564" s="839"/>
      <c r="H7564" s="839"/>
      <c r="I7564" s="840"/>
      <c r="J7564" s="191"/>
      <c r="K7564" s="283"/>
      <c r="L7564" s="283"/>
      <c r="M7564" s="65"/>
    </row>
    <row r="7565" spans="2:13">
      <c r="B7565" s="66" t="s">
        <v>1666</v>
      </c>
      <c r="C7565" s="86" t="s">
        <v>13</v>
      </c>
      <c r="D7565" s="841" t="s">
        <v>1661</v>
      </c>
      <c r="E7565" s="842"/>
      <c r="F7565" s="842"/>
      <c r="G7565" s="842" t="s">
        <v>1662</v>
      </c>
      <c r="H7565" s="842"/>
      <c r="I7565" s="843"/>
      <c r="J7565" s="191"/>
      <c r="K7565" s="283"/>
      <c r="L7565" s="283"/>
      <c r="M7565" s="65"/>
    </row>
    <row r="7566" spans="2:13">
      <c r="B7566" s="66" t="s">
        <v>1670</v>
      </c>
      <c r="C7566" s="96" t="s">
        <v>1521</v>
      </c>
      <c r="D7566" s="63" t="s">
        <v>1663</v>
      </c>
      <c r="E7566" s="283" t="s">
        <v>1351</v>
      </c>
      <c r="F7566" s="283"/>
      <c r="G7566" s="64" t="s">
        <v>1663</v>
      </c>
      <c r="H7566" s="283" t="s">
        <v>1722</v>
      </c>
      <c r="I7566" s="70"/>
      <c r="J7566" s="293"/>
      <c r="K7566" s="283"/>
      <c r="L7566" s="283"/>
      <c r="M7566" s="65"/>
    </row>
    <row r="7567" spans="2:13">
      <c r="B7567" s="66" t="s">
        <v>1659</v>
      </c>
      <c r="C7567" s="86">
        <v>761.63</v>
      </c>
      <c r="D7567" s="71" t="s">
        <v>1664</v>
      </c>
      <c r="E7567" s="90">
        <v>80</v>
      </c>
      <c r="F7567" s="68"/>
      <c r="G7567" s="72" t="s">
        <v>1664</v>
      </c>
      <c r="H7567" s="90">
        <v>0</v>
      </c>
      <c r="I7567" s="69"/>
      <c r="J7567" s="120"/>
      <c r="K7567" s="283"/>
      <c r="L7567" s="283"/>
      <c r="M7567" s="65"/>
    </row>
    <row r="7568" spans="2:13">
      <c r="B7568" s="66" t="s">
        <v>1660</v>
      </c>
      <c r="C7568" s="86">
        <v>212.08</v>
      </c>
      <c r="D7568" s="838" t="s">
        <v>1668</v>
      </c>
      <c r="E7568" s="839"/>
      <c r="F7568" s="839"/>
      <c r="G7568" s="839"/>
      <c r="H7568" s="839"/>
      <c r="I7568" s="840"/>
      <c r="J7568" s="120"/>
      <c r="K7568" s="283"/>
      <c r="L7568" s="283"/>
      <c r="M7568" s="65"/>
    </row>
    <row r="7569" spans="2:13">
      <c r="B7569" s="66" t="s">
        <v>1728</v>
      </c>
      <c r="C7569" s="86">
        <v>530.73</v>
      </c>
      <c r="D7569" s="841" t="s">
        <v>1661</v>
      </c>
      <c r="E7569" s="842"/>
      <c r="F7569" s="842"/>
      <c r="G7569" s="842" t="s">
        <v>1662</v>
      </c>
      <c r="H7569" s="842"/>
      <c r="I7569" s="843"/>
      <c r="J7569" s="120"/>
      <c r="K7569" s="283"/>
      <c r="L7569" s="283"/>
      <c r="M7569" s="65"/>
    </row>
    <row r="7570" spans="2:13">
      <c r="B7570" s="66" t="s">
        <v>1713</v>
      </c>
      <c r="C7570" s="86">
        <v>0.92</v>
      </c>
      <c r="D7570" s="63" t="s">
        <v>1663</v>
      </c>
      <c r="E7570" s="283" t="s">
        <v>1271</v>
      </c>
      <c r="F7570" s="283"/>
      <c r="G7570" s="64" t="s">
        <v>1663</v>
      </c>
      <c r="H7570" s="283" t="s">
        <v>13</v>
      </c>
      <c r="I7570" s="70"/>
      <c r="J7570" s="120"/>
      <c r="K7570" s="283"/>
      <c r="L7570" s="283"/>
      <c r="M7570" s="65"/>
    </row>
    <row r="7571" spans="2:13">
      <c r="B7571" s="66" t="s">
        <v>1714</v>
      </c>
      <c r="C7571" s="86">
        <v>1.77</v>
      </c>
      <c r="D7571" s="63" t="s">
        <v>1664</v>
      </c>
      <c r="E7571" s="90">
        <v>95</v>
      </c>
      <c r="F7571" s="68"/>
      <c r="G7571" s="72" t="s">
        <v>1664</v>
      </c>
      <c r="H7571" s="91">
        <v>90</v>
      </c>
      <c r="I7571" s="70"/>
      <c r="J7571" s="120"/>
      <c r="K7571" s="283"/>
      <c r="L7571" s="283"/>
      <c r="M7571" s="65"/>
    </row>
    <row r="7572" spans="2:13">
      <c r="B7572" s="844" t="s">
        <v>1671</v>
      </c>
      <c r="C7572" s="839"/>
      <c r="D7572" s="840"/>
      <c r="E7572" s="838" t="s">
        <v>1672</v>
      </c>
      <c r="F7572" s="839"/>
      <c r="G7572" s="840"/>
      <c r="H7572" s="838" t="s">
        <v>1673</v>
      </c>
      <c r="I7572" s="839"/>
      <c r="J7572" s="840"/>
      <c r="K7572" s="838" t="s">
        <v>1701</v>
      </c>
      <c r="L7572" s="839"/>
      <c r="M7572" s="845"/>
    </row>
    <row r="7573" spans="2:13">
      <c r="B7573" s="73" t="s">
        <v>1674</v>
      </c>
      <c r="C7573" s="285" t="s">
        <v>1675</v>
      </c>
      <c r="D7573" s="286" t="s">
        <v>1676</v>
      </c>
      <c r="E7573" s="284" t="s">
        <v>1674</v>
      </c>
      <c r="F7573" s="285" t="s">
        <v>1675</v>
      </c>
      <c r="G7573" s="286" t="s">
        <v>1676</v>
      </c>
      <c r="H7573" s="284" t="s">
        <v>1694</v>
      </c>
      <c r="I7573" s="285" t="s">
        <v>1731</v>
      </c>
      <c r="J7573" s="286" t="s">
        <v>1732</v>
      </c>
      <c r="K7573" s="284" t="s">
        <v>1702</v>
      </c>
      <c r="L7573" s="285"/>
      <c r="M7573" s="77" t="s">
        <v>1703</v>
      </c>
    </row>
    <row r="7574" spans="2:13">
      <c r="B7574" s="61" t="s">
        <v>1678</v>
      </c>
      <c r="C7574" s="86" t="s">
        <v>1144</v>
      </c>
      <c r="D7574" s="92">
        <v>102</v>
      </c>
      <c r="E7574" s="282" t="s">
        <v>1678</v>
      </c>
      <c r="F7574" s="94" t="s">
        <v>944</v>
      </c>
      <c r="G7574" s="92">
        <v>68</v>
      </c>
      <c r="H7574" s="282" t="s">
        <v>1695</v>
      </c>
      <c r="I7574" s="86">
        <v>0</v>
      </c>
      <c r="J7574" s="92">
        <v>0</v>
      </c>
      <c r="K7574" s="282" t="s">
        <v>1704</v>
      </c>
      <c r="L7574" s="283"/>
      <c r="M7574" s="107">
        <v>25</v>
      </c>
    </row>
    <row r="7575" spans="2:13">
      <c r="B7575" s="61" t="s">
        <v>1679</v>
      </c>
      <c r="C7575" s="86" t="s">
        <v>1722</v>
      </c>
      <c r="D7575" s="92">
        <v>0</v>
      </c>
      <c r="E7575" s="282" t="s">
        <v>1679</v>
      </c>
      <c r="F7575" s="86" t="s">
        <v>1722</v>
      </c>
      <c r="G7575" s="92">
        <v>0</v>
      </c>
      <c r="H7575" s="282" t="s">
        <v>1696</v>
      </c>
      <c r="I7575" s="86">
        <v>100</v>
      </c>
      <c r="J7575" s="92">
        <v>10</v>
      </c>
      <c r="K7575" s="282" t="s">
        <v>1735</v>
      </c>
      <c r="L7575" s="283"/>
      <c r="M7575" s="107">
        <v>50</v>
      </c>
    </row>
    <row r="7576" spans="2:13">
      <c r="B7576" s="61" t="s">
        <v>1680</v>
      </c>
      <c r="C7576" s="86" t="s">
        <v>1723</v>
      </c>
      <c r="D7576" s="92" t="s">
        <v>1723</v>
      </c>
      <c r="E7576" s="282" t="s">
        <v>1680</v>
      </c>
      <c r="F7576" s="86" t="s">
        <v>1723</v>
      </c>
      <c r="G7576" s="92" t="s">
        <v>1723</v>
      </c>
      <c r="H7576" s="282" t="s">
        <v>1697</v>
      </c>
      <c r="I7576" s="86">
        <v>0</v>
      </c>
      <c r="J7576" s="92">
        <v>20</v>
      </c>
      <c r="K7576" s="67" t="s">
        <v>1706</v>
      </c>
      <c r="L7576" s="68"/>
      <c r="M7576" s="101">
        <v>0</v>
      </c>
    </row>
    <row r="7577" spans="2:13">
      <c r="B7577" s="61" t="s">
        <v>1681</v>
      </c>
      <c r="C7577" s="86" t="s">
        <v>1722</v>
      </c>
      <c r="D7577" s="92">
        <v>0</v>
      </c>
      <c r="E7577" s="282" t="s">
        <v>1681</v>
      </c>
      <c r="F7577" s="96" t="s">
        <v>1307</v>
      </c>
      <c r="G7577" s="92">
        <v>95</v>
      </c>
      <c r="H7577" s="282" t="s">
        <v>1698</v>
      </c>
      <c r="I7577" s="86">
        <v>0</v>
      </c>
      <c r="J7577" s="92">
        <v>10</v>
      </c>
      <c r="K7577" s="838" t="s">
        <v>1707</v>
      </c>
      <c r="L7577" s="839"/>
      <c r="M7577" s="845"/>
    </row>
    <row r="7578" spans="2:13">
      <c r="B7578" s="61" t="s">
        <v>1682</v>
      </c>
      <c r="C7578" s="86" t="s">
        <v>1722</v>
      </c>
      <c r="D7578" s="92">
        <v>0</v>
      </c>
      <c r="E7578" s="282" t="s">
        <v>1682</v>
      </c>
      <c r="F7578" s="86" t="s">
        <v>889</v>
      </c>
      <c r="G7578" s="92">
        <v>80</v>
      </c>
      <c r="H7578" s="283" t="s">
        <v>1724</v>
      </c>
      <c r="I7578" s="86">
        <v>0</v>
      </c>
      <c r="J7578" s="92">
        <v>0</v>
      </c>
      <c r="K7578" s="846" t="s">
        <v>1708</v>
      </c>
      <c r="L7578" s="847"/>
      <c r="M7578" s="107">
        <v>0</v>
      </c>
    </row>
    <row r="7579" spans="2:13">
      <c r="B7579" s="61" t="s">
        <v>1683</v>
      </c>
      <c r="C7579" s="86" t="s">
        <v>663</v>
      </c>
      <c r="D7579" s="92">
        <v>90</v>
      </c>
      <c r="E7579" s="282" t="s">
        <v>1683</v>
      </c>
      <c r="F7579" s="86" t="s">
        <v>950</v>
      </c>
      <c r="G7579" s="92">
        <v>95</v>
      </c>
      <c r="H7579" s="282" t="s">
        <v>1699</v>
      </c>
      <c r="I7579" s="86">
        <v>100</v>
      </c>
      <c r="J7579" s="92">
        <v>10</v>
      </c>
      <c r="K7579" s="846" t="s">
        <v>1709</v>
      </c>
      <c r="L7579" s="847"/>
      <c r="M7579" s="107">
        <v>0</v>
      </c>
    </row>
    <row r="7580" spans="2:13">
      <c r="B7580" s="61" t="s">
        <v>1684</v>
      </c>
      <c r="C7580" s="86" t="s">
        <v>1722</v>
      </c>
      <c r="D7580" s="92">
        <v>0</v>
      </c>
      <c r="E7580" s="282" t="s">
        <v>1684</v>
      </c>
      <c r="F7580" s="86" t="s">
        <v>1722</v>
      </c>
      <c r="G7580" s="92">
        <v>0</v>
      </c>
      <c r="H7580" s="282" t="s">
        <v>1685</v>
      </c>
      <c r="I7580" s="86">
        <v>85</v>
      </c>
      <c r="J7580" s="92">
        <v>0</v>
      </c>
      <c r="K7580" s="846" t="s">
        <v>1710</v>
      </c>
      <c r="L7580" s="847"/>
      <c r="M7580" s="107">
        <v>0</v>
      </c>
    </row>
    <row r="7581" spans="2:13">
      <c r="B7581" s="61" t="s">
        <v>1685</v>
      </c>
      <c r="C7581" s="86" t="s">
        <v>1722</v>
      </c>
      <c r="D7581" s="92">
        <v>0</v>
      </c>
      <c r="E7581" s="282" t="s">
        <v>1685</v>
      </c>
      <c r="F7581" s="86" t="s">
        <v>1722</v>
      </c>
      <c r="G7581" s="92">
        <v>0</v>
      </c>
      <c r="H7581" s="282" t="s">
        <v>1700</v>
      </c>
      <c r="I7581" s="100">
        <v>0</v>
      </c>
      <c r="J7581" s="106">
        <v>0</v>
      </c>
      <c r="K7581" s="593" t="s">
        <v>2003</v>
      </c>
      <c r="L7581" s="100"/>
      <c r="M7581" s="101">
        <v>0</v>
      </c>
    </row>
    <row r="7582" spans="2:13">
      <c r="B7582" s="61" t="s">
        <v>1686</v>
      </c>
      <c r="C7582" s="86" t="s">
        <v>1722</v>
      </c>
      <c r="D7582" s="92">
        <v>0</v>
      </c>
      <c r="E7582" s="282" t="s">
        <v>1686</v>
      </c>
      <c r="F7582" s="86" t="s">
        <v>1722</v>
      </c>
      <c r="G7582" s="92">
        <v>0</v>
      </c>
      <c r="H7582" s="848" t="s">
        <v>1712</v>
      </c>
      <c r="I7582" s="849"/>
      <c r="J7582" s="81" t="s">
        <v>1711</v>
      </c>
      <c r="K7582" s="97">
        <v>20</v>
      </c>
      <c r="L7582" s="82" t="s">
        <v>1705</v>
      </c>
      <c r="M7582" s="98">
        <v>285</v>
      </c>
    </row>
    <row r="7583" spans="2:13">
      <c r="B7583" s="61" t="s">
        <v>1687</v>
      </c>
      <c r="C7583" s="86" t="s">
        <v>1722</v>
      </c>
      <c r="D7583" s="92">
        <v>0</v>
      </c>
      <c r="E7583" s="282" t="s">
        <v>1687</v>
      </c>
      <c r="F7583" s="86" t="s">
        <v>1722</v>
      </c>
      <c r="G7583" s="92">
        <v>0</v>
      </c>
      <c r="H7583" s="283"/>
      <c r="I7583" s="283"/>
      <c r="J7583" s="283"/>
      <c r="K7583" s="283"/>
      <c r="L7583" s="283"/>
      <c r="M7583" s="65"/>
    </row>
    <row r="7584" spans="2:13">
      <c r="B7584" s="61" t="s">
        <v>1688</v>
      </c>
      <c r="C7584" s="86" t="s">
        <v>1723</v>
      </c>
      <c r="D7584" s="92" t="s">
        <v>1723</v>
      </c>
      <c r="E7584" s="282" t="s">
        <v>1688</v>
      </c>
      <c r="F7584" s="86" t="s">
        <v>1723</v>
      </c>
      <c r="G7584" s="92" t="s">
        <v>1723</v>
      </c>
      <c r="H7584" s="283"/>
      <c r="I7584" s="283"/>
      <c r="J7584" s="283"/>
      <c r="K7584" s="283"/>
      <c r="L7584" s="283"/>
      <c r="M7584" s="65"/>
    </row>
    <row r="7585" spans="2:13">
      <c r="B7585" s="61" t="s">
        <v>1689</v>
      </c>
      <c r="C7585" s="86" t="s">
        <v>1722</v>
      </c>
      <c r="D7585" s="92">
        <v>0</v>
      </c>
      <c r="E7585" s="282" t="s">
        <v>1689</v>
      </c>
      <c r="F7585" s="96" t="s">
        <v>1195</v>
      </c>
      <c r="G7585" s="92">
        <v>75</v>
      </c>
      <c r="H7585" s="283"/>
      <c r="I7585" s="283"/>
      <c r="J7585" s="283"/>
      <c r="K7585" s="283"/>
      <c r="L7585" s="283"/>
      <c r="M7585" s="65"/>
    </row>
    <row r="7586" spans="2:13">
      <c r="B7586" s="61" t="s">
        <v>1690</v>
      </c>
      <c r="C7586" s="86" t="s">
        <v>1162</v>
      </c>
      <c r="D7586" s="92">
        <v>49</v>
      </c>
      <c r="E7586" s="282" t="s">
        <v>1690</v>
      </c>
      <c r="F7586" s="94" t="s">
        <v>1102</v>
      </c>
      <c r="G7586" s="92">
        <v>70</v>
      </c>
      <c r="H7586" s="283"/>
      <c r="I7586" s="283"/>
      <c r="J7586" s="283"/>
      <c r="K7586" s="283"/>
      <c r="L7586" s="283"/>
      <c r="M7586" s="65"/>
    </row>
    <row r="7587" spans="2:13">
      <c r="B7587" s="61" t="s">
        <v>1691</v>
      </c>
      <c r="C7587" s="86" t="s">
        <v>1722</v>
      </c>
      <c r="D7587" s="92">
        <v>0</v>
      </c>
      <c r="E7587" s="282" t="s">
        <v>1691</v>
      </c>
      <c r="F7587" s="86" t="s">
        <v>1722</v>
      </c>
      <c r="G7587" s="92">
        <v>0</v>
      </c>
      <c r="H7587" s="86"/>
      <c r="I7587" s="283" t="s">
        <v>1800</v>
      </c>
      <c r="J7587" s="85"/>
      <c r="K7587" s="283"/>
      <c r="L7587" s="85" t="s">
        <v>1718</v>
      </c>
      <c r="M7587" s="65"/>
    </row>
    <row r="7588" spans="2:13">
      <c r="B7588" s="61" t="s">
        <v>1692</v>
      </c>
      <c r="C7588" s="86" t="s">
        <v>1722</v>
      </c>
      <c r="D7588" s="92">
        <v>0</v>
      </c>
      <c r="E7588" s="282" t="s">
        <v>1692</v>
      </c>
      <c r="F7588" s="86" t="s">
        <v>1332</v>
      </c>
      <c r="G7588" s="92">
        <v>40</v>
      </c>
      <c r="H7588" s="283"/>
      <c r="I7588" s="283"/>
      <c r="J7588" s="283"/>
      <c r="K7588" s="283"/>
      <c r="L7588" s="283"/>
      <c r="M7588" s="65"/>
    </row>
    <row r="7589" spans="2:13">
      <c r="B7589" s="61" t="s">
        <v>1677</v>
      </c>
      <c r="C7589" s="86" t="s">
        <v>1722</v>
      </c>
      <c r="D7589" s="92">
        <v>0</v>
      </c>
      <c r="E7589" s="282" t="s">
        <v>1677</v>
      </c>
      <c r="F7589" s="86" t="s">
        <v>1722</v>
      </c>
      <c r="G7589" s="92">
        <v>0</v>
      </c>
      <c r="H7589" s="283"/>
      <c r="I7589" s="283"/>
      <c r="J7589" s="283"/>
      <c r="K7589" s="283"/>
      <c r="L7589" s="283"/>
      <c r="M7589" s="65"/>
    </row>
    <row r="7590" spans="2:13">
      <c r="B7590" s="61" t="s">
        <v>1693</v>
      </c>
      <c r="C7590" s="86" t="s">
        <v>909</v>
      </c>
      <c r="D7590" s="92">
        <v>75</v>
      </c>
      <c r="E7590" s="282" t="s">
        <v>1693</v>
      </c>
      <c r="F7590" s="96" t="s">
        <v>860</v>
      </c>
      <c r="G7590" s="92">
        <v>80</v>
      </c>
      <c r="H7590" s="283"/>
      <c r="I7590" s="283"/>
      <c r="J7590" s="283"/>
      <c r="K7590" s="283"/>
      <c r="L7590" s="283"/>
      <c r="M7590" s="65"/>
    </row>
    <row r="7591" spans="2:13" ht="15.75" thickBot="1">
      <c r="B7591" s="102" t="s">
        <v>1729</v>
      </c>
      <c r="C7591" s="93"/>
      <c r="D7591" s="108">
        <v>79</v>
      </c>
      <c r="E7591" s="103" t="s">
        <v>1730</v>
      </c>
      <c r="F7591" s="93"/>
      <c r="G7591" s="108">
        <v>75</v>
      </c>
      <c r="H7591" s="83"/>
      <c r="I7591" s="83"/>
      <c r="J7591" s="83"/>
      <c r="K7591" s="83"/>
      <c r="L7591" s="83"/>
      <c r="M7591" s="84"/>
    </row>
    <row r="7592" spans="2:13" ht="15.75" thickTop="1">
      <c r="B7592" s="104"/>
      <c r="C7592" s="105"/>
      <c r="D7592" s="142"/>
      <c r="E7592" s="104"/>
      <c r="F7592" s="105"/>
      <c r="G7592" s="142"/>
      <c r="H7592" s="58"/>
      <c r="I7592" s="58"/>
      <c r="J7592" s="58"/>
      <c r="K7592" s="58"/>
      <c r="L7592" s="58"/>
      <c r="M7592" s="58"/>
    </row>
    <row r="7593" spans="2:13">
      <c r="B7593" s="104"/>
      <c r="C7593" s="105"/>
      <c r="D7593" s="142"/>
      <c r="E7593" s="104"/>
      <c r="F7593" s="105"/>
      <c r="G7593" s="142"/>
      <c r="H7593" s="58"/>
      <c r="I7593" s="58"/>
      <c r="J7593" s="58"/>
      <c r="K7593" s="58"/>
      <c r="L7593" s="58"/>
      <c r="M7593" s="58"/>
    </row>
    <row r="7594" spans="2:13" ht="15.75" thickBot="1">
      <c r="B7594" s="104"/>
      <c r="C7594" s="105"/>
      <c r="D7594" s="142"/>
      <c r="E7594" s="104"/>
      <c r="F7594" s="105"/>
      <c r="G7594" s="142"/>
      <c r="H7594" s="58"/>
      <c r="I7594" s="58"/>
      <c r="J7594" s="58"/>
      <c r="K7594" s="58"/>
      <c r="L7594" s="58"/>
      <c r="M7594" s="58"/>
    </row>
    <row r="7595" spans="2:13" ht="16.5" thickTop="1" thickBot="1">
      <c r="B7595" s="833" t="s">
        <v>1918</v>
      </c>
      <c r="C7595" s="834"/>
      <c r="D7595" s="835" t="s">
        <v>1658</v>
      </c>
      <c r="E7595" s="836"/>
      <c r="F7595" s="836"/>
      <c r="G7595" s="836"/>
      <c r="H7595" s="836"/>
      <c r="I7595" s="837"/>
      <c r="J7595" s="59"/>
      <c r="K7595" s="59"/>
      <c r="L7595" s="59"/>
      <c r="M7595" s="60"/>
    </row>
    <row r="7596" spans="2:13" ht="15.75" thickTop="1">
      <c r="B7596" s="66" t="s">
        <v>1667</v>
      </c>
      <c r="C7596" s="603" t="s">
        <v>2089</v>
      </c>
      <c r="D7596" s="417" t="s">
        <v>1652</v>
      </c>
      <c r="E7596" s="418" t="s">
        <v>1653</v>
      </c>
      <c r="F7596" s="418" t="s">
        <v>1654</v>
      </c>
      <c r="G7596" s="418" t="s">
        <v>1656</v>
      </c>
      <c r="H7596" s="418" t="s">
        <v>1655</v>
      </c>
      <c r="I7596" s="419" t="s">
        <v>1657</v>
      </c>
      <c r="J7596" s="416"/>
      <c r="K7596" s="416"/>
      <c r="L7596" s="416"/>
      <c r="M7596" s="65"/>
    </row>
    <row r="7597" spans="2:13">
      <c r="B7597" s="66" t="s">
        <v>1757</v>
      </c>
      <c r="C7597" s="86" t="s">
        <v>1762</v>
      </c>
      <c r="D7597" s="87">
        <v>75</v>
      </c>
      <c r="E7597" s="88">
        <v>85</v>
      </c>
      <c r="F7597" s="88">
        <v>200</v>
      </c>
      <c r="G7597" s="88">
        <v>55</v>
      </c>
      <c r="H7597" s="88">
        <v>65</v>
      </c>
      <c r="I7597" s="89">
        <v>30</v>
      </c>
      <c r="J7597" s="416"/>
      <c r="K7597" s="416"/>
      <c r="L7597" s="416"/>
      <c r="M7597" s="65"/>
    </row>
    <row r="7598" spans="2:13">
      <c r="B7598" s="66" t="s">
        <v>1665</v>
      </c>
      <c r="C7598" s="86" t="s">
        <v>15</v>
      </c>
      <c r="D7598" s="838" t="s">
        <v>1669</v>
      </c>
      <c r="E7598" s="839"/>
      <c r="F7598" s="839"/>
      <c r="G7598" s="839"/>
      <c r="H7598" s="839"/>
      <c r="I7598" s="840"/>
      <c r="J7598" s="416"/>
      <c r="K7598" s="416"/>
      <c r="L7598" s="416"/>
      <c r="M7598" s="65"/>
    </row>
    <row r="7599" spans="2:13">
      <c r="B7599" s="66" t="s">
        <v>1666</v>
      </c>
      <c r="C7599" s="86" t="s">
        <v>9</v>
      </c>
      <c r="D7599" s="841" t="s">
        <v>1661</v>
      </c>
      <c r="E7599" s="842"/>
      <c r="F7599" s="842"/>
      <c r="G7599" s="842" t="s">
        <v>1662</v>
      </c>
      <c r="H7599" s="842"/>
      <c r="I7599" s="843"/>
      <c r="J7599" s="416"/>
      <c r="K7599" s="416"/>
      <c r="L7599" s="416"/>
      <c r="M7599" s="65"/>
    </row>
    <row r="7600" spans="2:13">
      <c r="B7600" s="66" t="s">
        <v>1670</v>
      </c>
      <c r="C7600" s="94" t="s">
        <v>1552</v>
      </c>
      <c r="D7600" s="63" t="s">
        <v>1663</v>
      </c>
      <c r="E7600" s="416" t="s">
        <v>963</v>
      </c>
      <c r="F7600" s="416"/>
      <c r="G7600" s="64" t="s">
        <v>1663</v>
      </c>
      <c r="H7600" s="416" t="s">
        <v>811</v>
      </c>
      <c r="I7600" s="70"/>
      <c r="J7600" s="426"/>
      <c r="K7600" s="416"/>
      <c r="L7600" s="416"/>
      <c r="M7600" s="65"/>
    </row>
    <row r="7601" spans="2:13">
      <c r="B7601" s="66" t="s">
        <v>1659</v>
      </c>
      <c r="C7601" s="86">
        <v>194.44</v>
      </c>
      <c r="D7601" s="71" t="s">
        <v>1664</v>
      </c>
      <c r="E7601" s="90">
        <v>80</v>
      </c>
      <c r="F7601" s="68"/>
      <c r="G7601" s="72" t="s">
        <v>1664</v>
      </c>
      <c r="H7601" s="90">
        <v>100</v>
      </c>
      <c r="I7601" s="69"/>
      <c r="J7601" s="145"/>
      <c r="K7601" s="416"/>
      <c r="L7601" s="416"/>
      <c r="M7601" s="65"/>
    </row>
    <row r="7602" spans="2:13">
      <c r="B7602" s="66" t="s">
        <v>1660</v>
      </c>
      <c r="C7602" s="140">
        <v>975.2</v>
      </c>
      <c r="D7602" s="838" t="s">
        <v>1668</v>
      </c>
      <c r="E7602" s="839"/>
      <c r="F7602" s="839"/>
      <c r="G7602" s="839"/>
      <c r="H7602" s="839"/>
      <c r="I7602" s="840"/>
      <c r="J7602" s="145"/>
      <c r="K7602" s="416"/>
      <c r="L7602" s="416"/>
      <c r="M7602" s="65"/>
    </row>
    <row r="7603" spans="2:13">
      <c r="B7603" s="66" t="s">
        <v>1728</v>
      </c>
      <c r="C7603" s="86">
        <v>270.70999999999998</v>
      </c>
      <c r="D7603" s="841" t="s">
        <v>1661</v>
      </c>
      <c r="E7603" s="842"/>
      <c r="F7603" s="842"/>
      <c r="G7603" s="842" t="s">
        <v>1662</v>
      </c>
      <c r="H7603" s="842"/>
      <c r="I7603" s="843"/>
      <c r="J7603" s="145"/>
      <c r="K7603" s="416"/>
      <c r="L7603" s="416"/>
      <c r="M7603" s="65"/>
    </row>
    <row r="7604" spans="2:13">
      <c r="B7604" s="66" t="s">
        <v>1713</v>
      </c>
      <c r="C7604" s="86">
        <v>1.1499999999999999</v>
      </c>
      <c r="D7604" s="63" t="s">
        <v>1663</v>
      </c>
      <c r="E7604" s="416" t="s">
        <v>860</v>
      </c>
      <c r="F7604" s="416"/>
      <c r="G7604" s="64" t="s">
        <v>1663</v>
      </c>
      <c r="H7604" s="416" t="s">
        <v>810</v>
      </c>
      <c r="I7604" s="70"/>
      <c r="J7604" s="145"/>
      <c r="K7604" s="416"/>
      <c r="L7604" s="416"/>
      <c r="M7604" s="65"/>
    </row>
    <row r="7605" spans="2:13">
      <c r="B7605" s="66" t="s">
        <v>1714</v>
      </c>
      <c r="C7605" s="86">
        <v>0.46</v>
      </c>
      <c r="D7605" s="63" t="s">
        <v>1664</v>
      </c>
      <c r="E7605" s="90">
        <v>80</v>
      </c>
      <c r="F7605" s="68"/>
      <c r="G7605" s="72" t="s">
        <v>1664</v>
      </c>
      <c r="H7605" s="91">
        <v>90</v>
      </c>
      <c r="I7605" s="70"/>
      <c r="J7605" s="145"/>
      <c r="K7605" s="416"/>
      <c r="L7605" s="416"/>
      <c r="M7605" s="65"/>
    </row>
    <row r="7606" spans="2:13">
      <c r="B7606" s="844" t="s">
        <v>1671</v>
      </c>
      <c r="C7606" s="839"/>
      <c r="D7606" s="840"/>
      <c r="E7606" s="838" t="s">
        <v>1672</v>
      </c>
      <c r="F7606" s="839"/>
      <c r="G7606" s="840"/>
      <c r="H7606" s="838" t="s">
        <v>1673</v>
      </c>
      <c r="I7606" s="839"/>
      <c r="J7606" s="840"/>
      <c r="K7606" s="838" t="s">
        <v>1701</v>
      </c>
      <c r="L7606" s="839"/>
      <c r="M7606" s="845"/>
    </row>
    <row r="7607" spans="2:13">
      <c r="B7607" s="73" t="s">
        <v>1674</v>
      </c>
      <c r="C7607" s="418" t="s">
        <v>1675</v>
      </c>
      <c r="D7607" s="419" t="s">
        <v>1676</v>
      </c>
      <c r="E7607" s="417" t="s">
        <v>1674</v>
      </c>
      <c r="F7607" s="418" t="s">
        <v>1675</v>
      </c>
      <c r="G7607" s="419" t="s">
        <v>1676</v>
      </c>
      <c r="H7607" s="417" t="s">
        <v>1694</v>
      </c>
      <c r="I7607" s="418" t="s">
        <v>1731</v>
      </c>
      <c r="J7607" s="419" t="s">
        <v>1732</v>
      </c>
      <c r="K7607" s="417" t="s">
        <v>1702</v>
      </c>
      <c r="L7607" s="418"/>
      <c r="M7607" s="77" t="s">
        <v>1703</v>
      </c>
    </row>
    <row r="7608" spans="2:13">
      <c r="B7608" s="61" t="s">
        <v>1678</v>
      </c>
      <c r="C7608" s="96" t="s">
        <v>1919</v>
      </c>
      <c r="D7608" s="92">
        <v>120</v>
      </c>
      <c r="E7608" s="415" t="s">
        <v>1678</v>
      </c>
      <c r="F7608" s="94" t="s">
        <v>944</v>
      </c>
      <c r="G7608" s="92">
        <v>68</v>
      </c>
      <c r="H7608" s="415" t="s">
        <v>1695</v>
      </c>
      <c r="I7608" s="86">
        <v>0</v>
      </c>
      <c r="J7608" s="92">
        <v>10</v>
      </c>
      <c r="K7608" s="415" t="s">
        <v>1704</v>
      </c>
      <c r="L7608" s="416"/>
      <c r="M7608" s="107">
        <v>0</v>
      </c>
    </row>
    <row r="7609" spans="2:13">
      <c r="B7609" s="61" t="s">
        <v>1679</v>
      </c>
      <c r="C7609" s="86" t="s">
        <v>845</v>
      </c>
      <c r="D7609" s="92">
        <v>62</v>
      </c>
      <c r="E7609" s="415" t="s">
        <v>1679</v>
      </c>
      <c r="F7609" s="86" t="s">
        <v>1722</v>
      </c>
      <c r="G7609" s="92">
        <v>0</v>
      </c>
      <c r="H7609" s="415" t="s">
        <v>1696</v>
      </c>
      <c r="I7609" s="86">
        <v>90</v>
      </c>
      <c r="J7609" s="92">
        <v>0</v>
      </c>
      <c r="K7609" s="415" t="s">
        <v>1735</v>
      </c>
      <c r="L7609" s="416"/>
      <c r="M7609" s="107">
        <v>0</v>
      </c>
    </row>
    <row r="7610" spans="2:13">
      <c r="B7610" s="61" t="s">
        <v>1680</v>
      </c>
      <c r="C7610" s="86" t="s">
        <v>644</v>
      </c>
      <c r="D7610" s="92">
        <v>81</v>
      </c>
      <c r="E7610" s="415" t="s">
        <v>1680</v>
      </c>
      <c r="F7610" s="86" t="s">
        <v>1722</v>
      </c>
      <c r="G7610" s="92">
        <v>0</v>
      </c>
      <c r="H7610" s="415" t="s">
        <v>1697</v>
      </c>
      <c r="I7610" s="86">
        <v>0</v>
      </c>
      <c r="J7610" s="92">
        <v>30</v>
      </c>
      <c r="K7610" s="67" t="s">
        <v>1706</v>
      </c>
      <c r="L7610" s="68"/>
      <c r="M7610" s="101">
        <v>0</v>
      </c>
    </row>
    <row r="7611" spans="2:13">
      <c r="B7611" s="61" t="s">
        <v>1681</v>
      </c>
      <c r="C7611" s="96" t="s">
        <v>1303</v>
      </c>
      <c r="D7611" s="92">
        <v>62</v>
      </c>
      <c r="E7611" s="415" t="s">
        <v>1681</v>
      </c>
      <c r="F7611" s="86" t="s">
        <v>1722</v>
      </c>
      <c r="G7611" s="92">
        <v>0</v>
      </c>
      <c r="H7611" s="415" t="s">
        <v>1698</v>
      </c>
      <c r="I7611" s="86">
        <v>0</v>
      </c>
      <c r="J7611" s="92">
        <v>10</v>
      </c>
      <c r="K7611" s="838" t="s">
        <v>1707</v>
      </c>
      <c r="L7611" s="839"/>
      <c r="M7611" s="845"/>
    </row>
    <row r="7612" spans="2:13">
      <c r="B7612" s="61" t="s">
        <v>1682</v>
      </c>
      <c r="C7612" s="86" t="s">
        <v>1722</v>
      </c>
      <c r="D7612" s="92">
        <v>0</v>
      </c>
      <c r="E7612" s="415" t="s">
        <v>1682</v>
      </c>
      <c r="F7612" s="86" t="s">
        <v>1722</v>
      </c>
      <c r="G7612" s="92">
        <v>0</v>
      </c>
      <c r="H7612" s="416" t="s">
        <v>1724</v>
      </c>
      <c r="I7612" s="86">
        <v>50</v>
      </c>
      <c r="J7612" s="92">
        <v>0</v>
      </c>
      <c r="K7612" s="846" t="s">
        <v>1708</v>
      </c>
      <c r="L7612" s="847"/>
      <c r="M7612" s="107">
        <v>0</v>
      </c>
    </row>
    <row r="7613" spans="2:13">
      <c r="B7613" s="61" t="s">
        <v>1683</v>
      </c>
      <c r="C7613" s="86" t="s">
        <v>951</v>
      </c>
      <c r="D7613" s="92">
        <v>62</v>
      </c>
      <c r="E7613" s="415" t="s">
        <v>1683</v>
      </c>
      <c r="F7613" s="86" t="s">
        <v>1722</v>
      </c>
      <c r="G7613" s="92">
        <v>0</v>
      </c>
      <c r="H7613" s="415" t="s">
        <v>1699</v>
      </c>
      <c r="I7613" s="86">
        <v>0</v>
      </c>
      <c r="J7613" s="92">
        <v>10</v>
      </c>
      <c r="K7613" s="846" t="s">
        <v>1709</v>
      </c>
      <c r="L7613" s="847"/>
      <c r="M7613" s="107">
        <v>0</v>
      </c>
    </row>
    <row r="7614" spans="2:13">
      <c r="B7614" s="61" t="s">
        <v>1684</v>
      </c>
      <c r="C7614" s="94" t="s">
        <v>1155</v>
      </c>
      <c r="D7614" s="92">
        <v>40</v>
      </c>
      <c r="E7614" s="415" t="s">
        <v>1684</v>
      </c>
      <c r="F7614" s="86" t="s">
        <v>1722</v>
      </c>
      <c r="G7614" s="92">
        <v>0</v>
      </c>
      <c r="H7614" s="415" t="s">
        <v>1685</v>
      </c>
      <c r="I7614" s="86">
        <v>85</v>
      </c>
      <c r="J7614" s="92">
        <v>0</v>
      </c>
      <c r="K7614" s="846" t="s">
        <v>1710</v>
      </c>
      <c r="L7614" s="847"/>
      <c r="M7614" s="107">
        <v>100</v>
      </c>
    </row>
    <row r="7615" spans="2:13">
      <c r="B7615" s="61" t="s">
        <v>1685</v>
      </c>
      <c r="C7615" s="86" t="s">
        <v>1722</v>
      </c>
      <c r="D7615" s="92">
        <v>0</v>
      </c>
      <c r="E7615" s="415" t="s">
        <v>1685</v>
      </c>
      <c r="F7615" s="86" t="s">
        <v>1722</v>
      </c>
      <c r="G7615" s="92">
        <v>0</v>
      </c>
      <c r="H7615" s="415" t="s">
        <v>1700</v>
      </c>
      <c r="I7615" s="100">
        <v>0</v>
      </c>
      <c r="J7615" s="106">
        <v>0</v>
      </c>
      <c r="K7615" s="593" t="s">
        <v>2003</v>
      </c>
      <c r="L7615" s="100"/>
      <c r="M7615" s="101">
        <v>0</v>
      </c>
    </row>
    <row r="7616" spans="2:13">
      <c r="B7616" s="61" t="s">
        <v>1686</v>
      </c>
      <c r="C7616" s="86" t="s">
        <v>1723</v>
      </c>
      <c r="D7616" s="92" t="s">
        <v>1723</v>
      </c>
      <c r="E7616" s="415" t="s">
        <v>1686</v>
      </c>
      <c r="F7616" s="86" t="s">
        <v>1723</v>
      </c>
      <c r="G7616" s="92" t="s">
        <v>1723</v>
      </c>
      <c r="H7616" s="848" t="s">
        <v>1712</v>
      </c>
      <c r="I7616" s="849"/>
      <c r="J7616" s="81" t="s">
        <v>1711</v>
      </c>
      <c r="K7616" s="97">
        <v>50</v>
      </c>
      <c r="L7616" s="82" t="s">
        <v>1705</v>
      </c>
      <c r="M7616" s="98">
        <v>165</v>
      </c>
    </row>
    <row r="7617" spans="2:13">
      <c r="B7617" s="61" t="s">
        <v>1687</v>
      </c>
      <c r="C7617" s="86" t="s">
        <v>1722</v>
      </c>
      <c r="D7617" s="92">
        <v>0</v>
      </c>
      <c r="E7617" s="415" t="s">
        <v>1687</v>
      </c>
      <c r="F7617" s="86" t="s">
        <v>1722</v>
      </c>
      <c r="G7617" s="92">
        <v>0</v>
      </c>
      <c r="H7617" s="416"/>
      <c r="I7617" s="416"/>
      <c r="J7617" s="416"/>
      <c r="K7617" s="416"/>
      <c r="L7617" s="416"/>
      <c r="M7617" s="65"/>
    </row>
    <row r="7618" spans="2:13">
      <c r="B7618" s="61" t="s">
        <v>1688</v>
      </c>
      <c r="C7618" s="86" t="s">
        <v>1722</v>
      </c>
      <c r="D7618" s="92">
        <v>0</v>
      </c>
      <c r="E7618" s="415" t="s">
        <v>1688</v>
      </c>
      <c r="F7618" s="86" t="s">
        <v>1722</v>
      </c>
      <c r="G7618" s="92">
        <v>0</v>
      </c>
      <c r="H7618" s="416"/>
      <c r="I7618" s="416"/>
      <c r="J7618" s="416"/>
      <c r="K7618" s="416"/>
      <c r="L7618" s="416"/>
      <c r="M7618" s="65"/>
    </row>
    <row r="7619" spans="2:13">
      <c r="B7619" s="61" t="s">
        <v>1689</v>
      </c>
      <c r="C7619" s="86" t="s">
        <v>1722</v>
      </c>
      <c r="D7619" s="92">
        <v>0</v>
      </c>
      <c r="E7619" s="415" t="s">
        <v>1689</v>
      </c>
      <c r="F7619" s="86" t="s">
        <v>1722</v>
      </c>
      <c r="G7619" s="92">
        <v>0</v>
      </c>
      <c r="H7619" s="416"/>
      <c r="I7619" s="416"/>
      <c r="J7619" s="416"/>
      <c r="K7619" s="416"/>
      <c r="L7619" s="416"/>
      <c r="M7619" s="65"/>
    </row>
    <row r="7620" spans="2:13">
      <c r="B7620" s="61" t="s">
        <v>1690</v>
      </c>
      <c r="C7620" s="94" t="s">
        <v>1252</v>
      </c>
      <c r="D7620" s="92">
        <v>80</v>
      </c>
      <c r="E7620" s="415" t="s">
        <v>1690</v>
      </c>
      <c r="F7620" s="109" t="s">
        <v>1851</v>
      </c>
      <c r="G7620" s="92">
        <v>60</v>
      </c>
      <c r="H7620" s="416"/>
      <c r="I7620" s="416"/>
      <c r="J7620" s="416"/>
      <c r="K7620" s="416"/>
      <c r="L7620" s="416"/>
      <c r="M7620" s="65"/>
    </row>
    <row r="7621" spans="2:13">
      <c r="B7621" s="61" t="s">
        <v>1691</v>
      </c>
      <c r="C7621" s="86" t="s">
        <v>1722</v>
      </c>
      <c r="D7621" s="92">
        <v>0</v>
      </c>
      <c r="E7621" s="415" t="s">
        <v>1691</v>
      </c>
      <c r="F7621" s="86" t="s">
        <v>1722</v>
      </c>
      <c r="G7621" s="92">
        <v>0</v>
      </c>
      <c r="H7621" s="86" t="s">
        <v>1716</v>
      </c>
      <c r="I7621" s="416"/>
      <c r="J7621" s="85" t="s">
        <v>1717</v>
      </c>
      <c r="K7621" s="416"/>
      <c r="L7621" s="85" t="s">
        <v>1718</v>
      </c>
      <c r="M7621" s="65"/>
    </row>
    <row r="7622" spans="2:13">
      <c r="B7622" s="61" t="s">
        <v>1692</v>
      </c>
      <c r="C7622" s="86" t="s">
        <v>1722</v>
      </c>
      <c r="D7622" s="92">
        <v>0</v>
      </c>
      <c r="E7622" s="415" t="s">
        <v>1692</v>
      </c>
      <c r="F7622" s="96" t="s">
        <v>799</v>
      </c>
      <c r="G7622" s="92">
        <v>90</v>
      </c>
      <c r="H7622" s="416"/>
      <c r="I7622" s="416"/>
      <c r="J7622" s="416"/>
      <c r="K7622" s="416"/>
      <c r="L7622" s="416"/>
      <c r="M7622" s="65"/>
    </row>
    <row r="7623" spans="2:13">
      <c r="B7623" s="61" t="s">
        <v>1677</v>
      </c>
      <c r="C7623" s="86" t="s">
        <v>752</v>
      </c>
      <c r="D7623" s="92">
        <v>80</v>
      </c>
      <c r="E7623" s="415" t="s">
        <v>1677</v>
      </c>
      <c r="F7623" s="86" t="s">
        <v>761</v>
      </c>
      <c r="G7623" s="92">
        <v>80</v>
      </c>
      <c r="H7623" s="416"/>
      <c r="I7623" s="416"/>
      <c r="J7623" s="416"/>
      <c r="K7623" s="416"/>
      <c r="L7623" s="416"/>
      <c r="M7623" s="65"/>
    </row>
    <row r="7624" spans="2:13">
      <c r="B7624" s="61" t="s">
        <v>1693</v>
      </c>
      <c r="C7624" s="86" t="s">
        <v>1723</v>
      </c>
      <c r="D7624" s="92" t="s">
        <v>1723</v>
      </c>
      <c r="E7624" s="415" t="s">
        <v>1693</v>
      </c>
      <c r="F7624" s="86" t="s">
        <v>1723</v>
      </c>
      <c r="G7624" s="92" t="s">
        <v>1723</v>
      </c>
      <c r="H7624" s="416"/>
      <c r="I7624" s="416"/>
      <c r="J7624" s="416"/>
      <c r="K7624" s="416"/>
      <c r="L7624" s="416"/>
      <c r="M7624" s="65"/>
    </row>
    <row r="7625" spans="2:13" ht="15.75" thickBot="1">
      <c r="B7625" s="102" t="s">
        <v>1729</v>
      </c>
      <c r="C7625" s="93"/>
      <c r="D7625" s="108">
        <v>73</v>
      </c>
      <c r="E7625" s="103" t="s">
        <v>1730</v>
      </c>
      <c r="F7625" s="93"/>
      <c r="G7625" s="108">
        <v>75</v>
      </c>
      <c r="H7625" s="83"/>
      <c r="I7625" s="83"/>
      <c r="J7625" s="83"/>
      <c r="K7625" s="83"/>
      <c r="L7625" s="83"/>
      <c r="M7625" s="84"/>
    </row>
    <row r="7626" spans="2:13" ht="15.75" thickTop="1">
      <c r="B7626" s="104"/>
      <c r="C7626" s="105"/>
      <c r="D7626" s="142"/>
      <c r="E7626" s="104"/>
      <c r="F7626" s="105"/>
      <c r="G7626" s="142"/>
      <c r="H7626" s="58"/>
      <c r="I7626" s="58"/>
      <c r="J7626" s="58"/>
      <c r="K7626" s="58"/>
      <c r="L7626" s="58"/>
      <c r="M7626" s="58"/>
    </row>
    <row r="7627" spans="2:13">
      <c r="B7627" s="104"/>
      <c r="C7627" s="105"/>
      <c r="D7627" s="142"/>
      <c r="E7627" s="104"/>
      <c r="F7627" s="105"/>
      <c r="G7627" s="142"/>
      <c r="H7627" s="58"/>
      <c r="I7627" s="58"/>
      <c r="J7627" s="58"/>
      <c r="K7627" s="58"/>
      <c r="L7627" s="58"/>
      <c r="M7627" s="58"/>
    </row>
    <row r="7628" spans="2:13" ht="15.75" thickBot="1">
      <c r="B7628" s="104"/>
      <c r="C7628" s="105"/>
      <c r="D7628" s="142"/>
      <c r="E7628" s="104"/>
      <c r="F7628" s="105"/>
      <c r="G7628" s="142"/>
      <c r="H7628" s="58"/>
      <c r="I7628" s="58"/>
      <c r="J7628" s="58"/>
      <c r="K7628" s="58"/>
      <c r="L7628" s="58"/>
      <c r="M7628" s="58"/>
    </row>
    <row r="7629" spans="2:13" ht="16.5" thickTop="1" thickBot="1">
      <c r="B7629" s="833" t="s">
        <v>2219</v>
      </c>
      <c r="C7629" s="834"/>
      <c r="D7629" s="835" t="s">
        <v>1658</v>
      </c>
      <c r="E7629" s="836"/>
      <c r="F7629" s="836"/>
      <c r="G7629" s="836"/>
      <c r="H7629" s="836"/>
      <c r="I7629" s="837"/>
      <c r="J7629" s="130"/>
      <c r="K7629" s="59"/>
      <c r="L7629" s="59"/>
      <c r="M7629" s="60"/>
    </row>
    <row r="7630" spans="2:13" ht="15.75" thickTop="1">
      <c r="B7630" s="66" t="s">
        <v>1667</v>
      </c>
      <c r="C7630" s="788" t="s">
        <v>2221</v>
      </c>
      <c r="D7630" s="787" t="s">
        <v>1652</v>
      </c>
      <c r="E7630" s="788" t="s">
        <v>1653</v>
      </c>
      <c r="F7630" s="788" t="s">
        <v>1654</v>
      </c>
      <c r="G7630" s="788" t="s">
        <v>1656</v>
      </c>
      <c r="H7630" s="788" t="s">
        <v>1655</v>
      </c>
      <c r="I7630" s="789" t="s">
        <v>1657</v>
      </c>
      <c r="J7630" s="128"/>
      <c r="K7630" s="791"/>
      <c r="L7630" s="791"/>
      <c r="M7630" s="65"/>
    </row>
    <row r="7631" spans="2:13">
      <c r="B7631" s="66" t="s">
        <v>1757</v>
      </c>
      <c r="C7631" s="86" t="s">
        <v>1792</v>
      </c>
      <c r="D7631" s="87">
        <v>70</v>
      </c>
      <c r="E7631" s="88">
        <v>100</v>
      </c>
      <c r="F7631" s="88">
        <v>115</v>
      </c>
      <c r="G7631" s="88">
        <v>30</v>
      </c>
      <c r="H7631" s="88">
        <v>65</v>
      </c>
      <c r="I7631" s="89">
        <v>30</v>
      </c>
      <c r="J7631" s="128"/>
      <c r="K7631" s="791"/>
      <c r="L7631" s="791"/>
      <c r="M7631" s="65"/>
    </row>
    <row r="7632" spans="2:13">
      <c r="B7632" s="66" t="s">
        <v>1665</v>
      </c>
      <c r="C7632" s="86" t="s">
        <v>14</v>
      </c>
      <c r="D7632" s="838" t="s">
        <v>1669</v>
      </c>
      <c r="E7632" s="839"/>
      <c r="F7632" s="839"/>
      <c r="G7632" s="839"/>
      <c r="H7632" s="839"/>
      <c r="I7632" s="840"/>
      <c r="J7632" s="128"/>
      <c r="K7632" s="791"/>
      <c r="L7632" s="791"/>
      <c r="M7632" s="65"/>
    </row>
    <row r="7633" spans="2:13">
      <c r="B7633" s="66" t="s">
        <v>1666</v>
      </c>
      <c r="C7633" s="86" t="s">
        <v>1723</v>
      </c>
      <c r="D7633" s="841" t="s">
        <v>1661</v>
      </c>
      <c r="E7633" s="842"/>
      <c r="F7633" s="842"/>
      <c r="G7633" s="842" t="s">
        <v>1662</v>
      </c>
      <c r="H7633" s="842"/>
      <c r="I7633" s="843"/>
      <c r="J7633" s="128"/>
      <c r="K7633" s="791"/>
      <c r="L7633" s="791"/>
      <c r="M7633" s="65"/>
    </row>
    <row r="7634" spans="2:13">
      <c r="B7634" s="66" t="s">
        <v>1670</v>
      </c>
      <c r="C7634" s="94" t="s">
        <v>1552</v>
      </c>
      <c r="D7634" s="63" t="s">
        <v>1663</v>
      </c>
      <c r="E7634" s="791" t="s">
        <v>1252</v>
      </c>
      <c r="F7634" s="791"/>
      <c r="G7634" s="64" t="s">
        <v>1663</v>
      </c>
      <c r="H7634" s="791" t="s">
        <v>1723</v>
      </c>
      <c r="I7634" s="70"/>
      <c r="J7634" s="128"/>
      <c r="K7634" s="791"/>
      <c r="L7634" s="791"/>
      <c r="M7634" s="65"/>
    </row>
    <row r="7635" spans="2:13">
      <c r="B7635" s="66" t="s">
        <v>1659</v>
      </c>
      <c r="C7635" s="140">
        <v>102.67</v>
      </c>
      <c r="D7635" s="71" t="s">
        <v>1664</v>
      </c>
      <c r="E7635" s="90">
        <v>80</v>
      </c>
      <c r="F7635" s="68"/>
      <c r="G7635" s="72" t="s">
        <v>1664</v>
      </c>
      <c r="H7635" s="90" t="s">
        <v>1723</v>
      </c>
      <c r="I7635" s="69"/>
      <c r="J7635" s="128"/>
      <c r="K7635" s="791"/>
      <c r="L7635" s="791"/>
      <c r="M7635" s="65"/>
    </row>
    <row r="7636" spans="2:13">
      <c r="B7636" s="66" t="s">
        <v>1660</v>
      </c>
      <c r="C7636" s="140">
        <v>173.02</v>
      </c>
      <c r="D7636" s="838" t="s">
        <v>1668</v>
      </c>
      <c r="E7636" s="839"/>
      <c r="F7636" s="839"/>
      <c r="G7636" s="839"/>
      <c r="H7636" s="839"/>
      <c r="I7636" s="840"/>
      <c r="J7636" s="128"/>
      <c r="K7636" s="791"/>
      <c r="L7636" s="791"/>
      <c r="M7636" s="65"/>
    </row>
    <row r="7637" spans="2:13">
      <c r="B7637" s="66" t="s">
        <v>1728</v>
      </c>
      <c r="C7637" s="140">
        <v>200.97</v>
      </c>
      <c r="D7637" s="841" t="s">
        <v>1661</v>
      </c>
      <c r="E7637" s="842"/>
      <c r="F7637" s="842"/>
      <c r="G7637" s="842" t="s">
        <v>1662</v>
      </c>
      <c r="H7637" s="842"/>
      <c r="I7637" s="843"/>
      <c r="J7637" s="128"/>
      <c r="K7637" s="791"/>
      <c r="L7637" s="791"/>
      <c r="M7637" s="65"/>
    </row>
    <row r="7638" spans="2:13">
      <c r="B7638" s="66" t="s">
        <v>1713</v>
      </c>
      <c r="C7638" s="140">
        <v>1.08</v>
      </c>
      <c r="D7638" s="63" t="s">
        <v>1663</v>
      </c>
      <c r="E7638" s="791" t="s">
        <v>1722</v>
      </c>
      <c r="F7638" s="791"/>
      <c r="G7638" s="64" t="s">
        <v>1663</v>
      </c>
      <c r="H7638" s="791" t="s">
        <v>1723</v>
      </c>
      <c r="I7638" s="70"/>
      <c r="J7638" s="128"/>
      <c r="K7638" s="791"/>
      <c r="L7638" s="791"/>
      <c r="M7638" s="65"/>
    </row>
    <row r="7639" spans="2:13">
      <c r="B7639" s="66" t="s">
        <v>1714</v>
      </c>
      <c r="C7639" s="140">
        <v>0.46</v>
      </c>
      <c r="D7639" s="63" t="s">
        <v>1664</v>
      </c>
      <c r="E7639" s="90">
        <v>0</v>
      </c>
      <c r="F7639" s="68"/>
      <c r="G7639" s="72" t="s">
        <v>1664</v>
      </c>
      <c r="H7639" s="91" t="s">
        <v>1723</v>
      </c>
      <c r="I7639" s="70"/>
      <c r="J7639" s="128"/>
      <c r="K7639" s="791"/>
      <c r="L7639" s="791"/>
      <c r="M7639" s="65"/>
    </row>
    <row r="7640" spans="2:13">
      <c r="B7640" s="844" t="s">
        <v>1671</v>
      </c>
      <c r="C7640" s="839"/>
      <c r="D7640" s="840"/>
      <c r="E7640" s="838" t="s">
        <v>1672</v>
      </c>
      <c r="F7640" s="839"/>
      <c r="G7640" s="840"/>
      <c r="H7640" s="838" t="s">
        <v>1673</v>
      </c>
      <c r="I7640" s="839"/>
      <c r="J7640" s="840"/>
      <c r="K7640" s="838" t="s">
        <v>1701</v>
      </c>
      <c r="L7640" s="839"/>
      <c r="M7640" s="845"/>
    </row>
    <row r="7641" spans="2:13">
      <c r="B7641" s="73" t="s">
        <v>1674</v>
      </c>
      <c r="C7641" s="788" t="s">
        <v>1675</v>
      </c>
      <c r="D7641" s="789" t="s">
        <v>1676</v>
      </c>
      <c r="E7641" s="787" t="s">
        <v>1674</v>
      </c>
      <c r="F7641" s="788" t="s">
        <v>1675</v>
      </c>
      <c r="G7641" s="789" t="s">
        <v>1676</v>
      </c>
      <c r="H7641" s="787" t="s">
        <v>1694</v>
      </c>
      <c r="I7641" s="788" t="s">
        <v>1731</v>
      </c>
      <c r="J7641" s="789" t="s">
        <v>1732</v>
      </c>
      <c r="K7641" s="787" t="s">
        <v>1702</v>
      </c>
      <c r="L7641" s="788"/>
      <c r="M7641" s="77" t="s">
        <v>1703</v>
      </c>
    </row>
    <row r="7642" spans="2:13">
      <c r="B7642" s="61" t="s">
        <v>1678</v>
      </c>
      <c r="C7642" s="96" t="s">
        <v>1919</v>
      </c>
      <c r="D7642" s="92">
        <v>120</v>
      </c>
      <c r="E7642" s="790" t="s">
        <v>1678</v>
      </c>
      <c r="F7642" s="86" t="s">
        <v>2220</v>
      </c>
      <c r="G7642" s="92">
        <v>50</v>
      </c>
      <c r="H7642" s="790" t="s">
        <v>1695</v>
      </c>
      <c r="I7642" s="86">
        <v>0</v>
      </c>
      <c r="J7642" s="92">
        <v>10</v>
      </c>
      <c r="K7642" s="790" t="s">
        <v>1704</v>
      </c>
      <c r="L7642" s="791"/>
      <c r="M7642" s="107">
        <v>0</v>
      </c>
    </row>
    <row r="7643" spans="2:13">
      <c r="B7643" s="61" t="s">
        <v>1679</v>
      </c>
      <c r="C7643" s="86" t="s">
        <v>847</v>
      </c>
      <c r="D7643" s="92">
        <v>75</v>
      </c>
      <c r="E7643" s="790" t="s">
        <v>1679</v>
      </c>
      <c r="F7643" s="86" t="s">
        <v>1722</v>
      </c>
      <c r="G7643" s="92">
        <v>0</v>
      </c>
      <c r="H7643" s="790" t="s">
        <v>1696</v>
      </c>
      <c r="I7643" s="86">
        <v>90</v>
      </c>
      <c r="J7643" s="92">
        <v>0</v>
      </c>
      <c r="K7643" s="790" t="s">
        <v>1735</v>
      </c>
      <c r="L7643" s="791"/>
      <c r="M7643" s="107">
        <v>0</v>
      </c>
    </row>
    <row r="7644" spans="2:13">
      <c r="B7644" s="61" t="s">
        <v>1680</v>
      </c>
      <c r="C7644" s="86" t="s">
        <v>1722</v>
      </c>
      <c r="D7644" s="92">
        <v>0</v>
      </c>
      <c r="E7644" s="790" t="s">
        <v>1680</v>
      </c>
      <c r="F7644" s="86" t="s">
        <v>1722</v>
      </c>
      <c r="G7644" s="92">
        <v>0</v>
      </c>
      <c r="H7644" s="790" t="s">
        <v>1697</v>
      </c>
      <c r="I7644" s="86">
        <v>0</v>
      </c>
      <c r="J7644" s="92">
        <v>0</v>
      </c>
      <c r="K7644" s="67" t="s">
        <v>1706</v>
      </c>
      <c r="L7644" s="68"/>
      <c r="M7644" s="101">
        <v>0</v>
      </c>
    </row>
    <row r="7645" spans="2:13">
      <c r="B7645" s="61" t="s">
        <v>1681</v>
      </c>
      <c r="C7645" s="109" t="s">
        <v>1784</v>
      </c>
      <c r="D7645" s="92">
        <v>75</v>
      </c>
      <c r="E7645" s="790" t="s">
        <v>1681</v>
      </c>
      <c r="F7645" s="86" t="s">
        <v>1722</v>
      </c>
      <c r="G7645" s="92">
        <v>0</v>
      </c>
      <c r="H7645" s="790" t="s">
        <v>1698</v>
      </c>
      <c r="I7645" s="86">
        <v>0</v>
      </c>
      <c r="J7645" s="92">
        <v>10</v>
      </c>
      <c r="K7645" s="838" t="s">
        <v>1707</v>
      </c>
      <c r="L7645" s="839"/>
      <c r="M7645" s="845"/>
    </row>
    <row r="7646" spans="2:13">
      <c r="B7646" s="61" t="s">
        <v>1682</v>
      </c>
      <c r="C7646" s="109" t="s">
        <v>1363</v>
      </c>
      <c r="D7646" s="92">
        <v>120</v>
      </c>
      <c r="E7646" s="790" t="s">
        <v>1682</v>
      </c>
      <c r="F7646" s="86" t="s">
        <v>1722</v>
      </c>
      <c r="G7646" s="92">
        <v>0</v>
      </c>
      <c r="H7646" s="791" t="s">
        <v>1724</v>
      </c>
      <c r="I7646" s="86">
        <v>50</v>
      </c>
      <c r="J7646" s="92">
        <v>0</v>
      </c>
      <c r="K7646" s="846" t="s">
        <v>1708</v>
      </c>
      <c r="L7646" s="847"/>
      <c r="M7646" s="107">
        <v>0</v>
      </c>
    </row>
    <row r="7647" spans="2:13">
      <c r="B7647" s="61" t="s">
        <v>1683</v>
      </c>
      <c r="C7647" s="86" t="s">
        <v>953</v>
      </c>
      <c r="D7647" s="92">
        <v>75</v>
      </c>
      <c r="E7647" s="790" t="s">
        <v>1683</v>
      </c>
      <c r="F7647" s="86" t="s">
        <v>1722</v>
      </c>
      <c r="G7647" s="92">
        <v>0</v>
      </c>
      <c r="H7647" s="790" t="s">
        <v>1699</v>
      </c>
      <c r="I7647" s="86">
        <v>0</v>
      </c>
      <c r="J7647" s="92">
        <v>10</v>
      </c>
      <c r="K7647" s="846" t="s">
        <v>1709</v>
      </c>
      <c r="L7647" s="847"/>
      <c r="M7647" s="107">
        <v>0</v>
      </c>
    </row>
    <row r="7648" spans="2:13">
      <c r="B7648" s="61" t="s">
        <v>1684</v>
      </c>
      <c r="C7648" s="96" t="s">
        <v>869</v>
      </c>
      <c r="D7648" s="92">
        <v>150</v>
      </c>
      <c r="E7648" s="790" t="s">
        <v>1684</v>
      </c>
      <c r="F7648" s="86" t="s">
        <v>1722</v>
      </c>
      <c r="G7648" s="92">
        <v>0</v>
      </c>
      <c r="H7648" s="790" t="s">
        <v>1685</v>
      </c>
      <c r="I7648" s="86">
        <v>85</v>
      </c>
      <c r="J7648" s="92">
        <v>0</v>
      </c>
      <c r="K7648" s="846" t="s">
        <v>1710</v>
      </c>
      <c r="L7648" s="847"/>
      <c r="M7648" s="107">
        <v>100</v>
      </c>
    </row>
    <row r="7649" spans="2:13">
      <c r="B7649" s="61" t="s">
        <v>1685</v>
      </c>
      <c r="C7649" s="86" t="s">
        <v>1722</v>
      </c>
      <c r="D7649" s="92">
        <v>0</v>
      </c>
      <c r="E7649" s="790" t="s">
        <v>1685</v>
      </c>
      <c r="F7649" s="86" t="s">
        <v>1722</v>
      </c>
      <c r="G7649" s="92">
        <v>0</v>
      </c>
      <c r="H7649" s="790" t="s">
        <v>1700</v>
      </c>
      <c r="I7649" s="100">
        <v>0</v>
      </c>
      <c r="J7649" s="106">
        <v>0</v>
      </c>
      <c r="K7649" s="593" t="s">
        <v>2003</v>
      </c>
      <c r="L7649" s="100"/>
      <c r="M7649" s="101">
        <v>0</v>
      </c>
    </row>
    <row r="7650" spans="2:13">
      <c r="B7650" s="61" t="s">
        <v>1686</v>
      </c>
      <c r="C7650" s="94" t="s">
        <v>811</v>
      </c>
      <c r="D7650" s="92">
        <v>100</v>
      </c>
      <c r="E7650" s="790" t="s">
        <v>1686</v>
      </c>
      <c r="F7650" s="96" t="s">
        <v>810</v>
      </c>
      <c r="G7650" s="92">
        <v>90</v>
      </c>
      <c r="H7650" s="848" t="s">
        <v>1712</v>
      </c>
      <c r="I7650" s="849"/>
      <c r="J7650" s="81" t="s">
        <v>1711</v>
      </c>
      <c r="K7650" s="97">
        <v>10</v>
      </c>
      <c r="L7650" s="82" t="s">
        <v>1705</v>
      </c>
      <c r="M7650" s="98">
        <v>155</v>
      </c>
    </row>
    <row r="7651" spans="2:13">
      <c r="B7651" s="61" t="s">
        <v>1687</v>
      </c>
      <c r="C7651" s="86" t="s">
        <v>1722</v>
      </c>
      <c r="D7651" s="92">
        <v>0</v>
      </c>
      <c r="E7651" s="790" t="s">
        <v>1687</v>
      </c>
      <c r="F7651" s="86" t="s">
        <v>1722</v>
      </c>
      <c r="G7651" s="92">
        <v>0</v>
      </c>
      <c r="H7651" s="791"/>
      <c r="I7651" s="791"/>
      <c r="J7651" s="791"/>
      <c r="K7651" s="791"/>
      <c r="L7651" s="791"/>
      <c r="M7651" s="65"/>
    </row>
    <row r="7652" spans="2:13">
      <c r="B7652" s="61" t="s">
        <v>1688</v>
      </c>
      <c r="C7652" s="86" t="s">
        <v>1722</v>
      </c>
      <c r="D7652" s="92">
        <v>0</v>
      </c>
      <c r="E7652" s="790" t="s">
        <v>1688</v>
      </c>
      <c r="F7652" s="86" t="s">
        <v>1722</v>
      </c>
      <c r="G7652" s="92">
        <v>0</v>
      </c>
      <c r="H7652" s="791"/>
      <c r="I7652" s="791"/>
      <c r="J7652" s="791"/>
      <c r="K7652" s="791"/>
      <c r="L7652" s="791"/>
      <c r="M7652" s="65"/>
    </row>
    <row r="7653" spans="2:13">
      <c r="B7653" s="61" t="s">
        <v>1689</v>
      </c>
      <c r="C7653" s="86" t="s">
        <v>1722</v>
      </c>
      <c r="D7653" s="92">
        <v>0</v>
      </c>
      <c r="E7653" s="790" t="s">
        <v>1689</v>
      </c>
      <c r="F7653" s="86" t="s">
        <v>1722</v>
      </c>
      <c r="G7653" s="92">
        <v>0</v>
      </c>
      <c r="H7653" s="791"/>
      <c r="I7653" s="791"/>
      <c r="J7653" s="791"/>
      <c r="K7653" s="791"/>
      <c r="L7653" s="791"/>
      <c r="M7653" s="65"/>
    </row>
    <row r="7654" spans="2:13">
      <c r="B7654" s="61" t="s">
        <v>1690</v>
      </c>
      <c r="C7654" s="86" t="s">
        <v>1723</v>
      </c>
      <c r="D7654" s="92" t="s">
        <v>1723</v>
      </c>
      <c r="E7654" s="790" t="s">
        <v>1690</v>
      </c>
      <c r="F7654" s="86" t="s">
        <v>1723</v>
      </c>
      <c r="G7654" s="92" t="s">
        <v>1723</v>
      </c>
      <c r="H7654" s="791"/>
      <c r="I7654" s="791"/>
      <c r="J7654" s="791"/>
      <c r="K7654" s="791"/>
      <c r="L7654" s="791"/>
      <c r="M7654" s="65"/>
    </row>
    <row r="7655" spans="2:13">
      <c r="B7655" s="61" t="s">
        <v>1691</v>
      </c>
      <c r="C7655" s="86" t="s">
        <v>1722</v>
      </c>
      <c r="D7655" s="92">
        <v>0</v>
      </c>
      <c r="E7655" s="790" t="s">
        <v>1691</v>
      </c>
      <c r="F7655" s="86" t="s">
        <v>1722</v>
      </c>
      <c r="G7655" s="92">
        <v>0</v>
      </c>
      <c r="H7655" s="86" t="s">
        <v>1716</v>
      </c>
      <c r="I7655" s="791"/>
      <c r="J7655" s="85" t="s">
        <v>1717</v>
      </c>
      <c r="K7655" s="791"/>
      <c r="L7655" s="85" t="s">
        <v>1718</v>
      </c>
      <c r="M7655" s="65"/>
    </row>
    <row r="7656" spans="2:13">
      <c r="B7656" s="61" t="s">
        <v>1692</v>
      </c>
      <c r="C7656" s="86" t="s">
        <v>1722</v>
      </c>
      <c r="D7656" s="92">
        <v>0</v>
      </c>
      <c r="E7656" s="790" t="s">
        <v>1692</v>
      </c>
      <c r="F7656" s="86" t="s">
        <v>1722</v>
      </c>
      <c r="G7656" s="92">
        <v>0</v>
      </c>
      <c r="H7656" s="791"/>
      <c r="I7656" s="791"/>
      <c r="J7656" s="791"/>
      <c r="K7656" s="791"/>
      <c r="L7656" s="791"/>
      <c r="M7656" s="65"/>
    </row>
    <row r="7657" spans="2:13">
      <c r="B7657" s="61" t="s">
        <v>1677</v>
      </c>
      <c r="C7657" s="96" t="s">
        <v>1262</v>
      </c>
      <c r="D7657" s="92">
        <v>110</v>
      </c>
      <c r="E7657" s="790" t="s">
        <v>1677</v>
      </c>
      <c r="F7657" s="86" t="s">
        <v>1722</v>
      </c>
      <c r="G7657" s="92">
        <v>0</v>
      </c>
      <c r="H7657" s="791"/>
      <c r="I7657" s="791"/>
      <c r="J7657" s="791"/>
      <c r="K7657" s="791"/>
      <c r="L7657" s="791"/>
      <c r="M7657" s="65"/>
    </row>
    <row r="7658" spans="2:13">
      <c r="B7658" s="61" t="s">
        <v>1693</v>
      </c>
      <c r="C7658" s="86" t="s">
        <v>1722</v>
      </c>
      <c r="D7658" s="92">
        <v>0</v>
      </c>
      <c r="E7658" s="790" t="s">
        <v>1693</v>
      </c>
      <c r="F7658" s="86" t="s">
        <v>1722</v>
      </c>
      <c r="G7658" s="92">
        <v>0</v>
      </c>
      <c r="H7658" s="791"/>
      <c r="I7658" s="791"/>
      <c r="J7658" s="791"/>
      <c r="K7658" s="791"/>
      <c r="L7658" s="791"/>
      <c r="M7658" s="65"/>
    </row>
    <row r="7659" spans="2:13" ht="15.75" thickBot="1">
      <c r="B7659" s="102" t="s">
        <v>1729</v>
      </c>
      <c r="C7659" s="93"/>
      <c r="D7659" s="108">
        <v>103</v>
      </c>
      <c r="E7659" s="103" t="s">
        <v>1730</v>
      </c>
      <c r="F7659" s="93"/>
      <c r="G7659" s="108">
        <v>70</v>
      </c>
      <c r="H7659" s="83"/>
      <c r="I7659" s="83"/>
      <c r="J7659" s="83"/>
      <c r="K7659" s="83"/>
      <c r="L7659" s="83"/>
      <c r="M7659" s="84"/>
    </row>
    <row r="7660" spans="2:13" ht="16.5" thickTop="1" thickBot="1">
      <c r="B7660" s="104"/>
      <c r="C7660" s="105"/>
      <c r="D7660" s="142"/>
      <c r="E7660" s="104"/>
      <c r="F7660" s="105"/>
      <c r="G7660" s="142"/>
      <c r="H7660" s="58"/>
      <c r="I7660" s="58"/>
      <c r="J7660" s="58"/>
      <c r="K7660" s="58"/>
      <c r="L7660" s="58"/>
      <c r="M7660" s="58"/>
    </row>
    <row r="7661" spans="2:13" ht="16.5" thickTop="1" thickBot="1">
      <c r="B7661" s="833" t="s">
        <v>1849</v>
      </c>
      <c r="C7661" s="834"/>
      <c r="D7661" s="835" t="s">
        <v>1658</v>
      </c>
      <c r="E7661" s="836"/>
      <c r="F7661" s="836"/>
      <c r="G7661" s="836"/>
      <c r="H7661" s="836"/>
      <c r="I7661" s="837"/>
      <c r="J7661" s="190"/>
      <c r="K7661" s="59"/>
      <c r="L7661" s="59"/>
      <c r="M7661" s="60"/>
    </row>
    <row r="7662" spans="2:13" ht="15.75" thickTop="1">
      <c r="B7662" s="66" t="s">
        <v>1667</v>
      </c>
      <c r="C7662" s="603" t="s">
        <v>2090</v>
      </c>
      <c r="D7662" s="284" t="s">
        <v>1652</v>
      </c>
      <c r="E7662" s="285" t="s">
        <v>1653</v>
      </c>
      <c r="F7662" s="285" t="s">
        <v>1654</v>
      </c>
      <c r="G7662" s="285" t="s">
        <v>1656</v>
      </c>
      <c r="H7662" s="285" t="s">
        <v>1655</v>
      </c>
      <c r="I7662" s="286" t="s">
        <v>1657</v>
      </c>
      <c r="J7662" s="191"/>
      <c r="K7662" s="283"/>
      <c r="L7662" s="283"/>
      <c r="M7662" s="65"/>
    </row>
    <row r="7663" spans="2:13">
      <c r="B7663" s="66" t="s">
        <v>1757</v>
      </c>
      <c r="C7663" s="86" t="s">
        <v>1745</v>
      </c>
      <c r="D7663" s="87">
        <v>100</v>
      </c>
      <c r="E7663" s="88">
        <v>75</v>
      </c>
      <c r="F7663" s="88">
        <v>115</v>
      </c>
      <c r="G7663" s="88">
        <v>90</v>
      </c>
      <c r="H7663" s="88">
        <v>115</v>
      </c>
      <c r="I7663" s="89">
        <v>85</v>
      </c>
      <c r="J7663" s="191"/>
      <c r="K7663" s="283"/>
      <c r="L7663" s="283"/>
      <c r="M7663" s="65"/>
    </row>
    <row r="7664" spans="2:13">
      <c r="B7664" s="66" t="s">
        <v>1665</v>
      </c>
      <c r="C7664" s="86" t="s">
        <v>16</v>
      </c>
      <c r="D7664" s="838" t="s">
        <v>1669</v>
      </c>
      <c r="E7664" s="839"/>
      <c r="F7664" s="839"/>
      <c r="G7664" s="839"/>
      <c r="H7664" s="839"/>
      <c r="I7664" s="840"/>
      <c r="J7664" s="191"/>
      <c r="K7664" s="283"/>
      <c r="L7664" s="283"/>
      <c r="M7664" s="65"/>
    </row>
    <row r="7665" spans="2:13">
      <c r="B7665" s="66" t="s">
        <v>1666</v>
      </c>
      <c r="C7665" s="86" t="s">
        <v>1723</v>
      </c>
      <c r="D7665" s="841" t="s">
        <v>1661</v>
      </c>
      <c r="E7665" s="842"/>
      <c r="F7665" s="842"/>
      <c r="G7665" s="842" t="s">
        <v>1662</v>
      </c>
      <c r="H7665" s="842"/>
      <c r="I7665" s="843"/>
      <c r="J7665" s="191"/>
      <c r="K7665" s="283"/>
      <c r="L7665" s="283"/>
      <c r="M7665" s="65"/>
    </row>
    <row r="7666" spans="2:13">
      <c r="B7666" s="66" t="s">
        <v>1670</v>
      </c>
      <c r="C7666" s="86" t="s">
        <v>1541</v>
      </c>
      <c r="D7666" s="63" t="s">
        <v>1663</v>
      </c>
      <c r="E7666" s="283" t="s">
        <v>1351</v>
      </c>
      <c r="F7666" s="283"/>
      <c r="G7666" s="64" t="s">
        <v>1663</v>
      </c>
      <c r="H7666" s="283" t="s">
        <v>1723</v>
      </c>
      <c r="I7666" s="70"/>
      <c r="J7666" s="191"/>
      <c r="K7666" s="283"/>
      <c r="L7666" s="283"/>
      <c r="M7666" s="65"/>
    </row>
    <row r="7667" spans="2:13">
      <c r="B7667" s="66" t="s">
        <v>1659</v>
      </c>
      <c r="C7667" s="86">
        <v>409.77</v>
      </c>
      <c r="D7667" s="71" t="s">
        <v>1664</v>
      </c>
      <c r="E7667" s="90">
        <v>80</v>
      </c>
      <c r="F7667" s="68"/>
      <c r="G7667" s="72" t="s">
        <v>1664</v>
      </c>
      <c r="H7667" s="90" t="s">
        <v>1723</v>
      </c>
      <c r="I7667" s="69"/>
      <c r="J7667" s="191"/>
      <c r="K7667" s="283"/>
      <c r="L7667" s="283"/>
      <c r="M7667" s="65"/>
    </row>
    <row r="7668" spans="2:13">
      <c r="B7668" s="66" t="s">
        <v>1660</v>
      </c>
      <c r="C7668" s="140">
        <v>539.79999999999995</v>
      </c>
      <c r="D7668" s="838" t="s">
        <v>1668</v>
      </c>
      <c r="E7668" s="839"/>
      <c r="F7668" s="839"/>
      <c r="G7668" s="839"/>
      <c r="H7668" s="839"/>
      <c r="I7668" s="840"/>
      <c r="J7668" s="191"/>
      <c r="K7668" s="283"/>
      <c r="L7668" s="283"/>
      <c r="M7668" s="65"/>
    </row>
    <row r="7669" spans="2:13">
      <c r="B7669" s="66" t="s">
        <v>1728</v>
      </c>
      <c r="C7669" s="86">
        <v>301.83999999999997</v>
      </c>
      <c r="D7669" s="841" t="s">
        <v>1661</v>
      </c>
      <c r="E7669" s="842"/>
      <c r="F7669" s="842"/>
      <c r="G7669" s="842" t="s">
        <v>1662</v>
      </c>
      <c r="H7669" s="842"/>
      <c r="I7669" s="843"/>
      <c r="J7669" s="191"/>
      <c r="K7669" s="283"/>
      <c r="L7669" s="283"/>
      <c r="M7669" s="65"/>
    </row>
    <row r="7670" spans="2:13">
      <c r="B7670" s="66" t="s">
        <v>1713</v>
      </c>
      <c r="C7670" s="86">
        <v>1.54</v>
      </c>
      <c r="D7670" s="63" t="s">
        <v>1663</v>
      </c>
      <c r="E7670" s="283" t="s">
        <v>1271</v>
      </c>
      <c r="F7670" s="283"/>
      <c r="G7670" s="64" t="s">
        <v>1663</v>
      </c>
      <c r="H7670" s="283" t="s">
        <v>1723</v>
      </c>
      <c r="I7670" s="70"/>
      <c r="J7670" s="191"/>
      <c r="K7670" s="283"/>
      <c r="L7670" s="283"/>
      <c r="M7670" s="65"/>
    </row>
    <row r="7671" spans="2:13">
      <c r="B7671" s="66" t="s">
        <v>1714</v>
      </c>
      <c r="C7671" s="86">
        <v>1.31</v>
      </c>
      <c r="D7671" s="63" t="s">
        <v>1664</v>
      </c>
      <c r="E7671" s="90">
        <v>95</v>
      </c>
      <c r="F7671" s="68"/>
      <c r="G7671" s="72" t="s">
        <v>1664</v>
      </c>
      <c r="H7671" s="91" t="s">
        <v>1723</v>
      </c>
      <c r="I7671" s="70"/>
      <c r="J7671" s="191"/>
      <c r="K7671" s="283"/>
      <c r="L7671" s="283"/>
      <c r="M7671" s="65"/>
    </row>
    <row r="7672" spans="2:13">
      <c r="B7672" s="844" t="s">
        <v>1671</v>
      </c>
      <c r="C7672" s="839"/>
      <c r="D7672" s="840"/>
      <c r="E7672" s="838" t="s">
        <v>1672</v>
      </c>
      <c r="F7672" s="839"/>
      <c r="G7672" s="840"/>
      <c r="H7672" s="838" t="s">
        <v>1673</v>
      </c>
      <c r="I7672" s="839"/>
      <c r="J7672" s="840"/>
      <c r="K7672" s="838" t="s">
        <v>1701</v>
      </c>
      <c r="L7672" s="839"/>
      <c r="M7672" s="845"/>
    </row>
    <row r="7673" spans="2:13">
      <c r="B7673" s="73" t="s">
        <v>1674</v>
      </c>
      <c r="C7673" s="285" t="s">
        <v>1675</v>
      </c>
      <c r="D7673" s="286" t="s">
        <v>1676</v>
      </c>
      <c r="E7673" s="284" t="s">
        <v>1674</v>
      </c>
      <c r="F7673" s="285" t="s">
        <v>1675</v>
      </c>
      <c r="G7673" s="286" t="s">
        <v>1676</v>
      </c>
      <c r="H7673" s="284" t="s">
        <v>1694</v>
      </c>
      <c r="I7673" s="285" t="s">
        <v>1731</v>
      </c>
      <c r="J7673" s="286" t="s">
        <v>1732</v>
      </c>
      <c r="K7673" s="284" t="s">
        <v>1702</v>
      </c>
      <c r="L7673" s="285"/>
      <c r="M7673" s="77" t="s">
        <v>1703</v>
      </c>
    </row>
    <row r="7674" spans="2:13">
      <c r="B7674" s="61" t="s">
        <v>1678</v>
      </c>
      <c r="C7674" s="86" t="s">
        <v>1144</v>
      </c>
      <c r="D7674" s="92">
        <v>102</v>
      </c>
      <c r="E7674" s="282" t="s">
        <v>1678</v>
      </c>
      <c r="F7674" s="94" t="s">
        <v>944</v>
      </c>
      <c r="G7674" s="92">
        <v>68</v>
      </c>
      <c r="H7674" s="282" t="s">
        <v>1695</v>
      </c>
      <c r="I7674" s="86">
        <v>0</v>
      </c>
      <c r="J7674" s="92">
        <v>0</v>
      </c>
      <c r="K7674" s="282" t="s">
        <v>1704</v>
      </c>
      <c r="L7674" s="283"/>
      <c r="M7674" s="107">
        <v>0</v>
      </c>
    </row>
    <row r="7675" spans="2:13">
      <c r="B7675" s="61" t="s">
        <v>1679</v>
      </c>
      <c r="C7675" s="86" t="s">
        <v>1722</v>
      </c>
      <c r="D7675" s="92">
        <v>0</v>
      </c>
      <c r="E7675" s="282" t="s">
        <v>1679</v>
      </c>
      <c r="F7675" s="86" t="s">
        <v>1722</v>
      </c>
      <c r="G7675" s="92">
        <v>0</v>
      </c>
      <c r="H7675" s="282" t="s">
        <v>1696</v>
      </c>
      <c r="I7675" s="86">
        <v>90</v>
      </c>
      <c r="J7675" s="92">
        <v>10</v>
      </c>
      <c r="K7675" s="282" t="s">
        <v>1735</v>
      </c>
      <c r="L7675" s="283"/>
      <c r="M7675" s="107">
        <v>0</v>
      </c>
    </row>
    <row r="7676" spans="2:13">
      <c r="B7676" s="61" t="s">
        <v>1680</v>
      </c>
      <c r="C7676" s="86" t="s">
        <v>1723</v>
      </c>
      <c r="D7676" s="92" t="s">
        <v>1723</v>
      </c>
      <c r="E7676" s="282" t="s">
        <v>1680</v>
      </c>
      <c r="F7676" s="86" t="s">
        <v>1723</v>
      </c>
      <c r="G7676" s="92" t="s">
        <v>1723</v>
      </c>
      <c r="H7676" s="282" t="s">
        <v>1697</v>
      </c>
      <c r="I7676" s="86">
        <v>0</v>
      </c>
      <c r="J7676" s="92">
        <v>30</v>
      </c>
      <c r="K7676" s="67" t="s">
        <v>1706</v>
      </c>
      <c r="L7676" s="68"/>
      <c r="M7676" s="101">
        <v>0</v>
      </c>
    </row>
    <row r="7677" spans="2:13">
      <c r="B7677" s="61" t="s">
        <v>1681</v>
      </c>
      <c r="C7677" s="86" t="s">
        <v>1722</v>
      </c>
      <c r="D7677" s="92">
        <v>0</v>
      </c>
      <c r="E7677" s="282" t="s">
        <v>1681</v>
      </c>
      <c r="F7677" s="86" t="s">
        <v>1722</v>
      </c>
      <c r="G7677" s="92">
        <v>0</v>
      </c>
      <c r="H7677" s="282" t="s">
        <v>1698</v>
      </c>
      <c r="I7677" s="86">
        <v>0</v>
      </c>
      <c r="J7677" s="92">
        <v>10</v>
      </c>
      <c r="K7677" s="838" t="s">
        <v>1707</v>
      </c>
      <c r="L7677" s="839"/>
      <c r="M7677" s="845"/>
    </row>
    <row r="7678" spans="2:13">
      <c r="B7678" s="61" t="s">
        <v>1682</v>
      </c>
      <c r="C7678" s="86" t="s">
        <v>1722</v>
      </c>
      <c r="D7678" s="92">
        <v>0</v>
      </c>
      <c r="E7678" s="282" t="s">
        <v>1682</v>
      </c>
      <c r="F7678" s="86" t="s">
        <v>1722</v>
      </c>
      <c r="G7678" s="92">
        <v>0</v>
      </c>
      <c r="H7678" s="283" t="s">
        <v>1724</v>
      </c>
      <c r="I7678" s="86">
        <v>0</v>
      </c>
      <c r="J7678" s="92">
        <v>0</v>
      </c>
      <c r="K7678" s="846" t="s">
        <v>1708</v>
      </c>
      <c r="L7678" s="847"/>
      <c r="M7678" s="107">
        <v>0</v>
      </c>
    </row>
    <row r="7679" spans="2:13">
      <c r="B7679" s="61" t="s">
        <v>1683</v>
      </c>
      <c r="C7679" s="86" t="s">
        <v>663</v>
      </c>
      <c r="D7679" s="92">
        <v>90</v>
      </c>
      <c r="E7679" s="282" t="s">
        <v>1683</v>
      </c>
      <c r="F7679" s="86" t="s">
        <v>950</v>
      </c>
      <c r="G7679" s="92">
        <v>95</v>
      </c>
      <c r="H7679" s="282" t="s">
        <v>1699</v>
      </c>
      <c r="I7679" s="86">
        <v>0</v>
      </c>
      <c r="J7679" s="92">
        <v>0</v>
      </c>
      <c r="K7679" s="846" t="s">
        <v>1709</v>
      </c>
      <c r="L7679" s="847"/>
      <c r="M7679" s="107">
        <v>0</v>
      </c>
    </row>
    <row r="7680" spans="2:13">
      <c r="B7680" s="61" t="s">
        <v>1684</v>
      </c>
      <c r="C7680" s="94" t="s">
        <v>1155</v>
      </c>
      <c r="D7680" s="92">
        <v>40</v>
      </c>
      <c r="E7680" s="282" t="s">
        <v>1684</v>
      </c>
      <c r="F7680" s="86" t="s">
        <v>1722</v>
      </c>
      <c r="G7680" s="92">
        <v>0</v>
      </c>
      <c r="H7680" s="282" t="s">
        <v>1685</v>
      </c>
      <c r="I7680" s="86">
        <v>85</v>
      </c>
      <c r="J7680" s="92">
        <v>0</v>
      </c>
      <c r="K7680" s="846" t="s">
        <v>1710</v>
      </c>
      <c r="L7680" s="847"/>
      <c r="M7680" s="107">
        <v>0</v>
      </c>
    </row>
    <row r="7681" spans="2:13">
      <c r="B7681" s="61" t="s">
        <v>1685</v>
      </c>
      <c r="C7681" s="86" t="s">
        <v>1722</v>
      </c>
      <c r="D7681" s="92">
        <v>0</v>
      </c>
      <c r="E7681" s="282" t="s">
        <v>1685</v>
      </c>
      <c r="F7681" s="86" t="s">
        <v>1722</v>
      </c>
      <c r="G7681" s="92">
        <v>0</v>
      </c>
      <c r="H7681" s="282" t="s">
        <v>1700</v>
      </c>
      <c r="I7681" s="100">
        <v>0</v>
      </c>
      <c r="J7681" s="106">
        <v>0</v>
      </c>
      <c r="K7681" s="593" t="s">
        <v>2003</v>
      </c>
      <c r="L7681" s="100"/>
      <c r="M7681" s="101">
        <v>0</v>
      </c>
    </row>
    <row r="7682" spans="2:13">
      <c r="B7682" s="61" t="s">
        <v>1686</v>
      </c>
      <c r="C7682" s="86" t="s">
        <v>774</v>
      </c>
      <c r="D7682" s="92">
        <v>40</v>
      </c>
      <c r="E7682" s="282" t="s">
        <v>1686</v>
      </c>
      <c r="F7682" s="86" t="s">
        <v>1722</v>
      </c>
      <c r="G7682" s="92">
        <v>0</v>
      </c>
      <c r="H7682" s="848" t="s">
        <v>1712</v>
      </c>
      <c r="I7682" s="849"/>
      <c r="J7682" s="81" t="s">
        <v>1711</v>
      </c>
      <c r="K7682" s="97">
        <v>20</v>
      </c>
      <c r="L7682" s="82" t="s">
        <v>1705</v>
      </c>
      <c r="M7682" s="98">
        <v>140</v>
      </c>
    </row>
    <row r="7683" spans="2:13">
      <c r="B7683" s="61" t="s">
        <v>1687</v>
      </c>
      <c r="C7683" s="86" t="s">
        <v>1722</v>
      </c>
      <c r="D7683" s="92">
        <v>0</v>
      </c>
      <c r="E7683" s="282" t="s">
        <v>1687</v>
      </c>
      <c r="F7683" s="86" t="s">
        <v>907</v>
      </c>
      <c r="G7683" s="92">
        <v>40</v>
      </c>
      <c r="H7683" s="283"/>
      <c r="I7683" s="283"/>
      <c r="J7683" s="283"/>
      <c r="K7683" s="283"/>
      <c r="L7683" s="283"/>
      <c r="M7683" s="65"/>
    </row>
    <row r="7684" spans="2:13">
      <c r="B7684" s="61" t="s">
        <v>1688</v>
      </c>
      <c r="C7684" s="86" t="s">
        <v>1722</v>
      </c>
      <c r="D7684" s="92">
        <v>0</v>
      </c>
      <c r="E7684" s="282" t="s">
        <v>1688</v>
      </c>
      <c r="F7684" s="96" t="s">
        <v>829</v>
      </c>
      <c r="G7684" s="92">
        <v>80</v>
      </c>
      <c r="H7684" s="283"/>
      <c r="I7684" s="283"/>
      <c r="J7684" s="283"/>
      <c r="K7684" s="283"/>
      <c r="L7684" s="283"/>
      <c r="M7684" s="65"/>
    </row>
    <row r="7685" spans="2:13">
      <c r="B7685" s="61" t="s">
        <v>1689</v>
      </c>
      <c r="C7685" s="86" t="s">
        <v>1722</v>
      </c>
      <c r="D7685" s="92">
        <v>0</v>
      </c>
      <c r="E7685" s="282" t="s">
        <v>1689</v>
      </c>
      <c r="F7685" s="96" t="s">
        <v>1195</v>
      </c>
      <c r="G7685" s="92">
        <v>75</v>
      </c>
      <c r="H7685" s="283"/>
      <c r="I7685" s="283"/>
      <c r="J7685" s="283"/>
      <c r="K7685" s="283"/>
      <c r="L7685" s="283"/>
      <c r="M7685" s="65"/>
    </row>
    <row r="7686" spans="2:13">
      <c r="B7686" s="61" t="s">
        <v>1690</v>
      </c>
      <c r="C7686" s="86" t="s">
        <v>1722</v>
      </c>
      <c r="D7686" s="92">
        <v>0</v>
      </c>
      <c r="E7686" s="282" t="s">
        <v>1690</v>
      </c>
      <c r="F7686" s="86" t="s">
        <v>1722</v>
      </c>
      <c r="G7686" s="92">
        <v>0</v>
      </c>
      <c r="H7686" s="283"/>
      <c r="I7686" s="283"/>
      <c r="J7686" s="283"/>
      <c r="K7686" s="283"/>
      <c r="L7686" s="283"/>
      <c r="M7686" s="65"/>
    </row>
    <row r="7687" spans="2:13">
      <c r="B7687" s="61" t="s">
        <v>1691</v>
      </c>
      <c r="C7687" s="86" t="s">
        <v>1722</v>
      </c>
      <c r="D7687" s="92">
        <v>0</v>
      </c>
      <c r="E7687" s="282" t="s">
        <v>1691</v>
      </c>
      <c r="F7687" s="96" t="s">
        <v>1185</v>
      </c>
      <c r="G7687" s="92">
        <v>80</v>
      </c>
      <c r="H7687" s="86"/>
      <c r="I7687" s="283" t="s">
        <v>1800</v>
      </c>
      <c r="J7687" s="85"/>
      <c r="K7687" s="283"/>
      <c r="L7687" s="85" t="s">
        <v>1718</v>
      </c>
      <c r="M7687" s="65"/>
    </row>
    <row r="7688" spans="2:13">
      <c r="B7688" s="61" t="s">
        <v>1692</v>
      </c>
      <c r="C7688" s="86" t="s">
        <v>1722</v>
      </c>
      <c r="D7688" s="92">
        <v>0</v>
      </c>
      <c r="E7688" s="282" t="s">
        <v>1692</v>
      </c>
      <c r="F7688" s="86" t="s">
        <v>1722</v>
      </c>
      <c r="G7688" s="92">
        <v>0</v>
      </c>
      <c r="H7688" s="283"/>
      <c r="I7688" s="283"/>
      <c r="J7688" s="283"/>
      <c r="K7688" s="283"/>
      <c r="L7688" s="283"/>
      <c r="M7688" s="65"/>
    </row>
    <row r="7689" spans="2:13">
      <c r="B7689" s="61" t="s">
        <v>1677</v>
      </c>
      <c r="C7689" s="86" t="s">
        <v>677</v>
      </c>
      <c r="D7689" s="92">
        <v>60</v>
      </c>
      <c r="E7689" s="282" t="s">
        <v>1677</v>
      </c>
      <c r="F7689" s="86" t="s">
        <v>1722</v>
      </c>
      <c r="G7689" s="92">
        <v>0</v>
      </c>
      <c r="H7689" s="283"/>
      <c r="I7689" s="283"/>
      <c r="J7689" s="283"/>
      <c r="K7689" s="283"/>
      <c r="L7689" s="283"/>
      <c r="M7689" s="65"/>
    </row>
    <row r="7690" spans="2:13">
      <c r="B7690" s="61" t="s">
        <v>1693</v>
      </c>
      <c r="C7690" s="86" t="s">
        <v>963</v>
      </c>
      <c r="D7690" s="92">
        <v>80</v>
      </c>
      <c r="E7690" s="282" t="s">
        <v>1693</v>
      </c>
      <c r="F7690" s="86" t="s">
        <v>1722</v>
      </c>
      <c r="G7690" s="92">
        <v>0</v>
      </c>
      <c r="H7690" s="283"/>
      <c r="I7690" s="283"/>
      <c r="J7690" s="283"/>
      <c r="K7690" s="283"/>
      <c r="L7690" s="283"/>
      <c r="M7690" s="65"/>
    </row>
    <row r="7691" spans="2:13" ht="15.75" thickBot="1">
      <c r="B7691" s="102" t="s">
        <v>1729</v>
      </c>
      <c r="C7691" s="93"/>
      <c r="D7691" s="108">
        <v>69</v>
      </c>
      <c r="E7691" s="103" t="s">
        <v>1730</v>
      </c>
      <c r="F7691" s="93"/>
      <c r="G7691" s="108">
        <v>73</v>
      </c>
      <c r="H7691" s="83"/>
      <c r="I7691" s="83"/>
      <c r="J7691" s="83"/>
      <c r="K7691" s="83"/>
      <c r="L7691" s="83"/>
      <c r="M7691" s="84"/>
    </row>
    <row r="7692" spans="2:13" ht="16.5" thickTop="1" thickBot="1">
      <c r="B7692" s="104"/>
      <c r="C7692" s="105"/>
      <c r="D7692" s="142"/>
      <c r="E7692" s="104"/>
      <c r="F7692" s="105"/>
      <c r="G7692" s="142"/>
      <c r="H7692" s="58"/>
      <c r="I7692" s="58"/>
      <c r="J7692" s="58"/>
      <c r="K7692" s="58"/>
      <c r="L7692" s="58"/>
      <c r="M7692" s="58"/>
    </row>
    <row r="7693" spans="2:13" ht="16.5" thickTop="1" thickBot="1">
      <c r="B7693" s="833" t="s">
        <v>2222</v>
      </c>
      <c r="C7693" s="834"/>
      <c r="D7693" s="835" t="s">
        <v>1658</v>
      </c>
      <c r="E7693" s="836"/>
      <c r="F7693" s="836"/>
      <c r="G7693" s="836"/>
      <c r="H7693" s="836"/>
      <c r="I7693" s="837"/>
      <c r="J7693" s="112"/>
      <c r="K7693" s="59"/>
      <c r="L7693" s="59"/>
      <c r="M7693" s="60"/>
    </row>
    <row r="7694" spans="2:13" ht="15.75" thickTop="1">
      <c r="B7694" s="66" t="s">
        <v>1667</v>
      </c>
      <c r="C7694" s="793" t="s">
        <v>2223</v>
      </c>
      <c r="D7694" s="792" t="s">
        <v>1652</v>
      </c>
      <c r="E7694" s="793" t="s">
        <v>1653</v>
      </c>
      <c r="F7694" s="793" t="s">
        <v>1654</v>
      </c>
      <c r="G7694" s="793" t="s">
        <v>1656</v>
      </c>
      <c r="H7694" s="793" t="s">
        <v>1655</v>
      </c>
      <c r="I7694" s="794" t="s">
        <v>1657</v>
      </c>
      <c r="J7694" s="113"/>
      <c r="K7694" s="796"/>
      <c r="L7694" s="796"/>
      <c r="M7694" s="65"/>
    </row>
    <row r="7695" spans="2:13">
      <c r="B7695" s="66" t="s">
        <v>1757</v>
      </c>
      <c r="C7695" s="86" t="s">
        <v>1792</v>
      </c>
      <c r="D7695" s="87">
        <v>75</v>
      </c>
      <c r="E7695" s="88">
        <v>75</v>
      </c>
      <c r="F7695" s="88">
        <v>55</v>
      </c>
      <c r="G7695" s="88">
        <v>105</v>
      </c>
      <c r="H7695" s="88">
        <v>85</v>
      </c>
      <c r="I7695" s="89">
        <v>30</v>
      </c>
      <c r="J7695" s="113"/>
      <c r="K7695" s="796"/>
      <c r="L7695" s="796"/>
      <c r="M7695" s="65"/>
    </row>
    <row r="7696" spans="2:13">
      <c r="B7696" s="66" t="s">
        <v>1665</v>
      </c>
      <c r="C7696" s="86" t="s">
        <v>8</v>
      </c>
      <c r="D7696" s="838" t="s">
        <v>1669</v>
      </c>
      <c r="E7696" s="839"/>
      <c r="F7696" s="839"/>
      <c r="G7696" s="839"/>
      <c r="H7696" s="839"/>
      <c r="I7696" s="840"/>
      <c r="J7696" s="113"/>
      <c r="K7696" s="796"/>
      <c r="L7696" s="796"/>
      <c r="M7696" s="65"/>
    </row>
    <row r="7697" spans="2:13">
      <c r="B7697" s="66" t="s">
        <v>1666</v>
      </c>
      <c r="C7697" s="86" t="s">
        <v>1723</v>
      </c>
      <c r="D7697" s="841" t="s">
        <v>1661</v>
      </c>
      <c r="E7697" s="842"/>
      <c r="F7697" s="842"/>
      <c r="G7697" s="842" t="s">
        <v>1662</v>
      </c>
      <c r="H7697" s="842"/>
      <c r="I7697" s="843"/>
      <c r="J7697" s="113"/>
      <c r="K7697" s="796"/>
      <c r="L7697" s="796"/>
      <c r="M7697" s="65"/>
    </row>
    <row r="7698" spans="2:13">
      <c r="B7698" s="66" t="s">
        <v>1670</v>
      </c>
      <c r="C7698" s="96" t="s">
        <v>1422</v>
      </c>
      <c r="D7698" s="63" t="s">
        <v>1663</v>
      </c>
      <c r="E7698" s="796" t="s">
        <v>1180</v>
      </c>
      <c r="F7698" s="796"/>
      <c r="G7698" s="64" t="s">
        <v>1663</v>
      </c>
      <c r="H7698" s="796" t="s">
        <v>1723</v>
      </c>
      <c r="I7698" s="70"/>
      <c r="J7698" s="113"/>
      <c r="K7698" s="796"/>
      <c r="L7698" s="796"/>
      <c r="M7698" s="65"/>
    </row>
    <row r="7699" spans="2:13">
      <c r="B7699" s="66" t="s">
        <v>1659</v>
      </c>
      <c r="C7699" s="140">
        <v>90.56</v>
      </c>
      <c r="D7699" s="71" t="s">
        <v>1664</v>
      </c>
      <c r="E7699" s="90">
        <v>80</v>
      </c>
      <c r="F7699" s="68"/>
      <c r="G7699" s="72" t="s">
        <v>1664</v>
      </c>
      <c r="H7699" s="90" t="s">
        <v>1723</v>
      </c>
      <c r="I7699" s="69"/>
      <c r="J7699" s="113"/>
      <c r="K7699" s="796"/>
      <c r="L7699" s="796"/>
      <c r="M7699" s="65"/>
    </row>
    <row r="7700" spans="2:13">
      <c r="B7700" s="66" t="s">
        <v>1660</v>
      </c>
      <c r="C7700" s="140">
        <v>143.29</v>
      </c>
      <c r="D7700" s="838" t="s">
        <v>1668</v>
      </c>
      <c r="E7700" s="839"/>
      <c r="F7700" s="839"/>
      <c r="G7700" s="839"/>
      <c r="H7700" s="839"/>
      <c r="I7700" s="840"/>
      <c r="J7700" s="113"/>
      <c r="K7700" s="796"/>
      <c r="L7700" s="796"/>
      <c r="M7700" s="65"/>
    </row>
    <row r="7701" spans="2:13">
      <c r="B7701" s="66" t="s">
        <v>1728</v>
      </c>
      <c r="C7701" s="140">
        <v>209.35</v>
      </c>
      <c r="D7701" s="841" t="s">
        <v>1661</v>
      </c>
      <c r="E7701" s="842"/>
      <c r="F7701" s="842"/>
      <c r="G7701" s="842" t="s">
        <v>1662</v>
      </c>
      <c r="H7701" s="842"/>
      <c r="I7701" s="843"/>
      <c r="J7701" s="113"/>
      <c r="K7701" s="796"/>
      <c r="L7701" s="796"/>
      <c r="M7701" s="65"/>
    </row>
    <row r="7702" spans="2:13">
      <c r="B7702" s="66" t="s">
        <v>1713</v>
      </c>
      <c r="C7702" s="140">
        <v>1.1499999999999999</v>
      </c>
      <c r="D7702" s="63" t="s">
        <v>1663</v>
      </c>
      <c r="E7702" s="796" t="s">
        <v>979</v>
      </c>
      <c r="F7702" s="796"/>
      <c r="G7702" s="64" t="s">
        <v>1663</v>
      </c>
      <c r="H7702" s="796" t="s">
        <v>1723</v>
      </c>
      <c r="I7702" s="70"/>
      <c r="J7702" s="113"/>
      <c r="K7702" s="796"/>
      <c r="L7702" s="796"/>
      <c r="M7702" s="65"/>
    </row>
    <row r="7703" spans="2:13">
      <c r="B7703" s="66" t="s">
        <v>1714</v>
      </c>
      <c r="C7703" s="140">
        <v>0.46</v>
      </c>
      <c r="D7703" s="63" t="s">
        <v>1664</v>
      </c>
      <c r="E7703" s="90">
        <v>126</v>
      </c>
      <c r="F7703" s="68"/>
      <c r="G7703" s="72" t="s">
        <v>1664</v>
      </c>
      <c r="H7703" s="91" t="s">
        <v>1723</v>
      </c>
      <c r="I7703" s="70"/>
      <c r="J7703" s="113"/>
      <c r="K7703" s="796"/>
      <c r="L7703" s="796"/>
      <c r="M7703" s="65"/>
    </row>
    <row r="7704" spans="2:13">
      <c r="B7704" s="844" t="s">
        <v>1671</v>
      </c>
      <c r="C7704" s="839"/>
      <c r="D7704" s="840"/>
      <c r="E7704" s="838" t="s">
        <v>1672</v>
      </c>
      <c r="F7704" s="839"/>
      <c r="G7704" s="840"/>
      <c r="H7704" s="838" t="s">
        <v>1673</v>
      </c>
      <c r="I7704" s="839"/>
      <c r="J7704" s="840"/>
      <c r="K7704" s="838" t="s">
        <v>1701</v>
      </c>
      <c r="L7704" s="839"/>
      <c r="M7704" s="845"/>
    </row>
    <row r="7705" spans="2:13">
      <c r="B7705" s="73" t="s">
        <v>1674</v>
      </c>
      <c r="C7705" s="793" t="s">
        <v>1675</v>
      </c>
      <c r="D7705" s="794" t="s">
        <v>1676</v>
      </c>
      <c r="E7705" s="792" t="s">
        <v>1674</v>
      </c>
      <c r="F7705" s="793" t="s">
        <v>1675</v>
      </c>
      <c r="G7705" s="794" t="s">
        <v>1676</v>
      </c>
      <c r="H7705" s="792" t="s">
        <v>1694</v>
      </c>
      <c r="I7705" s="793" t="s">
        <v>1731</v>
      </c>
      <c r="J7705" s="794" t="s">
        <v>1732</v>
      </c>
      <c r="K7705" s="792" t="s">
        <v>1702</v>
      </c>
      <c r="L7705" s="793"/>
      <c r="M7705" s="77" t="s">
        <v>1703</v>
      </c>
    </row>
    <row r="7706" spans="2:13">
      <c r="B7706" s="61" t="s">
        <v>1678</v>
      </c>
      <c r="C7706" s="86" t="s">
        <v>1144</v>
      </c>
      <c r="D7706" s="92">
        <v>102</v>
      </c>
      <c r="E7706" s="795" t="s">
        <v>1678</v>
      </c>
      <c r="F7706" s="94" t="s">
        <v>944</v>
      </c>
      <c r="G7706" s="92">
        <v>68</v>
      </c>
      <c r="H7706" s="795" t="s">
        <v>1695</v>
      </c>
      <c r="I7706" s="86">
        <v>0</v>
      </c>
      <c r="J7706" s="92">
        <v>0</v>
      </c>
      <c r="K7706" s="795" t="s">
        <v>1704</v>
      </c>
      <c r="L7706" s="796"/>
      <c r="M7706" s="107">
        <v>30</v>
      </c>
    </row>
    <row r="7707" spans="2:13">
      <c r="B7707" s="61" t="s">
        <v>1679</v>
      </c>
      <c r="C7707" s="86" t="s">
        <v>1722</v>
      </c>
      <c r="D7707" s="92">
        <v>0</v>
      </c>
      <c r="E7707" s="795" t="s">
        <v>1679</v>
      </c>
      <c r="F7707" s="86" t="s">
        <v>1722</v>
      </c>
      <c r="G7707" s="92">
        <v>0</v>
      </c>
      <c r="H7707" s="795" t="s">
        <v>1696</v>
      </c>
      <c r="I7707" s="86">
        <v>90</v>
      </c>
      <c r="J7707" s="92">
        <v>0</v>
      </c>
      <c r="K7707" s="795" t="s">
        <v>1735</v>
      </c>
      <c r="L7707" s="796"/>
      <c r="M7707" s="107">
        <v>67</v>
      </c>
    </row>
    <row r="7708" spans="2:13">
      <c r="B7708" s="61" t="s">
        <v>1680</v>
      </c>
      <c r="C7708" s="86" t="s">
        <v>1722</v>
      </c>
      <c r="D7708" s="92">
        <v>0</v>
      </c>
      <c r="E7708" s="795" t="s">
        <v>1680</v>
      </c>
      <c r="F7708" s="86" t="s">
        <v>1722</v>
      </c>
      <c r="G7708" s="92">
        <v>0</v>
      </c>
      <c r="H7708" s="795" t="s">
        <v>1697</v>
      </c>
      <c r="I7708" s="86">
        <v>0</v>
      </c>
      <c r="J7708" s="92">
        <v>0</v>
      </c>
      <c r="K7708" s="67" t="s">
        <v>1706</v>
      </c>
      <c r="L7708" s="68"/>
      <c r="M7708" s="101">
        <v>0</v>
      </c>
    </row>
    <row r="7709" spans="2:13">
      <c r="B7709" s="61" t="s">
        <v>1681</v>
      </c>
      <c r="C7709" s="86" t="s">
        <v>1722</v>
      </c>
      <c r="D7709" s="92">
        <v>0</v>
      </c>
      <c r="E7709" s="795" t="s">
        <v>1681</v>
      </c>
      <c r="F7709" s="86" t="s">
        <v>1722</v>
      </c>
      <c r="G7709" s="92">
        <v>0</v>
      </c>
      <c r="H7709" s="795" t="s">
        <v>1698</v>
      </c>
      <c r="I7709" s="86">
        <v>0</v>
      </c>
      <c r="J7709" s="92">
        <v>0</v>
      </c>
      <c r="K7709" s="838" t="s">
        <v>1707</v>
      </c>
      <c r="L7709" s="839"/>
      <c r="M7709" s="845"/>
    </row>
    <row r="7710" spans="2:13">
      <c r="B7710" s="61" t="s">
        <v>1682</v>
      </c>
      <c r="C7710" s="86" t="s">
        <v>1723</v>
      </c>
      <c r="D7710" s="92" t="s">
        <v>1723</v>
      </c>
      <c r="E7710" s="795" t="s">
        <v>1682</v>
      </c>
      <c r="F7710" s="86" t="s">
        <v>1723</v>
      </c>
      <c r="G7710" s="92" t="s">
        <v>1723</v>
      </c>
      <c r="H7710" s="796" t="s">
        <v>1724</v>
      </c>
      <c r="I7710" s="86">
        <v>50</v>
      </c>
      <c r="J7710" s="92">
        <v>0</v>
      </c>
      <c r="K7710" s="846" t="s">
        <v>1708</v>
      </c>
      <c r="L7710" s="847"/>
      <c r="M7710" s="107">
        <v>0</v>
      </c>
    </row>
    <row r="7711" spans="2:13">
      <c r="B7711" s="61" t="s">
        <v>1683</v>
      </c>
      <c r="C7711" s="86" t="s">
        <v>1722</v>
      </c>
      <c r="D7711" s="92">
        <v>0</v>
      </c>
      <c r="E7711" s="795" t="s">
        <v>1683</v>
      </c>
      <c r="F7711" s="86" t="s">
        <v>1722</v>
      </c>
      <c r="G7711" s="92">
        <v>0</v>
      </c>
      <c r="H7711" s="795" t="s">
        <v>1699</v>
      </c>
      <c r="I7711" s="86">
        <v>0</v>
      </c>
      <c r="J7711" s="92">
        <v>0</v>
      </c>
      <c r="K7711" s="846" t="s">
        <v>1709</v>
      </c>
      <c r="L7711" s="847"/>
      <c r="M7711" s="107">
        <v>0</v>
      </c>
    </row>
    <row r="7712" spans="2:13">
      <c r="B7712" s="61" t="s">
        <v>1684</v>
      </c>
      <c r="C7712" s="86" t="s">
        <v>1722</v>
      </c>
      <c r="D7712" s="92">
        <v>0</v>
      </c>
      <c r="E7712" s="795" t="s">
        <v>1684</v>
      </c>
      <c r="F7712" s="86" t="s">
        <v>1722</v>
      </c>
      <c r="G7712" s="92">
        <v>0</v>
      </c>
      <c r="H7712" s="795" t="s">
        <v>1685</v>
      </c>
      <c r="I7712" s="86">
        <v>85</v>
      </c>
      <c r="J7712" s="92">
        <v>30</v>
      </c>
      <c r="K7712" s="846" t="s">
        <v>1710</v>
      </c>
      <c r="L7712" s="847"/>
      <c r="M7712" s="107">
        <v>0</v>
      </c>
    </row>
    <row r="7713" spans="2:13">
      <c r="B7713" s="61" t="s">
        <v>1685</v>
      </c>
      <c r="C7713" s="86" t="s">
        <v>1722</v>
      </c>
      <c r="D7713" s="92">
        <v>0</v>
      </c>
      <c r="E7713" s="795" t="s">
        <v>1685</v>
      </c>
      <c r="F7713" s="96" t="s">
        <v>1216</v>
      </c>
      <c r="G7713" s="92">
        <v>90</v>
      </c>
      <c r="H7713" s="795" t="s">
        <v>1700</v>
      </c>
      <c r="I7713" s="100">
        <v>55</v>
      </c>
      <c r="J7713" s="106">
        <v>0</v>
      </c>
      <c r="K7713" s="593" t="s">
        <v>2003</v>
      </c>
      <c r="L7713" s="100"/>
      <c r="M7713" s="101">
        <v>0</v>
      </c>
    </row>
    <row r="7714" spans="2:13">
      <c r="B7714" s="61" t="s">
        <v>1686</v>
      </c>
      <c r="C7714" s="86" t="s">
        <v>1722</v>
      </c>
      <c r="D7714" s="92">
        <v>0</v>
      </c>
      <c r="E7714" s="795" t="s">
        <v>1686</v>
      </c>
      <c r="F7714" s="86" t="s">
        <v>1722</v>
      </c>
      <c r="G7714" s="92">
        <v>0</v>
      </c>
      <c r="H7714" s="848" t="s">
        <v>1712</v>
      </c>
      <c r="I7714" s="849"/>
      <c r="J7714" s="81" t="s">
        <v>1711</v>
      </c>
      <c r="K7714" s="97">
        <v>-20</v>
      </c>
      <c r="L7714" s="82" t="s">
        <v>1705</v>
      </c>
      <c r="M7714" s="98">
        <v>140</v>
      </c>
    </row>
    <row r="7715" spans="2:13">
      <c r="B7715" s="61" t="s">
        <v>1687</v>
      </c>
      <c r="C7715" s="86" t="s">
        <v>1722</v>
      </c>
      <c r="D7715" s="92">
        <v>0</v>
      </c>
      <c r="E7715" s="795" t="s">
        <v>1687</v>
      </c>
      <c r="F7715" s="86" t="s">
        <v>1722</v>
      </c>
      <c r="G7715" s="92">
        <v>0</v>
      </c>
      <c r="H7715" s="796"/>
      <c r="I7715" s="796"/>
      <c r="J7715" s="796"/>
      <c r="K7715" s="796"/>
      <c r="L7715" s="796"/>
      <c r="M7715" s="65"/>
    </row>
    <row r="7716" spans="2:13">
      <c r="B7716" s="61" t="s">
        <v>1688</v>
      </c>
      <c r="C7716" s="86" t="s">
        <v>1722</v>
      </c>
      <c r="D7716" s="92">
        <v>0</v>
      </c>
      <c r="E7716" s="795" t="s">
        <v>1688</v>
      </c>
      <c r="F7716" s="86" t="s">
        <v>1722</v>
      </c>
      <c r="G7716" s="92">
        <v>0</v>
      </c>
      <c r="H7716" s="796"/>
      <c r="I7716" s="796"/>
      <c r="J7716" s="796"/>
      <c r="K7716" s="796"/>
      <c r="L7716" s="796"/>
      <c r="M7716" s="65"/>
    </row>
    <row r="7717" spans="2:13">
      <c r="B7717" s="61" t="s">
        <v>1689</v>
      </c>
      <c r="C7717" s="86" t="s">
        <v>1722</v>
      </c>
      <c r="D7717" s="92">
        <v>0</v>
      </c>
      <c r="E7717" s="795" t="s">
        <v>1689</v>
      </c>
      <c r="F7717" s="86" t="s">
        <v>1722</v>
      </c>
      <c r="G7717" s="92">
        <v>0</v>
      </c>
      <c r="H7717" s="796"/>
      <c r="I7717" s="796"/>
      <c r="J7717" s="796"/>
      <c r="K7717" s="796"/>
      <c r="L7717" s="796"/>
      <c r="M7717" s="65"/>
    </row>
    <row r="7718" spans="2:13">
      <c r="B7718" s="61" t="s">
        <v>1690</v>
      </c>
      <c r="C7718" s="86" t="s">
        <v>1722</v>
      </c>
      <c r="D7718" s="92">
        <v>0</v>
      </c>
      <c r="E7718" s="795" t="s">
        <v>1690</v>
      </c>
      <c r="F7718" s="86" t="s">
        <v>1722</v>
      </c>
      <c r="G7718" s="92">
        <v>0</v>
      </c>
      <c r="H7718" s="796"/>
      <c r="I7718" s="796"/>
      <c r="J7718" s="796"/>
      <c r="K7718" s="796"/>
      <c r="L7718" s="796"/>
      <c r="M7718" s="65"/>
    </row>
    <row r="7719" spans="2:13">
      <c r="B7719" s="61" t="s">
        <v>1691</v>
      </c>
      <c r="C7719" s="86" t="s">
        <v>1722</v>
      </c>
      <c r="D7719" s="92">
        <v>0</v>
      </c>
      <c r="E7719" s="795" t="s">
        <v>1691</v>
      </c>
      <c r="F7719" s="86" t="s">
        <v>1722</v>
      </c>
      <c r="G7719" s="92">
        <v>0</v>
      </c>
      <c r="H7719" s="86" t="s">
        <v>1716</v>
      </c>
      <c r="I7719" s="796"/>
      <c r="J7719" s="85" t="s">
        <v>1717</v>
      </c>
      <c r="K7719" s="796"/>
      <c r="L7719" s="85" t="s">
        <v>1718</v>
      </c>
      <c r="M7719" s="65"/>
    </row>
    <row r="7720" spans="2:13">
      <c r="B7720" s="61" t="s">
        <v>1692</v>
      </c>
      <c r="C7720" s="86" t="s">
        <v>1722</v>
      </c>
      <c r="D7720" s="92">
        <v>0</v>
      </c>
      <c r="E7720" s="795" t="s">
        <v>1692</v>
      </c>
      <c r="F7720" s="86" t="s">
        <v>1722</v>
      </c>
      <c r="G7720" s="92">
        <v>0</v>
      </c>
      <c r="H7720" s="796"/>
      <c r="I7720" s="796"/>
      <c r="J7720" s="796"/>
      <c r="K7720" s="796"/>
      <c r="L7720" s="796"/>
      <c r="M7720" s="65"/>
    </row>
    <row r="7721" spans="2:13">
      <c r="B7721" s="61" t="s">
        <v>1677</v>
      </c>
      <c r="C7721" s="86" t="s">
        <v>1722</v>
      </c>
      <c r="D7721" s="92">
        <v>0</v>
      </c>
      <c r="E7721" s="795" t="s">
        <v>1677</v>
      </c>
      <c r="F7721" s="86" t="s">
        <v>1722</v>
      </c>
      <c r="G7721" s="92">
        <v>0</v>
      </c>
      <c r="H7721" s="796"/>
      <c r="I7721" s="796"/>
      <c r="J7721" s="796"/>
      <c r="K7721" s="796"/>
      <c r="L7721" s="796"/>
      <c r="M7721" s="65"/>
    </row>
    <row r="7722" spans="2:13">
      <c r="B7722" s="61" t="s">
        <v>1693</v>
      </c>
      <c r="C7722" s="86" t="s">
        <v>1722</v>
      </c>
      <c r="D7722" s="92">
        <v>0</v>
      </c>
      <c r="E7722" s="795" t="s">
        <v>1693</v>
      </c>
      <c r="F7722" s="86" t="s">
        <v>1722</v>
      </c>
      <c r="G7722" s="92">
        <v>0</v>
      </c>
      <c r="H7722" s="796"/>
      <c r="I7722" s="796"/>
      <c r="J7722" s="796"/>
      <c r="K7722" s="796"/>
      <c r="L7722" s="796"/>
      <c r="M7722" s="65"/>
    </row>
    <row r="7723" spans="2:13" ht="15.75" thickBot="1">
      <c r="B7723" s="102" t="s">
        <v>1729</v>
      </c>
      <c r="C7723" s="93"/>
      <c r="D7723" s="108">
        <v>102</v>
      </c>
      <c r="E7723" s="103" t="s">
        <v>1730</v>
      </c>
      <c r="F7723" s="93"/>
      <c r="G7723" s="108">
        <v>79</v>
      </c>
      <c r="H7723" s="83"/>
      <c r="I7723" s="83"/>
      <c r="J7723" s="83"/>
      <c r="K7723" s="83"/>
      <c r="L7723" s="83"/>
      <c r="M7723" s="84"/>
    </row>
    <row r="7724" spans="2:13" ht="15.75" thickTop="1">
      <c r="B7724" s="104"/>
      <c r="C7724" s="105"/>
      <c r="D7724" s="142"/>
      <c r="E7724" s="104"/>
      <c r="F7724" s="105"/>
      <c r="G7724" s="142"/>
      <c r="H7724" s="58"/>
      <c r="I7724" s="58"/>
      <c r="J7724" s="58"/>
      <c r="K7724" s="58"/>
      <c r="L7724" s="58"/>
      <c r="M7724" s="58"/>
    </row>
    <row r="7725" spans="2:13">
      <c r="B7725" s="104"/>
      <c r="C7725" s="105"/>
      <c r="D7725" s="142"/>
      <c r="E7725" s="104"/>
      <c r="F7725" s="105"/>
      <c r="G7725" s="142"/>
      <c r="H7725" s="58"/>
      <c r="I7725" s="58"/>
      <c r="J7725" s="58"/>
      <c r="K7725" s="58"/>
      <c r="L7725" s="58"/>
      <c r="M7725" s="58"/>
    </row>
    <row r="7726" spans="2:13" ht="15.75" thickBot="1">
      <c r="B7726" s="104"/>
      <c r="C7726" s="105"/>
      <c r="D7726" s="142"/>
      <c r="E7726" s="104"/>
      <c r="F7726" s="105"/>
      <c r="G7726" s="142"/>
      <c r="H7726" s="58"/>
      <c r="I7726" s="58"/>
      <c r="J7726" s="58"/>
      <c r="K7726" s="58"/>
      <c r="L7726" s="58"/>
      <c r="M7726" s="58"/>
    </row>
    <row r="7727" spans="2:13" ht="16.5" thickTop="1" thickBot="1">
      <c r="B7727" s="833" t="s">
        <v>2224</v>
      </c>
      <c r="C7727" s="834"/>
      <c r="D7727" s="835" t="s">
        <v>1658</v>
      </c>
      <c r="E7727" s="836"/>
      <c r="F7727" s="836"/>
      <c r="G7727" s="836"/>
      <c r="H7727" s="836"/>
      <c r="I7727" s="837"/>
      <c r="J7727" s="333"/>
      <c r="K7727" s="59"/>
      <c r="L7727" s="59"/>
      <c r="M7727" s="60"/>
    </row>
    <row r="7728" spans="2:13" ht="15.75" thickTop="1">
      <c r="B7728" s="66" t="s">
        <v>1667</v>
      </c>
      <c r="C7728" s="793" t="s">
        <v>2110</v>
      </c>
      <c r="D7728" s="792" t="s">
        <v>1652</v>
      </c>
      <c r="E7728" s="793" t="s">
        <v>1653</v>
      </c>
      <c r="F7728" s="793" t="s">
        <v>1654</v>
      </c>
      <c r="G7728" s="793" t="s">
        <v>1656</v>
      </c>
      <c r="H7728" s="793" t="s">
        <v>1655</v>
      </c>
      <c r="I7728" s="794" t="s">
        <v>1657</v>
      </c>
      <c r="J7728" s="217"/>
      <c r="K7728" s="796"/>
      <c r="L7728" s="796"/>
      <c r="M7728" s="65"/>
    </row>
    <row r="7729" spans="2:13">
      <c r="B7729" s="66" t="s">
        <v>1757</v>
      </c>
      <c r="C7729" s="86" t="s">
        <v>1792</v>
      </c>
      <c r="D7729" s="87">
        <v>100</v>
      </c>
      <c r="E7729" s="88">
        <v>73</v>
      </c>
      <c r="F7729" s="88">
        <v>83</v>
      </c>
      <c r="G7729" s="88">
        <v>73</v>
      </c>
      <c r="H7729" s="88">
        <v>83</v>
      </c>
      <c r="I7729" s="89">
        <v>55</v>
      </c>
      <c r="J7729" s="217"/>
      <c r="K7729" s="796"/>
      <c r="L7729" s="796"/>
      <c r="M7729" s="65"/>
    </row>
    <row r="7730" spans="2:13">
      <c r="B7730" s="66" t="s">
        <v>1665</v>
      </c>
      <c r="C7730" s="86" t="s">
        <v>12</v>
      </c>
      <c r="D7730" s="838" t="s">
        <v>1669</v>
      </c>
      <c r="E7730" s="839"/>
      <c r="F7730" s="839"/>
      <c r="G7730" s="839"/>
      <c r="H7730" s="839"/>
      <c r="I7730" s="840"/>
      <c r="J7730" s="217"/>
      <c r="K7730" s="796"/>
      <c r="L7730" s="796"/>
      <c r="M7730" s="65"/>
    </row>
    <row r="7731" spans="2:13">
      <c r="B7731" s="66" t="s">
        <v>1666</v>
      </c>
      <c r="C7731" s="86" t="s">
        <v>1723</v>
      </c>
      <c r="D7731" s="841" t="s">
        <v>1661</v>
      </c>
      <c r="E7731" s="842"/>
      <c r="F7731" s="842"/>
      <c r="G7731" s="842" t="s">
        <v>1662</v>
      </c>
      <c r="H7731" s="842"/>
      <c r="I7731" s="843"/>
      <c r="J7731" s="217"/>
      <c r="K7731" s="796"/>
      <c r="L7731" s="796"/>
      <c r="M7731" s="65"/>
    </row>
    <row r="7732" spans="2:13">
      <c r="B7732" s="66" t="s">
        <v>1670</v>
      </c>
      <c r="C7732" s="96" t="s">
        <v>1503</v>
      </c>
      <c r="D7732" s="63" t="s">
        <v>1663</v>
      </c>
      <c r="E7732" s="796" t="s">
        <v>905</v>
      </c>
      <c r="F7732" s="796"/>
      <c r="G7732" s="64" t="s">
        <v>1663</v>
      </c>
      <c r="H7732" s="796" t="s">
        <v>1723</v>
      </c>
      <c r="I7732" s="70"/>
      <c r="J7732" s="217"/>
      <c r="K7732" s="796"/>
      <c r="L7732" s="796"/>
      <c r="M7732" s="65"/>
    </row>
    <row r="7733" spans="2:13">
      <c r="B7733" s="66" t="s">
        <v>1659</v>
      </c>
      <c r="C7733" s="140">
        <v>92.48</v>
      </c>
      <c r="D7733" s="71" t="s">
        <v>1664</v>
      </c>
      <c r="E7733" s="90">
        <v>84</v>
      </c>
      <c r="F7733" s="68"/>
      <c r="G7733" s="72" t="s">
        <v>1664</v>
      </c>
      <c r="H7733" s="90" t="s">
        <v>1723</v>
      </c>
      <c r="I7733" s="69"/>
      <c r="J7733" s="217"/>
      <c r="K7733" s="796"/>
      <c r="L7733" s="796"/>
      <c r="M7733" s="65"/>
    </row>
    <row r="7734" spans="2:13">
      <c r="B7734" s="66" t="s">
        <v>1660</v>
      </c>
      <c r="C7734" s="140">
        <v>324.66000000000003</v>
      </c>
      <c r="D7734" s="838" t="s">
        <v>1668</v>
      </c>
      <c r="E7734" s="839"/>
      <c r="F7734" s="839"/>
      <c r="G7734" s="839"/>
      <c r="H7734" s="839"/>
      <c r="I7734" s="840"/>
      <c r="J7734" s="217"/>
      <c r="K7734" s="796"/>
      <c r="L7734" s="796"/>
      <c r="M7734" s="65"/>
    </row>
    <row r="7735" spans="2:13">
      <c r="B7735" s="66" t="s">
        <v>1728</v>
      </c>
      <c r="C7735" s="140">
        <v>437.4</v>
      </c>
      <c r="D7735" s="841" t="s">
        <v>1661</v>
      </c>
      <c r="E7735" s="842"/>
      <c r="F7735" s="842"/>
      <c r="G7735" s="842" t="s">
        <v>1662</v>
      </c>
      <c r="H7735" s="842"/>
      <c r="I7735" s="843"/>
      <c r="J7735" s="217"/>
      <c r="K7735" s="796"/>
      <c r="L7735" s="796"/>
      <c r="M7735" s="65"/>
    </row>
    <row r="7736" spans="2:13">
      <c r="B7736" s="66" t="s">
        <v>1713</v>
      </c>
      <c r="C7736" s="140">
        <v>1.54</v>
      </c>
      <c r="D7736" s="63" t="s">
        <v>1663</v>
      </c>
      <c r="E7736" s="796" t="s">
        <v>1216</v>
      </c>
      <c r="F7736" s="796"/>
      <c r="G7736" s="64" t="s">
        <v>1663</v>
      </c>
      <c r="H7736" s="796" t="s">
        <v>1723</v>
      </c>
      <c r="I7736" s="70"/>
      <c r="J7736" s="217"/>
      <c r="K7736" s="796"/>
      <c r="L7736" s="796"/>
      <c r="M7736" s="65"/>
    </row>
    <row r="7737" spans="2:13">
      <c r="B7737" s="66" t="s">
        <v>1714</v>
      </c>
      <c r="C7737" s="140">
        <v>0.85</v>
      </c>
      <c r="D7737" s="63" t="s">
        <v>1664</v>
      </c>
      <c r="E7737" s="90">
        <v>90</v>
      </c>
      <c r="F7737" s="68"/>
      <c r="G7737" s="72" t="s">
        <v>1664</v>
      </c>
      <c r="H7737" s="91" t="s">
        <v>1723</v>
      </c>
      <c r="I7737" s="70"/>
      <c r="J7737" s="217"/>
      <c r="K7737" s="796"/>
      <c r="L7737" s="796"/>
      <c r="M7737" s="65"/>
    </row>
    <row r="7738" spans="2:13">
      <c r="B7738" s="844" t="s">
        <v>1671</v>
      </c>
      <c r="C7738" s="839"/>
      <c r="D7738" s="840"/>
      <c r="E7738" s="838" t="s">
        <v>1672</v>
      </c>
      <c r="F7738" s="839"/>
      <c r="G7738" s="840"/>
      <c r="H7738" s="838" t="s">
        <v>1673</v>
      </c>
      <c r="I7738" s="839"/>
      <c r="J7738" s="840"/>
      <c r="K7738" s="838" t="s">
        <v>1701</v>
      </c>
      <c r="L7738" s="839"/>
      <c r="M7738" s="845"/>
    </row>
    <row r="7739" spans="2:13">
      <c r="B7739" s="73" t="s">
        <v>1674</v>
      </c>
      <c r="C7739" s="793" t="s">
        <v>1675</v>
      </c>
      <c r="D7739" s="794" t="s">
        <v>1676</v>
      </c>
      <c r="E7739" s="792" t="s">
        <v>1674</v>
      </c>
      <c r="F7739" s="793" t="s">
        <v>1675</v>
      </c>
      <c r="G7739" s="794" t="s">
        <v>1676</v>
      </c>
      <c r="H7739" s="792" t="s">
        <v>1694</v>
      </c>
      <c r="I7739" s="793" t="s">
        <v>1731</v>
      </c>
      <c r="J7739" s="794" t="s">
        <v>1732</v>
      </c>
      <c r="K7739" s="792" t="s">
        <v>1702</v>
      </c>
      <c r="L7739" s="793"/>
      <c r="M7739" s="77" t="s">
        <v>1703</v>
      </c>
    </row>
    <row r="7740" spans="2:13">
      <c r="B7740" s="61" t="s">
        <v>1678</v>
      </c>
      <c r="C7740" s="86" t="s">
        <v>1144</v>
      </c>
      <c r="D7740" s="92">
        <v>102</v>
      </c>
      <c r="E7740" s="795" t="s">
        <v>1678</v>
      </c>
      <c r="F7740" s="94" t="s">
        <v>944</v>
      </c>
      <c r="G7740" s="92">
        <v>68</v>
      </c>
      <c r="H7740" s="795" t="s">
        <v>1695</v>
      </c>
      <c r="I7740" s="86">
        <v>0</v>
      </c>
      <c r="J7740" s="92">
        <v>10</v>
      </c>
      <c r="K7740" s="795" t="s">
        <v>1704</v>
      </c>
      <c r="L7740" s="796"/>
      <c r="M7740" s="107">
        <v>55</v>
      </c>
    </row>
    <row r="7741" spans="2:13">
      <c r="B7741" s="61" t="s">
        <v>1679</v>
      </c>
      <c r="C7741" s="86" t="s">
        <v>847</v>
      </c>
      <c r="D7741" s="92">
        <v>75</v>
      </c>
      <c r="E7741" s="795" t="s">
        <v>1679</v>
      </c>
      <c r="F7741" s="86" t="s">
        <v>1722</v>
      </c>
      <c r="G7741" s="92">
        <v>0</v>
      </c>
      <c r="H7741" s="795" t="s">
        <v>1696</v>
      </c>
      <c r="I7741" s="86">
        <v>90</v>
      </c>
      <c r="J7741" s="92">
        <v>20</v>
      </c>
      <c r="K7741" s="795" t="s">
        <v>1735</v>
      </c>
      <c r="L7741" s="796"/>
      <c r="M7741" s="107">
        <v>25</v>
      </c>
    </row>
    <row r="7742" spans="2:13">
      <c r="B7742" s="61" t="s">
        <v>1680</v>
      </c>
      <c r="C7742" s="86" t="s">
        <v>1722</v>
      </c>
      <c r="D7742" s="92">
        <v>0</v>
      </c>
      <c r="E7742" s="795" t="s">
        <v>1680</v>
      </c>
      <c r="F7742" s="96" t="s">
        <v>1346</v>
      </c>
      <c r="G7742" s="92">
        <v>60</v>
      </c>
      <c r="H7742" s="795" t="s">
        <v>1697</v>
      </c>
      <c r="I7742" s="86">
        <v>0</v>
      </c>
      <c r="J7742" s="92">
        <v>0</v>
      </c>
      <c r="K7742" s="67" t="s">
        <v>1706</v>
      </c>
      <c r="L7742" s="68"/>
      <c r="M7742" s="101">
        <v>0</v>
      </c>
    </row>
    <row r="7743" spans="2:13">
      <c r="B7743" s="61" t="s">
        <v>1681</v>
      </c>
      <c r="C7743" s="109" t="s">
        <v>1784</v>
      </c>
      <c r="D7743" s="92">
        <v>75</v>
      </c>
      <c r="E7743" s="795" t="s">
        <v>1681</v>
      </c>
      <c r="F7743" s="95" t="s">
        <v>1194</v>
      </c>
      <c r="G7743" s="92">
        <v>60</v>
      </c>
      <c r="H7743" s="795" t="s">
        <v>1698</v>
      </c>
      <c r="I7743" s="86">
        <v>0</v>
      </c>
      <c r="J7743" s="92">
        <v>10</v>
      </c>
      <c r="K7743" s="838" t="s">
        <v>1707</v>
      </c>
      <c r="L7743" s="839"/>
      <c r="M7743" s="845"/>
    </row>
    <row r="7744" spans="2:13">
      <c r="B7744" s="61" t="s">
        <v>1682</v>
      </c>
      <c r="C7744" s="94" t="s">
        <v>1180</v>
      </c>
      <c r="D7744" s="92">
        <v>80</v>
      </c>
      <c r="E7744" s="795" t="s">
        <v>1682</v>
      </c>
      <c r="F7744" s="94" t="s">
        <v>1908</v>
      </c>
      <c r="G7744" s="92">
        <v>60</v>
      </c>
      <c r="H7744" s="796" t="s">
        <v>1724</v>
      </c>
      <c r="I7744" s="86">
        <v>50</v>
      </c>
      <c r="J7744" s="92">
        <v>0</v>
      </c>
      <c r="K7744" s="846" t="s">
        <v>1708</v>
      </c>
      <c r="L7744" s="847"/>
      <c r="M7744" s="107">
        <v>0</v>
      </c>
    </row>
    <row r="7745" spans="2:13">
      <c r="B7745" s="61" t="s">
        <v>1683</v>
      </c>
      <c r="C7745" s="86" t="s">
        <v>953</v>
      </c>
      <c r="D7745" s="92">
        <v>75</v>
      </c>
      <c r="E7745" s="795" t="s">
        <v>1683</v>
      </c>
      <c r="F7745" s="86" t="s">
        <v>950</v>
      </c>
      <c r="G7745" s="92">
        <v>95</v>
      </c>
      <c r="H7745" s="795" t="s">
        <v>1699</v>
      </c>
      <c r="I7745" s="86">
        <v>0</v>
      </c>
      <c r="J7745" s="92">
        <v>10</v>
      </c>
      <c r="K7745" s="846" t="s">
        <v>1709</v>
      </c>
      <c r="L7745" s="847"/>
      <c r="M7745" s="107">
        <v>0</v>
      </c>
    </row>
    <row r="7746" spans="2:13">
      <c r="B7746" s="61" t="s">
        <v>1684</v>
      </c>
      <c r="C7746" s="94" t="s">
        <v>1155</v>
      </c>
      <c r="D7746" s="92">
        <v>40</v>
      </c>
      <c r="E7746" s="795" t="s">
        <v>1684</v>
      </c>
      <c r="F7746" s="86" t="s">
        <v>1722</v>
      </c>
      <c r="G7746" s="92">
        <v>0</v>
      </c>
      <c r="H7746" s="795" t="s">
        <v>1685</v>
      </c>
      <c r="I7746" s="86">
        <v>85</v>
      </c>
      <c r="J7746" s="92">
        <v>30</v>
      </c>
      <c r="K7746" s="846" t="s">
        <v>1710</v>
      </c>
      <c r="L7746" s="847"/>
      <c r="M7746" s="107">
        <v>0</v>
      </c>
    </row>
    <row r="7747" spans="2:13">
      <c r="B7747" s="61" t="s">
        <v>1685</v>
      </c>
      <c r="C7747" s="86" t="s">
        <v>1723</v>
      </c>
      <c r="D7747" s="92" t="s">
        <v>1723</v>
      </c>
      <c r="E7747" s="795" t="s">
        <v>1685</v>
      </c>
      <c r="F7747" s="86" t="s">
        <v>1723</v>
      </c>
      <c r="G7747" s="92" t="s">
        <v>1723</v>
      </c>
      <c r="H7747" s="795" t="s">
        <v>1700</v>
      </c>
      <c r="I7747" s="100">
        <v>50</v>
      </c>
      <c r="J7747" s="106">
        <v>0</v>
      </c>
      <c r="K7747" s="593" t="s">
        <v>2003</v>
      </c>
      <c r="L7747" s="100"/>
      <c r="M7747" s="101">
        <v>0</v>
      </c>
    </row>
    <row r="7748" spans="2:13">
      <c r="B7748" s="61" t="s">
        <v>1686</v>
      </c>
      <c r="C7748" s="94" t="s">
        <v>811</v>
      </c>
      <c r="D7748" s="92">
        <v>100</v>
      </c>
      <c r="E7748" s="795" t="s">
        <v>1686</v>
      </c>
      <c r="F7748" s="86" t="s">
        <v>1722</v>
      </c>
      <c r="G7748" s="92">
        <v>0</v>
      </c>
      <c r="H7748" s="848" t="s">
        <v>1712</v>
      </c>
      <c r="I7748" s="849"/>
      <c r="J7748" s="81" t="s">
        <v>1711</v>
      </c>
      <c r="K7748" s="97">
        <v>20</v>
      </c>
      <c r="L7748" s="82" t="s">
        <v>1705</v>
      </c>
      <c r="M7748" s="98">
        <v>225</v>
      </c>
    </row>
    <row r="7749" spans="2:13">
      <c r="B7749" s="61" t="s">
        <v>1687</v>
      </c>
      <c r="C7749" s="86" t="s">
        <v>1722</v>
      </c>
      <c r="D7749" s="92">
        <v>0</v>
      </c>
      <c r="E7749" s="795" t="s">
        <v>1687</v>
      </c>
      <c r="F7749" s="86" t="s">
        <v>1722</v>
      </c>
      <c r="G7749" s="92">
        <v>0</v>
      </c>
      <c r="H7749" s="796"/>
      <c r="I7749" s="796"/>
      <c r="J7749" s="796"/>
      <c r="K7749" s="796"/>
      <c r="L7749" s="796"/>
      <c r="M7749" s="65"/>
    </row>
    <row r="7750" spans="2:13">
      <c r="B7750" s="61" t="s">
        <v>1688</v>
      </c>
      <c r="C7750" s="86" t="s">
        <v>1722</v>
      </c>
      <c r="D7750" s="92">
        <v>0</v>
      </c>
      <c r="E7750" s="795" t="s">
        <v>1688</v>
      </c>
      <c r="F7750" s="96" t="s">
        <v>806</v>
      </c>
      <c r="G7750" s="92">
        <v>50</v>
      </c>
      <c r="H7750" s="796"/>
      <c r="I7750" s="796"/>
      <c r="J7750" s="796"/>
      <c r="K7750" s="796"/>
      <c r="L7750" s="796"/>
      <c r="M7750" s="65"/>
    </row>
    <row r="7751" spans="2:13">
      <c r="B7751" s="61" t="s">
        <v>1689</v>
      </c>
      <c r="C7751" s="86" t="s">
        <v>1722</v>
      </c>
      <c r="D7751" s="92">
        <v>0</v>
      </c>
      <c r="E7751" s="795" t="s">
        <v>1689</v>
      </c>
      <c r="F7751" s="86" t="s">
        <v>1722</v>
      </c>
      <c r="G7751" s="92">
        <v>0</v>
      </c>
      <c r="H7751" s="796"/>
      <c r="I7751" s="796"/>
      <c r="J7751" s="796"/>
      <c r="K7751" s="796"/>
      <c r="L7751" s="796"/>
      <c r="M7751" s="65"/>
    </row>
    <row r="7752" spans="2:13">
      <c r="B7752" s="61" t="s">
        <v>1690</v>
      </c>
      <c r="C7752" s="86" t="s">
        <v>1162</v>
      </c>
      <c r="D7752" s="92">
        <v>49</v>
      </c>
      <c r="E7752" s="795" t="s">
        <v>1690</v>
      </c>
      <c r="F7752" s="86" t="s">
        <v>1722</v>
      </c>
      <c r="G7752" s="92">
        <v>0</v>
      </c>
      <c r="H7752" s="796"/>
      <c r="I7752" s="796"/>
      <c r="J7752" s="796"/>
      <c r="K7752" s="796"/>
      <c r="L7752" s="796"/>
      <c r="M7752" s="65"/>
    </row>
    <row r="7753" spans="2:13">
      <c r="B7753" s="61" t="s">
        <v>1691</v>
      </c>
      <c r="C7753" s="86" t="s">
        <v>1722</v>
      </c>
      <c r="D7753" s="92">
        <v>0</v>
      </c>
      <c r="E7753" s="795" t="s">
        <v>1691</v>
      </c>
      <c r="F7753" s="96" t="s">
        <v>1185</v>
      </c>
      <c r="G7753" s="92">
        <v>80</v>
      </c>
      <c r="H7753" s="86" t="s">
        <v>1716</v>
      </c>
      <c r="I7753" s="796"/>
      <c r="J7753" s="85" t="s">
        <v>1717</v>
      </c>
      <c r="K7753" s="796"/>
      <c r="L7753" s="85" t="s">
        <v>1718</v>
      </c>
      <c r="M7753" s="65"/>
    </row>
    <row r="7754" spans="2:13">
      <c r="B7754" s="61" t="s">
        <v>1692</v>
      </c>
      <c r="C7754" s="86" t="s">
        <v>1722</v>
      </c>
      <c r="D7754" s="92">
        <v>0</v>
      </c>
      <c r="E7754" s="795" t="s">
        <v>1692</v>
      </c>
      <c r="F7754" s="86" t="s">
        <v>1722</v>
      </c>
      <c r="G7754" s="92">
        <v>0</v>
      </c>
      <c r="H7754" s="796"/>
      <c r="I7754" s="796"/>
      <c r="J7754" s="796"/>
      <c r="K7754" s="796"/>
      <c r="L7754" s="796"/>
      <c r="M7754" s="65"/>
    </row>
    <row r="7755" spans="2:13">
      <c r="B7755" s="61" t="s">
        <v>1677</v>
      </c>
      <c r="C7755" s="86" t="s">
        <v>1722</v>
      </c>
      <c r="D7755" s="92">
        <v>0</v>
      </c>
      <c r="E7755" s="795" t="s">
        <v>1677</v>
      </c>
      <c r="F7755" s="86" t="s">
        <v>1722</v>
      </c>
      <c r="G7755" s="92">
        <v>0</v>
      </c>
      <c r="H7755" s="796"/>
      <c r="I7755" s="796"/>
      <c r="J7755" s="796"/>
      <c r="K7755" s="796"/>
      <c r="L7755" s="796"/>
      <c r="M7755" s="65"/>
    </row>
    <row r="7756" spans="2:13">
      <c r="B7756" s="61" t="s">
        <v>1693</v>
      </c>
      <c r="C7756" s="86" t="s">
        <v>1722</v>
      </c>
      <c r="D7756" s="92">
        <v>0</v>
      </c>
      <c r="E7756" s="795" t="s">
        <v>1693</v>
      </c>
      <c r="F7756" s="86" t="s">
        <v>1722</v>
      </c>
      <c r="G7756" s="92">
        <v>0</v>
      </c>
      <c r="H7756" s="796"/>
      <c r="I7756" s="796"/>
      <c r="J7756" s="796"/>
      <c r="K7756" s="796"/>
      <c r="L7756" s="796"/>
      <c r="M7756" s="65"/>
    </row>
    <row r="7757" spans="2:13" ht="15.75" thickBot="1">
      <c r="B7757" s="102" t="s">
        <v>1729</v>
      </c>
      <c r="C7757" s="93"/>
      <c r="D7757" s="108">
        <v>75</v>
      </c>
      <c r="E7757" s="103" t="s">
        <v>1730</v>
      </c>
      <c r="F7757" s="93"/>
      <c r="G7757" s="108">
        <v>68</v>
      </c>
      <c r="H7757" s="83"/>
      <c r="I7757" s="83"/>
      <c r="J7757" s="83"/>
      <c r="K7757" s="83"/>
      <c r="L7757" s="83"/>
      <c r="M7757" s="84"/>
    </row>
    <row r="7758" spans="2:13" ht="16.5" thickTop="1" thickBot="1">
      <c r="B7758" s="104"/>
      <c r="C7758" s="105"/>
      <c r="D7758" s="142"/>
      <c r="E7758" s="104"/>
      <c r="F7758" s="105"/>
      <c r="G7758" s="142"/>
      <c r="H7758" s="58"/>
      <c r="I7758" s="58"/>
      <c r="J7758" s="58"/>
      <c r="K7758" s="58"/>
      <c r="L7758" s="58"/>
      <c r="M7758" s="58"/>
    </row>
    <row r="7759" spans="2:13" ht="16.5" thickTop="1" thickBot="1">
      <c r="B7759" s="833" t="s">
        <v>1850</v>
      </c>
      <c r="C7759" s="834"/>
      <c r="D7759" s="835" t="s">
        <v>1658</v>
      </c>
      <c r="E7759" s="836"/>
      <c r="F7759" s="836"/>
      <c r="G7759" s="836"/>
      <c r="H7759" s="836"/>
      <c r="I7759" s="837"/>
      <c r="J7759" s="190"/>
      <c r="K7759" s="59"/>
      <c r="L7759" s="59"/>
      <c r="M7759" s="60"/>
    </row>
    <row r="7760" spans="2:13" ht="15.75" thickTop="1">
      <c r="B7760" s="66" t="s">
        <v>1667</v>
      </c>
      <c r="C7760" s="603" t="s">
        <v>2091</v>
      </c>
      <c r="D7760" s="284" t="s">
        <v>1652</v>
      </c>
      <c r="E7760" s="285" t="s">
        <v>1653</v>
      </c>
      <c r="F7760" s="285" t="s">
        <v>1654</v>
      </c>
      <c r="G7760" s="285" t="s">
        <v>1656</v>
      </c>
      <c r="H7760" s="285" t="s">
        <v>1655</v>
      </c>
      <c r="I7760" s="286" t="s">
        <v>1657</v>
      </c>
      <c r="J7760" s="191"/>
      <c r="K7760" s="283"/>
      <c r="L7760" s="283"/>
      <c r="M7760" s="65"/>
    </row>
    <row r="7761" spans="2:13">
      <c r="B7761" s="66" t="s">
        <v>1757</v>
      </c>
      <c r="C7761" s="86" t="s">
        <v>1745</v>
      </c>
      <c r="D7761" s="87">
        <v>100</v>
      </c>
      <c r="E7761" s="88">
        <v>110</v>
      </c>
      <c r="F7761" s="88">
        <v>90</v>
      </c>
      <c r="G7761" s="88">
        <v>85</v>
      </c>
      <c r="H7761" s="88">
        <v>90</v>
      </c>
      <c r="I7761" s="89">
        <v>60</v>
      </c>
      <c r="J7761" s="191"/>
      <c r="K7761" s="283"/>
      <c r="L7761" s="283"/>
      <c r="M7761" s="65"/>
    </row>
    <row r="7762" spans="2:13">
      <c r="B7762" s="66" t="s">
        <v>1665</v>
      </c>
      <c r="C7762" s="86" t="s">
        <v>16</v>
      </c>
      <c r="D7762" s="838" t="s">
        <v>1669</v>
      </c>
      <c r="E7762" s="839"/>
      <c r="F7762" s="839"/>
      <c r="G7762" s="839"/>
      <c r="H7762" s="839"/>
      <c r="I7762" s="840"/>
      <c r="J7762" s="191"/>
      <c r="K7762" s="283"/>
      <c r="L7762" s="283"/>
      <c r="M7762" s="65"/>
    </row>
    <row r="7763" spans="2:13">
      <c r="B7763" s="66" t="s">
        <v>1666</v>
      </c>
      <c r="C7763" s="86" t="s">
        <v>9</v>
      </c>
      <c r="D7763" s="841" t="s">
        <v>1661</v>
      </c>
      <c r="E7763" s="842"/>
      <c r="F7763" s="842"/>
      <c r="G7763" s="842" t="s">
        <v>1662</v>
      </c>
      <c r="H7763" s="842"/>
      <c r="I7763" s="843"/>
      <c r="J7763" s="191"/>
      <c r="K7763" s="283"/>
      <c r="L7763" s="283"/>
      <c r="M7763" s="65"/>
    </row>
    <row r="7764" spans="2:13">
      <c r="B7764" s="66" t="s">
        <v>1670</v>
      </c>
      <c r="C7764" s="86" t="s">
        <v>1624</v>
      </c>
      <c r="D7764" s="63" t="s">
        <v>1663</v>
      </c>
      <c r="E7764" s="283" t="s">
        <v>644</v>
      </c>
      <c r="F7764" s="283"/>
      <c r="G7764" s="64" t="s">
        <v>1663</v>
      </c>
      <c r="H7764" s="283" t="s">
        <v>811</v>
      </c>
      <c r="I7764" s="70"/>
      <c r="J7764" s="294"/>
      <c r="K7764" s="283"/>
      <c r="L7764" s="283"/>
      <c r="M7764" s="65"/>
    </row>
    <row r="7765" spans="2:13">
      <c r="B7765" s="66" t="s">
        <v>1659</v>
      </c>
      <c r="C7765" s="86">
        <v>578.41</v>
      </c>
      <c r="D7765" s="71" t="s">
        <v>1664</v>
      </c>
      <c r="E7765" s="90">
        <v>81</v>
      </c>
      <c r="F7765" s="68"/>
      <c r="G7765" s="72" t="s">
        <v>1664</v>
      </c>
      <c r="H7765" s="90">
        <v>100</v>
      </c>
      <c r="I7765" s="69"/>
      <c r="J7765" s="145"/>
      <c r="K7765" s="283"/>
      <c r="L7765" s="283"/>
      <c r="M7765" s="65"/>
    </row>
    <row r="7766" spans="2:13">
      <c r="B7766" s="66" t="s">
        <v>1660</v>
      </c>
      <c r="C7766" s="86">
        <v>443.52</v>
      </c>
      <c r="D7766" s="838" t="s">
        <v>1668</v>
      </c>
      <c r="E7766" s="839"/>
      <c r="F7766" s="839"/>
      <c r="G7766" s="839"/>
      <c r="H7766" s="839"/>
      <c r="I7766" s="840"/>
      <c r="J7766" s="145"/>
      <c r="K7766" s="283"/>
      <c r="L7766" s="283"/>
      <c r="M7766" s="65"/>
    </row>
    <row r="7767" spans="2:13">
      <c r="B7767" s="66" t="s">
        <v>1728</v>
      </c>
      <c r="C7767" s="86">
        <v>371.38</v>
      </c>
      <c r="D7767" s="841" t="s">
        <v>1661</v>
      </c>
      <c r="E7767" s="842"/>
      <c r="F7767" s="842"/>
      <c r="G7767" s="842" t="s">
        <v>1662</v>
      </c>
      <c r="H7767" s="842"/>
      <c r="I7767" s="843"/>
      <c r="J7767" s="145"/>
      <c r="K7767" s="283"/>
      <c r="L7767" s="283"/>
      <c r="M7767" s="65"/>
    </row>
    <row r="7768" spans="2:13">
      <c r="B7768" s="66" t="s">
        <v>1713</v>
      </c>
      <c r="C7768" s="86">
        <v>1.54</v>
      </c>
      <c r="D7768" s="63" t="s">
        <v>1663</v>
      </c>
      <c r="E7768" s="283" t="s">
        <v>1271</v>
      </c>
      <c r="F7768" s="283"/>
      <c r="G7768" s="64" t="s">
        <v>1663</v>
      </c>
      <c r="H7768" s="283" t="s">
        <v>810</v>
      </c>
      <c r="I7768" s="70"/>
      <c r="J7768" s="145"/>
      <c r="K7768" s="283"/>
      <c r="L7768" s="283"/>
      <c r="M7768" s="65"/>
    </row>
    <row r="7769" spans="2:13">
      <c r="B7769" s="66" t="s">
        <v>1714</v>
      </c>
      <c r="C7769" s="86">
        <v>0.92</v>
      </c>
      <c r="D7769" s="63" t="s">
        <v>1664</v>
      </c>
      <c r="E7769" s="90">
        <v>95</v>
      </c>
      <c r="F7769" s="68"/>
      <c r="G7769" s="72" t="s">
        <v>1664</v>
      </c>
      <c r="H7769" s="91">
        <v>90</v>
      </c>
      <c r="I7769" s="70"/>
      <c r="J7769" s="145"/>
      <c r="K7769" s="283"/>
      <c r="L7769" s="283"/>
      <c r="M7769" s="65"/>
    </row>
    <row r="7770" spans="2:13">
      <c r="B7770" s="844" t="s">
        <v>1671</v>
      </c>
      <c r="C7770" s="839"/>
      <c r="D7770" s="840"/>
      <c r="E7770" s="838" t="s">
        <v>1672</v>
      </c>
      <c r="F7770" s="839"/>
      <c r="G7770" s="840"/>
      <c r="H7770" s="838" t="s">
        <v>1673</v>
      </c>
      <c r="I7770" s="839"/>
      <c r="J7770" s="840"/>
      <c r="K7770" s="838" t="s">
        <v>1701</v>
      </c>
      <c r="L7770" s="839"/>
      <c r="M7770" s="845"/>
    </row>
    <row r="7771" spans="2:13">
      <c r="B7771" s="73" t="s">
        <v>1674</v>
      </c>
      <c r="C7771" s="285" t="s">
        <v>1675</v>
      </c>
      <c r="D7771" s="286" t="s">
        <v>1676</v>
      </c>
      <c r="E7771" s="284" t="s">
        <v>1674</v>
      </c>
      <c r="F7771" s="285" t="s">
        <v>1675</v>
      </c>
      <c r="G7771" s="286" t="s">
        <v>1676</v>
      </c>
      <c r="H7771" s="284" t="s">
        <v>1694</v>
      </c>
      <c r="I7771" s="285" t="s">
        <v>1731</v>
      </c>
      <c r="J7771" s="286" t="s">
        <v>1732</v>
      </c>
      <c r="K7771" s="284" t="s">
        <v>1702</v>
      </c>
      <c r="L7771" s="285"/>
      <c r="M7771" s="77" t="s">
        <v>1703</v>
      </c>
    </row>
    <row r="7772" spans="2:13">
      <c r="B7772" s="61" t="s">
        <v>1678</v>
      </c>
      <c r="C7772" s="86" t="s">
        <v>1144</v>
      </c>
      <c r="D7772" s="92">
        <v>102</v>
      </c>
      <c r="E7772" s="282" t="s">
        <v>1678</v>
      </c>
      <c r="F7772" s="94" t="s">
        <v>944</v>
      </c>
      <c r="G7772" s="92">
        <v>68</v>
      </c>
      <c r="H7772" s="282" t="s">
        <v>1695</v>
      </c>
      <c r="I7772" s="86">
        <v>0</v>
      </c>
      <c r="J7772" s="92">
        <v>0</v>
      </c>
      <c r="K7772" s="282" t="s">
        <v>1704</v>
      </c>
      <c r="L7772" s="283"/>
      <c r="M7772" s="107">
        <v>0</v>
      </c>
    </row>
    <row r="7773" spans="2:13">
      <c r="B7773" s="61" t="s">
        <v>1679</v>
      </c>
      <c r="C7773" s="86" t="s">
        <v>1722</v>
      </c>
      <c r="D7773" s="92">
        <v>0</v>
      </c>
      <c r="E7773" s="282" t="s">
        <v>1679</v>
      </c>
      <c r="F7773" s="86" t="s">
        <v>1722</v>
      </c>
      <c r="G7773" s="92">
        <v>0</v>
      </c>
      <c r="H7773" s="282" t="s">
        <v>1696</v>
      </c>
      <c r="I7773" s="86">
        <v>90</v>
      </c>
      <c r="J7773" s="92">
        <v>-50</v>
      </c>
      <c r="K7773" s="282" t="s">
        <v>1735</v>
      </c>
      <c r="L7773" s="283"/>
      <c r="M7773" s="107">
        <v>0</v>
      </c>
    </row>
    <row r="7774" spans="2:13">
      <c r="B7774" s="61" t="s">
        <v>1680</v>
      </c>
      <c r="C7774" s="86" t="s">
        <v>1723</v>
      </c>
      <c r="D7774" s="92" t="s">
        <v>1723</v>
      </c>
      <c r="E7774" s="282" t="s">
        <v>1680</v>
      </c>
      <c r="F7774" s="86" t="s">
        <v>1723</v>
      </c>
      <c r="G7774" s="92" t="s">
        <v>1723</v>
      </c>
      <c r="H7774" s="282" t="s">
        <v>1697</v>
      </c>
      <c r="I7774" s="86">
        <v>0</v>
      </c>
      <c r="J7774" s="92">
        <v>0</v>
      </c>
      <c r="K7774" s="67" t="s">
        <v>1706</v>
      </c>
      <c r="L7774" s="68"/>
      <c r="M7774" s="101">
        <v>30</v>
      </c>
    </row>
    <row r="7775" spans="2:13">
      <c r="B7775" s="61" t="s">
        <v>1681</v>
      </c>
      <c r="C7775" s="86" t="s">
        <v>1722</v>
      </c>
      <c r="D7775" s="92">
        <v>0</v>
      </c>
      <c r="E7775" s="282" t="s">
        <v>1681</v>
      </c>
      <c r="F7775" s="86" t="s">
        <v>1722</v>
      </c>
      <c r="G7775" s="92">
        <v>0</v>
      </c>
      <c r="H7775" s="282" t="s">
        <v>1698</v>
      </c>
      <c r="I7775" s="86">
        <v>0</v>
      </c>
      <c r="J7775" s="92">
        <v>10</v>
      </c>
      <c r="K7775" s="838" t="s">
        <v>1707</v>
      </c>
      <c r="L7775" s="839"/>
      <c r="M7775" s="845"/>
    </row>
    <row r="7776" spans="2:13">
      <c r="B7776" s="61" t="s">
        <v>1682</v>
      </c>
      <c r="C7776" s="86" t="s">
        <v>1722</v>
      </c>
      <c r="D7776" s="92">
        <v>0</v>
      </c>
      <c r="E7776" s="282" t="s">
        <v>1682</v>
      </c>
      <c r="F7776" s="86" t="s">
        <v>1722</v>
      </c>
      <c r="G7776" s="92">
        <v>0</v>
      </c>
      <c r="H7776" s="283" t="s">
        <v>1724</v>
      </c>
      <c r="I7776" s="86">
        <v>50</v>
      </c>
      <c r="J7776" s="92">
        <v>0</v>
      </c>
      <c r="K7776" s="846" t="s">
        <v>1708</v>
      </c>
      <c r="L7776" s="847"/>
      <c r="M7776" s="107">
        <v>0</v>
      </c>
    </row>
    <row r="7777" spans="2:13">
      <c r="B7777" s="61" t="s">
        <v>1683</v>
      </c>
      <c r="C7777" s="86" t="s">
        <v>663</v>
      </c>
      <c r="D7777" s="92">
        <v>90</v>
      </c>
      <c r="E7777" s="282" t="s">
        <v>1683</v>
      </c>
      <c r="F7777" s="86" t="s">
        <v>950</v>
      </c>
      <c r="G7777" s="92">
        <v>95</v>
      </c>
      <c r="H7777" s="282" t="s">
        <v>1699</v>
      </c>
      <c r="I7777" s="86">
        <v>0</v>
      </c>
      <c r="J7777" s="92">
        <v>0</v>
      </c>
      <c r="K7777" s="846" t="s">
        <v>1709</v>
      </c>
      <c r="L7777" s="847"/>
      <c r="M7777" s="107">
        <v>0</v>
      </c>
    </row>
    <row r="7778" spans="2:13">
      <c r="B7778" s="61" t="s">
        <v>1684</v>
      </c>
      <c r="C7778" s="96" t="s">
        <v>869</v>
      </c>
      <c r="D7778" s="92">
        <v>150</v>
      </c>
      <c r="E7778" s="282" t="s">
        <v>1684</v>
      </c>
      <c r="F7778" s="94" t="s">
        <v>866</v>
      </c>
      <c r="G7778" s="92">
        <v>84</v>
      </c>
      <c r="H7778" s="282" t="s">
        <v>1685</v>
      </c>
      <c r="I7778" s="86">
        <v>85</v>
      </c>
      <c r="J7778" s="92">
        <v>30</v>
      </c>
      <c r="K7778" s="846" t="s">
        <v>1710</v>
      </c>
      <c r="L7778" s="847"/>
      <c r="M7778" s="107">
        <v>100</v>
      </c>
    </row>
    <row r="7779" spans="2:13">
      <c r="B7779" s="61" t="s">
        <v>1685</v>
      </c>
      <c r="C7779" s="86" t="s">
        <v>1722</v>
      </c>
      <c r="D7779" s="92">
        <v>0</v>
      </c>
      <c r="E7779" s="282" t="s">
        <v>1685</v>
      </c>
      <c r="F7779" s="86" t="s">
        <v>1215</v>
      </c>
      <c r="G7779" s="92">
        <v>65</v>
      </c>
      <c r="H7779" s="282" t="s">
        <v>1700</v>
      </c>
      <c r="I7779" s="100">
        <v>50</v>
      </c>
      <c r="J7779" s="106">
        <v>0</v>
      </c>
      <c r="K7779" s="593" t="s">
        <v>2003</v>
      </c>
      <c r="L7779" s="100"/>
      <c r="M7779" s="101">
        <v>0</v>
      </c>
    </row>
    <row r="7780" spans="2:13">
      <c r="B7780" s="61" t="s">
        <v>1686</v>
      </c>
      <c r="C7780" s="86" t="s">
        <v>1723</v>
      </c>
      <c r="D7780" s="92" t="s">
        <v>1723</v>
      </c>
      <c r="E7780" s="282" t="s">
        <v>1686</v>
      </c>
      <c r="F7780" s="86" t="s">
        <v>1723</v>
      </c>
      <c r="G7780" s="92" t="s">
        <v>1723</v>
      </c>
      <c r="H7780" s="848" t="s">
        <v>1712</v>
      </c>
      <c r="I7780" s="849"/>
      <c r="J7780" s="81" t="s">
        <v>1711</v>
      </c>
      <c r="K7780" s="97">
        <v>40</v>
      </c>
      <c r="L7780" s="82" t="s">
        <v>1705</v>
      </c>
      <c r="M7780" s="98">
        <v>45</v>
      </c>
    </row>
    <row r="7781" spans="2:13">
      <c r="B7781" s="61" t="s">
        <v>1687</v>
      </c>
      <c r="C7781" s="86" t="s">
        <v>1722</v>
      </c>
      <c r="D7781" s="92">
        <v>0</v>
      </c>
      <c r="E7781" s="282" t="s">
        <v>1687</v>
      </c>
      <c r="F7781" s="86" t="s">
        <v>1722</v>
      </c>
      <c r="G7781" s="92">
        <v>0</v>
      </c>
      <c r="H7781" s="283"/>
      <c r="I7781" s="283"/>
      <c r="J7781" s="283"/>
      <c r="K7781" s="283"/>
      <c r="L7781" s="283"/>
      <c r="M7781" s="65"/>
    </row>
    <row r="7782" spans="2:13">
      <c r="B7782" s="61" t="s">
        <v>1688</v>
      </c>
      <c r="C7782" s="86" t="s">
        <v>1722</v>
      </c>
      <c r="D7782" s="92">
        <v>0</v>
      </c>
      <c r="E7782" s="282" t="s">
        <v>1688</v>
      </c>
      <c r="F7782" s="94" t="s">
        <v>1037</v>
      </c>
      <c r="G7782" s="92">
        <v>50</v>
      </c>
      <c r="H7782" s="283"/>
      <c r="I7782" s="283"/>
      <c r="J7782" s="283"/>
      <c r="K7782" s="283"/>
      <c r="L7782" s="283"/>
      <c r="M7782" s="65"/>
    </row>
    <row r="7783" spans="2:13">
      <c r="B7783" s="61" t="s">
        <v>1689</v>
      </c>
      <c r="C7783" s="86" t="s">
        <v>1722</v>
      </c>
      <c r="D7783" s="92">
        <v>0</v>
      </c>
      <c r="E7783" s="282" t="s">
        <v>1689</v>
      </c>
      <c r="F7783" s="86" t="s">
        <v>1722</v>
      </c>
      <c r="G7783" s="92">
        <v>0</v>
      </c>
      <c r="H7783" s="283"/>
      <c r="I7783" s="283"/>
      <c r="J7783" s="283"/>
      <c r="K7783" s="283"/>
      <c r="L7783" s="283"/>
      <c r="M7783" s="65"/>
    </row>
    <row r="7784" spans="2:13">
      <c r="B7784" s="61" t="s">
        <v>1690</v>
      </c>
      <c r="C7784" s="94" t="s">
        <v>1252</v>
      </c>
      <c r="D7784" s="92">
        <v>80</v>
      </c>
      <c r="E7784" s="282" t="s">
        <v>1690</v>
      </c>
      <c r="F7784" s="109" t="s">
        <v>1851</v>
      </c>
      <c r="G7784" s="92">
        <v>60</v>
      </c>
      <c r="H7784" s="283"/>
      <c r="I7784" s="283"/>
      <c r="J7784" s="283"/>
      <c r="K7784" s="283"/>
      <c r="L7784" s="283"/>
      <c r="M7784" s="65"/>
    </row>
    <row r="7785" spans="2:13">
      <c r="B7785" s="61" t="s">
        <v>1691</v>
      </c>
      <c r="C7785" s="86" t="s">
        <v>1722</v>
      </c>
      <c r="D7785" s="92">
        <v>0</v>
      </c>
      <c r="E7785" s="282" t="s">
        <v>1691</v>
      </c>
      <c r="F7785" s="86" t="s">
        <v>1722</v>
      </c>
      <c r="G7785" s="92">
        <v>0</v>
      </c>
      <c r="H7785" s="86" t="s">
        <v>1716</v>
      </c>
      <c r="I7785" s="283"/>
      <c r="J7785" s="85" t="s">
        <v>1717</v>
      </c>
      <c r="K7785" s="283"/>
      <c r="L7785" s="85" t="s">
        <v>1718</v>
      </c>
      <c r="M7785" s="65"/>
    </row>
    <row r="7786" spans="2:13">
      <c r="B7786" s="61" t="s">
        <v>1692</v>
      </c>
      <c r="C7786" s="86" t="s">
        <v>1074</v>
      </c>
      <c r="D7786" s="92">
        <v>120</v>
      </c>
      <c r="E7786" s="282" t="s">
        <v>1692</v>
      </c>
      <c r="F7786" s="86" t="s">
        <v>1722</v>
      </c>
      <c r="G7786" s="92">
        <v>0</v>
      </c>
      <c r="H7786" s="283"/>
      <c r="I7786" s="283"/>
      <c r="J7786" s="283"/>
      <c r="K7786" s="283"/>
      <c r="L7786" s="283"/>
      <c r="M7786" s="65"/>
    </row>
    <row r="7787" spans="2:13">
      <c r="B7787" s="61" t="s">
        <v>1677</v>
      </c>
      <c r="C7787" s="86" t="s">
        <v>863</v>
      </c>
      <c r="D7787" s="92">
        <v>66</v>
      </c>
      <c r="E7787" s="282" t="s">
        <v>1677</v>
      </c>
      <c r="F7787" s="86" t="s">
        <v>1722</v>
      </c>
      <c r="G7787" s="92">
        <v>0</v>
      </c>
      <c r="H7787" s="283"/>
      <c r="I7787" s="283"/>
      <c r="J7787" s="283"/>
      <c r="K7787" s="283"/>
      <c r="L7787" s="283"/>
      <c r="M7787" s="65"/>
    </row>
    <row r="7788" spans="2:13">
      <c r="B7788" s="61" t="s">
        <v>1693</v>
      </c>
      <c r="C7788" s="86" t="s">
        <v>964</v>
      </c>
      <c r="D7788" s="92">
        <v>75</v>
      </c>
      <c r="E7788" s="282" t="s">
        <v>1693</v>
      </c>
      <c r="F7788" s="86" t="s">
        <v>1722</v>
      </c>
      <c r="G7788" s="92">
        <v>0</v>
      </c>
      <c r="H7788" s="283"/>
      <c r="I7788" s="283"/>
      <c r="J7788" s="283"/>
      <c r="K7788" s="283"/>
      <c r="L7788" s="283"/>
      <c r="M7788" s="65"/>
    </row>
    <row r="7789" spans="2:13" ht="15.75" thickBot="1">
      <c r="B7789" s="102" t="s">
        <v>1729</v>
      </c>
      <c r="C7789" s="93"/>
      <c r="D7789" s="108">
        <v>98</v>
      </c>
      <c r="E7789" s="103" t="s">
        <v>1730</v>
      </c>
      <c r="F7789" s="93"/>
      <c r="G7789" s="108">
        <v>70</v>
      </c>
      <c r="H7789" s="83"/>
      <c r="I7789" s="83"/>
      <c r="J7789" s="83"/>
      <c r="K7789" s="83"/>
      <c r="L7789" s="83"/>
      <c r="M7789" s="84"/>
    </row>
    <row r="7790" spans="2:13" ht="16.5" thickTop="1" thickBot="1">
      <c r="B7790" s="104"/>
      <c r="C7790" s="105"/>
      <c r="D7790" s="142"/>
      <c r="E7790" s="104"/>
      <c r="F7790" s="105"/>
      <c r="G7790" s="142"/>
      <c r="H7790" s="58"/>
      <c r="I7790" s="58"/>
      <c r="J7790" s="58"/>
      <c r="K7790" s="58"/>
      <c r="L7790" s="58"/>
      <c r="M7790" s="58"/>
    </row>
    <row r="7791" spans="2:13" ht="16.5" thickTop="1" thickBot="1">
      <c r="B7791" s="833" t="s">
        <v>1920</v>
      </c>
      <c r="C7791" s="834"/>
      <c r="D7791" s="835" t="s">
        <v>1658</v>
      </c>
      <c r="E7791" s="836"/>
      <c r="F7791" s="836"/>
      <c r="G7791" s="836"/>
      <c r="H7791" s="836"/>
      <c r="I7791" s="837"/>
      <c r="J7791" s="131"/>
      <c r="K7791" s="59"/>
      <c r="L7791" s="59"/>
      <c r="M7791" s="60"/>
    </row>
    <row r="7792" spans="2:13" ht="15.75" thickTop="1">
      <c r="B7792" s="66" t="s">
        <v>1667</v>
      </c>
      <c r="C7792" s="612" t="s">
        <v>2019</v>
      </c>
      <c r="D7792" s="422" t="s">
        <v>1652</v>
      </c>
      <c r="E7792" s="423" t="s">
        <v>1653</v>
      </c>
      <c r="F7792" s="423" t="s">
        <v>1654</v>
      </c>
      <c r="G7792" s="423" t="s">
        <v>1656</v>
      </c>
      <c r="H7792" s="423" t="s">
        <v>1655</v>
      </c>
      <c r="I7792" s="424" t="s">
        <v>1657</v>
      </c>
      <c r="J7792" s="132"/>
      <c r="K7792" s="421"/>
      <c r="L7792" s="421"/>
      <c r="M7792" s="65"/>
    </row>
    <row r="7793" spans="2:13">
      <c r="B7793" s="66" t="s">
        <v>1757</v>
      </c>
      <c r="C7793" s="86" t="s">
        <v>1762</v>
      </c>
      <c r="D7793" s="87">
        <v>60</v>
      </c>
      <c r="E7793" s="88">
        <v>85</v>
      </c>
      <c r="F7793" s="88">
        <v>60</v>
      </c>
      <c r="G7793" s="88">
        <v>50</v>
      </c>
      <c r="H7793" s="88">
        <v>50</v>
      </c>
      <c r="I7793" s="89">
        <v>125</v>
      </c>
      <c r="J7793" s="132"/>
      <c r="K7793" s="421"/>
      <c r="L7793" s="421"/>
      <c r="M7793" s="65"/>
    </row>
    <row r="7794" spans="2:13">
      <c r="B7794" s="66" t="s">
        <v>1665</v>
      </c>
      <c r="C7794" s="86" t="s">
        <v>11</v>
      </c>
      <c r="D7794" s="838" t="s">
        <v>1669</v>
      </c>
      <c r="E7794" s="839"/>
      <c r="F7794" s="839"/>
      <c r="G7794" s="839"/>
      <c r="H7794" s="839"/>
      <c r="I7794" s="840"/>
      <c r="J7794" s="132"/>
      <c r="K7794" s="421"/>
      <c r="L7794" s="421"/>
      <c r="M7794" s="65"/>
    </row>
    <row r="7795" spans="2:13">
      <c r="B7795" s="66" t="s">
        <v>1666</v>
      </c>
      <c r="C7795" s="86" t="s">
        <v>6</v>
      </c>
      <c r="D7795" s="841" t="s">
        <v>1661</v>
      </c>
      <c r="E7795" s="842"/>
      <c r="F7795" s="842"/>
      <c r="G7795" s="842" t="s">
        <v>1662</v>
      </c>
      <c r="H7795" s="842"/>
      <c r="I7795" s="843"/>
      <c r="J7795" s="132"/>
      <c r="K7795" s="421"/>
      <c r="L7795" s="421"/>
      <c r="M7795" s="65"/>
    </row>
    <row r="7796" spans="2:13">
      <c r="B7796" s="66" t="s">
        <v>1670</v>
      </c>
      <c r="C7796" s="86" t="s">
        <v>1463</v>
      </c>
      <c r="D7796" s="63" t="s">
        <v>1663</v>
      </c>
      <c r="E7796" s="421" t="s">
        <v>1144</v>
      </c>
      <c r="F7796" s="421"/>
      <c r="G7796" s="64" t="s">
        <v>1663</v>
      </c>
      <c r="H7796" s="421" t="s">
        <v>695</v>
      </c>
      <c r="I7796" s="70"/>
      <c r="J7796" s="301"/>
      <c r="K7796" s="421"/>
      <c r="L7796" s="421"/>
      <c r="M7796" s="65"/>
    </row>
    <row r="7797" spans="2:13">
      <c r="B7797" s="66" t="s">
        <v>1659</v>
      </c>
      <c r="C7797" s="110">
        <v>1105.8499999999999</v>
      </c>
      <c r="D7797" s="71" t="s">
        <v>1664</v>
      </c>
      <c r="E7797" s="90">
        <v>102</v>
      </c>
      <c r="F7797" s="68"/>
      <c r="G7797" s="72" t="s">
        <v>1664</v>
      </c>
      <c r="H7797" s="90">
        <v>120</v>
      </c>
      <c r="I7797" s="69"/>
      <c r="J7797" s="152"/>
      <c r="K7797" s="421"/>
      <c r="L7797" s="421"/>
      <c r="M7797" s="65"/>
    </row>
    <row r="7798" spans="2:13">
      <c r="B7798" s="66" t="s">
        <v>1660</v>
      </c>
      <c r="C7798" s="140">
        <v>151.80000000000001</v>
      </c>
      <c r="D7798" s="838" t="s">
        <v>1668</v>
      </c>
      <c r="E7798" s="839"/>
      <c r="F7798" s="839"/>
      <c r="G7798" s="839"/>
      <c r="H7798" s="839"/>
      <c r="I7798" s="840"/>
      <c r="J7798" s="152"/>
      <c r="K7798" s="421"/>
      <c r="L7798" s="421"/>
      <c r="M7798" s="65"/>
    </row>
    <row r="7799" spans="2:13">
      <c r="B7799" s="66" t="s">
        <v>1728</v>
      </c>
      <c r="C7799" s="86">
        <v>374.53</v>
      </c>
      <c r="D7799" s="841" t="s">
        <v>1661</v>
      </c>
      <c r="E7799" s="842"/>
      <c r="F7799" s="842"/>
      <c r="G7799" s="842" t="s">
        <v>1662</v>
      </c>
      <c r="H7799" s="842"/>
      <c r="I7799" s="843"/>
      <c r="J7799" s="152"/>
      <c r="K7799" s="421"/>
      <c r="L7799" s="421"/>
      <c r="M7799" s="65"/>
    </row>
    <row r="7800" spans="2:13">
      <c r="B7800" s="66" t="s">
        <v>1713</v>
      </c>
      <c r="C7800" s="86">
        <v>0.92</v>
      </c>
      <c r="D7800" s="63" t="s">
        <v>1663</v>
      </c>
      <c r="E7800" s="421" t="s">
        <v>944</v>
      </c>
      <c r="F7800" s="421"/>
      <c r="G7800" s="64" t="s">
        <v>1663</v>
      </c>
      <c r="H7800" s="421" t="s">
        <v>634</v>
      </c>
      <c r="I7800" s="70"/>
      <c r="J7800" s="152"/>
      <c r="K7800" s="421"/>
      <c r="L7800" s="421"/>
      <c r="M7800" s="65"/>
    </row>
    <row r="7801" spans="2:13">
      <c r="B7801" s="66" t="s">
        <v>1714</v>
      </c>
      <c r="C7801" s="86">
        <v>1.92</v>
      </c>
      <c r="D7801" s="63" t="s">
        <v>1664</v>
      </c>
      <c r="E7801" s="90">
        <v>68</v>
      </c>
      <c r="F7801" s="68"/>
      <c r="G7801" s="72" t="s">
        <v>1664</v>
      </c>
      <c r="H7801" s="91">
        <v>71</v>
      </c>
      <c r="I7801" s="70"/>
      <c r="J7801" s="152"/>
      <c r="K7801" s="421"/>
      <c r="L7801" s="421"/>
      <c r="M7801" s="65"/>
    </row>
    <row r="7802" spans="2:13">
      <c r="B7802" s="844" t="s">
        <v>1671</v>
      </c>
      <c r="C7802" s="839"/>
      <c r="D7802" s="840"/>
      <c r="E7802" s="838" t="s">
        <v>1672</v>
      </c>
      <c r="F7802" s="839"/>
      <c r="G7802" s="840"/>
      <c r="H7802" s="838" t="s">
        <v>1673</v>
      </c>
      <c r="I7802" s="839"/>
      <c r="J7802" s="840"/>
      <c r="K7802" s="838" t="s">
        <v>1701</v>
      </c>
      <c r="L7802" s="839"/>
      <c r="M7802" s="845"/>
    </row>
    <row r="7803" spans="2:13">
      <c r="B7803" s="73" t="s">
        <v>1674</v>
      </c>
      <c r="C7803" s="423" t="s">
        <v>1675</v>
      </c>
      <c r="D7803" s="424" t="s">
        <v>1676</v>
      </c>
      <c r="E7803" s="422" t="s">
        <v>1674</v>
      </c>
      <c r="F7803" s="423" t="s">
        <v>1675</v>
      </c>
      <c r="G7803" s="424" t="s">
        <v>1676</v>
      </c>
      <c r="H7803" s="422" t="s">
        <v>1694</v>
      </c>
      <c r="I7803" s="423" t="s">
        <v>1731</v>
      </c>
      <c r="J7803" s="424" t="s">
        <v>1732</v>
      </c>
      <c r="K7803" s="422" t="s">
        <v>1702</v>
      </c>
      <c r="L7803" s="423"/>
      <c r="M7803" s="77" t="s">
        <v>1703</v>
      </c>
    </row>
    <row r="7804" spans="2:13">
      <c r="B7804" s="61" t="s">
        <v>1678</v>
      </c>
      <c r="C7804" s="86" t="s">
        <v>1723</v>
      </c>
      <c r="D7804" s="92" t="s">
        <v>1723</v>
      </c>
      <c r="E7804" s="420" t="s">
        <v>1678</v>
      </c>
      <c r="F7804" s="86" t="s">
        <v>1723</v>
      </c>
      <c r="G7804" s="92" t="s">
        <v>1723</v>
      </c>
      <c r="H7804" s="420" t="s">
        <v>1695</v>
      </c>
      <c r="I7804" s="86">
        <v>0</v>
      </c>
      <c r="J7804" s="92">
        <v>10</v>
      </c>
      <c r="K7804" s="420" t="s">
        <v>1704</v>
      </c>
      <c r="L7804" s="421"/>
      <c r="M7804" s="107">
        <v>0</v>
      </c>
    </row>
    <row r="7805" spans="2:13">
      <c r="B7805" s="61" t="s">
        <v>1679</v>
      </c>
      <c r="C7805" s="86" t="s">
        <v>1722</v>
      </c>
      <c r="D7805" s="92">
        <v>0</v>
      </c>
      <c r="E7805" s="420" t="s">
        <v>1679</v>
      </c>
      <c r="F7805" s="94" t="s">
        <v>930</v>
      </c>
      <c r="G7805" s="92">
        <v>90</v>
      </c>
      <c r="H7805" s="420" t="s">
        <v>1696</v>
      </c>
      <c r="I7805" s="86">
        <v>90</v>
      </c>
      <c r="J7805" s="92">
        <v>0</v>
      </c>
      <c r="K7805" s="420" t="s">
        <v>1735</v>
      </c>
      <c r="L7805" s="421"/>
      <c r="M7805" s="107">
        <v>50</v>
      </c>
    </row>
    <row r="7806" spans="2:13">
      <c r="B7806" s="61" t="s">
        <v>1680</v>
      </c>
      <c r="C7806" s="86" t="s">
        <v>1722</v>
      </c>
      <c r="D7806" s="92">
        <v>0</v>
      </c>
      <c r="E7806" s="420" t="s">
        <v>1680</v>
      </c>
      <c r="F7806" s="86" t="s">
        <v>1722</v>
      </c>
      <c r="G7806" s="92">
        <v>0</v>
      </c>
      <c r="H7806" s="420" t="s">
        <v>1697</v>
      </c>
      <c r="I7806" s="86">
        <v>0</v>
      </c>
      <c r="J7806" s="92">
        <v>30</v>
      </c>
      <c r="K7806" s="67" t="s">
        <v>1706</v>
      </c>
      <c r="L7806" s="68"/>
      <c r="M7806" s="101">
        <v>30</v>
      </c>
    </row>
    <row r="7807" spans="2:13">
      <c r="B7807" s="61" t="s">
        <v>1681</v>
      </c>
      <c r="C7807" s="86" t="s">
        <v>1722</v>
      </c>
      <c r="D7807" s="92">
        <v>0</v>
      </c>
      <c r="E7807" s="420" t="s">
        <v>1681</v>
      </c>
      <c r="F7807" s="86" t="s">
        <v>1722</v>
      </c>
      <c r="G7807" s="92">
        <v>0</v>
      </c>
      <c r="H7807" s="420" t="s">
        <v>1698</v>
      </c>
      <c r="I7807" s="86">
        <v>0</v>
      </c>
      <c r="J7807" s="92">
        <v>0</v>
      </c>
      <c r="K7807" s="838" t="s">
        <v>1707</v>
      </c>
      <c r="L7807" s="839"/>
      <c r="M7807" s="845"/>
    </row>
    <row r="7808" spans="2:13">
      <c r="B7808" s="61" t="s">
        <v>1682</v>
      </c>
      <c r="C7808" s="86" t="s">
        <v>1722</v>
      </c>
      <c r="D7808" s="92">
        <v>0</v>
      </c>
      <c r="E7808" s="420" t="s">
        <v>1682</v>
      </c>
      <c r="F7808" s="86" t="s">
        <v>1722</v>
      </c>
      <c r="G7808" s="92">
        <v>0</v>
      </c>
      <c r="H7808" s="421" t="s">
        <v>1724</v>
      </c>
      <c r="I7808" s="86">
        <v>50</v>
      </c>
      <c r="J7808" s="92">
        <v>0</v>
      </c>
      <c r="K7808" s="846" t="s">
        <v>1708</v>
      </c>
      <c r="L7808" s="847"/>
      <c r="M7808" s="107">
        <v>0</v>
      </c>
    </row>
    <row r="7809" spans="2:13">
      <c r="B7809" s="61" t="s">
        <v>1683</v>
      </c>
      <c r="C7809" s="86" t="s">
        <v>1722</v>
      </c>
      <c r="D7809" s="92">
        <v>0</v>
      </c>
      <c r="E7809" s="420" t="s">
        <v>1683</v>
      </c>
      <c r="F7809" s="86" t="s">
        <v>1722</v>
      </c>
      <c r="G7809" s="92">
        <v>0</v>
      </c>
      <c r="H7809" s="420" t="s">
        <v>1699</v>
      </c>
      <c r="I7809" s="86">
        <v>0</v>
      </c>
      <c r="J7809" s="92">
        <v>0</v>
      </c>
      <c r="K7809" s="846" t="s">
        <v>1709</v>
      </c>
      <c r="L7809" s="847"/>
      <c r="M7809" s="107">
        <v>0</v>
      </c>
    </row>
    <row r="7810" spans="2:13">
      <c r="B7810" s="61" t="s">
        <v>1684</v>
      </c>
      <c r="C7810" s="86" t="s">
        <v>1722</v>
      </c>
      <c r="D7810" s="92">
        <v>0</v>
      </c>
      <c r="E7810" s="420" t="s">
        <v>1684</v>
      </c>
      <c r="F7810" s="86" t="s">
        <v>1722</v>
      </c>
      <c r="G7810" s="92">
        <v>0</v>
      </c>
      <c r="H7810" s="420" t="s">
        <v>1685</v>
      </c>
      <c r="I7810" s="86">
        <v>85</v>
      </c>
      <c r="J7810" s="92">
        <v>0</v>
      </c>
      <c r="K7810" s="846" t="s">
        <v>1710</v>
      </c>
      <c r="L7810" s="847"/>
      <c r="M7810" s="107">
        <v>0</v>
      </c>
    </row>
    <row r="7811" spans="2:13">
      <c r="B7811" s="61" t="s">
        <v>1685</v>
      </c>
      <c r="C7811" s="86" t="s">
        <v>1722</v>
      </c>
      <c r="D7811" s="92">
        <v>0</v>
      </c>
      <c r="E7811" s="420" t="s">
        <v>1685</v>
      </c>
      <c r="F7811" s="86" t="s">
        <v>1722</v>
      </c>
      <c r="G7811" s="92">
        <v>0</v>
      </c>
      <c r="H7811" s="420" t="s">
        <v>1700</v>
      </c>
      <c r="I7811" s="100">
        <v>0</v>
      </c>
      <c r="J7811" s="106">
        <v>0</v>
      </c>
      <c r="K7811" s="593" t="s">
        <v>2003</v>
      </c>
      <c r="L7811" s="100"/>
      <c r="M7811" s="101" t="s">
        <v>2004</v>
      </c>
    </row>
    <row r="7812" spans="2:13">
      <c r="B7812" s="61" t="s">
        <v>1686</v>
      </c>
      <c r="C7812" s="86" t="s">
        <v>1722</v>
      </c>
      <c r="D7812" s="92">
        <v>0</v>
      </c>
      <c r="E7812" s="420" t="s">
        <v>1686</v>
      </c>
      <c r="F7812" s="86" t="s">
        <v>1722</v>
      </c>
      <c r="G7812" s="92">
        <v>0</v>
      </c>
      <c r="H7812" s="848" t="s">
        <v>1712</v>
      </c>
      <c r="I7812" s="849"/>
      <c r="J7812" s="81" t="s">
        <v>1711</v>
      </c>
      <c r="K7812" s="97">
        <v>40</v>
      </c>
      <c r="L7812" s="82" t="s">
        <v>1705</v>
      </c>
      <c r="M7812" s="98">
        <v>75</v>
      </c>
    </row>
    <row r="7813" spans="2:13">
      <c r="B7813" s="61" t="s">
        <v>1687</v>
      </c>
      <c r="C7813" s="86" t="s">
        <v>1723</v>
      </c>
      <c r="D7813" s="92" t="s">
        <v>1723</v>
      </c>
      <c r="E7813" s="420" t="s">
        <v>1687</v>
      </c>
      <c r="F7813" s="86" t="s">
        <v>1723</v>
      </c>
      <c r="G7813" s="92" t="s">
        <v>1723</v>
      </c>
      <c r="H7813" s="421"/>
      <c r="I7813" s="421"/>
      <c r="J7813" s="421"/>
      <c r="K7813" s="421"/>
      <c r="L7813" s="421"/>
      <c r="M7813" s="65"/>
    </row>
    <row r="7814" spans="2:13">
      <c r="B7814" s="61" t="s">
        <v>1688</v>
      </c>
      <c r="C7814" s="86" t="s">
        <v>1722</v>
      </c>
      <c r="D7814" s="92">
        <v>0</v>
      </c>
      <c r="E7814" s="420" t="s">
        <v>1688</v>
      </c>
      <c r="F7814" s="86" t="s">
        <v>1722</v>
      </c>
      <c r="G7814" s="92">
        <v>0</v>
      </c>
      <c r="H7814" s="421"/>
      <c r="I7814" s="421"/>
      <c r="J7814" s="421"/>
      <c r="K7814" s="421"/>
      <c r="L7814" s="421"/>
      <c r="M7814" s="65"/>
    </row>
    <row r="7815" spans="2:13">
      <c r="B7815" s="61" t="s">
        <v>1689</v>
      </c>
      <c r="C7815" s="86" t="s">
        <v>1333</v>
      </c>
      <c r="D7815" s="92">
        <v>70</v>
      </c>
      <c r="E7815" s="420" t="s">
        <v>1689</v>
      </c>
      <c r="F7815" s="86" t="s">
        <v>1722</v>
      </c>
      <c r="G7815" s="92">
        <v>0</v>
      </c>
      <c r="H7815" s="421"/>
      <c r="I7815" s="421"/>
      <c r="J7815" s="421"/>
      <c r="K7815" s="421"/>
      <c r="L7815" s="421"/>
      <c r="M7815" s="65"/>
    </row>
    <row r="7816" spans="2:13">
      <c r="B7816" s="61" t="s">
        <v>1690</v>
      </c>
      <c r="C7816" s="86" t="s">
        <v>1722</v>
      </c>
      <c r="D7816" s="92">
        <v>0</v>
      </c>
      <c r="E7816" s="420" t="s">
        <v>1690</v>
      </c>
      <c r="F7816" s="86" t="s">
        <v>1722</v>
      </c>
      <c r="G7816" s="92">
        <v>0</v>
      </c>
      <c r="H7816" s="421"/>
      <c r="I7816" s="421"/>
      <c r="J7816" s="421"/>
      <c r="K7816" s="421"/>
      <c r="L7816" s="421"/>
      <c r="M7816" s="65"/>
    </row>
    <row r="7817" spans="2:13">
      <c r="B7817" s="61" t="s">
        <v>1691</v>
      </c>
      <c r="C7817" s="86" t="s">
        <v>1722</v>
      </c>
      <c r="D7817" s="92">
        <v>0</v>
      </c>
      <c r="E7817" s="420" t="s">
        <v>1691</v>
      </c>
      <c r="F7817" s="109" t="s">
        <v>1073</v>
      </c>
      <c r="G7817" s="92">
        <v>60</v>
      </c>
      <c r="H7817" s="86" t="s">
        <v>1716</v>
      </c>
      <c r="I7817" s="421"/>
      <c r="J7817" s="85" t="s">
        <v>1717</v>
      </c>
      <c r="K7817" s="421"/>
      <c r="L7817" s="85" t="s">
        <v>1718</v>
      </c>
      <c r="M7817" s="65"/>
    </row>
    <row r="7818" spans="2:13">
      <c r="B7818" s="61" t="s">
        <v>1692</v>
      </c>
      <c r="C7818" s="86" t="s">
        <v>1722</v>
      </c>
      <c r="D7818" s="92">
        <v>0</v>
      </c>
      <c r="E7818" s="420" t="s">
        <v>1692</v>
      </c>
      <c r="F7818" s="86" t="s">
        <v>1332</v>
      </c>
      <c r="G7818" s="92">
        <v>40</v>
      </c>
      <c r="H7818" s="421"/>
      <c r="I7818" s="421"/>
      <c r="J7818" s="421"/>
      <c r="K7818" s="421"/>
      <c r="L7818" s="421"/>
      <c r="M7818" s="65"/>
    </row>
    <row r="7819" spans="2:13">
      <c r="B7819" s="61" t="s">
        <v>1677</v>
      </c>
      <c r="C7819" s="86" t="s">
        <v>1122</v>
      </c>
      <c r="D7819" s="92">
        <v>40</v>
      </c>
      <c r="E7819" s="420" t="s">
        <v>1677</v>
      </c>
      <c r="F7819" s="86" t="s">
        <v>1722</v>
      </c>
      <c r="G7819" s="92">
        <v>0</v>
      </c>
      <c r="H7819" s="421"/>
      <c r="I7819" s="421"/>
      <c r="J7819" s="421"/>
      <c r="K7819" s="421"/>
      <c r="L7819" s="421"/>
      <c r="M7819" s="65"/>
    </row>
    <row r="7820" spans="2:13">
      <c r="B7820" s="61" t="s">
        <v>1693</v>
      </c>
      <c r="C7820" s="94" t="s">
        <v>1247</v>
      </c>
      <c r="D7820" s="92">
        <v>63</v>
      </c>
      <c r="E7820" s="420" t="s">
        <v>1693</v>
      </c>
      <c r="F7820" s="86" t="s">
        <v>1722</v>
      </c>
      <c r="G7820" s="92">
        <v>0</v>
      </c>
      <c r="H7820" s="421"/>
      <c r="I7820" s="421"/>
      <c r="J7820" s="421"/>
      <c r="K7820" s="421"/>
      <c r="L7820" s="421"/>
      <c r="M7820" s="65"/>
    </row>
    <row r="7821" spans="2:13" ht="15.75" thickBot="1">
      <c r="B7821" s="102" t="s">
        <v>1729</v>
      </c>
      <c r="C7821" s="93"/>
      <c r="D7821" s="108">
        <v>58</v>
      </c>
      <c r="E7821" s="103" t="s">
        <v>1730</v>
      </c>
      <c r="F7821" s="93"/>
      <c r="G7821" s="108">
        <v>63</v>
      </c>
      <c r="H7821" s="83"/>
      <c r="I7821" s="83"/>
      <c r="J7821" s="83"/>
      <c r="K7821" s="83"/>
      <c r="L7821" s="83"/>
      <c r="M7821" s="84"/>
    </row>
    <row r="7822" spans="2:13" ht="15.75" thickTop="1">
      <c r="B7822" s="104"/>
      <c r="C7822" s="105"/>
      <c r="D7822" s="142"/>
      <c r="E7822" s="104"/>
      <c r="F7822" s="105"/>
      <c r="G7822" s="142"/>
      <c r="H7822" s="58"/>
      <c r="I7822" s="58"/>
      <c r="J7822" s="58"/>
      <c r="K7822" s="58"/>
      <c r="L7822" s="58"/>
      <c r="M7822" s="58"/>
    </row>
    <row r="7823" spans="2:13">
      <c r="B7823" s="104"/>
      <c r="C7823" s="105"/>
      <c r="D7823" s="142"/>
      <c r="E7823" s="104"/>
      <c r="F7823" s="105"/>
      <c r="G7823" s="142"/>
      <c r="H7823" s="58"/>
      <c r="I7823" s="58"/>
      <c r="J7823" s="58"/>
      <c r="K7823" s="58"/>
      <c r="L7823" s="58"/>
      <c r="M7823" s="58"/>
    </row>
    <row r="7824" spans="2:13" ht="15.75" thickBot="1">
      <c r="B7824" s="104"/>
      <c r="C7824" s="105"/>
      <c r="D7824" s="142"/>
      <c r="E7824" s="104"/>
      <c r="F7824" s="105"/>
      <c r="G7824" s="142"/>
      <c r="H7824" s="58"/>
      <c r="I7824" s="58"/>
      <c r="J7824" s="58"/>
      <c r="K7824" s="58"/>
      <c r="L7824" s="58"/>
      <c r="M7824" s="58"/>
    </row>
    <row r="7825" spans="2:13" ht="16.5" thickTop="1" thickBot="1">
      <c r="B7825" s="833" t="s">
        <v>1921</v>
      </c>
      <c r="C7825" s="834"/>
      <c r="D7825" s="835" t="s">
        <v>1658</v>
      </c>
      <c r="E7825" s="836"/>
      <c r="F7825" s="836"/>
      <c r="G7825" s="836"/>
      <c r="H7825" s="836"/>
      <c r="I7825" s="837"/>
      <c r="J7825" s="112"/>
      <c r="K7825" s="59"/>
      <c r="L7825" s="59"/>
      <c r="M7825" s="60"/>
    </row>
    <row r="7826" spans="2:13" ht="15.75" thickTop="1">
      <c r="B7826" s="66" t="s">
        <v>1667</v>
      </c>
      <c r="C7826" s="604" t="s">
        <v>2028</v>
      </c>
      <c r="D7826" s="422" t="s">
        <v>1652</v>
      </c>
      <c r="E7826" s="423" t="s">
        <v>1653</v>
      </c>
      <c r="F7826" s="423" t="s">
        <v>1654</v>
      </c>
      <c r="G7826" s="423" t="s">
        <v>1656</v>
      </c>
      <c r="H7826" s="423" t="s">
        <v>1655</v>
      </c>
      <c r="I7826" s="424" t="s">
        <v>1657</v>
      </c>
      <c r="J7826" s="113"/>
      <c r="K7826" s="421"/>
      <c r="L7826" s="421"/>
      <c r="M7826" s="65"/>
    </row>
    <row r="7827" spans="2:13">
      <c r="B7827" s="66" t="s">
        <v>1757</v>
      </c>
      <c r="C7827" s="86" t="s">
        <v>1762</v>
      </c>
      <c r="D7827" s="87">
        <v>100</v>
      </c>
      <c r="E7827" s="88">
        <v>100</v>
      </c>
      <c r="F7827" s="88">
        <v>125</v>
      </c>
      <c r="G7827" s="88">
        <v>110</v>
      </c>
      <c r="H7827" s="88">
        <v>50</v>
      </c>
      <c r="I7827" s="89">
        <v>50</v>
      </c>
      <c r="J7827" s="113"/>
      <c r="K7827" s="421"/>
      <c r="L7827" s="421"/>
      <c r="M7827" s="65"/>
    </row>
    <row r="7828" spans="2:13">
      <c r="B7828" s="66" t="s">
        <v>1665</v>
      </c>
      <c r="C7828" s="86" t="s">
        <v>8</v>
      </c>
      <c r="D7828" s="838" t="s">
        <v>1669</v>
      </c>
      <c r="E7828" s="839"/>
      <c r="F7828" s="839"/>
      <c r="G7828" s="839"/>
      <c r="H7828" s="839"/>
      <c r="I7828" s="840"/>
      <c r="J7828" s="113"/>
      <c r="K7828" s="421"/>
      <c r="L7828" s="421"/>
      <c r="M7828" s="65"/>
    </row>
    <row r="7829" spans="2:13">
      <c r="B7829" s="66" t="s">
        <v>1666</v>
      </c>
      <c r="C7829" s="86" t="s">
        <v>1723</v>
      </c>
      <c r="D7829" s="841" t="s">
        <v>1661</v>
      </c>
      <c r="E7829" s="842"/>
      <c r="F7829" s="842"/>
      <c r="G7829" s="842" t="s">
        <v>1662</v>
      </c>
      <c r="H7829" s="842"/>
      <c r="I7829" s="843"/>
      <c r="J7829" s="113"/>
      <c r="K7829" s="421"/>
      <c r="L7829" s="421"/>
      <c r="M7829" s="65"/>
    </row>
    <row r="7830" spans="2:13">
      <c r="B7830" s="66" t="s">
        <v>1670</v>
      </c>
      <c r="C7830" s="96" t="s">
        <v>1422</v>
      </c>
      <c r="D7830" s="63" t="s">
        <v>1663</v>
      </c>
      <c r="E7830" s="421" t="s">
        <v>1107</v>
      </c>
      <c r="F7830" s="421"/>
      <c r="G7830" s="64" t="s">
        <v>1663</v>
      </c>
      <c r="H7830" s="421" t="s">
        <v>1723</v>
      </c>
      <c r="I7830" s="70"/>
      <c r="J7830" s="113"/>
      <c r="K7830" s="421"/>
      <c r="L7830" s="421"/>
      <c r="M7830" s="65"/>
    </row>
    <row r="7831" spans="2:13">
      <c r="B7831" s="66" t="s">
        <v>1659</v>
      </c>
      <c r="C7831" s="140">
        <v>172</v>
      </c>
      <c r="D7831" s="71" t="s">
        <v>1664</v>
      </c>
      <c r="E7831" s="90">
        <v>102</v>
      </c>
      <c r="F7831" s="68"/>
      <c r="G7831" s="72" t="s">
        <v>1664</v>
      </c>
      <c r="H7831" s="90" t="s">
        <v>1723</v>
      </c>
      <c r="I7831" s="69"/>
      <c r="J7831" s="113"/>
      <c r="K7831" s="421"/>
      <c r="L7831" s="421"/>
      <c r="M7831" s="65"/>
    </row>
    <row r="7832" spans="2:13">
      <c r="B7832" s="66" t="s">
        <v>1660</v>
      </c>
      <c r="C7832" s="86">
        <v>239.86</v>
      </c>
      <c r="D7832" s="838" t="s">
        <v>1668</v>
      </c>
      <c r="E7832" s="839"/>
      <c r="F7832" s="839"/>
      <c r="G7832" s="839"/>
      <c r="H7832" s="839"/>
      <c r="I7832" s="840"/>
      <c r="J7832" s="113"/>
      <c r="K7832" s="421"/>
      <c r="L7832" s="421"/>
      <c r="M7832" s="65"/>
    </row>
    <row r="7833" spans="2:13">
      <c r="B7833" s="66" t="s">
        <v>1728</v>
      </c>
      <c r="C7833" s="140">
        <v>468.7</v>
      </c>
      <c r="D7833" s="841" t="s">
        <v>1661</v>
      </c>
      <c r="E7833" s="842"/>
      <c r="F7833" s="842"/>
      <c r="G7833" s="842" t="s">
        <v>1662</v>
      </c>
      <c r="H7833" s="842"/>
      <c r="I7833" s="843"/>
      <c r="J7833" s="113"/>
      <c r="K7833" s="421"/>
      <c r="L7833" s="421"/>
      <c r="M7833" s="65"/>
    </row>
    <row r="7834" spans="2:13">
      <c r="B7834" s="66" t="s">
        <v>1713</v>
      </c>
      <c r="C7834" s="86">
        <v>1.54</v>
      </c>
      <c r="D7834" s="63" t="s">
        <v>1663</v>
      </c>
      <c r="E7834" s="421" t="s">
        <v>979</v>
      </c>
      <c r="F7834" s="421"/>
      <c r="G7834" s="64" t="s">
        <v>1663</v>
      </c>
      <c r="H7834" s="421" t="s">
        <v>1723</v>
      </c>
      <c r="I7834" s="70"/>
      <c r="J7834" s="113"/>
      <c r="K7834" s="421"/>
      <c r="L7834" s="421"/>
      <c r="M7834" s="65"/>
    </row>
    <row r="7835" spans="2:13">
      <c r="B7835" s="66" t="s">
        <v>1714</v>
      </c>
      <c r="C7835" s="86">
        <v>0.77</v>
      </c>
      <c r="D7835" s="63" t="s">
        <v>1664</v>
      </c>
      <c r="E7835" s="90">
        <v>126</v>
      </c>
      <c r="F7835" s="68"/>
      <c r="G7835" s="72" t="s">
        <v>1664</v>
      </c>
      <c r="H7835" s="91" t="s">
        <v>1723</v>
      </c>
      <c r="I7835" s="70"/>
      <c r="J7835" s="113"/>
      <c r="K7835" s="421"/>
      <c r="L7835" s="421"/>
      <c r="M7835" s="65"/>
    </row>
    <row r="7836" spans="2:13">
      <c r="B7836" s="844" t="s">
        <v>1671</v>
      </c>
      <c r="C7836" s="839"/>
      <c r="D7836" s="840"/>
      <c r="E7836" s="838" t="s">
        <v>1672</v>
      </c>
      <c r="F7836" s="839"/>
      <c r="G7836" s="840"/>
      <c r="H7836" s="838" t="s">
        <v>1673</v>
      </c>
      <c r="I7836" s="839"/>
      <c r="J7836" s="840"/>
      <c r="K7836" s="838" t="s">
        <v>1701</v>
      </c>
      <c r="L7836" s="839"/>
      <c r="M7836" s="845"/>
    </row>
    <row r="7837" spans="2:13">
      <c r="B7837" s="73" t="s">
        <v>1674</v>
      </c>
      <c r="C7837" s="423" t="s">
        <v>1675</v>
      </c>
      <c r="D7837" s="424" t="s">
        <v>1676</v>
      </c>
      <c r="E7837" s="422" t="s">
        <v>1674</v>
      </c>
      <c r="F7837" s="423" t="s">
        <v>1675</v>
      </c>
      <c r="G7837" s="424" t="s">
        <v>1676</v>
      </c>
      <c r="H7837" s="422" t="s">
        <v>1694</v>
      </c>
      <c r="I7837" s="423" t="s">
        <v>1731</v>
      </c>
      <c r="J7837" s="424" t="s">
        <v>1732</v>
      </c>
      <c r="K7837" s="422" t="s">
        <v>1702</v>
      </c>
      <c r="L7837" s="423"/>
      <c r="M7837" s="77" t="s">
        <v>1703</v>
      </c>
    </row>
    <row r="7838" spans="2:13">
      <c r="B7838" s="61" t="s">
        <v>1678</v>
      </c>
      <c r="C7838" s="86" t="s">
        <v>1144</v>
      </c>
      <c r="D7838" s="92">
        <v>102</v>
      </c>
      <c r="E7838" s="420" t="s">
        <v>1678</v>
      </c>
      <c r="F7838" s="94" t="s">
        <v>944</v>
      </c>
      <c r="G7838" s="92">
        <v>68</v>
      </c>
      <c r="H7838" s="420" t="s">
        <v>1695</v>
      </c>
      <c r="I7838" s="86">
        <v>0</v>
      </c>
      <c r="J7838" s="92">
        <v>0</v>
      </c>
      <c r="K7838" s="420" t="s">
        <v>1704</v>
      </c>
      <c r="L7838" s="421"/>
      <c r="M7838" s="107">
        <v>30</v>
      </c>
    </row>
    <row r="7839" spans="2:13">
      <c r="B7839" s="61" t="s">
        <v>1679</v>
      </c>
      <c r="C7839" s="86" t="s">
        <v>1722</v>
      </c>
      <c r="D7839" s="92">
        <v>0</v>
      </c>
      <c r="E7839" s="420" t="s">
        <v>1679</v>
      </c>
      <c r="F7839" s="86" t="s">
        <v>1722</v>
      </c>
      <c r="G7839" s="92">
        <v>0</v>
      </c>
      <c r="H7839" s="420" t="s">
        <v>1696</v>
      </c>
      <c r="I7839" s="86">
        <v>90</v>
      </c>
      <c r="J7839" s="92">
        <v>10</v>
      </c>
      <c r="K7839" s="420" t="s">
        <v>1735</v>
      </c>
      <c r="L7839" s="421"/>
      <c r="M7839" s="107">
        <v>67</v>
      </c>
    </row>
    <row r="7840" spans="2:13">
      <c r="B7840" s="61" t="s">
        <v>1680</v>
      </c>
      <c r="C7840" s="86" t="s">
        <v>1722</v>
      </c>
      <c r="D7840" s="92">
        <v>0</v>
      </c>
      <c r="E7840" s="420" t="s">
        <v>1680</v>
      </c>
      <c r="F7840" s="86" t="s">
        <v>1722</v>
      </c>
      <c r="G7840" s="92">
        <v>0</v>
      </c>
      <c r="H7840" s="420" t="s">
        <v>1697</v>
      </c>
      <c r="I7840" s="86">
        <v>0</v>
      </c>
      <c r="J7840" s="92">
        <v>30</v>
      </c>
      <c r="K7840" s="67" t="s">
        <v>1706</v>
      </c>
      <c r="L7840" s="68"/>
      <c r="M7840" s="101">
        <v>0</v>
      </c>
    </row>
    <row r="7841" spans="2:13">
      <c r="B7841" s="61" t="s">
        <v>1681</v>
      </c>
      <c r="C7841" s="86" t="s">
        <v>1722</v>
      </c>
      <c r="D7841" s="92">
        <v>0</v>
      </c>
      <c r="E7841" s="420" t="s">
        <v>1681</v>
      </c>
      <c r="F7841" s="95" t="s">
        <v>1194</v>
      </c>
      <c r="G7841" s="92">
        <v>60</v>
      </c>
      <c r="H7841" s="420" t="s">
        <v>1698</v>
      </c>
      <c r="I7841" s="86">
        <v>0</v>
      </c>
      <c r="J7841" s="92">
        <v>0</v>
      </c>
      <c r="K7841" s="838" t="s">
        <v>1707</v>
      </c>
      <c r="L7841" s="839"/>
      <c r="M7841" s="845"/>
    </row>
    <row r="7842" spans="2:13">
      <c r="B7842" s="61" t="s">
        <v>1682</v>
      </c>
      <c r="C7842" s="86" t="s">
        <v>1723</v>
      </c>
      <c r="D7842" s="92" t="s">
        <v>1723</v>
      </c>
      <c r="E7842" s="420" t="s">
        <v>1682</v>
      </c>
      <c r="F7842" s="86" t="s">
        <v>1723</v>
      </c>
      <c r="G7842" s="92" t="s">
        <v>1723</v>
      </c>
      <c r="H7842" s="421" t="s">
        <v>1724</v>
      </c>
      <c r="I7842" s="86">
        <v>50</v>
      </c>
      <c r="J7842" s="92">
        <v>0</v>
      </c>
      <c r="K7842" s="846" t="s">
        <v>1708</v>
      </c>
      <c r="L7842" s="847"/>
      <c r="M7842" s="107">
        <v>0</v>
      </c>
    </row>
    <row r="7843" spans="2:13">
      <c r="B7843" s="61" t="s">
        <v>1683</v>
      </c>
      <c r="C7843" s="86" t="s">
        <v>1722</v>
      </c>
      <c r="D7843" s="92">
        <v>0</v>
      </c>
      <c r="E7843" s="420" t="s">
        <v>1683</v>
      </c>
      <c r="F7843" s="86" t="s">
        <v>1722</v>
      </c>
      <c r="G7843" s="92">
        <v>0</v>
      </c>
      <c r="H7843" s="420" t="s">
        <v>1699</v>
      </c>
      <c r="I7843" s="86">
        <v>75</v>
      </c>
      <c r="J7843" s="92">
        <v>0</v>
      </c>
      <c r="K7843" s="846" t="s">
        <v>1709</v>
      </c>
      <c r="L7843" s="847"/>
      <c r="M7843" s="107">
        <v>0</v>
      </c>
    </row>
    <row r="7844" spans="2:13">
      <c r="B7844" s="61" t="s">
        <v>1684</v>
      </c>
      <c r="C7844" s="94" t="s">
        <v>697</v>
      </c>
      <c r="D7844" s="92">
        <v>75</v>
      </c>
      <c r="E7844" s="420" t="s">
        <v>1684</v>
      </c>
      <c r="F7844" s="94" t="s">
        <v>866</v>
      </c>
      <c r="G7844" s="92">
        <v>84</v>
      </c>
      <c r="H7844" s="420" t="s">
        <v>1685</v>
      </c>
      <c r="I7844" s="86">
        <v>85</v>
      </c>
      <c r="J7844" s="92">
        <v>30</v>
      </c>
      <c r="K7844" s="846" t="s">
        <v>1710</v>
      </c>
      <c r="L7844" s="847"/>
      <c r="M7844" s="107">
        <v>0</v>
      </c>
    </row>
    <row r="7845" spans="2:13">
      <c r="B7845" s="61" t="s">
        <v>1685</v>
      </c>
      <c r="C7845" s="86" t="s">
        <v>1095</v>
      </c>
      <c r="D7845" s="92">
        <v>80</v>
      </c>
      <c r="E7845" s="420" t="s">
        <v>1685</v>
      </c>
      <c r="F7845" s="96" t="s">
        <v>1216</v>
      </c>
      <c r="G7845" s="92">
        <v>90</v>
      </c>
      <c r="H7845" s="420" t="s">
        <v>1700</v>
      </c>
      <c r="I7845" s="100">
        <v>75</v>
      </c>
      <c r="J7845" s="106">
        <v>0</v>
      </c>
      <c r="K7845" s="593" t="s">
        <v>2003</v>
      </c>
      <c r="L7845" s="100"/>
      <c r="M7845" s="101">
        <v>0</v>
      </c>
    </row>
    <row r="7846" spans="2:13">
      <c r="B7846" s="61" t="s">
        <v>1686</v>
      </c>
      <c r="C7846" s="94" t="s">
        <v>811</v>
      </c>
      <c r="D7846" s="92">
        <v>100</v>
      </c>
      <c r="E7846" s="420" t="s">
        <v>1686</v>
      </c>
      <c r="F7846" s="86" t="s">
        <v>1722</v>
      </c>
      <c r="G7846" s="92">
        <v>0</v>
      </c>
      <c r="H7846" s="848" t="s">
        <v>1712</v>
      </c>
      <c r="I7846" s="849"/>
      <c r="J7846" s="81" t="s">
        <v>1711</v>
      </c>
      <c r="K7846" s="97">
        <v>10</v>
      </c>
      <c r="L7846" s="82" t="s">
        <v>1705</v>
      </c>
      <c r="M7846" s="98">
        <v>215</v>
      </c>
    </row>
    <row r="7847" spans="2:13">
      <c r="B7847" s="61" t="s">
        <v>1687</v>
      </c>
      <c r="C7847" s="86" t="s">
        <v>627</v>
      </c>
      <c r="D7847" s="92">
        <v>60</v>
      </c>
      <c r="E7847" s="420" t="s">
        <v>1687</v>
      </c>
      <c r="F7847" s="86" t="s">
        <v>1722</v>
      </c>
      <c r="G7847" s="92">
        <v>0</v>
      </c>
      <c r="H7847" s="421"/>
      <c r="I7847" s="421"/>
      <c r="J7847" s="421"/>
      <c r="K7847" s="421"/>
      <c r="L7847" s="421"/>
      <c r="M7847" s="65"/>
    </row>
    <row r="7848" spans="2:13">
      <c r="B7848" s="61" t="s">
        <v>1688</v>
      </c>
      <c r="C7848" s="86" t="s">
        <v>1722</v>
      </c>
      <c r="D7848" s="92">
        <v>0</v>
      </c>
      <c r="E7848" s="420" t="s">
        <v>1688</v>
      </c>
      <c r="F7848" s="86" t="s">
        <v>731</v>
      </c>
      <c r="G7848" s="92">
        <v>50</v>
      </c>
      <c r="H7848" s="421"/>
      <c r="I7848" s="421"/>
      <c r="J7848" s="421"/>
      <c r="K7848" s="421"/>
      <c r="L7848" s="421"/>
      <c r="M7848" s="65"/>
    </row>
    <row r="7849" spans="2:13">
      <c r="B7849" s="61" t="s">
        <v>1689</v>
      </c>
      <c r="C7849" s="86" t="s">
        <v>1722</v>
      </c>
      <c r="D7849" s="92">
        <v>0</v>
      </c>
      <c r="E7849" s="420" t="s">
        <v>1689</v>
      </c>
      <c r="F7849" s="86" t="s">
        <v>1722</v>
      </c>
      <c r="G7849" s="92">
        <v>0</v>
      </c>
      <c r="H7849" s="421"/>
      <c r="I7849" s="421"/>
      <c r="J7849" s="421"/>
      <c r="K7849" s="421"/>
      <c r="L7849" s="421"/>
      <c r="M7849" s="65"/>
    </row>
    <row r="7850" spans="2:13">
      <c r="B7850" s="61" t="s">
        <v>1690</v>
      </c>
      <c r="C7850" s="86" t="s">
        <v>1154</v>
      </c>
      <c r="D7850" s="92">
        <v>68</v>
      </c>
      <c r="E7850" s="420" t="s">
        <v>1690</v>
      </c>
      <c r="F7850" s="109" t="s">
        <v>1851</v>
      </c>
      <c r="G7850" s="92">
        <v>60</v>
      </c>
      <c r="H7850" s="421"/>
      <c r="I7850" s="421"/>
      <c r="J7850" s="421"/>
      <c r="K7850" s="421"/>
      <c r="L7850" s="421"/>
      <c r="M7850" s="65"/>
    </row>
    <row r="7851" spans="2:13">
      <c r="B7851" s="61" t="s">
        <v>1691</v>
      </c>
      <c r="C7851" s="86" t="s">
        <v>1722</v>
      </c>
      <c r="D7851" s="92">
        <v>0</v>
      </c>
      <c r="E7851" s="420" t="s">
        <v>1691</v>
      </c>
      <c r="F7851" s="86" t="s">
        <v>1722</v>
      </c>
      <c r="G7851" s="92">
        <v>0</v>
      </c>
      <c r="H7851" s="86" t="s">
        <v>1716</v>
      </c>
      <c r="I7851" s="421"/>
      <c r="J7851" s="85" t="s">
        <v>1717</v>
      </c>
      <c r="K7851" s="421"/>
      <c r="L7851" s="85" t="s">
        <v>1718</v>
      </c>
      <c r="M7851" s="65"/>
    </row>
    <row r="7852" spans="2:13">
      <c r="B7852" s="61" t="s">
        <v>1692</v>
      </c>
      <c r="C7852" s="86" t="s">
        <v>1722</v>
      </c>
      <c r="D7852" s="92">
        <v>0</v>
      </c>
      <c r="E7852" s="420" t="s">
        <v>1692</v>
      </c>
      <c r="F7852" s="86" t="s">
        <v>1722</v>
      </c>
      <c r="G7852" s="92">
        <v>0</v>
      </c>
      <c r="H7852" s="421"/>
      <c r="I7852" s="421"/>
      <c r="J7852" s="421"/>
      <c r="K7852" s="421"/>
      <c r="L7852" s="421"/>
      <c r="M7852" s="65"/>
    </row>
    <row r="7853" spans="2:13">
      <c r="B7853" s="61" t="s">
        <v>1677</v>
      </c>
      <c r="C7853" s="86" t="s">
        <v>1081</v>
      </c>
      <c r="D7853" s="92">
        <v>75</v>
      </c>
      <c r="E7853" s="420" t="s">
        <v>1677</v>
      </c>
      <c r="F7853" s="86" t="s">
        <v>1722</v>
      </c>
      <c r="G7853" s="92">
        <v>0</v>
      </c>
      <c r="H7853" s="421"/>
      <c r="I7853" s="421"/>
      <c r="J7853" s="421"/>
      <c r="K7853" s="421"/>
      <c r="L7853" s="421"/>
      <c r="M7853" s="65"/>
    </row>
    <row r="7854" spans="2:13">
      <c r="B7854" s="61" t="s">
        <v>1693</v>
      </c>
      <c r="C7854" s="86" t="s">
        <v>1722</v>
      </c>
      <c r="D7854" s="92">
        <v>0</v>
      </c>
      <c r="E7854" s="420" t="s">
        <v>1693</v>
      </c>
      <c r="F7854" s="86" t="s">
        <v>1722</v>
      </c>
      <c r="G7854" s="92">
        <v>0</v>
      </c>
      <c r="H7854" s="421"/>
      <c r="I7854" s="421"/>
      <c r="J7854" s="421"/>
      <c r="K7854" s="421"/>
      <c r="L7854" s="421"/>
      <c r="M7854" s="65"/>
    </row>
    <row r="7855" spans="2:13" ht="15.75" thickBot="1">
      <c r="B7855" s="102" t="s">
        <v>1729</v>
      </c>
      <c r="C7855" s="93"/>
      <c r="D7855" s="108">
        <v>80</v>
      </c>
      <c r="E7855" s="103" t="s">
        <v>1730</v>
      </c>
      <c r="F7855" s="93"/>
      <c r="G7855" s="108">
        <v>69</v>
      </c>
      <c r="H7855" s="83"/>
      <c r="I7855" s="83"/>
      <c r="J7855" s="83"/>
      <c r="K7855" s="83"/>
      <c r="L7855" s="83"/>
      <c r="M7855" s="84"/>
    </row>
    <row r="7856" spans="2:13" ht="16.5" thickTop="1" thickBot="1">
      <c r="B7856" s="104"/>
      <c r="C7856" s="105"/>
      <c r="D7856" s="142"/>
      <c r="E7856" s="104"/>
      <c r="F7856" s="105"/>
      <c r="G7856" s="142"/>
      <c r="H7856" s="58"/>
      <c r="I7856" s="58"/>
      <c r="J7856" s="58"/>
      <c r="K7856" s="58"/>
      <c r="L7856" s="58"/>
      <c r="M7856" s="58"/>
    </row>
    <row r="7857" spans="2:13" ht="16.5" thickTop="1" thickBot="1">
      <c r="B7857" s="833" t="s">
        <v>2225</v>
      </c>
      <c r="C7857" s="834"/>
      <c r="D7857" s="835" t="s">
        <v>1658</v>
      </c>
      <c r="E7857" s="836"/>
      <c r="F7857" s="836"/>
      <c r="G7857" s="836"/>
      <c r="H7857" s="836"/>
      <c r="I7857" s="837"/>
      <c r="J7857" s="507"/>
      <c r="K7857" s="59"/>
      <c r="L7857" s="59"/>
      <c r="M7857" s="60"/>
    </row>
    <row r="7858" spans="2:13" ht="15.75" thickTop="1">
      <c r="B7858" s="66" t="s">
        <v>1667</v>
      </c>
      <c r="C7858" s="793" t="s">
        <v>2061</v>
      </c>
      <c r="D7858" s="792" t="s">
        <v>1652</v>
      </c>
      <c r="E7858" s="793" t="s">
        <v>1653</v>
      </c>
      <c r="F7858" s="793" t="s">
        <v>1654</v>
      </c>
      <c r="G7858" s="793" t="s">
        <v>1656</v>
      </c>
      <c r="H7858" s="793" t="s">
        <v>1655</v>
      </c>
      <c r="I7858" s="794" t="s">
        <v>1657</v>
      </c>
      <c r="J7858" s="508"/>
      <c r="K7858" s="796"/>
      <c r="L7858" s="796"/>
      <c r="M7858" s="65"/>
    </row>
    <row r="7859" spans="2:13">
      <c r="B7859" s="66" t="s">
        <v>1757</v>
      </c>
      <c r="C7859" s="86" t="s">
        <v>1792</v>
      </c>
      <c r="D7859" s="87">
        <v>75</v>
      </c>
      <c r="E7859" s="88">
        <v>100</v>
      </c>
      <c r="F7859" s="88">
        <v>95</v>
      </c>
      <c r="G7859" s="88">
        <v>40</v>
      </c>
      <c r="H7859" s="88">
        <v>70</v>
      </c>
      <c r="I7859" s="89">
        <v>110</v>
      </c>
      <c r="J7859" s="508"/>
      <c r="K7859" s="796"/>
      <c r="L7859" s="796"/>
      <c r="M7859" s="65"/>
    </row>
    <row r="7860" spans="2:13">
      <c r="B7860" s="66" t="s">
        <v>1665</v>
      </c>
      <c r="C7860" s="86" t="s">
        <v>11</v>
      </c>
      <c r="D7860" s="838" t="s">
        <v>1669</v>
      </c>
      <c r="E7860" s="839"/>
      <c r="F7860" s="839"/>
      <c r="G7860" s="839"/>
      <c r="H7860" s="839"/>
      <c r="I7860" s="840"/>
      <c r="J7860" s="508"/>
      <c r="K7860" s="796"/>
      <c r="L7860" s="796"/>
      <c r="M7860" s="65"/>
    </row>
    <row r="7861" spans="2:13">
      <c r="B7861" s="66" t="s">
        <v>1666</v>
      </c>
      <c r="C7861" s="86" t="s">
        <v>1723</v>
      </c>
      <c r="D7861" s="841" t="s">
        <v>1661</v>
      </c>
      <c r="E7861" s="842"/>
      <c r="F7861" s="842"/>
      <c r="G7861" s="842" t="s">
        <v>1662</v>
      </c>
      <c r="H7861" s="842"/>
      <c r="I7861" s="843"/>
      <c r="J7861" s="508"/>
      <c r="K7861" s="796"/>
      <c r="L7861" s="796"/>
      <c r="M7861" s="65"/>
    </row>
    <row r="7862" spans="2:13">
      <c r="B7862" s="66" t="s">
        <v>1670</v>
      </c>
      <c r="C7862" s="94" t="s">
        <v>1487</v>
      </c>
      <c r="D7862" s="63" t="s">
        <v>1663</v>
      </c>
      <c r="E7862" s="796" t="s">
        <v>1144</v>
      </c>
      <c r="F7862" s="796"/>
      <c r="G7862" s="64" t="s">
        <v>1663</v>
      </c>
      <c r="H7862" s="796" t="s">
        <v>1723</v>
      </c>
      <c r="I7862" s="70"/>
      <c r="J7862" s="508"/>
      <c r="K7862" s="796"/>
      <c r="L7862" s="796"/>
      <c r="M7862" s="65"/>
    </row>
    <row r="7863" spans="2:13">
      <c r="B7863" s="66" t="s">
        <v>1659</v>
      </c>
      <c r="C7863" s="140">
        <v>225.28</v>
      </c>
      <c r="D7863" s="71" t="s">
        <v>1664</v>
      </c>
      <c r="E7863" s="90">
        <v>102</v>
      </c>
      <c r="F7863" s="68"/>
      <c r="G7863" s="72" t="s">
        <v>1664</v>
      </c>
      <c r="H7863" s="90" t="s">
        <v>1723</v>
      </c>
      <c r="I7863" s="69"/>
      <c r="J7863" s="508"/>
      <c r="K7863" s="796"/>
      <c r="L7863" s="796"/>
      <c r="M7863" s="65"/>
    </row>
    <row r="7864" spans="2:13">
      <c r="B7864" s="66" t="s">
        <v>1660</v>
      </c>
      <c r="C7864" s="140">
        <v>268.69</v>
      </c>
      <c r="D7864" s="838" t="s">
        <v>1668</v>
      </c>
      <c r="E7864" s="839"/>
      <c r="F7864" s="839"/>
      <c r="G7864" s="839"/>
      <c r="H7864" s="839"/>
      <c r="I7864" s="840"/>
      <c r="J7864" s="508"/>
      <c r="K7864" s="796"/>
      <c r="L7864" s="796"/>
      <c r="M7864" s="65"/>
    </row>
    <row r="7865" spans="2:13">
      <c r="B7865" s="66" t="s">
        <v>1728</v>
      </c>
      <c r="C7865" s="140">
        <v>242.08</v>
      </c>
      <c r="D7865" s="841" t="s">
        <v>1661</v>
      </c>
      <c r="E7865" s="842"/>
      <c r="F7865" s="842"/>
      <c r="G7865" s="842" t="s">
        <v>1662</v>
      </c>
      <c r="H7865" s="842"/>
      <c r="I7865" s="843"/>
      <c r="J7865" s="508"/>
      <c r="K7865" s="796"/>
      <c r="L7865" s="796"/>
      <c r="M7865" s="65"/>
    </row>
    <row r="7866" spans="2:13">
      <c r="B7866" s="66" t="s">
        <v>1713</v>
      </c>
      <c r="C7866" s="140">
        <v>1.1499999999999999</v>
      </c>
      <c r="D7866" s="63" t="s">
        <v>1663</v>
      </c>
      <c r="E7866" s="796" t="s">
        <v>944</v>
      </c>
      <c r="F7866" s="796"/>
      <c r="G7866" s="64" t="s">
        <v>1663</v>
      </c>
      <c r="H7866" s="796" t="s">
        <v>1723</v>
      </c>
      <c r="I7866" s="70"/>
      <c r="J7866" s="508"/>
      <c r="K7866" s="796"/>
      <c r="L7866" s="796"/>
      <c r="M7866" s="65"/>
    </row>
    <row r="7867" spans="2:13">
      <c r="B7867" s="66" t="s">
        <v>1714</v>
      </c>
      <c r="C7867" s="140">
        <v>1.69</v>
      </c>
      <c r="D7867" s="63" t="s">
        <v>1664</v>
      </c>
      <c r="E7867" s="90">
        <v>68</v>
      </c>
      <c r="F7867" s="68"/>
      <c r="G7867" s="72" t="s">
        <v>1664</v>
      </c>
      <c r="H7867" s="91" t="s">
        <v>1723</v>
      </c>
      <c r="I7867" s="70"/>
      <c r="J7867" s="508"/>
      <c r="K7867" s="796"/>
      <c r="L7867" s="796"/>
      <c r="M7867" s="65"/>
    </row>
    <row r="7868" spans="2:13">
      <c r="B7868" s="844" t="s">
        <v>1671</v>
      </c>
      <c r="C7868" s="839"/>
      <c r="D7868" s="840"/>
      <c r="E7868" s="838" t="s">
        <v>1672</v>
      </c>
      <c r="F7868" s="839"/>
      <c r="G7868" s="840"/>
      <c r="H7868" s="838" t="s">
        <v>1673</v>
      </c>
      <c r="I7868" s="839"/>
      <c r="J7868" s="840"/>
      <c r="K7868" s="838" t="s">
        <v>1701</v>
      </c>
      <c r="L7868" s="839"/>
      <c r="M7868" s="845"/>
    </row>
    <row r="7869" spans="2:13">
      <c r="B7869" s="73" t="s">
        <v>1674</v>
      </c>
      <c r="C7869" s="793" t="s">
        <v>1675</v>
      </c>
      <c r="D7869" s="794" t="s">
        <v>1676</v>
      </c>
      <c r="E7869" s="792" t="s">
        <v>1674</v>
      </c>
      <c r="F7869" s="793" t="s">
        <v>1675</v>
      </c>
      <c r="G7869" s="794" t="s">
        <v>1676</v>
      </c>
      <c r="H7869" s="792" t="s">
        <v>1694</v>
      </c>
      <c r="I7869" s="793" t="s">
        <v>1731</v>
      </c>
      <c r="J7869" s="794" t="s">
        <v>1732</v>
      </c>
      <c r="K7869" s="792" t="s">
        <v>1702</v>
      </c>
      <c r="L7869" s="793"/>
      <c r="M7869" s="77" t="s">
        <v>1703</v>
      </c>
    </row>
    <row r="7870" spans="2:13">
      <c r="B7870" s="61" t="s">
        <v>1678</v>
      </c>
      <c r="C7870" s="86" t="s">
        <v>1723</v>
      </c>
      <c r="D7870" s="92" t="s">
        <v>1723</v>
      </c>
      <c r="E7870" s="795" t="s">
        <v>1678</v>
      </c>
      <c r="F7870" s="86" t="s">
        <v>1723</v>
      </c>
      <c r="G7870" s="92" t="s">
        <v>1723</v>
      </c>
      <c r="H7870" s="795" t="s">
        <v>1695</v>
      </c>
      <c r="I7870" s="86">
        <v>0</v>
      </c>
      <c r="J7870" s="92">
        <v>10</v>
      </c>
      <c r="K7870" s="795" t="s">
        <v>1704</v>
      </c>
      <c r="L7870" s="796"/>
      <c r="M7870" s="107">
        <v>0</v>
      </c>
    </row>
    <row r="7871" spans="2:13">
      <c r="B7871" s="61" t="s">
        <v>1679</v>
      </c>
      <c r="C7871" s="86" t="s">
        <v>1722</v>
      </c>
      <c r="D7871" s="92">
        <v>0</v>
      </c>
      <c r="E7871" s="795" t="s">
        <v>1679</v>
      </c>
      <c r="F7871" s="86" t="s">
        <v>844</v>
      </c>
      <c r="G7871" s="92">
        <v>102</v>
      </c>
      <c r="H7871" s="795" t="s">
        <v>1696</v>
      </c>
      <c r="I7871" s="86">
        <v>90</v>
      </c>
      <c r="J7871" s="92">
        <v>-50</v>
      </c>
      <c r="K7871" s="795" t="s">
        <v>1735</v>
      </c>
      <c r="L7871" s="796"/>
      <c r="M7871" s="107">
        <v>0</v>
      </c>
    </row>
    <row r="7872" spans="2:13">
      <c r="B7872" s="61" t="s">
        <v>1680</v>
      </c>
      <c r="C7872" s="86" t="s">
        <v>1722</v>
      </c>
      <c r="D7872" s="92">
        <v>0</v>
      </c>
      <c r="E7872" s="795" t="s">
        <v>1680</v>
      </c>
      <c r="F7872" s="86" t="s">
        <v>1271</v>
      </c>
      <c r="G7872" s="92">
        <v>95</v>
      </c>
      <c r="H7872" s="795" t="s">
        <v>1697</v>
      </c>
      <c r="I7872" s="86">
        <v>0</v>
      </c>
      <c r="J7872" s="92">
        <v>30</v>
      </c>
      <c r="K7872" s="67" t="s">
        <v>1706</v>
      </c>
      <c r="L7872" s="68"/>
      <c r="M7872" s="101">
        <v>0</v>
      </c>
    </row>
    <row r="7873" spans="2:13">
      <c r="B7873" s="61" t="s">
        <v>1681</v>
      </c>
      <c r="C7873" s="86" t="s">
        <v>1722</v>
      </c>
      <c r="D7873" s="92">
        <v>0</v>
      </c>
      <c r="E7873" s="795" t="s">
        <v>1681</v>
      </c>
      <c r="F7873" s="96" t="s">
        <v>1307</v>
      </c>
      <c r="G7873" s="92">
        <v>95</v>
      </c>
      <c r="H7873" s="795" t="s">
        <v>1698</v>
      </c>
      <c r="I7873" s="86">
        <v>0</v>
      </c>
      <c r="J7873" s="92">
        <v>10</v>
      </c>
      <c r="K7873" s="838" t="s">
        <v>1707</v>
      </c>
      <c r="L7873" s="839"/>
      <c r="M7873" s="845"/>
    </row>
    <row r="7874" spans="2:13">
      <c r="B7874" s="61" t="s">
        <v>1682</v>
      </c>
      <c r="C7874" s="86" t="s">
        <v>1722</v>
      </c>
      <c r="D7874" s="92">
        <v>0</v>
      </c>
      <c r="E7874" s="795" t="s">
        <v>1682</v>
      </c>
      <c r="F7874" s="94" t="s">
        <v>1908</v>
      </c>
      <c r="G7874" s="92">
        <v>60</v>
      </c>
      <c r="H7874" s="796" t="s">
        <v>1724</v>
      </c>
      <c r="I7874" s="86">
        <v>50</v>
      </c>
      <c r="J7874" s="92">
        <v>0</v>
      </c>
      <c r="K7874" s="846" t="s">
        <v>1708</v>
      </c>
      <c r="L7874" s="847"/>
      <c r="M7874" s="107">
        <v>0</v>
      </c>
    </row>
    <row r="7875" spans="2:13">
      <c r="B7875" s="61" t="s">
        <v>1683</v>
      </c>
      <c r="C7875" s="86" t="s">
        <v>1722</v>
      </c>
      <c r="D7875" s="92">
        <v>0</v>
      </c>
      <c r="E7875" s="795" t="s">
        <v>1683</v>
      </c>
      <c r="F7875" s="86" t="s">
        <v>950</v>
      </c>
      <c r="G7875" s="92">
        <v>95</v>
      </c>
      <c r="H7875" s="795" t="s">
        <v>1699</v>
      </c>
      <c r="I7875" s="86">
        <v>0</v>
      </c>
      <c r="J7875" s="92">
        <v>10</v>
      </c>
      <c r="K7875" s="846" t="s">
        <v>1709</v>
      </c>
      <c r="L7875" s="847"/>
      <c r="M7875" s="107">
        <v>0</v>
      </c>
    </row>
    <row r="7876" spans="2:13">
      <c r="B7876" s="61" t="s">
        <v>1684</v>
      </c>
      <c r="C7876" s="94" t="s">
        <v>1155</v>
      </c>
      <c r="D7876" s="92">
        <v>40</v>
      </c>
      <c r="E7876" s="795" t="s">
        <v>1684</v>
      </c>
      <c r="F7876" s="86" t="s">
        <v>1722</v>
      </c>
      <c r="G7876" s="92">
        <v>0</v>
      </c>
      <c r="H7876" s="795" t="s">
        <v>1685</v>
      </c>
      <c r="I7876" s="86">
        <v>85</v>
      </c>
      <c r="J7876" s="92">
        <v>0</v>
      </c>
      <c r="K7876" s="846" t="s">
        <v>1710</v>
      </c>
      <c r="L7876" s="847"/>
      <c r="M7876" s="107">
        <v>0</v>
      </c>
    </row>
    <row r="7877" spans="2:13">
      <c r="B7877" s="61" t="s">
        <v>1685</v>
      </c>
      <c r="C7877" s="86" t="s">
        <v>1722</v>
      </c>
      <c r="D7877" s="92">
        <v>0</v>
      </c>
      <c r="E7877" s="795" t="s">
        <v>1685</v>
      </c>
      <c r="F7877" s="86" t="s">
        <v>1722</v>
      </c>
      <c r="G7877" s="92">
        <v>0</v>
      </c>
      <c r="H7877" s="795" t="s">
        <v>1700</v>
      </c>
      <c r="I7877" s="100">
        <v>0</v>
      </c>
      <c r="J7877" s="106">
        <v>0</v>
      </c>
      <c r="K7877" s="593" t="s">
        <v>2003</v>
      </c>
      <c r="L7877" s="100"/>
      <c r="M7877" s="101">
        <v>0</v>
      </c>
    </row>
    <row r="7878" spans="2:13">
      <c r="B7878" s="61" t="s">
        <v>1686</v>
      </c>
      <c r="C7878" s="94" t="s">
        <v>811</v>
      </c>
      <c r="D7878" s="92">
        <v>100</v>
      </c>
      <c r="E7878" s="795" t="s">
        <v>1686</v>
      </c>
      <c r="F7878" s="86" t="s">
        <v>1722</v>
      </c>
      <c r="G7878" s="92">
        <v>0</v>
      </c>
      <c r="H7878" s="848" t="s">
        <v>1712</v>
      </c>
      <c r="I7878" s="849"/>
      <c r="J7878" s="81" t="s">
        <v>1711</v>
      </c>
      <c r="K7878" s="97">
        <v>10</v>
      </c>
      <c r="L7878" s="82" t="s">
        <v>1705</v>
      </c>
      <c r="M7878" s="98">
        <v>55</v>
      </c>
    </row>
    <row r="7879" spans="2:13">
      <c r="B7879" s="61" t="s">
        <v>1687</v>
      </c>
      <c r="C7879" s="86" t="s">
        <v>1722</v>
      </c>
      <c r="D7879" s="92">
        <v>0</v>
      </c>
      <c r="E7879" s="795" t="s">
        <v>1687</v>
      </c>
      <c r="F7879" s="86" t="s">
        <v>1722</v>
      </c>
      <c r="G7879" s="92">
        <v>0</v>
      </c>
      <c r="H7879" s="796"/>
      <c r="I7879" s="796"/>
      <c r="J7879" s="796"/>
      <c r="K7879" s="796"/>
      <c r="L7879" s="796"/>
      <c r="M7879" s="65"/>
    </row>
    <row r="7880" spans="2:13">
      <c r="B7880" s="61" t="s">
        <v>1688</v>
      </c>
      <c r="C7880" s="96" t="s">
        <v>1372</v>
      </c>
      <c r="D7880" s="92">
        <v>72</v>
      </c>
      <c r="E7880" s="795" t="s">
        <v>1688</v>
      </c>
      <c r="F7880" s="86" t="s">
        <v>1722</v>
      </c>
      <c r="G7880" s="92">
        <v>0</v>
      </c>
      <c r="H7880" s="796"/>
      <c r="I7880" s="796"/>
      <c r="J7880" s="796"/>
      <c r="K7880" s="796"/>
      <c r="L7880" s="796"/>
      <c r="M7880" s="65"/>
    </row>
    <row r="7881" spans="2:13">
      <c r="B7881" s="61" t="s">
        <v>1689</v>
      </c>
      <c r="C7881" s="86" t="s">
        <v>1722</v>
      </c>
      <c r="D7881" s="92">
        <v>0</v>
      </c>
      <c r="E7881" s="795" t="s">
        <v>1689</v>
      </c>
      <c r="F7881" s="86" t="s">
        <v>1722</v>
      </c>
      <c r="G7881" s="92">
        <v>0</v>
      </c>
      <c r="H7881" s="796"/>
      <c r="I7881" s="796"/>
      <c r="J7881" s="86" t="s">
        <v>1723</v>
      </c>
      <c r="K7881" s="796"/>
      <c r="L7881" s="796"/>
      <c r="M7881" s="65"/>
    </row>
    <row r="7882" spans="2:13">
      <c r="B7882" s="61" t="s">
        <v>1690</v>
      </c>
      <c r="C7882" s="94" t="s">
        <v>1252</v>
      </c>
      <c r="D7882" s="92">
        <v>80</v>
      </c>
      <c r="E7882" s="795" t="s">
        <v>1690</v>
      </c>
      <c r="F7882" s="86" t="s">
        <v>1722</v>
      </c>
      <c r="G7882" s="92">
        <v>0</v>
      </c>
      <c r="H7882" s="796"/>
      <c r="I7882" s="796"/>
      <c r="J7882" s="796"/>
      <c r="K7882" s="796"/>
      <c r="L7882" s="796"/>
      <c r="M7882" s="65"/>
    </row>
    <row r="7883" spans="2:13">
      <c r="B7883" s="61" t="s">
        <v>1691</v>
      </c>
      <c r="C7883" s="86" t="s">
        <v>1722</v>
      </c>
      <c r="D7883" s="92">
        <v>0</v>
      </c>
      <c r="E7883" s="795" t="s">
        <v>1691</v>
      </c>
      <c r="F7883" s="86" t="s">
        <v>1722</v>
      </c>
      <c r="G7883" s="92">
        <v>0</v>
      </c>
      <c r="H7883" s="86" t="s">
        <v>1716</v>
      </c>
      <c r="I7883" s="796"/>
      <c r="J7883" s="85" t="s">
        <v>1717</v>
      </c>
      <c r="K7883" s="796"/>
      <c r="L7883" s="85" t="s">
        <v>1718</v>
      </c>
      <c r="M7883" s="65"/>
    </row>
    <row r="7884" spans="2:13">
      <c r="B7884" s="61" t="s">
        <v>1692</v>
      </c>
      <c r="C7884" s="86" t="s">
        <v>1074</v>
      </c>
      <c r="D7884" s="92">
        <v>120</v>
      </c>
      <c r="E7884" s="795" t="s">
        <v>1692</v>
      </c>
      <c r="F7884" s="86" t="s">
        <v>1722</v>
      </c>
      <c r="G7884" s="92">
        <v>0</v>
      </c>
      <c r="H7884" s="796"/>
      <c r="I7884" s="796"/>
      <c r="J7884" s="796"/>
      <c r="K7884" s="796"/>
      <c r="L7884" s="796"/>
      <c r="M7884" s="65"/>
    </row>
    <row r="7885" spans="2:13">
      <c r="B7885" s="61" t="s">
        <v>1677</v>
      </c>
      <c r="C7885" s="86" t="s">
        <v>1081</v>
      </c>
      <c r="D7885" s="92">
        <v>75</v>
      </c>
      <c r="E7885" s="795" t="s">
        <v>1677</v>
      </c>
      <c r="F7885" s="86" t="s">
        <v>1722</v>
      </c>
      <c r="G7885" s="92">
        <v>0</v>
      </c>
      <c r="H7885" s="796"/>
      <c r="I7885" s="796"/>
      <c r="J7885" s="86" t="s">
        <v>1723</v>
      </c>
      <c r="K7885" s="796"/>
      <c r="L7885" s="796"/>
      <c r="M7885" s="65"/>
    </row>
    <row r="7886" spans="2:13">
      <c r="B7886" s="61" t="s">
        <v>1693</v>
      </c>
      <c r="C7886" s="86" t="s">
        <v>963</v>
      </c>
      <c r="D7886" s="92">
        <v>80</v>
      </c>
      <c r="E7886" s="795" t="s">
        <v>1693</v>
      </c>
      <c r="F7886" s="86" t="s">
        <v>1722</v>
      </c>
      <c r="G7886" s="92">
        <v>0</v>
      </c>
      <c r="H7886" s="796"/>
      <c r="I7886" s="796"/>
      <c r="J7886" s="796"/>
      <c r="K7886" s="796"/>
      <c r="L7886" s="796"/>
      <c r="M7886" s="65"/>
    </row>
    <row r="7887" spans="2:13" ht="15.75" thickBot="1">
      <c r="B7887" s="102" t="s">
        <v>1729</v>
      </c>
      <c r="C7887" s="93"/>
      <c r="D7887" s="108">
        <v>81</v>
      </c>
      <c r="E7887" s="103" t="s">
        <v>1730</v>
      </c>
      <c r="F7887" s="93"/>
      <c r="G7887" s="108">
        <v>89</v>
      </c>
      <c r="H7887" s="83"/>
      <c r="I7887" s="83"/>
      <c r="J7887" s="83"/>
      <c r="K7887" s="83"/>
      <c r="L7887" s="83"/>
      <c r="M7887" s="84"/>
    </row>
    <row r="7888" spans="2:13" ht="15.75" thickTop="1">
      <c r="B7888" s="104"/>
      <c r="C7888" s="105"/>
      <c r="D7888" s="142"/>
      <c r="E7888" s="104"/>
      <c r="F7888" s="105"/>
      <c r="G7888" s="142"/>
      <c r="H7888" s="58"/>
      <c r="I7888" s="58"/>
      <c r="J7888" s="58"/>
      <c r="K7888" s="58"/>
      <c r="L7888" s="58"/>
      <c r="M7888" s="58"/>
    </row>
    <row r="7889" spans="2:13">
      <c r="B7889" s="104"/>
      <c r="C7889" s="105"/>
      <c r="D7889" s="142"/>
      <c r="E7889" s="104"/>
      <c r="F7889" s="105"/>
      <c r="G7889" s="142"/>
      <c r="H7889" s="58"/>
      <c r="I7889" s="58"/>
      <c r="J7889" s="58"/>
      <c r="K7889" s="58"/>
      <c r="L7889" s="58"/>
      <c r="M7889" s="58"/>
    </row>
    <row r="7890" spans="2:13" ht="15.75" thickBot="1">
      <c r="B7890" s="104"/>
      <c r="C7890" s="105"/>
      <c r="D7890" s="142"/>
      <c r="E7890" s="104"/>
      <c r="F7890" s="105"/>
      <c r="G7890" s="142"/>
      <c r="H7890" s="58"/>
      <c r="I7890" s="58"/>
      <c r="J7890" s="58"/>
      <c r="K7890" s="58"/>
      <c r="L7890" s="58"/>
      <c r="M7890" s="58"/>
    </row>
    <row r="7891" spans="2:13" ht="16.5" thickTop="1" thickBot="1">
      <c r="B7891" s="833" t="s">
        <v>1852</v>
      </c>
      <c r="C7891" s="834"/>
      <c r="D7891" s="835" t="s">
        <v>1658</v>
      </c>
      <c r="E7891" s="836"/>
      <c r="F7891" s="836"/>
      <c r="G7891" s="836"/>
      <c r="H7891" s="836"/>
      <c r="I7891" s="837"/>
      <c r="J7891" s="190"/>
      <c r="K7891" s="59"/>
      <c r="L7891" s="59"/>
      <c r="M7891" s="60"/>
    </row>
    <row r="7892" spans="2:13" ht="15.75" thickTop="1">
      <c r="B7892" s="66" t="s">
        <v>1667</v>
      </c>
      <c r="C7892" s="604" t="s">
        <v>2093</v>
      </c>
      <c r="D7892" s="290" t="s">
        <v>1652</v>
      </c>
      <c r="E7892" s="291" t="s">
        <v>1653</v>
      </c>
      <c r="F7892" s="291" t="s">
        <v>1654</v>
      </c>
      <c r="G7892" s="291" t="s">
        <v>1656</v>
      </c>
      <c r="H7892" s="291" t="s">
        <v>1655</v>
      </c>
      <c r="I7892" s="292" t="s">
        <v>1657</v>
      </c>
      <c r="J7892" s="191"/>
      <c r="K7892" s="289"/>
      <c r="L7892" s="289"/>
      <c r="M7892" s="65"/>
    </row>
    <row r="7893" spans="2:13">
      <c r="B7893" s="66" t="s">
        <v>1757</v>
      </c>
      <c r="C7893" s="86" t="s">
        <v>1745</v>
      </c>
      <c r="D7893" s="87">
        <v>80</v>
      </c>
      <c r="E7893" s="88">
        <v>70</v>
      </c>
      <c r="F7893" s="88">
        <v>65</v>
      </c>
      <c r="G7893" s="88">
        <v>80</v>
      </c>
      <c r="H7893" s="88">
        <v>120</v>
      </c>
      <c r="I7893" s="89">
        <v>100</v>
      </c>
      <c r="J7893" s="191"/>
      <c r="K7893" s="289"/>
      <c r="L7893" s="289"/>
      <c r="M7893" s="65"/>
    </row>
    <row r="7894" spans="2:13">
      <c r="B7894" s="66" t="s">
        <v>1665</v>
      </c>
      <c r="C7894" s="86" t="s">
        <v>16</v>
      </c>
      <c r="D7894" s="838" t="s">
        <v>1669</v>
      </c>
      <c r="E7894" s="839"/>
      <c r="F7894" s="839"/>
      <c r="G7894" s="839"/>
      <c r="H7894" s="839"/>
      <c r="I7894" s="840"/>
      <c r="J7894" s="191"/>
      <c r="K7894" s="289"/>
      <c r="L7894" s="289"/>
      <c r="M7894" s="65"/>
    </row>
    <row r="7895" spans="2:13">
      <c r="B7895" s="66" t="s">
        <v>1666</v>
      </c>
      <c r="C7895" s="86" t="s">
        <v>12</v>
      </c>
      <c r="D7895" s="841" t="s">
        <v>1661</v>
      </c>
      <c r="E7895" s="842"/>
      <c r="F7895" s="842"/>
      <c r="G7895" s="842" t="s">
        <v>1662</v>
      </c>
      <c r="H7895" s="842"/>
      <c r="I7895" s="843"/>
      <c r="J7895" s="191"/>
      <c r="K7895" s="289"/>
      <c r="L7895" s="289"/>
      <c r="M7895" s="65"/>
    </row>
    <row r="7896" spans="2:13">
      <c r="B7896" s="66" t="s">
        <v>1670</v>
      </c>
      <c r="C7896" s="96" t="s">
        <v>1503</v>
      </c>
      <c r="D7896" s="63" t="s">
        <v>1663</v>
      </c>
      <c r="E7896" s="289" t="s">
        <v>1351</v>
      </c>
      <c r="F7896" s="289"/>
      <c r="G7896" s="64" t="s">
        <v>1663</v>
      </c>
      <c r="H7896" s="289" t="s">
        <v>1095</v>
      </c>
      <c r="I7896" s="70"/>
      <c r="J7896" s="300"/>
      <c r="K7896" s="289"/>
      <c r="L7896" s="289"/>
      <c r="M7896" s="65"/>
    </row>
    <row r="7897" spans="2:13">
      <c r="B7897" s="66" t="s">
        <v>1659</v>
      </c>
      <c r="C7897" s="140">
        <v>628.01</v>
      </c>
      <c r="D7897" s="71" t="s">
        <v>1664</v>
      </c>
      <c r="E7897" s="90">
        <v>80</v>
      </c>
      <c r="F7897" s="68"/>
      <c r="G7897" s="72" t="s">
        <v>1664</v>
      </c>
      <c r="H7897" s="90">
        <v>80</v>
      </c>
      <c r="I7897" s="69"/>
      <c r="J7897" s="217"/>
      <c r="K7897" s="289"/>
      <c r="L7897" s="289"/>
      <c r="M7897" s="65"/>
    </row>
    <row r="7898" spans="2:13">
      <c r="B7898" s="66" t="s">
        <v>1660</v>
      </c>
      <c r="C7898" s="86">
        <v>368.63</v>
      </c>
      <c r="D7898" s="838" t="s">
        <v>1668</v>
      </c>
      <c r="E7898" s="839"/>
      <c r="F7898" s="839"/>
      <c r="G7898" s="839"/>
      <c r="H7898" s="839"/>
      <c r="I7898" s="840"/>
      <c r="J7898" s="217"/>
      <c r="K7898" s="289"/>
      <c r="L7898" s="289"/>
      <c r="M7898" s="65"/>
    </row>
    <row r="7899" spans="2:13">
      <c r="B7899" s="66" t="s">
        <v>1728</v>
      </c>
      <c r="C7899" s="86">
        <v>411.52</v>
      </c>
      <c r="D7899" s="841" t="s">
        <v>1661</v>
      </c>
      <c r="E7899" s="842"/>
      <c r="F7899" s="842"/>
      <c r="G7899" s="842" t="s">
        <v>1662</v>
      </c>
      <c r="H7899" s="842"/>
      <c r="I7899" s="843"/>
      <c r="J7899" s="217"/>
      <c r="K7899" s="289"/>
      <c r="L7899" s="289"/>
      <c r="M7899" s="65"/>
    </row>
    <row r="7900" spans="2:13">
      <c r="B7900" s="66" t="s">
        <v>1713</v>
      </c>
      <c r="C7900" s="86">
        <v>1.23</v>
      </c>
      <c r="D7900" s="63" t="s">
        <v>1663</v>
      </c>
      <c r="E7900" s="289" t="s">
        <v>1271</v>
      </c>
      <c r="F7900" s="289"/>
      <c r="G7900" s="64" t="s">
        <v>1663</v>
      </c>
      <c r="H7900" s="289" t="s">
        <v>1216</v>
      </c>
      <c r="I7900" s="70"/>
      <c r="J7900" s="217"/>
      <c r="K7900" s="289"/>
      <c r="L7900" s="289"/>
      <c r="M7900" s="65"/>
    </row>
    <row r="7901" spans="2:13">
      <c r="B7901" s="66" t="s">
        <v>1714</v>
      </c>
      <c r="C7901" s="86">
        <v>1.54</v>
      </c>
      <c r="D7901" s="63" t="s">
        <v>1664</v>
      </c>
      <c r="E7901" s="90">
        <v>95</v>
      </c>
      <c r="F7901" s="68"/>
      <c r="G7901" s="72" t="s">
        <v>1664</v>
      </c>
      <c r="H7901" s="91">
        <v>90</v>
      </c>
      <c r="I7901" s="70"/>
      <c r="J7901" s="217"/>
      <c r="K7901" s="289"/>
      <c r="L7901" s="289"/>
      <c r="M7901" s="65"/>
    </row>
    <row r="7902" spans="2:13">
      <c r="B7902" s="844" t="s">
        <v>1671</v>
      </c>
      <c r="C7902" s="839"/>
      <c r="D7902" s="840"/>
      <c r="E7902" s="838" t="s">
        <v>1672</v>
      </c>
      <c r="F7902" s="839"/>
      <c r="G7902" s="840"/>
      <c r="H7902" s="838" t="s">
        <v>1673</v>
      </c>
      <c r="I7902" s="839"/>
      <c r="J7902" s="840"/>
      <c r="K7902" s="838" t="s">
        <v>1701</v>
      </c>
      <c r="L7902" s="839"/>
      <c r="M7902" s="845"/>
    </row>
    <row r="7903" spans="2:13">
      <c r="B7903" s="73" t="s">
        <v>1674</v>
      </c>
      <c r="C7903" s="291" t="s">
        <v>1675</v>
      </c>
      <c r="D7903" s="292" t="s">
        <v>1676</v>
      </c>
      <c r="E7903" s="290" t="s">
        <v>1674</v>
      </c>
      <c r="F7903" s="291" t="s">
        <v>1675</v>
      </c>
      <c r="G7903" s="292" t="s">
        <v>1676</v>
      </c>
      <c r="H7903" s="290" t="s">
        <v>1694</v>
      </c>
      <c r="I7903" s="291" t="s">
        <v>1731</v>
      </c>
      <c r="J7903" s="292" t="s">
        <v>1732</v>
      </c>
      <c r="K7903" s="290" t="s">
        <v>1702</v>
      </c>
      <c r="L7903" s="291"/>
      <c r="M7903" s="77" t="s">
        <v>1703</v>
      </c>
    </row>
    <row r="7904" spans="2:13">
      <c r="B7904" s="61" t="s">
        <v>1678</v>
      </c>
      <c r="C7904" s="86" t="s">
        <v>1144</v>
      </c>
      <c r="D7904" s="92">
        <v>102</v>
      </c>
      <c r="E7904" s="288" t="s">
        <v>1678</v>
      </c>
      <c r="F7904" s="94" t="s">
        <v>944</v>
      </c>
      <c r="G7904" s="92">
        <v>68</v>
      </c>
      <c r="H7904" s="288" t="s">
        <v>1695</v>
      </c>
      <c r="I7904" s="86">
        <v>0</v>
      </c>
      <c r="J7904" s="92">
        <v>0</v>
      </c>
      <c r="K7904" s="288" t="s">
        <v>1704</v>
      </c>
      <c r="L7904" s="289"/>
      <c r="M7904" s="107">
        <v>30</v>
      </c>
    </row>
    <row r="7905" spans="2:13">
      <c r="B7905" s="61" t="s">
        <v>1679</v>
      </c>
      <c r="C7905" s="86" t="s">
        <v>1722</v>
      </c>
      <c r="D7905" s="92">
        <v>0</v>
      </c>
      <c r="E7905" s="288" t="s">
        <v>1679</v>
      </c>
      <c r="F7905" s="86" t="s">
        <v>1722</v>
      </c>
      <c r="G7905" s="92">
        <v>0</v>
      </c>
      <c r="H7905" s="288" t="s">
        <v>1696</v>
      </c>
      <c r="I7905" s="86">
        <v>100</v>
      </c>
      <c r="J7905" s="92">
        <v>0</v>
      </c>
      <c r="K7905" s="288" t="s">
        <v>1735</v>
      </c>
      <c r="L7905" s="289"/>
      <c r="M7905" s="107">
        <v>0</v>
      </c>
    </row>
    <row r="7906" spans="2:13">
      <c r="B7906" s="61" t="s">
        <v>1680</v>
      </c>
      <c r="C7906" s="86" t="s">
        <v>1723</v>
      </c>
      <c r="D7906" s="92" t="s">
        <v>1723</v>
      </c>
      <c r="E7906" s="288" t="s">
        <v>1680</v>
      </c>
      <c r="F7906" s="86" t="s">
        <v>1723</v>
      </c>
      <c r="G7906" s="92" t="s">
        <v>1723</v>
      </c>
      <c r="H7906" s="288" t="s">
        <v>1697</v>
      </c>
      <c r="I7906" s="86">
        <v>0</v>
      </c>
      <c r="J7906" s="92">
        <v>20</v>
      </c>
      <c r="K7906" s="67" t="s">
        <v>1706</v>
      </c>
      <c r="L7906" s="68"/>
      <c r="M7906" s="101">
        <v>0</v>
      </c>
    </row>
    <row r="7907" spans="2:13">
      <c r="B7907" s="61" t="s">
        <v>1681</v>
      </c>
      <c r="C7907" s="86" t="s">
        <v>1722</v>
      </c>
      <c r="D7907" s="92">
        <v>0</v>
      </c>
      <c r="E7907" s="288" t="s">
        <v>1681</v>
      </c>
      <c r="F7907" s="86" t="s">
        <v>1722</v>
      </c>
      <c r="G7907" s="92">
        <v>0</v>
      </c>
      <c r="H7907" s="288" t="s">
        <v>1698</v>
      </c>
      <c r="I7907" s="86">
        <v>0</v>
      </c>
      <c r="J7907" s="92">
        <v>10</v>
      </c>
      <c r="K7907" s="838" t="s">
        <v>1707</v>
      </c>
      <c r="L7907" s="839"/>
      <c r="M7907" s="845"/>
    </row>
    <row r="7908" spans="2:13">
      <c r="B7908" s="61" t="s">
        <v>1682</v>
      </c>
      <c r="C7908" s="86" t="s">
        <v>1722</v>
      </c>
      <c r="D7908" s="92">
        <v>0</v>
      </c>
      <c r="E7908" s="288" t="s">
        <v>1682</v>
      </c>
      <c r="F7908" s="86" t="s">
        <v>885</v>
      </c>
      <c r="G7908" s="92">
        <v>60</v>
      </c>
      <c r="H7908" s="289" t="s">
        <v>1724</v>
      </c>
      <c r="I7908" s="86">
        <v>50</v>
      </c>
      <c r="J7908" s="92">
        <v>0</v>
      </c>
      <c r="K7908" s="846" t="s">
        <v>1708</v>
      </c>
      <c r="L7908" s="847"/>
      <c r="M7908" s="107">
        <v>0</v>
      </c>
    </row>
    <row r="7909" spans="2:13">
      <c r="B7909" s="61" t="s">
        <v>1683</v>
      </c>
      <c r="C7909" s="86" t="s">
        <v>1722</v>
      </c>
      <c r="D7909" s="92">
        <v>0</v>
      </c>
      <c r="E7909" s="288" t="s">
        <v>1683</v>
      </c>
      <c r="F7909" s="86" t="s">
        <v>950</v>
      </c>
      <c r="G7909" s="92">
        <v>95</v>
      </c>
      <c r="H7909" s="288" t="s">
        <v>1699</v>
      </c>
      <c r="I7909" s="86">
        <v>0</v>
      </c>
      <c r="J7909" s="92">
        <v>0</v>
      </c>
      <c r="K7909" s="846" t="s">
        <v>1709</v>
      </c>
      <c r="L7909" s="847"/>
      <c r="M7909" s="107">
        <v>50</v>
      </c>
    </row>
    <row r="7910" spans="2:13">
      <c r="B7910" s="61" t="s">
        <v>1684</v>
      </c>
      <c r="C7910" s="86" t="s">
        <v>1722</v>
      </c>
      <c r="D7910" s="92">
        <v>0</v>
      </c>
      <c r="E7910" s="288" t="s">
        <v>1684</v>
      </c>
      <c r="F7910" s="86" t="s">
        <v>1722</v>
      </c>
      <c r="G7910" s="92">
        <v>0</v>
      </c>
      <c r="H7910" s="288" t="s">
        <v>1685</v>
      </c>
      <c r="I7910" s="86">
        <v>85</v>
      </c>
      <c r="J7910" s="92">
        <v>30</v>
      </c>
      <c r="K7910" s="846" t="s">
        <v>1710</v>
      </c>
      <c r="L7910" s="847"/>
      <c r="M7910" s="107">
        <v>0</v>
      </c>
    </row>
    <row r="7911" spans="2:13">
      <c r="B7911" s="61" t="s">
        <v>1685</v>
      </c>
      <c r="C7911" s="86" t="s">
        <v>1723</v>
      </c>
      <c r="D7911" s="92" t="s">
        <v>1723</v>
      </c>
      <c r="E7911" s="288" t="s">
        <v>1685</v>
      </c>
      <c r="F7911" s="86" t="s">
        <v>1723</v>
      </c>
      <c r="G7911" s="92" t="s">
        <v>1723</v>
      </c>
      <c r="H7911" s="288" t="s">
        <v>1700</v>
      </c>
      <c r="I7911" s="100">
        <v>0</v>
      </c>
      <c r="J7911" s="106">
        <v>0</v>
      </c>
      <c r="K7911" s="593" t="s">
        <v>2003</v>
      </c>
      <c r="L7911" s="100"/>
      <c r="M7911" s="101">
        <v>0</v>
      </c>
    </row>
    <row r="7912" spans="2:13">
      <c r="B7912" s="61" t="s">
        <v>1686</v>
      </c>
      <c r="C7912" s="86" t="s">
        <v>1722</v>
      </c>
      <c r="D7912" s="92">
        <v>0</v>
      </c>
      <c r="E7912" s="288" t="s">
        <v>1686</v>
      </c>
      <c r="F7912" s="86" t="s">
        <v>1722</v>
      </c>
      <c r="G7912" s="92">
        <v>0</v>
      </c>
      <c r="H7912" s="848" t="s">
        <v>1712</v>
      </c>
      <c r="I7912" s="849"/>
      <c r="J7912" s="81" t="s">
        <v>1711</v>
      </c>
      <c r="K7912" s="97">
        <v>0</v>
      </c>
      <c r="L7912" s="82" t="s">
        <v>1705</v>
      </c>
      <c r="M7912" s="98">
        <v>230</v>
      </c>
    </row>
    <row r="7913" spans="2:13">
      <c r="B7913" s="61" t="s">
        <v>1687</v>
      </c>
      <c r="C7913" s="86" t="s">
        <v>1722</v>
      </c>
      <c r="D7913" s="92">
        <v>0</v>
      </c>
      <c r="E7913" s="288" t="s">
        <v>1687</v>
      </c>
      <c r="F7913" s="86" t="s">
        <v>1722</v>
      </c>
      <c r="G7913" s="92">
        <v>0</v>
      </c>
      <c r="H7913" s="289"/>
      <c r="I7913" s="289"/>
      <c r="J7913" s="289"/>
      <c r="K7913" s="289"/>
      <c r="L7913" s="289"/>
      <c r="M7913" s="65"/>
    </row>
    <row r="7914" spans="2:13">
      <c r="B7914" s="61" t="s">
        <v>1688</v>
      </c>
      <c r="C7914" s="86" t="s">
        <v>1722</v>
      </c>
      <c r="D7914" s="92">
        <v>0</v>
      </c>
      <c r="E7914" s="288" t="s">
        <v>1688</v>
      </c>
      <c r="F7914" s="94" t="s">
        <v>1037</v>
      </c>
      <c r="G7914" s="92">
        <v>50</v>
      </c>
      <c r="H7914" s="289"/>
      <c r="I7914" s="289"/>
      <c r="J7914" s="289"/>
      <c r="K7914" s="289"/>
      <c r="L7914" s="289"/>
      <c r="M7914" s="65"/>
    </row>
    <row r="7915" spans="2:13">
      <c r="B7915" s="61" t="s">
        <v>1689</v>
      </c>
      <c r="C7915" s="86" t="s">
        <v>1722</v>
      </c>
      <c r="D7915" s="92">
        <v>0</v>
      </c>
      <c r="E7915" s="288" t="s">
        <v>1689</v>
      </c>
      <c r="F7915" s="86" t="s">
        <v>1722</v>
      </c>
      <c r="G7915" s="92">
        <v>0</v>
      </c>
      <c r="H7915" s="289"/>
      <c r="I7915" s="289"/>
      <c r="J7915" s="289"/>
      <c r="K7915" s="289"/>
      <c r="L7915" s="289"/>
      <c r="M7915" s="65"/>
    </row>
    <row r="7916" spans="2:13">
      <c r="B7916" s="61" t="s">
        <v>1690</v>
      </c>
      <c r="C7916" s="86" t="s">
        <v>1722</v>
      </c>
      <c r="D7916" s="92">
        <v>0</v>
      </c>
      <c r="E7916" s="288" t="s">
        <v>1690</v>
      </c>
      <c r="F7916" s="86" t="s">
        <v>1722</v>
      </c>
      <c r="G7916" s="92">
        <v>0</v>
      </c>
      <c r="H7916" s="289"/>
      <c r="I7916" s="289"/>
      <c r="J7916" s="289"/>
      <c r="K7916" s="289"/>
      <c r="L7916" s="289"/>
      <c r="M7916" s="65"/>
    </row>
    <row r="7917" spans="2:13">
      <c r="B7917" s="61" t="s">
        <v>1691</v>
      </c>
      <c r="C7917" s="86" t="s">
        <v>1722</v>
      </c>
      <c r="D7917" s="92">
        <v>0</v>
      </c>
      <c r="E7917" s="288" t="s">
        <v>1691</v>
      </c>
      <c r="F7917" s="86" t="s">
        <v>1722</v>
      </c>
      <c r="G7917" s="92">
        <v>0</v>
      </c>
      <c r="H7917" s="86" t="s">
        <v>1716</v>
      </c>
      <c r="I7917" s="289"/>
      <c r="J7917" s="85" t="s">
        <v>1717</v>
      </c>
      <c r="K7917" s="289"/>
      <c r="L7917" s="85" t="s">
        <v>1718</v>
      </c>
      <c r="M7917" s="65"/>
    </row>
    <row r="7918" spans="2:13">
      <c r="B7918" s="61" t="s">
        <v>1692</v>
      </c>
      <c r="C7918" s="86" t="s">
        <v>1722</v>
      </c>
      <c r="D7918" s="92">
        <v>0</v>
      </c>
      <c r="E7918" s="288" t="s">
        <v>1692</v>
      </c>
      <c r="F7918" s="86" t="s">
        <v>1722</v>
      </c>
      <c r="G7918" s="92">
        <v>0</v>
      </c>
      <c r="H7918" s="289"/>
      <c r="I7918" s="289"/>
      <c r="J7918" s="289"/>
      <c r="K7918" s="289"/>
      <c r="L7918" s="289"/>
      <c r="M7918" s="65"/>
    </row>
    <row r="7919" spans="2:13">
      <c r="B7919" s="61" t="s">
        <v>1677</v>
      </c>
      <c r="C7919" s="86" t="s">
        <v>1081</v>
      </c>
      <c r="D7919" s="92">
        <v>75</v>
      </c>
      <c r="E7919" s="288" t="s">
        <v>1677</v>
      </c>
      <c r="F7919" s="86" t="s">
        <v>1722</v>
      </c>
      <c r="G7919" s="92">
        <v>0</v>
      </c>
      <c r="H7919" s="289"/>
      <c r="I7919" s="289"/>
      <c r="J7919" s="289"/>
      <c r="K7919" s="289"/>
      <c r="L7919" s="289"/>
      <c r="M7919" s="65"/>
    </row>
    <row r="7920" spans="2:13">
      <c r="B7920" s="61" t="s">
        <v>1693</v>
      </c>
      <c r="C7920" s="86" t="s">
        <v>1722</v>
      </c>
      <c r="D7920" s="92">
        <v>0</v>
      </c>
      <c r="E7920" s="288" t="s">
        <v>1693</v>
      </c>
      <c r="F7920" s="86" t="s">
        <v>1722</v>
      </c>
      <c r="G7920" s="92">
        <v>0</v>
      </c>
      <c r="H7920" s="289"/>
      <c r="I7920" s="289"/>
      <c r="J7920" s="289"/>
      <c r="K7920" s="289"/>
      <c r="L7920" s="289"/>
      <c r="M7920" s="65"/>
    </row>
    <row r="7921" spans="2:13" ht="15.75" thickBot="1">
      <c r="B7921" s="102" t="s">
        <v>1729</v>
      </c>
      <c r="C7921" s="93"/>
      <c r="D7921" s="108">
        <v>89</v>
      </c>
      <c r="E7921" s="103" t="s">
        <v>1730</v>
      </c>
      <c r="F7921" s="93"/>
      <c r="G7921" s="108">
        <v>68</v>
      </c>
      <c r="H7921" s="83"/>
      <c r="I7921" s="83"/>
      <c r="J7921" s="83"/>
      <c r="K7921" s="83"/>
      <c r="L7921" s="83"/>
      <c r="M7921" s="84"/>
    </row>
    <row r="7922" spans="2:13" ht="16.5" thickTop="1" thickBot="1">
      <c r="B7922" s="104"/>
      <c r="C7922" s="105"/>
      <c r="D7922" s="142"/>
      <c r="E7922" s="104"/>
      <c r="F7922" s="105"/>
      <c r="G7922" s="142"/>
      <c r="H7922" s="58"/>
      <c r="I7922" s="58"/>
      <c r="J7922" s="58"/>
      <c r="K7922" s="58"/>
      <c r="L7922" s="58"/>
      <c r="M7922" s="58"/>
    </row>
    <row r="7923" spans="2:13" ht="16.5" thickTop="1" thickBot="1">
      <c r="B7923" s="833" t="s">
        <v>1853</v>
      </c>
      <c r="C7923" s="834"/>
      <c r="D7923" s="835" t="s">
        <v>1658</v>
      </c>
      <c r="E7923" s="836"/>
      <c r="F7923" s="836"/>
      <c r="G7923" s="836"/>
      <c r="H7923" s="836"/>
      <c r="I7923" s="837"/>
      <c r="J7923" s="131"/>
      <c r="K7923" s="59"/>
      <c r="L7923" s="59"/>
      <c r="M7923" s="60"/>
    </row>
    <row r="7924" spans="2:13" ht="15.75" thickTop="1">
      <c r="B7924" s="66" t="s">
        <v>1667</v>
      </c>
      <c r="C7924" s="612" t="s">
        <v>2085</v>
      </c>
      <c r="D7924" s="290" t="s">
        <v>1652</v>
      </c>
      <c r="E7924" s="291" t="s">
        <v>1653</v>
      </c>
      <c r="F7924" s="291" t="s">
        <v>1654</v>
      </c>
      <c r="G7924" s="291" t="s">
        <v>1656</v>
      </c>
      <c r="H7924" s="291" t="s">
        <v>1655</v>
      </c>
      <c r="I7924" s="292" t="s">
        <v>1657</v>
      </c>
      <c r="J7924" s="132"/>
      <c r="K7924" s="289"/>
      <c r="L7924" s="289"/>
      <c r="M7924" s="65"/>
    </row>
    <row r="7925" spans="2:13">
      <c r="B7925" s="66" t="s">
        <v>1757</v>
      </c>
      <c r="C7925" s="86" t="s">
        <v>1745</v>
      </c>
      <c r="D7925" s="87">
        <v>85</v>
      </c>
      <c r="E7925" s="88">
        <v>50</v>
      </c>
      <c r="F7925" s="88">
        <v>95</v>
      </c>
      <c r="G7925" s="88">
        <v>120</v>
      </c>
      <c r="H7925" s="88">
        <v>115</v>
      </c>
      <c r="I7925" s="89">
        <v>80</v>
      </c>
      <c r="J7925" s="132"/>
      <c r="K7925" s="289"/>
      <c r="L7925" s="289"/>
      <c r="M7925" s="65"/>
    </row>
    <row r="7926" spans="2:13">
      <c r="B7926" s="66" t="s">
        <v>1665</v>
      </c>
      <c r="C7926" s="86" t="s">
        <v>11</v>
      </c>
      <c r="D7926" s="838" t="s">
        <v>1669</v>
      </c>
      <c r="E7926" s="839"/>
      <c r="F7926" s="839"/>
      <c r="G7926" s="839"/>
      <c r="H7926" s="839"/>
      <c r="I7926" s="840"/>
      <c r="J7926" s="132"/>
      <c r="K7926" s="289"/>
      <c r="L7926" s="289"/>
      <c r="M7926" s="65"/>
    </row>
    <row r="7927" spans="2:13">
      <c r="B7927" s="66" t="s">
        <v>1666</v>
      </c>
      <c r="C7927" s="86" t="s">
        <v>6</v>
      </c>
      <c r="D7927" s="841" t="s">
        <v>1661</v>
      </c>
      <c r="E7927" s="842"/>
      <c r="F7927" s="842"/>
      <c r="G7927" s="842" t="s">
        <v>1662</v>
      </c>
      <c r="H7927" s="842"/>
      <c r="I7927" s="843"/>
      <c r="J7927" s="132"/>
      <c r="K7927" s="289"/>
      <c r="L7927" s="289"/>
      <c r="M7927" s="65"/>
    </row>
    <row r="7928" spans="2:13">
      <c r="B7928" s="66" t="s">
        <v>1670</v>
      </c>
      <c r="C7928" s="96" t="s">
        <v>1564</v>
      </c>
      <c r="D7928" s="63" t="s">
        <v>1663</v>
      </c>
      <c r="E7928" s="289" t="s">
        <v>1854</v>
      </c>
      <c r="F7928" s="289"/>
      <c r="G7928" s="64" t="s">
        <v>1663</v>
      </c>
      <c r="H7928" s="289" t="s">
        <v>1205</v>
      </c>
      <c r="I7928" s="70"/>
      <c r="J7928" s="301"/>
      <c r="K7928" s="289"/>
      <c r="L7928" s="289"/>
      <c r="M7928" s="65"/>
    </row>
    <row r="7929" spans="2:13">
      <c r="B7929" s="66" t="s">
        <v>1659</v>
      </c>
      <c r="C7929" s="86">
        <v>690.11</v>
      </c>
      <c r="D7929" s="71" t="s">
        <v>1664</v>
      </c>
      <c r="E7929" s="90">
        <v>110</v>
      </c>
      <c r="F7929" s="68"/>
      <c r="G7929" s="72" t="s">
        <v>1664</v>
      </c>
      <c r="H7929" s="90">
        <v>63</v>
      </c>
      <c r="I7929" s="69"/>
      <c r="J7929" s="152"/>
      <c r="K7929" s="289"/>
      <c r="L7929" s="289"/>
      <c r="M7929" s="65"/>
    </row>
    <row r="7930" spans="2:13">
      <c r="B7930" s="66" t="s">
        <v>1660</v>
      </c>
      <c r="C7930" s="86">
        <v>412.65</v>
      </c>
      <c r="D7930" s="838" t="s">
        <v>1668</v>
      </c>
      <c r="E7930" s="839"/>
      <c r="F7930" s="839"/>
      <c r="G7930" s="839"/>
      <c r="H7930" s="839"/>
      <c r="I7930" s="840"/>
      <c r="J7930" s="152"/>
      <c r="K7930" s="289"/>
      <c r="L7930" s="289"/>
      <c r="M7930" s="65"/>
    </row>
    <row r="7931" spans="2:13">
      <c r="B7931" s="66" t="s">
        <v>1728</v>
      </c>
      <c r="C7931" s="140">
        <v>744.19</v>
      </c>
      <c r="D7931" s="841" t="s">
        <v>1661</v>
      </c>
      <c r="E7931" s="842"/>
      <c r="F7931" s="842"/>
      <c r="G7931" s="842" t="s">
        <v>1662</v>
      </c>
      <c r="H7931" s="842"/>
      <c r="I7931" s="843"/>
      <c r="J7931" s="152"/>
      <c r="K7931" s="289"/>
      <c r="L7931" s="289"/>
      <c r="M7931" s="65"/>
    </row>
    <row r="7932" spans="2:13">
      <c r="B7932" s="66" t="s">
        <v>1713</v>
      </c>
      <c r="C7932" s="86">
        <v>1.31</v>
      </c>
      <c r="D7932" s="63" t="s">
        <v>1663</v>
      </c>
      <c r="E7932" s="289" t="s">
        <v>944</v>
      </c>
      <c r="F7932" s="289"/>
      <c r="G7932" s="64" t="s">
        <v>1663</v>
      </c>
      <c r="H7932" s="289" t="s">
        <v>634</v>
      </c>
      <c r="I7932" s="70"/>
      <c r="J7932" s="152"/>
      <c r="K7932" s="289"/>
      <c r="L7932" s="289"/>
      <c r="M7932" s="65"/>
    </row>
    <row r="7933" spans="2:13">
      <c r="B7933" s="66" t="s">
        <v>1714</v>
      </c>
      <c r="C7933" s="86">
        <v>1.23</v>
      </c>
      <c r="D7933" s="63" t="s">
        <v>1664</v>
      </c>
      <c r="E7933" s="90">
        <v>68</v>
      </c>
      <c r="F7933" s="68"/>
      <c r="G7933" s="72" t="s">
        <v>1664</v>
      </c>
      <c r="H7933" s="91">
        <v>71</v>
      </c>
      <c r="I7933" s="70"/>
      <c r="J7933" s="152"/>
      <c r="K7933" s="289"/>
      <c r="L7933" s="289"/>
      <c r="M7933" s="65"/>
    </row>
    <row r="7934" spans="2:13">
      <c r="B7934" s="844" t="s">
        <v>1671</v>
      </c>
      <c r="C7934" s="839"/>
      <c r="D7934" s="840"/>
      <c r="E7934" s="838" t="s">
        <v>1672</v>
      </c>
      <c r="F7934" s="839"/>
      <c r="G7934" s="840"/>
      <c r="H7934" s="838" t="s">
        <v>1673</v>
      </c>
      <c r="I7934" s="839"/>
      <c r="J7934" s="840"/>
      <c r="K7934" s="838" t="s">
        <v>1701</v>
      </c>
      <c r="L7934" s="839"/>
      <c r="M7934" s="845"/>
    </row>
    <row r="7935" spans="2:13">
      <c r="B7935" s="73" t="s">
        <v>1674</v>
      </c>
      <c r="C7935" s="291" t="s">
        <v>1675</v>
      </c>
      <c r="D7935" s="292" t="s">
        <v>1676</v>
      </c>
      <c r="E7935" s="290" t="s">
        <v>1674</v>
      </c>
      <c r="F7935" s="291" t="s">
        <v>1675</v>
      </c>
      <c r="G7935" s="292" t="s">
        <v>1676</v>
      </c>
      <c r="H7935" s="290" t="s">
        <v>1694</v>
      </c>
      <c r="I7935" s="291" t="s">
        <v>1731</v>
      </c>
      <c r="J7935" s="292" t="s">
        <v>1732</v>
      </c>
      <c r="K7935" s="290" t="s">
        <v>1702</v>
      </c>
      <c r="L7935" s="291"/>
      <c r="M7935" s="77" t="s">
        <v>1703</v>
      </c>
    </row>
    <row r="7936" spans="2:13">
      <c r="B7936" s="61" t="s">
        <v>1678</v>
      </c>
      <c r="C7936" s="86" t="s">
        <v>1723</v>
      </c>
      <c r="D7936" s="92" t="s">
        <v>1723</v>
      </c>
      <c r="E7936" s="288" t="s">
        <v>1678</v>
      </c>
      <c r="F7936" s="86" t="s">
        <v>1723</v>
      </c>
      <c r="G7936" s="92" t="s">
        <v>1723</v>
      </c>
      <c r="H7936" s="288" t="s">
        <v>1695</v>
      </c>
      <c r="I7936" s="86">
        <v>0</v>
      </c>
      <c r="J7936" s="92">
        <v>20</v>
      </c>
      <c r="K7936" s="288" t="s">
        <v>1704</v>
      </c>
      <c r="L7936" s="289"/>
      <c r="M7936" s="107">
        <v>55</v>
      </c>
    </row>
    <row r="7937" spans="2:13">
      <c r="B7937" s="61" t="s">
        <v>1679</v>
      </c>
      <c r="C7937" s="86" t="s">
        <v>1722</v>
      </c>
      <c r="D7937" s="92">
        <v>0</v>
      </c>
      <c r="E7937" s="288" t="s">
        <v>1679</v>
      </c>
      <c r="F7937" s="86" t="s">
        <v>844</v>
      </c>
      <c r="G7937" s="92">
        <v>102</v>
      </c>
      <c r="H7937" s="288" t="s">
        <v>1696</v>
      </c>
      <c r="I7937" s="86">
        <v>90</v>
      </c>
      <c r="J7937" s="92">
        <v>40</v>
      </c>
      <c r="K7937" s="288" t="s">
        <v>1735</v>
      </c>
      <c r="L7937" s="289"/>
      <c r="M7937" s="107">
        <v>75</v>
      </c>
    </row>
    <row r="7938" spans="2:13">
      <c r="B7938" s="61" t="s">
        <v>1680</v>
      </c>
      <c r="C7938" s="86" t="s">
        <v>1722</v>
      </c>
      <c r="D7938" s="92">
        <v>0</v>
      </c>
      <c r="E7938" s="288" t="s">
        <v>1680</v>
      </c>
      <c r="F7938" s="96" t="s">
        <v>1346</v>
      </c>
      <c r="G7938" s="92">
        <v>60</v>
      </c>
      <c r="H7938" s="288" t="s">
        <v>1697</v>
      </c>
      <c r="I7938" s="86">
        <v>0</v>
      </c>
      <c r="J7938" s="92">
        <v>60</v>
      </c>
      <c r="K7938" s="67" t="s">
        <v>1706</v>
      </c>
      <c r="L7938" s="68"/>
      <c r="M7938" s="101">
        <v>50</v>
      </c>
    </row>
    <row r="7939" spans="2:13">
      <c r="B7939" s="61" t="s">
        <v>1681</v>
      </c>
      <c r="C7939" s="86" t="s">
        <v>1722</v>
      </c>
      <c r="D7939" s="92">
        <v>0</v>
      </c>
      <c r="E7939" s="288" t="s">
        <v>1681</v>
      </c>
      <c r="F7939" s="94" t="s">
        <v>1802</v>
      </c>
      <c r="G7939" s="92">
        <v>60</v>
      </c>
      <c r="H7939" s="288" t="s">
        <v>1698</v>
      </c>
      <c r="I7939" s="86">
        <v>0</v>
      </c>
      <c r="J7939" s="92">
        <v>0</v>
      </c>
      <c r="K7939" s="838" t="s">
        <v>1707</v>
      </c>
      <c r="L7939" s="839"/>
      <c r="M7939" s="845"/>
    </row>
    <row r="7940" spans="2:13">
      <c r="B7940" s="61" t="s">
        <v>1682</v>
      </c>
      <c r="C7940" s="86" t="s">
        <v>1722</v>
      </c>
      <c r="D7940" s="92">
        <v>0</v>
      </c>
      <c r="E7940" s="288" t="s">
        <v>1682</v>
      </c>
      <c r="F7940" s="86" t="s">
        <v>889</v>
      </c>
      <c r="G7940" s="92">
        <v>80</v>
      </c>
      <c r="H7940" s="289" t="s">
        <v>1724</v>
      </c>
      <c r="I7940" s="86">
        <v>50</v>
      </c>
      <c r="J7940" s="92">
        <v>0</v>
      </c>
      <c r="K7940" s="846" t="s">
        <v>1708</v>
      </c>
      <c r="L7940" s="847"/>
      <c r="M7940" s="107">
        <v>0</v>
      </c>
    </row>
    <row r="7941" spans="2:13">
      <c r="B7941" s="61" t="s">
        <v>1683</v>
      </c>
      <c r="C7941" s="86" t="s">
        <v>1722</v>
      </c>
      <c r="D7941" s="92">
        <v>0</v>
      </c>
      <c r="E7941" s="288" t="s">
        <v>1683</v>
      </c>
      <c r="F7941" s="86" t="s">
        <v>1722</v>
      </c>
      <c r="G7941" s="92">
        <v>0</v>
      </c>
      <c r="H7941" s="288" t="s">
        <v>1699</v>
      </c>
      <c r="I7941" s="86">
        <v>100</v>
      </c>
      <c r="J7941" s="92">
        <v>0</v>
      </c>
      <c r="K7941" s="846" t="s">
        <v>1709</v>
      </c>
      <c r="L7941" s="847"/>
      <c r="M7941" s="107">
        <v>0</v>
      </c>
    </row>
    <row r="7942" spans="2:13">
      <c r="B7942" s="61" t="s">
        <v>1684</v>
      </c>
      <c r="C7942" s="96" t="s">
        <v>869</v>
      </c>
      <c r="D7942" s="92">
        <v>150</v>
      </c>
      <c r="E7942" s="288" t="s">
        <v>1684</v>
      </c>
      <c r="F7942" s="96" t="s">
        <v>660</v>
      </c>
      <c r="G7942" s="92">
        <v>90</v>
      </c>
      <c r="H7942" s="288" t="s">
        <v>1685</v>
      </c>
      <c r="I7942" s="86">
        <v>85</v>
      </c>
      <c r="J7942" s="92">
        <v>0</v>
      </c>
      <c r="K7942" s="846" t="s">
        <v>1710</v>
      </c>
      <c r="L7942" s="847"/>
      <c r="M7942" s="107">
        <v>0</v>
      </c>
    </row>
    <row r="7943" spans="2:13">
      <c r="B7943" s="61" t="s">
        <v>1685</v>
      </c>
      <c r="C7943" s="86" t="s">
        <v>1722</v>
      </c>
      <c r="D7943" s="92">
        <v>0</v>
      </c>
      <c r="E7943" s="288" t="s">
        <v>1685</v>
      </c>
      <c r="F7943" s="86" t="s">
        <v>1722</v>
      </c>
      <c r="G7943" s="92">
        <v>0</v>
      </c>
      <c r="H7943" s="288" t="s">
        <v>1700</v>
      </c>
      <c r="I7943" s="100">
        <v>50</v>
      </c>
      <c r="J7943" s="106">
        <v>0</v>
      </c>
      <c r="K7943" s="593" t="s">
        <v>2003</v>
      </c>
      <c r="L7943" s="100"/>
      <c r="M7943" s="101" t="s">
        <v>2004</v>
      </c>
    </row>
    <row r="7944" spans="2:13">
      <c r="B7944" s="61" t="s">
        <v>1686</v>
      </c>
      <c r="C7944" s="86" t="s">
        <v>1722</v>
      </c>
      <c r="D7944" s="92">
        <v>0</v>
      </c>
      <c r="E7944" s="288" t="s">
        <v>1686</v>
      </c>
      <c r="F7944" s="86" t="s">
        <v>1722</v>
      </c>
      <c r="G7944" s="92">
        <v>0</v>
      </c>
      <c r="H7944" s="848" t="s">
        <v>1712</v>
      </c>
      <c r="I7944" s="849"/>
      <c r="J7944" s="81" t="s">
        <v>1711</v>
      </c>
      <c r="K7944" s="97">
        <v>40</v>
      </c>
      <c r="L7944" s="82" t="s">
        <v>1705</v>
      </c>
      <c r="M7944" s="98">
        <v>285</v>
      </c>
    </row>
    <row r="7945" spans="2:13">
      <c r="B7945" s="61" t="s">
        <v>1687</v>
      </c>
      <c r="C7945" s="86" t="s">
        <v>1723</v>
      </c>
      <c r="D7945" s="92" t="s">
        <v>1723</v>
      </c>
      <c r="E7945" s="288" t="s">
        <v>1687</v>
      </c>
      <c r="F7945" s="86" t="s">
        <v>1723</v>
      </c>
      <c r="G7945" s="92" t="s">
        <v>1723</v>
      </c>
      <c r="H7945" s="289"/>
      <c r="I7945" s="289"/>
      <c r="J7945" s="289"/>
      <c r="K7945" s="289"/>
      <c r="L7945" s="289"/>
      <c r="M7945" s="65"/>
    </row>
    <row r="7946" spans="2:13">
      <c r="B7946" s="61" t="s">
        <v>1688</v>
      </c>
      <c r="C7946" s="96" t="s">
        <v>1372</v>
      </c>
      <c r="D7946" s="92">
        <v>72</v>
      </c>
      <c r="E7946" s="288" t="s">
        <v>1688</v>
      </c>
      <c r="F7946" s="86" t="s">
        <v>13</v>
      </c>
      <c r="G7946" s="92">
        <v>90</v>
      </c>
      <c r="H7946" s="289"/>
      <c r="I7946" s="289"/>
      <c r="J7946" s="289"/>
      <c r="K7946" s="289"/>
      <c r="L7946" s="289"/>
      <c r="M7946" s="65"/>
    </row>
    <row r="7947" spans="2:13">
      <c r="B7947" s="61" t="s">
        <v>1689</v>
      </c>
      <c r="C7947" s="86" t="s">
        <v>1722</v>
      </c>
      <c r="D7947" s="92">
        <v>0</v>
      </c>
      <c r="E7947" s="288" t="s">
        <v>1689</v>
      </c>
      <c r="F7947" s="96" t="s">
        <v>1195</v>
      </c>
      <c r="G7947" s="92">
        <v>75</v>
      </c>
      <c r="H7947" s="289"/>
      <c r="I7947" s="289"/>
      <c r="J7947" s="289"/>
      <c r="K7947" s="289"/>
      <c r="L7947" s="289"/>
      <c r="M7947" s="65"/>
    </row>
    <row r="7948" spans="2:13">
      <c r="B7948" s="61" t="s">
        <v>1690</v>
      </c>
      <c r="C7948" s="86" t="s">
        <v>1162</v>
      </c>
      <c r="D7948" s="92">
        <v>49</v>
      </c>
      <c r="E7948" s="288" t="s">
        <v>1690</v>
      </c>
      <c r="F7948" s="109" t="s">
        <v>1851</v>
      </c>
      <c r="G7948" s="92">
        <v>60</v>
      </c>
      <c r="H7948" s="289"/>
      <c r="I7948" s="289"/>
      <c r="J7948" s="289"/>
      <c r="K7948" s="289"/>
      <c r="L7948" s="289"/>
      <c r="M7948" s="65"/>
    </row>
    <row r="7949" spans="2:13">
      <c r="B7949" s="61" t="s">
        <v>1691</v>
      </c>
      <c r="C7949" s="86" t="s">
        <v>1722</v>
      </c>
      <c r="D7949" s="92">
        <v>0</v>
      </c>
      <c r="E7949" s="288" t="s">
        <v>1691</v>
      </c>
      <c r="F7949" s="96" t="s">
        <v>1185</v>
      </c>
      <c r="G7949" s="92">
        <v>80</v>
      </c>
      <c r="H7949" s="86" t="s">
        <v>1716</v>
      </c>
      <c r="I7949" s="289"/>
      <c r="J7949" s="85" t="s">
        <v>1717</v>
      </c>
      <c r="K7949" s="289"/>
      <c r="L7949" s="85" t="s">
        <v>1718</v>
      </c>
      <c r="M7949" s="65"/>
    </row>
    <row r="7950" spans="2:13">
      <c r="B7950" s="61" t="s">
        <v>1692</v>
      </c>
      <c r="C7950" s="86" t="s">
        <v>1722</v>
      </c>
      <c r="D7950" s="92">
        <v>0</v>
      </c>
      <c r="E7950" s="288" t="s">
        <v>1692</v>
      </c>
      <c r="F7950" s="86" t="s">
        <v>1722</v>
      </c>
      <c r="G7950" s="92">
        <v>0</v>
      </c>
      <c r="H7950" s="289"/>
      <c r="I7950" s="289"/>
      <c r="J7950" s="289"/>
      <c r="K7950" s="289"/>
      <c r="L7950" s="289"/>
      <c r="M7950" s="65"/>
    </row>
    <row r="7951" spans="2:13">
      <c r="B7951" s="61" t="s">
        <v>1677</v>
      </c>
      <c r="C7951" s="86" t="s">
        <v>863</v>
      </c>
      <c r="D7951" s="92">
        <v>66</v>
      </c>
      <c r="E7951" s="288" t="s">
        <v>1677</v>
      </c>
      <c r="F7951" s="86" t="s">
        <v>1722</v>
      </c>
      <c r="G7951" s="92">
        <v>0</v>
      </c>
      <c r="H7951" s="289"/>
      <c r="I7951" s="289"/>
      <c r="J7951" s="289"/>
      <c r="K7951" s="289"/>
      <c r="L7951" s="289"/>
      <c r="M7951" s="65"/>
    </row>
    <row r="7952" spans="2:13">
      <c r="B7952" s="61" t="s">
        <v>1693</v>
      </c>
      <c r="C7952" s="94" t="s">
        <v>1247</v>
      </c>
      <c r="D7952" s="92">
        <v>63</v>
      </c>
      <c r="E7952" s="288" t="s">
        <v>1693</v>
      </c>
      <c r="F7952" s="86" t="s">
        <v>1722</v>
      </c>
      <c r="G7952" s="92">
        <v>0</v>
      </c>
      <c r="H7952" s="289"/>
      <c r="I7952" s="289"/>
      <c r="J7952" s="289"/>
      <c r="K7952" s="289"/>
      <c r="L7952" s="289"/>
      <c r="M7952" s="65"/>
    </row>
    <row r="7953" spans="2:13" ht="15.75" thickBot="1">
      <c r="B7953" s="102" t="s">
        <v>1729</v>
      </c>
      <c r="C7953" s="93"/>
      <c r="D7953" s="108">
        <v>80</v>
      </c>
      <c r="E7953" s="103" t="s">
        <v>1730</v>
      </c>
      <c r="F7953" s="93"/>
      <c r="G7953" s="108">
        <v>77</v>
      </c>
      <c r="H7953" s="83"/>
      <c r="I7953" s="83"/>
      <c r="J7953" s="83"/>
      <c r="K7953" s="83"/>
      <c r="L7953" s="83"/>
      <c r="M7953" s="84"/>
    </row>
    <row r="7954" spans="2:13" ht="15.75" thickTop="1">
      <c r="B7954" s="104"/>
      <c r="C7954" s="105"/>
      <c r="D7954" s="142"/>
      <c r="E7954" s="104"/>
      <c r="F7954" s="105"/>
      <c r="G7954" s="142"/>
      <c r="H7954" s="58"/>
      <c r="I7954" s="58"/>
      <c r="J7954" s="58"/>
      <c r="K7954" s="58"/>
      <c r="L7954" s="58"/>
      <c r="M7954" s="58"/>
    </row>
    <row r="7955" spans="2:13">
      <c r="B7955" s="104"/>
      <c r="C7955" s="105"/>
      <c r="D7955" s="142"/>
      <c r="E7955" s="104"/>
      <c r="F7955" s="105"/>
      <c r="G7955" s="142"/>
      <c r="H7955" s="58"/>
      <c r="I7955" s="58"/>
      <c r="J7955" s="58"/>
      <c r="K7955" s="58"/>
      <c r="L7955" s="58"/>
      <c r="M7955" s="58"/>
    </row>
    <row r="7956" spans="2:13" ht="15.75" thickBot="1">
      <c r="B7956" s="104"/>
      <c r="C7956" s="105"/>
      <c r="D7956" s="142"/>
      <c r="E7956" s="104"/>
      <c r="F7956" s="105"/>
      <c r="G7956" s="142"/>
      <c r="H7956" s="58"/>
      <c r="I7956" s="58"/>
      <c r="J7956" s="58"/>
      <c r="K7956" s="58"/>
      <c r="L7956" s="58"/>
      <c r="M7956" s="58"/>
    </row>
    <row r="7957" spans="2:13" ht="16.5" thickTop="1" thickBot="1">
      <c r="B7957" s="833" t="s">
        <v>2226</v>
      </c>
      <c r="C7957" s="834"/>
      <c r="D7957" s="835" t="s">
        <v>1658</v>
      </c>
      <c r="E7957" s="836"/>
      <c r="F7957" s="836"/>
      <c r="G7957" s="836"/>
      <c r="H7957" s="836"/>
      <c r="I7957" s="837"/>
      <c r="J7957" s="228"/>
      <c r="K7957" s="59"/>
      <c r="L7957" s="59"/>
      <c r="M7957" s="60"/>
    </row>
    <row r="7958" spans="2:13" ht="15.75" thickTop="1">
      <c r="B7958" s="66" t="s">
        <v>1667</v>
      </c>
      <c r="C7958" s="793" t="s">
        <v>2221</v>
      </c>
      <c r="D7958" s="792" t="s">
        <v>1652</v>
      </c>
      <c r="E7958" s="793" t="s">
        <v>1653</v>
      </c>
      <c r="F7958" s="793" t="s">
        <v>1654</v>
      </c>
      <c r="G7958" s="793" t="s">
        <v>1656</v>
      </c>
      <c r="H7958" s="793" t="s">
        <v>1655</v>
      </c>
      <c r="I7958" s="794" t="s">
        <v>1657</v>
      </c>
      <c r="J7958" s="229"/>
      <c r="K7958" s="796"/>
      <c r="L7958" s="796"/>
      <c r="M7958" s="65"/>
    </row>
    <row r="7959" spans="2:13">
      <c r="B7959" s="66" t="s">
        <v>1757</v>
      </c>
      <c r="C7959" s="86" t="s">
        <v>1792</v>
      </c>
      <c r="D7959" s="87">
        <v>70</v>
      </c>
      <c r="E7959" s="88">
        <v>85</v>
      </c>
      <c r="F7959" s="88">
        <v>140</v>
      </c>
      <c r="G7959" s="88">
        <v>85</v>
      </c>
      <c r="H7959" s="88">
        <v>70</v>
      </c>
      <c r="I7959" s="89">
        <v>20</v>
      </c>
      <c r="J7959" s="229"/>
      <c r="K7959" s="796"/>
      <c r="L7959" s="796"/>
      <c r="M7959" s="65"/>
    </row>
    <row r="7960" spans="2:13">
      <c r="B7960" s="66" t="s">
        <v>1665</v>
      </c>
      <c r="C7960" s="86" t="s">
        <v>5</v>
      </c>
      <c r="D7960" s="838" t="s">
        <v>1669</v>
      </c>
      <c r="E7960" s="839"/>
      <c r="F7960" s="839"/>
      <c r="G7960" s="839"/>
      <c r="H7960" s="839"/>
      <c r="I7960" s="840"/>
      <c r="J7960" s="229"/>
      <c r="K7960" s="796"/>
      <c r="L7960" s="796"/>
      <c r="M7960" s="65"/>
    </row>
    <row r="7961" spans="2:13">
      <c r="B7961" s="66" t="s">
        <v>1666</v>
      </c>
      <c r="C7961" s="86" t="s">
        <v>1723</v>
      </c>
      <c r="D7961" s="841" t="s">
        <v>1661</v>
      </c>
      <c r="E7961" s="842"/>
      <c r="F7961" s="842"/>
      <c r="G7961" s="842" t="s">
        <v>1662</v>
      </c>
      <c r="H7961" s="842"/>
      <c r="I7961" s="843"/>
      <c r="J7961" s="229"/>
      <c r="K7961" s="796"/>
      <c r="L7961" s="796"/>
      <c r="M7961" s="65"/>
    </row>
    <row r="7962" spans="2:13">
      <c r="B7962" s="66" t="s">
        <v>1670</v>
      </c>
      <c r="C7962" s="96" t="s">
        <v>1642</v>
      </c>
      <c r="D7962" s="63" t="s">
        <v>1663</v>
      </c>
      <c r="E7962" s="796" t="s">
        <v>1722</v>
      </c>
      <c r="F7962" s="796"/>
      <c r="G7962" s="64" t="s">
        <v>1663</v>
      </c>
      <c r="H7962" s="796" t="s">
        <v>1723</v>
      </c>
      <c r="I7962" s="70"/>
      <c r="J7962" s="229"/>
      <c r="K7962" s="796"/>
      <c r="L7962" s="796"/>
      <c r="M7962" s="65"/>
    </row>
    <row r="7963" spans="2:13">
      <c r="B7963" s="66" t="s">
        <v>1659</v>
      </c>
      <c r="C7963" s="140">
        <v>66.72</v>
      </c>
      <c r="D7963" s="71" t="s">
        <v>1664</v>
      </c>
      <c r="E7963" s="90">
        <v>0</v>
      </c>
      <c r="F7963" s="68"/>
      <c r="G7963" s="72" t="s">
        <v>1664</v>
      </c>
      <c r="H7963" s="90" t="s">
        <v>1723</v>
      </c>
      <c r="I7963" s="69"/>
      <c r="J7963" s="229"/>
      <c r="K7963" s="796"/>
      <c r="L7963" s="796"/>
      <c r="M7963" s="65"/>
    </row>
    <row r="7964" spans="2:13">
      <c r="B7964" s="66" t="s">
        <v>1660</v>
      </c>
      <c r="C7964" s="140">
        <v>288.04000000000002</v>
      </c>
      <c r="D7964" s="838" t="s">
        <v>1668</v>
      </c>
      <c r="E7964" s="839"/>
      <c r="F7964" s="839"/>
      <c r="G7964" s="839"/>
      <c r="H7964" s="839"/>
      <c r="I7964" s="840"/>
      <c r="J7964" s="229"/>
      <c r="K7964" s="796"/>
      <c r="L7964" s="796"/>
      <c r="M7964" s="65"/>
    </row>
    <row r="7965" spans="2:13">
      <c r="B7965" s="66" t="s">
        <v>1728</v>
      </c>
      <c r="C7965" s="140">
        <v>194.76</v>
      </c>
      <c r="D7965" s="841" t="s">
        <v>1661</v>
      </c>
      <c r="E7965" s="842"/>
      <c r="F7965" s="842"/>
      <c r="G7965" s="842" t="s">
        <v>1662</v>
      </c>
      <c r="H7965" s="842"/>
      <c r="I7965" s="843"/>
      <c r="J7965" s="229"/>
      <c r="K7965" s="796"/>
      <c r="L7965" s="796"/>
      <c r="M7965" s="65"/>
    </row>
    <row r="7966" spans="2:13">
      <c r="B7966" s="66" t="s">
        <v>1713</v>
      </c>
      <c r="C7966" s="140">
        <v>1.08</v>
      </c>
      <c r="D7966" s="63" t="s">
        <v>1663</v>
      </c>
      <c r="E7966" s="796" t="s">
        <v>1077</v>
      </c>
      <c r="F7966" s="796"/>
      <c r="G7966" s="64" t="s">
        <v>1663</v>
      </c>
      <c r="H7966" s="796" t="s">
        <v>1723</v>
      </c>
      <c r="I7966" s="70"/>
      <c r="J7966" s="229"/>
      <c r="K7966" s="796"/>
      <c r="L7966" s="796"/>
      <c r="M7966" s="65"/>
    </row>
    <row r="7967" spans="2:13">
      <c r="B7967" s="66" t="s">
        <v>1714</v>
      </c>
      <c r="C7967" s="140">
        <v>0.31</v>
      </c>
      <c r="D7967" s="63" t="s">
        <v>1664</v>
      </c>
      <c r="E7967" s="90">
        <v>126</v>
      </c>
      <c r="F7967" s="68"/>
      <c r="G7967" s="72" t="s">
        <v>1664</v>
      </c>
      <c r="H7967" s="91" t="s">
        <v>1723</v>
      </c>
      <c r="I7967" s="70"/>
      <c r="J7967" s="229"/>
      <c r="K7967" s="796"/>
      <c r="L7967" s="796"/>
      <c r="M7967" s="65"/>
    </row>
    <row r="7968" spans="2:13">
      <c r="B7968" s="844" t="s">
        <v>1671</v>
      </c>
      <c r="C7968" s="839"/>
      <c r="D7968" s="840"/>
      <c r="E7968" s="838" t="s">
        <v>1672</v>
      </c>
      <c r="F7968" s="839"/>
      <c r="G7968" s="840"/>
      <c r="H7968" s="838" t="s">
        <v>1673</v>
      </c>
      <c r="I7968" s="839"/>
      <c r="J7968" s="840"/>
      <c r="K7968" s="838" t="s">
        <v>1701</v>
      </c>
      <c r="L7968" s="839"/>
      <c r="M7968" s="845"/>
    </row>
    <row r="7969" spans="2:13">
      <c r="B7969" s="73" t="s">
        <v>1674</v>
      </c>
      <c r="C7969" s="793" t="s">
        <v>1675</v>
      </c>
      <c r="D7969" s="794" t="s">
        <v>1676</v>
      </c>
      <c r="E7969" s="792" t="s">
        <v>1674</v>
      </c>
      <c r="F7969" s="793" t="s">
        <v>1675</v>
      </c>
      <c r="G7969" s="794" t="s">
        <v>1676</v>
      </c>
      <c r="H7969" s="792" t="s">
        <v>1694</v>
      </c>
      <c r="I7969" s="793" t="s">
        <v>1731</v>
      </c>
      <c r="J7969" s="794" t="s">
        <v>1732</v>
      </c>
      <c r="K7969" s="792" t="s">
        <v>1702</v>
      </c>
      <c r="L7969" s="793"/>
      <c r="M7969" s="77" t="s">
        <v>1703</v>
      </c>
    </row>
    <row r="7970" spans="2:13">
      <c r="B7970" s="61" t="s">
        <v>1678</v>
      </c>
      <c r="C7970" s="86" t="s">
        <v>1144</v>
      </c>
      <c r="D7970" s="92">
        <v>102</v>
      </c>
      <c r="E7970" s="795" t="s">
        <v>1678</v>
      </c>
      <c r="F7970" s="94" t="s">
        <v>944</v>
      </c>
      <c r="G7970" s="92">
        <v>68</v>
      </c>
      <c r="H7970" s="795" t="s">
        <v>1695</v>
      </c>
      <c r="I7970" s="86">
        <v>75</v>
      </c>
      <c r="J7970" s="92">
        <v>0</v>
      </c>
      <c r="K7970" s="795" t="s">
        <v>1704</v>
      </c>
      <c r="L7970" s="796"/>
      <c r="M7970" s="107">
        <v>0</v>
      </c>
    </row>
    <row r="7971" spans="2:13">
      <c r="B7971" s="61" t="s">
        <v>1679</v>
      </c>
      <c r="C7971" s="86" t="s">
        <v>1723</v>
      </c>
      <c r="D7971" s="92" t="s">
        <v>1723</v>
      </c>
      <c r="E7971" s="795" t="s">
        <v>1679</v>
      </c>
      <c r="F7971" s="86" t="s">
        <v>1723</v>
      </c>
      <c r="G7971" s="92" t="s">
        <v>1723</v>
      </c>
      <c r="H7971" s="795" t="s">
        <v>1696</v>
      </c>
      <c r="I7971" s="86">
        <v>90</v>
      </c>
      <c r="J7971" s="92">
        <v>0</v>
      </c>
      <c r="K7971" s="795" t="s">
        <v>1735</v>
      </c>
      <c r="L7971" s="796"/>
      <c r="M7971" s="107">
        <v>0</v>
      </c>
    </row>
    <row r="7972" spans="2:13">
      <c r="B7972" s="61" t="s">
        <v>1680</v>
      </c>
      <c r="C7972" s="86" t="s">
        <v>1722</v>
      </c>
      <c r="D7972" s="92">
        <v>0</v>
      </c>
      <c r="E7972" s="795" t="s">
        <v>1680</v>
      </c>
      <c r="F7972" s="86" t="s">
        <v>1722</v>
      </c>
      <c r="G7972" s="92">
        <v>0</v>
      </c>
      <c r="H7972" s="795" t="s">
        <v>1697</v>
      </c>
      <c r="I7972" s="86">
        <v>0</v>
      </c>
      <c r="J7972" s="92">
        <v>0</v>
      </c>
      <c r="K7972" s="67" t="s">
        <v>1706</v>
      </c>
      <c r="L7972" s="68"/>
      <c r="M7972" s="101">
        <v>0</v>
      </c>
    </row>
    <row r="7973" spans="2:13">
      <c r="B7973" s="61" t="s">
        <v>1681</v>
      </c>
      <c r="C7973" s="86" t="s">
        <v>1722</v>
      </c>
      <c r="D7973" s="92">
        <v>0</v>
      </c>
      <c r="E7973" s="795" t="s">
        <v>1681</v>
      </c>
      <c r="F7973" s="86" t="s">
        <v>1722</v>
      </c>
      <c r="G7973" s="92">
        <v>0</v>
      </c>
      <c r="H7973" s="795" t="s">
        <v>1698</v>
      </c>
      <c r="I7973" s="86">
        <v>0</v>
      </c>
      <c r="J7973" s="92">
        <v>0</v>
      </c>
      <c r="K7973" s="838" t="s">
        <v>1707</v>
      </c>
      <c r="L7973" s="839"/>
      <c r="M7973" s="845"/>
    </row>
    <row r="7974" spans="2:13">
      <c r="B7974" s="61" t="s">
        <v>1682</v>
      </c>
      <c r="C7974" s="86" t="s">
        <v>1722</v>
      </c>
      <c r="D7974" s="92">
        <v>0</v>
      </c>
      <c r="E7974" s="795" t="s">
        <v>1682</v>
      </c>
      <c r="F7974" s="94" t="s">
        <v>1908</v>
      </c>
      <c r="G7974" s="92">
        <v>60</v>
      </c>
      <c r="H7974" s="796" t="s">
        <v>1724</v>
      </c>
      <c r="I7974" s="86">
        <v>50</v>
      </c>
      <c r="J7974" s="92">
        <v>0</v>
      </c>
      <c r="K7974" s="846" t="s">
        <v>1708</v>
      </c>
      <c r="L7974" s="847"/>
      <c r="M7974" s="107">
        <v>0</v>
      </c>
    </row>
    <row r="7975" spans="2:13">
      <c r="B7975" s="61" t="s">
        <v>1683</v>
      </c>
      <c r="C7975" s="86" t="s">
        <v>1722</v>
      </c>
      <c r="D7975" s="92">
        <v>0</v>
      </c>
      <c r="E7975" s="795" t="s">
        <v>1683</v>
      </c>
      <c r="F7975" s="86" t="s">
        <v>1722</v>
      </c>
      <c r="G7975" s="92">
        <v>0</v>
      </c>
      <c r="H7975" s="795" t="s">
        <v>1699</v>
      </c>
      <c r="I7975" s="86">
        <v>0</v>
      </c>
      <c r="J7975" s="92">
        <v>0</v>
      </c>
      <c r="K7975" s="846" t="s">
        <v>1709</v>
      </c>
      <c r="L7975" s="847"/>
      <c r="M7975" s="107">
        <v>0</v>
      </c>
    </row>
    <row r="7976" spans="2:13">
      <c r="B7976" s="61" t="s">
        <v>1684</v>
      </c>
      <c r="C7976" s="94" t="s">
        <v>1155</v>
      </c>
      <c r="D7976" s="92">
        <v>40</v>
      </c>
      <c r="E7976" s="795" t="s">
        <v>1684</v>
      </c>
      <c r="F7976" s="86" t="s">
        <v>1722</v>
      </c>
      <c r="G7976" s="92">
        <v>0</v>
      </c>
      <c r="H7976" s="795" t="s">
        <v>1685</v>
      </c>
      <c r="I7976" s="86">
        <v>85</v>
      </c>
      <c r="J7976" s="92">
        <v>30</v>
      </c>
      <c r="K7976" s="846" t="s">
        <v>1710</v>
      </c>
      <c r="L7976" s="847"/>
      <c r="M7976" s="107">
        <v>100</v>
      </c>
    </row>
    <row r="7977" spans="2:13">
      <c r="B7977" s="61" t="s">
        <v>1685</v>
      </c>
      <c r="C7977" s="86" t="s">
        <v>1722</v>
      </c>
      <c r="D7977" s="92">
        <v>0</v>
      </c>
      <c r="E7977" s="795" t="s">
        <v>1685</v>
      </c>
      <c r="F7977" s="96" t="s">
        <v>1216</v>
      </c>
      <c r="G7977" s="92">
        <v>90</v>
      </c>
      <c r="H7977" s="795" t="s">
        <v>1700</v>
      </c>
      <c r="I7977" s="100">
        <v>50</v>
      </c>
      <c r="J7977" s="106">
        <v>0</v>
      </c>
      <c r="K7977" s="593" t="s">
        <v>2003</v>
      </c>
      <c r="L7977" s="100"/>
      <c r="M7977" s="101" t="s">
        <v>2004</v>
      </c>
    </row>
    <row r="7978" spans="2:13">
      <c r="B7978" s="61" t="s">
        <v>1686</v>
      </c>
      <c r="C7978" s="94" t="s">
        <v>811</v>
      </c>
      <c r="D7978" s="92">
        <v>100</v>
      </c>
      <c r="E7978" s="795" t="s">
        <v>1686</v>
      </c>
      <c r="F7978" s="96" t="s">
        <v>810</v>
      </c>
      <c r="G7978" s="92">
        <v>90</v>
      </c>
      <c r="H7978" s="848" t="s">
        <v>1712</v>
      </c>
      <c r="I7978" s="849"/>
      <c r="J7978" s="81" t="s">
        <v>1711</v>
      </c>
      <c r="K7978" s="97">
        <v>10</v>
      </c>
      <c r="L7978" s="82" t="s">
        <v>1705</v>
      </c>
      <c r="M7978" s="98">
        <v>115</v>
      </c>
    </row>
    <row r="7979" spans="2:13">
      <c r="B7979" s="61" t="s">
        <v>1687</v>
      </c>
      <c r="C7979" s="86" t="s">
        <v>1722</v>
      </c>
      <c r="D7979" s="92">
        <v>0</v>
      </c>
      <c r="E7979" s="795" t="s">
        <v>1687</v>
      </c>
      <c r="F7979" s="86" t="s">
        <v>1722</v>
      </c>
      <c r="G7979" s="92">
        <v>0</v>
      </c>
      <c r="H7979" s="796"/>
      <c r="I7979" s="796"/>
      <c r="J7979" s="796"/>
      <c r="K7979" s="796"/>
      <c r="L7979" s="796"/>
      <c r="M7979" s="65"/>
    </row>
    <row r="7980" spans="2:13">
      <c r="B7980" s="61" t="s">
        <v>1688</v>
      </c>
      <c r="C7980" s="86" t="s">
        <v>1722</v>
      </c>
      <c r="D7980" s="92">
        <v>0</v>
      </c>
      <c r="E7980" s="795" t="s">
        <v>1688</v>
      </c>
      <c r="F7980" s="86" t="s">
        <v>1722</v>
      </c>
      <c r="G7980" s="92">
        <v>0</v>
      </c>
      <c r="H7980" s="796"/>
      <c r="I7980" s="796"/>
      <c r="J7980" s="796"/>
      <c r="K7980" s="796"/>
      <c r="L7980" s="796"/>
      <c r="M7980" s="65"/>
    </row>
    <row r="7981" spans="2:13">
      <c r="B7981" s="61" t="s">
        <v>1689</v>
      </c>
      <c r="C7981" s="86" t="s">
        <v>1722</v>
      </c>
      <c r="D7981" s="92">
        <v>0</v>
      </c>
      <c r="E7981" s="795" t="s">
        <v>1689</v>
      </c>
      <c r="F7981" s="86" t="s">
        <v>1722</v>
      </c>
      <c r="G7981" s="92">
        <v>0</v>
      </c>
      <c r="H7981" s="796"/>
      <c r="I7981" s="796"/>
      <c r="J7981" s="796"/>
      <c r="K7981" s="796"/>
      <c r="L7981" s="796"/>
      <c r="M7981" s="65"/>
    </row>
    <row r="7982" spans="2:13">
      <c r="B7982" s="61" t="s">
        <v>1690</v>
      </c>
      <c r="C7982" s="94" t="s">
        <v>1252</v>
      </c>
      <c r="D7982" s="92">
        <v>80</v>
      </c>
      <c r="E7982" s="795" t="s">
        <v>1690</v>
      </c>
      <c r="F7982" s="86" t="s">
        <v>1722</v>
      </c>
      <c r="G7982" s="92">
        <v>0</v>
      </c>
      <c r="H7982" s="796"/>
      <c r="I7982" s="796"/>
      <c r="J7982" s="796"/>
      <c r="K7982" s="796"/>
      <c r="L7982" s="796"/>
      <c r="M7982" s="65"/>
    </row>
    <row r="7983" spans="2:13">
      <c r="B7983" s="61" t="s">
        <v>1691</v>
      </c>
      <c r="C7983" s="86" t="s">
        <v>1722</v>
      </c>
      <c r="D7983" s="92">
        <v>0</v>
      </c>
      <c r="E7983" s="795" t="s">
        <v>1691</v>
      </c>
      <c r="F7983" s="86" t="s">
        <v>1722</v>
      </c>
      <c r="G7983" s="92">
        <v>0</v>
      </c>
      <c r="H7983" s="86" t="s">
        <v>1716</v>
      </c>
      <c r="I7983" s="796"/>
      <c r="J7983" s="85" t="s">
        <v>1717</v>
      </c>
      <c r="K7983" s="796"/>
      <c r="L7983" s="85" t="s">
        <v>1718</v>
      </c>
      <c r="M7983" s="65"/>
    </row>
    <row r="7984" spans="2:13">
      <c r="B7984" s="61" t="s">
        <v>1692</v>
      </c>
      <c r="C7984" s="86" t="s">
        <v>1722</v>
      </c>
      <c r="D7984" s="92">
        <v>0</v>
      </c>
      <c r="E7984" s="795" t="s">
        <v>1692</v>
      </c>
      <c r="F7984" s="86" t="s">
        <v>1722</v>
      </c>
      <c r="G7984" s="92">
        <v>0</v>
      </c>
      <c r="H7984" s="796"/>
      <c r="I7984" s="796"/>
      <c r="J7984" s="796"/>
      <c r="K7984" s="796"/>
      <c r="L7984" s="796"/>
      <c r="M7984" s="65"/>
    </row>
    <row r="7985" spans="2:13">
      <c r="B7985" s="61" t="s">
        <v>1677</v>
      </c>
      <c r="C7985" s="86" t="s">
        <v>1722</v>
      </c>
      <c r="D7985" s="92">
        <v>0</v>
      </c>
      <c r="E7985" s="795" t="s">
        <v>1677</v>
      </c>
      <c r="F7985" s="86" t="s">
        <v>1722</v>
      </c>
      <c r="G7985" s="92">
        <v>0</v>
      </c>
      <c r="H7985" s="796"/>
      <c r="I7985" s="796"/>
      <c r="J7985" s="796"/>
      <c r="K7985" s="796"/>
      <c r="L7985" s="796"/>
      <c r="M7985" s="65"/>
    </row>
    <row r="7986" spans="2:13">
      <c r="B7986" s="61" t="s">
        <v>1693</v>
      </c>
      <c r="C7986" s="86" t="s">
        <v>964</v>
      </c>
      <c r="D7986" s="92">
        <v>75</v>
      </c>
      <c r="E7986" s="795" t="s">
        <v>1693</v>
      </c>
      <c r="F7986" s="86" t="s">
        <v>1722</v>
      </c>
      <c r="G7986" s="92">
        <v>0</v>
      </c>
      <c r="H7986" s="796"/>
      <c r="I7986" s="796"/>
      <c r="J7986" s="796"/>
      <c r="K7986" s="796"/>
      <c r="L7986" s="796"/>
      <c r="M7986" s="65"/>
    </row>
    <row r="7987" spans="2:13" ht="15.75" thickBot="1">
      <c r="B7987" s="102" t="s">
        <v>1729</v>
      </c>
      <c r="C7987" s="93"/>
      <c r="D7987" s="108">
        <v>79</v>
      </c>
      <c r="E7987" s="103" t="s">
        <v>1730</v>
      </c>
      <c r="F7987" s="93"/>
      <c r="G7987" s="108">
        <v>77</v>
      </c>
      <c r="H7987" s="83"/>
      <c r="I7987" s="83"/>
      <c r="J7987" s="83"/>
      <c r="K7987" s="83"/>
      <c r="L7987" s="83"/>
      <c r="M7987" s="84"/>
    </row>
    <row r="7988" spans="2:13" ht="16.5" thickTop="1" thickBot="1">
      <c r="B7988" s="104"/>
      <c r="C7988" s="105"/>
      <c r="D7988" s="142"/>
      <c r="E7988" s="104"/>
      <c r="F7988" s="105"/>
      <c r="G7988" s="142"/>
      <c r="H7988" s="58"/>
      <c r="I7988" s="58"/>
      <c r="J7988" s="58"/>
      <c r="K7988" s="58"/>
      <c r="L7988" s="58"/>
      <c r="M7988" s="58"/>
    </row>
    <row r="7989" spans="2:13" ht="16.5" thickTop="1" thickBot="1">
      <c r="B7989" s="833" t="s">
        <v>1922</v>
      </c>
      <c r="C7989" s="834"/>
      <c r="D7989" s="835" t="s">
        <v>1658</v>
      </c>
      <c r="E7989" s="836"/>
      <c r="F7989" s="836"/>
      <c r="G7989" s="836"/>
      <c r="H7989" s="836"/>
      <c r="I7989" s="837"/>
      <c r="J7989" s="112"/>
      <c r="K7989" s="59"/>
      <c r="L7989" s="59"/>
      <c r="M7989" s="60"/>
    </row>
    <row r="7990" spans="2:13" ht="15.75" thickTop="1">
      <c r="B7990" s="66" t="s">
        <v>1667</v>
      </c>
      <c r="C7990" s="604" t="s">
        <v>2008</v>
      </c>
      <c r="D7990" s="422" t="s">
        <v>1652</v>
      </c>
      <c r="E7990" s="423" t="s">
        <v>1653</v>
      </c>
      <c r="F7990" s="423" t="s">
        <v>1654</v>
      </c>
      <c r="G7990" s="423" t="s">
        <v>1656</v>
      </c>
      <c r="H7990" s="423" t="s">
        <v>1655</v>
      </c>
      <c r="I7990" s="424" t="s">
        <v>1657</v>
      </c>
      <c r="J7990" s="113"/>
      <c r="K7990" s="421"/>
      <c r="L7990" s="421"/>
      <c r="M7990" s="65"/>
    </row>
    <row r="7991" spans="2:13">
      <c r="B7991" s="66" t="s">
        <v>1757</v>
      </c>
      <c r="C7991" s="86" t="s">
        <v>1762</v>
      </c>
      <c r="D7991" s="87">
        <v>95</v>
      </c>
      <c r="E7991" s="88">
        <v>109</v>
      </c>
      <c r="F7991" s="88">
        <v>105</v>
      </c>
      <c r="G7991" s="88">
        <v>75</v>
      </c>
      <c r="H7991" s="88">
        <v>85</v>
      </c>
      <c r="I7991" s="89">
        <v>56</v>
      </c>
      <c r="J7991" s="113"/>
      <c r="K7991" s="421"/>
      <c r="L7991" s="421"/>
      <c r="M7991" s="65"/>
    </row>
    <row r="7992" spans="2:13">
      <c r="B7992" s="66" t="s">
        <v>1665</v>
      </c>
      <c r="C7992" s="86" t="s">
        <v>8</v>
      </c>
      <c r="D7992" s="838" t="s">
        <v>1669</v>
      </c>
      <c r="E7992" s="839"/>
      <c r="F7992" s="839"/>
      <c r="G7992" s="839"/>
      <c r="H7992" s="839"/>
      <c r="I7992" s="840"/>
      <c r="J7992" s="113"/>
      <c r="K7992" s="421"/>
      <c r="L7992" s="421"/>
      <c r="M7992" s="65"/>
    </row>
    <row r="7993" spans="2:13">
      <c r="B7993" s="66" t="s">
        <v>1666</v>
      </c>
      <c r="C7993" s="86" t="s">
        <v>9</v>
      </c>
      <c r="D7993" s="841" t="s">
        <v>1661</v>
      </c>
      <c r="E7993" s="842"/>
      <c r="F7993" s="842"/>
      <c r="G7993" s="842" t="s">
        <v>1662</v>
      </c>
      <c r="H7993" s="842"/>
      <c r="I7993" s="843"/>
      <c r="J7993" s="113"/>
      <c r="K7993" s="421"/>
      <c r="L7993" s="421"/>
      <c r="M7993" s="65"/>
    </row>
    <row r="7994" spans="2:13">
      <c r="B7994" s="66" t="s">
        <v>1670</v>
      </c>
      <c r="C7994" s="94" t="s">
        <v>1529</v>
      </c>
      <c r="D7994" s="63" t="s">
        <v>1663</v>
      </c>
      <c r="E7994" s="421" t="s">
        <v>1363</v>
      </c>
      <c r="F7994" s="421"/>
      <c r="G7994" s="64" t="s">
        <v>1663</v>
      </c>
      <c r="H7994" s="421" t="s">
        <v>811</v>
      </c>
      <c r="I7994" s="70"/>
      <c r="J7994" s="432"/>
      <c r="K7994" s="421"/>
      <c r="L7994" s="421"/>
      <c r="M7994" s="65"/>
    </row>
    <row r="7995" spans="2:13">
      <c r="B7995" s="66" t="s">
        <v>1659</v>
      </c>
      <c r="C7995" s="86">
        <v>430.53</v>
      </c>
      <c r="D7995" s="71" t="s">
        <v>1664</v>
      </c>
      <c r="E7995" s="90">
        <v>120</v>
      </c>
      <c r="F7995" s="68"/>
      <c r="G7995" s="72" t="s">
        <v>1664</v>
      </c>
      <c r="H7995" s="90">
        <v>100</v>
      </c>
      <c r="I7995" s="69"/>
      <c r="J7995" s="145"/>
      <c r="K7995" s="421"/>
      <c r="L7995" s="421"/>
      <c r="M7995" s="65"/>
    </row>
    <row r="7996" spans="2:13">
      <c r="B7996" s="66" t="s">
        <v>1660</v>
      </c>
      <c r="C7996" s="86">
        <v>263.52999999999997</v>
      </c>
      <c r="D7996" s="838" t="s">
        <v>1668</v>
      </c>
      <c r="E7996" s="839"/>
      <c r="F7996" s="839"/>
      <c r="G7996" s="839"/>
      <c r="H7996" s="839"/>
      <c r="I7996" s="840"/>
      <c r="J7996" s="145"/>
      <c r="K7996" s="421"/>
      <c r="L7996" s="421"/>
      <c r="M7996" s="65"/>
    </row>
    <row r="7997" spans="2:13">
      <c r="B7997" s="66" t="s">
        <v>1728</v>
      </c>
      <c r="C7997" s="86">
        <v>339.57</v>
      </c>
      <c r="D7997" s="841" t="s">
        <v>1661</v>
      </c>
      <c r="E7997" s="842"/>
      <c r="F7997" s="842"/>
      <c r="G7997" s="842" t="s">
        <v>1662</v>
      </c>
      <c r="H7997" s="842"/>
      <c r="I7997" s="843"/>
      <c r="J7997" s="145"/>
      <c r="K7997" s="421"/>
      <c r="L7997" s="421"/>
      <c r="M7997" s="65"/>
    </row>
    <row r="7998" spans="2:13">
      <c r="B7998" s="66" t="s">
        <v>1713</v>
      </c>
      <c r="C7998" s="86">
        <v>1.46</v>
      </c>
      <c r="D7998" s="63" t="s">
        <v>1663</v>
      </c>
      <c r="E7998" s="421" t="s">
        <v>979</v>
      </c>
      <c r="F7998" s="421"/>
      <c r="G7998" s="64" t="s">
        <v>1663</v>
      </c>
      <c r="H7998" s="421" t="s">
        <v>810</v>
      </c>
      <c r="I7998" s="70"/>
      <c r="J7998" s="145"/>
      <c r="K7998" s="421"/>
      <c r="L7998" s="421"/>
      <c r="M7998" s="65"/>
    </row>
    <row r="7999" spans="2:13">
      <c r="B7999" s="66" t="s">
        <v>1714</v>
      </c>
      <c r="C7999" s="86">
        <v>0.86</v>
      </c>
      <c r="D7999" s="63" t="s">
        <v>1664</v>
      </c>
      <c r="E7999" s="90">
        <v>126</v>
      </c>
      <c r="F7999" s="68"/>
      <c r="G7999" s="72" t="s">
        <v>1664</v>
      </c>
      <c r="H7999" s="91">
        <v>90</v>
      </c>
      <c r="I7999" s="70"/>
      <c r="J7999" s="145"/>
      <c r="K7999" s="421"/>
      <c r="L7999" s="421"/>
      <c r="M7999" s="65"/>
    </row>
    <row r="8000" spans="2:13">
      <c r="B8000" s="844" t="s">
        <v>1671</v>
      </c>
      <c r="C8000" s="839"/>
      <c r="D8000" s="840"/>
      <c r="E8000" s="838" t="s">
        <v>1672</v>
      </c>
      <c r="F8000" s="839"/>
      <c r="G8000" s="840"/>
      <c r="H8000" s="838" t="s">
        <v>1673</v>
      </c>
      <c r="I8000" s="839"/>
      <c r="J8000" s="840"/>
      <c r="K8000" s="838" t="s">
        <v>1701</v>
      </c>
      <c r="L8000" s="839"/>
      <c r="M8000" s="845"/>
    </row>
    <row r="8001" spans="2:13">
      <c r="B8001" s="73" t="s">
        <v>1674</v>
      </c>
      <c r="C8001" s="423" t="s">
        <v>1675</v>
      </c>
      <c r="D8001" s="424" t="s">
        <v>1676</v>
      </c>
      <c r="E8001" s="422" t="s">
        <v>1674</v>
      </c>
      <c r="F8001" s="423" t="s">
        <v>1675</v>
      </c>
      <c r="G8001" s="424" t="s">
        <v>1676</v>
      </c>
      <c r="H8001" s="422" t="s">
        <v>1694</v>
      </c>
      <c r="I8001" s="423" t="s">
        <v>1731</v>
      </c>
      <c r="J8001" s="424" t="s">
        <v>1732</v>
      </c>
      <c r="K8001" s="422" t="s">
        <v>1702</v>
      </c>
      <c r="L8001" s="423"/>
      <c r="M8001" s="77" t="s">
        <v>1703</v>
      </c>
    </row>
    <row r="8002" spans="2:13">
      <c r="B8002" s="61" t="s">
        <v>1678</v>
      </c>
      <c r="C8002" s="86" t="s">
        <v>1144</v>
      </c>
      <c r="D8002" s="92">
        <v>102</v>
      </c>
      <c r="E8002" s="420" t="s">
        <v>1678</v>
      </c>
      <c r="F8002" s="94" t="s">
        <v>944</v>
      </c>
      <c r="G8002" s="92">
        <v>68</v>
      </c>
      <c r="H8002" s="420" t="s">
        <v>1695</v>
      </c>
      <c r="I8002" s="86">
        <v>0</v>
      </c>
      <c r="J8002" s="92">
        <v>0</v>
      </c>
      <c r="K8002" s="420" t="s">
        <v>1704</v>
      </c>
      <c r="L8002" s="421"/>
      <c r="M8002" s="107">
        <v>30</v>
      </c>
    </row>
    <row r="8003" spans="2:13">
      <c r="B8003" s="61" t="s">
        <v>1679</v>
      </c>
      <c r="C8003" s="86" t="s">
        <v>1722</v>
      </c>
      <c r="D8003" s="92">
        <v>0</v>
      </c>
      <c r="E8003" s="420" t="s">
        <v>1679</v>
      </c>
      <c r="F8003" s="86" t="s">
        <v>1722</v>
      </c>
      <c r="G8003" s="92">
        <v>0</v>
      </c>
      <c r="H8003" s="420" t="s">
        <v>1696</v>
      </c>
      <c r="I8003" s="86">
        <v>90</v>
      </c>
      <c r="J8003" s="92">
        <v>-50</v>
      </c>
      <c r="K8003" s="420" t="s">
        <v>1735</v>
      </c>
      <c r="L8003" s="421"/>
      <c r="M8003" s="107">
        <v>86</v>
      </c>
    </row>
    <row r="8004" spans="2:13">
      <c r="B8004" s="61" t="s">
        <v>1680</v>
      </c>
      <c r="C8004" s="86" t="s">
        <v>1722</v>
      </c>
      <c r="D8004" s="92">
        <v>0</v>
      </c>
      <c r="E8004" s="420" t="s">
        <v>1680</v>
      </c>
      <c r="F8004" s="86" t="s">
        <v>1722</v>
      </c>
      <c r="G8004" s="92">
        <v>0</v>
      </c>
      <c r="H8004" s="420" t="s">
        <v>1697</v>
      </c>
      <c r="I8004" s="86">
        <v>0</v>
      </c>
      <c r="J8004" s="92">
        <v>30</v>
      </c>
      <c r="K8004" s="67" t="s">
        <v>1706</v>
      </c>
      <c r="L8004" s="68"/>
      <c r="M8004" s="101">
        <v>0</v>
      </c>
    </row>
    <row r="8005" spans="2:13">
      <c r="B8005" s="61" t="s">
        <v>1681</v>
      </c>
      <c r="C8005" s="86" t="s">
        <v>1722</v>
      </c>
      <c r="D8005" s="92">
        <v>0</v>
      </c>
      <c r="E8005" s="420" t="s">
        <v>1681</v>
      </c>
      <c r="F8005" s="86" t="s">
        <v>1722</v>
      </c>
      <c r="G8005" s="92">
        <v>0</v>
      </c>
      <c r="H8005" s="420" t="s">
        <v>1698</v>
      </c>
      <c r="I8005" s="86">
        <v>0</v>
      </c>
      <c r="J8005" s="92">
        <v>0</v>
      </c>
      <c r="K8005" s="838" t="s">
        <v>1707</v>
      </c>
      <c r="L8005" s="839"/>
      <c r="M8005" s="845"/>
    </row>
    <row r="8006" spans="2:13">
      <c r="B8006" s="61" t="s">
        <v>1682</v>
      </c>
      <c r="C8006" s="86" t="s">
        <v>1723</v>
      </c>
      <c r="D8006" s="92" t="s">
        <v>1723</v>
      </c>
      <c r="E8006" s="420" t="s">
        <v>1682</v>
      </c>
      <c r="F8006" s="86" t="s">
        <v>1723</v>
      </c>
      <c r="G8006" s="92" t="s">
        <v>1723</v>
      </c>
      <c r="H8006" s="421" t="s">
        <v>1724</v>
      </c>
      <c r="I8006" s="86">
        <v>50</v>
      </c>
      <c r="J8006" s="92">
        <v>0</v>
      </c>
      <c r="K8006" s="846" t="s">
        <v>1708</v>
      </c>
      <c r="L8006" s="847"/>
      <c r="M8006" s="107">
        <v>0</v>
      </c>
    </row>
    <row r="8007" spans="2:13">
      <c r="B8007" s="61" t="s">
        <v>1683</v>
      </c>
      <c r="C8007" s="86" t="s">
        <v>1722</v>
      </c>
      <c r="D8007" s="92">
        <v>0</v>
      </c>
      <c r="E8007" s="420" t="s">
        <v>1683</v>
      </c>
      <c r="F8007" s="86" t="s">
        <v>1722</v>
      </c>
      <c r="G8007" s="92">
        <v>0</v>
      </c>
      <c r="H8007" s="420" t="s">
        <v>1699</v>
      </c>
      <c r="I8007" s="86">
        <v>0</v>
      </c>
      <c r="J8007" s="92">
        <v>0</v>
      </c>
      <c r="K8007" s="846" t="s">
        <v>1709</v>
      </c>
      <c r="L8007" s="847"/>
      <c r="M8007" s="107">
        <v>0</v>
      </c>
    </row>
    <row r="8008" spans="2:13">
      <c r="B8008" s="61" t="s">
        <v>1684</v>
      </c>
      <c r="C8008" s="94" t="s">
        <v>1268</v>
      </c>
      <c r="D8008" s="92">
        <v>120</v>
      </c>
      <c r="E8008" s="420" t="s">
        <v>1684</v>
      </c>
      <c r="F8008" s="86" t="s">
        <v>1722</v>
      </c>
      <c r="G8008" s="92">
        <v>0</v>
      </c>
      <c r="H8008" s="420" t="s">
        <v>1685</v>
      </c>
      <c r="I8008" s="86">
        <v>85</v>
      </c>
      <c r="J8008" s="92">
        <v>0</v>
      </c>
      <c r="K8008" s="846" t="s">
        <v>1710</v>
      </c>
      <c r="L8008" s="847"/>
      <c r="M8008" s="107">
        <v>100</v>
      </c>
    </row>
    <row r="8009" spans="2:13">
      <c r="B8009" s="61" t="s">
        <v>1685</v>
      </c>
      <c r="C8009" s="86" t="s">
        <v>1722</v>
      </c>
      <c r="D8009" s="92">
        <v>0</v>
      </c>
      <c r="E8009" s="420" t="s">
        <v>1685</v>
      </c>
      <c r="F8009" s="86" t="s">
        <v>1722</v>
      </c>
      <c r="G8009" s="92">
        <v>0</v>
      </c>
      <c r="H8009" s="420" t="s">
        <v>1700</v>
      </c>
      <c r="I8009" s="100">
        <v>0</v>
      </c>
      <c r="J8009" s="106">
        <v>0</v>
      </c>
      <c r="K8009" s="593" t="s">
        <v>2003</v>
      </c>
      <c r="L8009" s="100"/>
      <c r="M8009" s="101">
        <v>0</v>
      </c>
    </row>
    <row r="8010" spans="2:13">
      <c r="B8010" s="61" t="s">
        <v>1686</v>
      </c>
      <c r="C8010" s="86" t="s">
        <v>1723</v>
      </c>
      <c r="D8010" s="92" t="s">
        <v>1723</v>
      </c>
      <c r="E8010" s="420" t="s">
        <v>1686</v>
      </c>
      <c r="F8010" s="86" t="s">
        <v>1723</v>
      </c>
      <c r="G8010" s="92" t="s">
        <v>1723</v>
      </c>
      <c r="H8010" s="848" t="s">
        <v>1712</v>
      </c>
      <c r="I8010" s="849"/>
      <c r="J8010" s="81" t="s">
        <v>1711</v>
      </c>
      <c r="K8010" s="97">
        <v>-60</v>
      </c>
      <c r="L8010" s="82" t="s">
        <v>1705</v>
      </c>
      <c r="M8010" s="98">
        <v>290</v>
      </c>
    </row>
    <row r="8011" spans="2:13">
      <c r="B8011" s="61" t="s">
        <v>1687</v>
      </c>
      <c r="C8011" s="86" t="s">
        <v>1722</v>
      </c>
      <c r="D8011" s="92">
        <v>0</v>
      </c>
      <c r="E8011" s="420" t="s">
        <v>1687</v>
      </c>
      <c r="F8011" s="86" t="s">
        <v>1722</v>
      </c>
      <c r="G8011" s="92">
        <v>0</v>
      </c>
      <c r="H8011" s="421"/>
      <c r="I8011" s="421"/>
      <c r="J8011" s="421"/>
      <c r="K8011" s="421"/>
      <c r="L8011" s="421"/>
      <c r="M8011" s="65"/>
    </row>
    <row r="8012" spans="2:13">
      <c r="B8012" s="61" t="s">
        <v>1688</v>
      </c>
      <c r="C8012" s="86" t="s">
        <v>1722</v>
      </c>
      <c r="D8012" s="92">
        <v>0</v>
      </c>
      <c r="E8012" s="420" t="s">
        <v>1688</v>
      </c>
      <c r="F8012" s="86" t="s">
        <v>1722</v>
      </c>
      <c r="G8012" s="92">
        <v>0</v>
      </c>
      <c r="H8012" s="421"/>
      <c r="I8012" s="421"/>
      <c r="J8012" s="421"/>
      <c r="K8012" s="421"/>
      <c r="L8012" s="421"/>
      <c r="M8012" s="65"/>
    </row>
    <row r="8013" spans="2:13">
      <c r="B8013" s="61" t="s">
        <v>1689</v>
      </c>
      <c r="C8013" s="86" t="s">
        <v>1722</v>
      </c>
      <c r="D8013" s="92">
        <v>0</v>
      </c>
      <c r="E8013" s="420" t="s">
        <v>1689</v>
      </c>
      <c r="F8013" s="86" t="s">
        <v>1722</v>
      </c>
      <c r="G8013" s="92">
        <v>0</v>
      </c>
      <c r="H8013" s="421"/>
      <c r="I8013" s="421"/>
      <c r="J8013" s="421"/>
      <c r="K8013" s="421"/>
      <c r="L8013" s="421"/>
      <c r="M8013" s="65"/>
    </row>
    <row r="8014" spans="2:13">
      <c r="B8014" s="61" t="s">
        <v>1690</v>
      </c>
      <c r="C8014" s="94" t="s">
        <v>1252</v>
      </c>
      <c r="D8014" s="92">
        <v>80</v>
      </c>
      <c r="E8014" s="420" t="s">
        <v>1690</v>
      </c>
      <c r="F8014" s="86" t="s">
        <v>1722</v>
      </c>
      <c r="G8014" s="92">
        <v>0</v>
      </c>
      <c r="H8014" s="421"/>
      <c r="I8014" s="421"/>
      <c r="J8014" s="421"/>
      <c r="K8014" s="421"/>
      <c r="L8014" s="421"/>
      <c r="M8014" s="65"/>
    </row>
    <row r="8015" spans="2:13">
      <c r="B8015" s="61" t="s">
        <v>1691</v>
      </c>
      <c r="C8015" s="86" t="s">
        <v>1722</v>
      </c>
      <c r="D8015" s="92">
        <v>0</v>
      </c>
      <c r="E8015" s="420" t="s">
        <v>1691</v>
      </c>
      <c r="F8015" s="86" t="s">
        <v>1722</v>
      </c>
      <c r="G8015" s="92">
        <v>0</v>
      </c>
      <c r="H8015" s="86" t="s">
        <v>1716</v>
      </c>
      <c r="I8015" s="421"/>
      <c r="J8015" s="85" t="s">
        <v>1717</v>
      </c>
      <c r="K8015" s="421"/>
      <c r="L8015" s="85" t="s">
        <v>1718</v>
      </c>
      <c r="M8015" s="65"/>
    </row>
    <row r="8016" spans="2:13">
      <c r="B8016" s="61" t="s">
        <v>1692</v>
      </c>
      <c r="C8016" s="86" t="s">
        <v>1074</v>
      </c>
      <c r="D8016" s="92">
        <v>120</v>
      </c>
      <c r="E8016" s="420" t="s">
        <v>1692</v>
      </c>
      <c r="F8016" s="86" t="s">
        <v>1722</v>
      </c>
      <c r="G8016" s="92">
        <v>0</v>
      </c>
      <c r="H8016" s="421"/>
      <c r="I8016" s="421"/>
      <c r="J8016" s="421"/>
      <c r="K8016" s="421"/>
      <c r="L8016" s="421"/>
      <c r="M8016" s="65"/>
    </row>
    <row r="8017" spans="2:13">
      <c r="B8017" s="61" t="s">
        <v>1677</v>
      </c>
      <c r="C8017" s="86" t="s">
        <v>752</v>
      </c>
      <c r="D8017" s="92">
        <v>80</v>
      </c>
      <c r="E8017" s="420" t="s">
        <v>1677</v>
      </c>
      <c r="F8017" s="86" t="s">
        <v>1722</v>
      </c>
      <c r="G8017" s="92">
        <v>0</v>
      </c>
      <c r="H8017" s="421"/>
      <c r="I8017" s="421"/>
      <c r="J8017" s="421"/>
      <c r="K8017" s="421"/>
      <c r="L8017" s="421"/>
      <c r="M8017" s="65"/>
    </row>
    <row r="8018" spans="2:13">
      <c r="B8018" s="61" t="s">
        <v>1693</v>
      </c>
      <c r="C8018" s="86" t="s">
        <v>963</v>
      </c>
      <c r="D8018" s="92">
        <v>80</v>
      </c>
      <c r="E8018" s="420" t="s">
        <v>1693</v>
      </c>
      <c r="F8018" s="86" t="s">
        <v>1722</v>
      </c>
      <c r="G8018" s="92">
        <v>0</v>
      </c>
      <c r="H8018" s="421"/>
      <c r="I8018" s="421"/>
      <c r="J8018" s="421"/>
      <c r="K8018" s="421"/>
      <c r="L8018" s="421"/>
      <c r="M8018" s="65"/>
    </row>
    <row r="8019" spans="2:13" ht="15.75" thickBot="1">
      <c r="B8019" s="102" t="s">
        <v>1729</v>
      </c>
      <c r="C8019" s="93"/>
      <c r="D8019" s="108">
        <v>97</v>
      </c>
      <c r="E8019" s="103" t="s">
        <v>1730</v>
      </c>
      <c r="F8019" s="93"/>
      <c r="G8019" s="108">
        <v>68</v>
      </c>
      <c r="H8019" s="83"/>
      <c r="I8019" s="83"/>
      <c r="J8019" s="83"/>
      <c r="K8019" s="83"/>
      <c r="L8019" s="83"/>
      <c r="M8019" s="84"/>
    </row>
    <row r="8020" spans="2:13" ht="15.75" thickTop="1">
      <c r="B8020" s="104"/>
      <c r="C8020" s="105"/>
      <c r="D8020" s="142"/>
      <c r="E8020" s="104"/>
      <c r="F8020" s="105"/>
      <c r="G8020" s="142"/>
      <c r="H8020" s="58"/>
      <c r="I8020" s="58"/>
      <c r="J8020" s="58"/>
      <c r="K8020" s="58"/>
      <c r="L8020" s="58"/>
      <c r="M8020" s="58"/>
    </row>
    <row r="8021" spans="2:13">
      <c r="B8021" s="104"/>
      <c r="C8021" s="105"/>
      <c r="D8021" s="142"/>
      <c r="E8021" s="104"/>
      <c r="F8021" s="105"/>
      <c r="G8021" s="142"/>
      <c r="H8021" s="58"/>
      <c r="I8021" s="58"/>
      <c r="J8021" s="58"/>
      <c r="K8021" s="58"/>
      <c r="L8021" s="58"/>
      <c r="M8021" s="58"/>
    </row>
    <row r="8022" spans="2:13" ht="15.75" thickBot="1">
      <c r="B8022" s="104"/>
      <c r="C8022" s="105"/>
      <c r="D8022" s="142"/>
      <c r="E8022" s="104"/>
      <c r="F8022" s="105"/>
      <c r="G8022" s="142"/>
      <c r="H8022" s="58"/>
      <c r="I8022" s="58"/>
      <c r="J8022" s="58"/>
      <c r="K8022" s="58"/>
      <c r="L8022" s="58"/>
      <c r="M8022" s="58"/>
    </row>
    <row r="8023" spans="2:13" ht="16.5" thickTop="1" thickBot="1">
      <c r="B8023" s="833" t="s">
        <v>1923</v>
      </c>
      <c r="C8023" s="834"/>
      <c r="D8023" s="835" t="s">
        <v>1658</v>
      </c>
      <c r="E8023" s="836"/>
      <c r="F8023" s="836"/>
      <c r="G8023" s="836"/>
      <c r="H8023" s="836"/>
      <c r="I8023" s="837"/>
      <c r="J8023" s="333"/>
      <c r="K8023" s="59"/>
      <c r="L8023" s="59"/>
      <c r="M8023" s="60"/>
    </row>
    <row r="8024" spans="2:13" ht="15.75" thickTop="1">
      <c r="B8024" s="66" t="s">
        <v>1667</v>
      </c>
      <c r="C8024" s="604" t="s">
        <v>2092</v>
      </c>
      <c r="D8024" s="422" t="s">
        <v>1652</v>
      </c>
      <c r="E8024" s="423" t="s">
        <v>1653</v>
      </c>
      <c r="F8024" s="423" t="s">
        <v>1654</v>
      </c>
      <c r="G8024" s="423" t="s">
        <v>1656</v>
      </c>
      <c r="H8024" s="423" t="s">
        <v>1655</v>
      </c>
      <c r="I8024" s="424" t="s">
        <v>1657</v>
      </c>
      <c r="J8024" s="217"/>
      <c r="K8024" s="421"/>
      <c r="L8024" s="421"/>
      <c r="M8024" s="65"/>
    </row>
    <row r="8025" spans="2:13">
      <c r="B8025" s="66" t="s">
        <v>1757</v>
      </c>
      <c r="C8025" s="86" t="s">
        <v>1762</v>
      </c>
      <c r="D8025" s="87">
        <v>83</v>
      </c>
      <c r="E8025" s="88">
        <v>106</v>
      </c>
      <c r="F8025" s="88">
        <v>65</v>
      </c>
      <c r="G8025" s="88">
        <v>86</v>
      </c>
      <c r="H8025" s="88">
        <v>65</v>
      </c>
      <c r="I8025" s="89">
        <v>85</v>
      </c>
      <c r="J8025" s="217"/>
      <c r="K8025" s="421"/>
      <c r="L8025" s="421"/>
      <c r="M8025" s="65"/>
    </row>
    <row r="8026" spans="2:13">
      <c r="B8026" s="66" t="s">
        <v>1665</v>
      </c>
      <c r="C8026" s="86" t="s">
        <v>12</v>
      </c>
      <c r="D8026" s="838" t="s">
        <v>1669</v>
      </c>
      <c r="E8026" s="839"/>
      <c r="F8026" s="839"/>
      <c r="G8026" s="839"/>
      <c r="H8026" s="839"/>
      <c r="I8026" s="840"/>
      <c r="J8026" s="217"/>
      <c r="K8026" s="421"/>
      <c r="L8026" s="421"/>
      <c r="M8026" s="65"/>
    </row>
    <row r="8027" spans="2:13">
      <c r="B8027" s="66" t="s">
        <v>1666</v>
      </c>
      <c r="C8027" s="86" t="s">
        <v>4</v>
      </c>
      <c r="D8027" s="841" t="s">
        <v>1661</v>
      </c>
      <c r="E8027" s="842"/>
      <c r="F8027" s="842"/>
      <c r="G8027" s="842" t="s">
        <v>1662</v>
      </c>
      <c r="H8027" s="842"/>
      <c r="I8027" s="843"/>
      <c r="J8027" s="217"/>
      <c r="K8027" s="421"/>
      <c r="L8027" s="421"/>
      <c r="M8027" s="65"/>
    </row>
    <row r="8028" spans="2:13">
      <c r="B8028" s="66" t="s">
        <v>1670</v>
      </c>
      <c r="C8028" s="86" t="s">
        <v>1441</v>
      </c>
      <c r="D8028" s="63" t="s">
        <v>1663</v>
      </c>
      <c r="E8028" s="421" t="s">
        <v>905</v>
      </c>
      <c r="F8028" s="421"/>
      <c r="G8028" s="64" t="s">
        <v>1663</v>
      </c>
      <c r="H8028" s="421" t="s">
        <v>869</v>
      </c>
      <c r="I8028" s="70"/>
      <c r="J8028" s="433"/>
      <c r="K8028" s="421"/>
      <c r="L8028" s="421"/>
      <c r="M8028" s="65"/>
    </row>
    <row r="8029" spans="2:13">
      <c r="B8029" s="66" t="s">
        <v>1659</v>
      </c>
      <c r="C8029" s="86">
        <v>525.76</v>
      </c>
      <c r="D8029" s="71" t="s">
        <v>1664</v>
      </c>
      <c r="E8029" s="90">
        <v>84</v>
      </c>
      <c r="F8029" s="68"/>
      <c r="G8029" s="72" t="s">
        <v>1664</v>
      </c>
      <c r="H8029" s="90">
        <v>150</v>
      </c>
      <c r="I8029" s="69"/>
      <c r="J8029" s="184"/>
      <c r="K8029" s="421"/>
      <c r="L8029" s="421"/>
      <c r="M8029" s="65"/>
    </row>
    <row r="8030" spans="2:13">
      <c r="B8030" s="66" t="s">
        <v>1660</v>
      </c>
      <c r="C8030" s="86">
        <v>259.58</v>
      </c>
      <c r="D8030" s="838" t="s">
        <v>1668</v>
      </c>
      <c r="E8030" s="839"/>
      <c r="F8030" s="839"/>
      <c r="G8030" s="839"/>
      <c r="H8030" s="839"/>
      <c r="I8030" s="840"/>
      <c r="J8030" s="184"/>
      <c r="K8030" s="421"/>
      <c r="L8030" s="421"/>
      <c r="M8030" s="65"/>
    </row>
    <row r="8031" spans="2:13">
      <c r="B8031" s="66" t="s">
        <v>1728</v>
      </c>
      <c r="C8031" s="86">
        <v>436.62</v>
      </c>
      <c r="D8031" s="841" t="s">
        <v>1661</v>
      </c>
      <c r="E8031" s="842"/>
      <c r="F8031" s="842"/>
      <c r="G8031" s="842" t="s">
        <v>1662</v>
      </c>
      <c r="H8031" s="842"/>
      <c r="I8031" s="843"/>
      <c r="J8031" s="184"/>
      <c r="K8031" s="421"/>
      <c r="L8031" s="421"/>
      <c r="M8031" s="65"/>
    </row>
    <row r="8032" spans="2:13">
      <c r="B8032" s="66" t="s">
        <v>1713</v>
      </c>
      <c r="C8032" s="86">
        <v>1.28</v>
      </c>
      <c r="D8032" s="63" t="s">
        <v>1663</v>
      </c>
      <c r="E8032" s="421" t="s">
        <v>1216</v>
      </c>
      <c r="F8032" s="421"/>
      <c r="G8032" s="64" t="s">
        <v>1663</v>
      </c>
      <c r="H8032" s="421" t="s">
        <v>866</v>
      </c>
      <c r="I8032" s="70"/>
      <c r="J8032" s="184"/>
      <c r="K8032" s="421"/>
      <c r="L8032" s="421"/>
      <c r="M8032" s="65"/>
    </row>
    <row r="8033" spans="2:13">
      <c r="B8033" s="66" t="s">
        <v>1714</v>
      </c>
      <c r="C8033" s="86">
        <v>1.31</v>
      </c>
      <c r="D8033" s="63" t="s">
        <v>1664</v>
      </c>
      <c r="E8033" s="90">
        <v>90</v>
      </c>
      <c r="F8033" s="68"/>
      <c r="G8033" s="72" t="s">
        <v>1664</v>
      </c>
      <c r="H8033" s="91">
        <v>84</v>
      </c>
      <c r="I8033" s="70"/>
      <c r="J8033" s="184"/>
      <c r="K8033" s="421"/>
      <c r="L8033" s="421"/>
      <c r="M8033" s="65"/>
    </row>
    <row r="8034" spans="2:13">
      <c r="B8034" s="844" t="s">
        <v>1671</v>
      </c>
      <c r="C8034" s="839"/>
      <c r="D8034" s="840"/>
      <c r="E8034" s="838" t="s">
        <v>1672</v>
      </c>
      <c r="F8034" s="839"/>
      <c r="G8034" s="840"/>
      <c r="H8034" s="838" t="s">
        <v>1673</v>
      </c>
      <c r="I8034" s="839"/>
      <c r="J8034" s="840"/>
      <c r="K8034" s="838" t="s">
        <v>1701</v>
      </c>
      <c r="L8034" s="839"/>
      <c r="M8034" s="845"/>
    </row>
    <row r="8035" spans="2:13">
      <c r="B8035" s="73" t="s">
        <v>1674</v>
      </c>
      <c r="C8035" s="423" t="s">
        <v>1675</v>
      </c>
      <c r="D8035" s="424" t="s">
        <v>1676</v>
      </c>
      <c r="E8035" s="422" t="s">
        <v>1674</v>
      </c>
      <c r="F8035" s="423" t="s">
        <v>1675</v>
      </c>
      <c r="G8035" s="424" t="s">
        <v>1676</v>
      </c>
      <c r="H8035" s="422" t="s">
        <v>1694</v>
      </c>
      <c r="I8035" s="423" t="s">
        <v>1731</v>
      </c>
      <c r="J8035" s="424" t="s">
        <v>1732</v>
      </c>
      <c r="K8035" s="422" t="s">
        <v>1702</v>
      </c>
      <c r="L8035" s="423"/>
      <c r="M8035" s="77" t="s">
        <v>1703</v>
      </c>
    </row>
    <row r="8036" spans="2:13">
      <c r="B8036" s="61" t="s">
        <v>1678</v>
      </c>
      <c r="C8036" s="86" t="s">
        <v>1144</v>
      </c>
      <c r="D8036" s="92">
        <v>102</v>
      </c>
      <c r="E8036" s="420" t="s">
        <v>1678</v>
      </c>
      <c r="F8036" s="94" t="s">
        <v>944</v>
      </c>
      <c r="G8036" s="92">
        <v>68</v>
      </c>
      <c r="H8036" s="420" t="s">
        <v>1695</v>
      </c>
      <c r="I8036" s="86">
        <v>0</v>
      </c>
      <c r="J8036" s="92">
        <v>0</v>
      </c>
      <c r="K8036" s="420" t="s">
        <v>1704</v>
      </c>
      <c r="L8036" s="421"/>
      <c r="M8036" s="107">
        <v>0</v>
      </c>
    </row>
    <row r="8037" spans="2:13">
      <c r="B8037" s="61" t="s">
        <v>1679</v>
      </c>
      <c r="C8037" s="86" t="s">
        <v>1722</v>
      </c>
      <c r="D8037" s="92">
        <v>0</v>
      </c>
      <c r="E8037" s="420" t="s">
        <v>1679</v>
      </c>
      <c r="F8037" s="86" t="s">
        <v>1722</v>
      </c>
      <c r="G8037" s="92">
        <v>0</v>
      </c>
      <c r="H8037" s="420" t="s">
        <v>1696</v>
      </c>
      <c r="I8037" s="86">
        <v>100</v>
      </c>
      <c r="J8037" s="92">
        <v>0</v>
      </c>
      <c r="K8037" s="420" t="s">
        <v>1735</v>
      </c>
      <c r="L8037" s="421"/>
      <c r="M8037" s="107">
        <v>0</v>
      </c>
    </row>
    <row r="8038" spans="2:13">
      <c r="B8038" s="61" t="s">
        <v>1680</v>
      </c>
      <c r="C8038" s="86" t="s">
        <v>1722</v>
      </c>
      <c r="D8038" s="92">
        <v>0</v>
      </c>
      <c r="E8038" s="420" t="s">
        <v>1680</v>
      </c>
      <c r="F8038" s="86" t="s">
        <v>1722</v>
      </c>
      <c r="G8038" s="92">
        <v>0</v>
      </c>
      <c r="H8038" s="420" t="s">
        <v>1697</v>
      </c>
      <c r="I8038" s="86">
        <v>100</v>
      </c>
      <c r="J8038" s="92">
        <v>30</v>
      </c>
      <c r="K8038" s="67" t="s">
        <v>1706</v>
      </c>
      <c r="L8038" s="68"/>
      <c r="M8038" s="101">
        <v>0</v>
      </c>
    </row>
    <row r="8039" spans="2:13">
      <c r="B8039" s="61" t="s">
        <v>1681</v>
      </c>
      <c r="C8039" s="109" t="s">
        <v>1784</v>
      </c>
      <c r="D8039" s="92">
        <v>75</v>
      </c>
      <c r="E8039" s="420" t="s">
        <v>1681</v>
      </c>
      <c r="F8039" s="86" t="s">
        <v>1722</v>
      </c>
      <c r="G8039" s="92">
        <v>0</v>
      </c>
      <c r="H8039" s="420" t="s">
        <v>1698</v>
      </c>
      <c r="I8039" s="86">
        <v>0</v>
      </c>
      <c r="J8039" s="92">
        <v>10</v>
      </c>
      <c r="K8039" s="838" t="s">
        <v>1707</v>
      </c>
      <c r="L8039" s="839"/>
      <c r="M8039" s="845"/>
    </row>
    <row r="8040" spans="2:13">
      <c r="B8040" s="61" t="s">
        <v>1682</v>
      </c>
      <c r="C8040" s="86" t="s">
        <v>1722</v>
      </c>
      <c r="D8040" s="92">
        <v>0</v>
      </c>
      <c r="E8040" s="420" t="s">
        <v>1682</v>
      </c>
      <c r="F8040" s="86" t="s">
        <v>1722</v>
      </c>
      <c r="G8040" s="92">
        <v>0</v>
      </c>
      <c r="H8040" s="421" t="s">
        <v>1724</v>
      </c>
      <c r="I8040" s="86">
        <v>50</v>
      </c>
      <c r="J8040" s="92">
        <v>0</v>
      </c>
      <c r="K8040" s="846" t="s">
        <v>1708</v>
      </c>
      <c r="L8040" s="847"/>
      <c r="M8040" s="107">
        <v>0</v>
      </c>
    </row>
    <row r="8041" spans="2:13">
      <c r="B8041" s="61" t="s">
        <v>1683</v>
      </c>
      <c r="C8041" s="86" t="s">
        <v>953</v>
      </c>
      <c r="D8041" s="92">
        <v>75</v>
      </c>
      <c r="E8041" s="420" t="s">
        <v>1683</v>
      </c>
      <c r="F8041" s="86" t="s">
        <v>956</v>
      </c>
      <c r="G8041" s="92">
        <v>52</v>
      </c>
      <c r="H8041" s="420" t="s">
        <v>1699</v>
      </c>
      <c r="I8041" s="86">
        <v>0</v>
      </c>
      <c r="J8041" s="92">
        <v>30</v>
      </c>
      <c r="K8041" s="846" t="s">
        <v>1709</v>
      </c>
      <c r="L8041" s="847"/>
      <c r="M8041" s="107">
        <v>0</v>
      </c>
    </row>
    <row r="8042" spans="2:13">
      <c r="B8042" s="61" t="s">
        <v>1684</v>
      </c>
      <c r="C8042" s="86" t="s">
        <v>1723</v>
      </c>
      <c r="D8042" s="92" t="s">
        <v>1723</v>
      </c>
      <c r="E8042" s="420" t="s">
        <v>1684</v>
      </c>
      <c r="F8042" s="86" t="s">
        <v>1723</v>
      </c>
      <c r="G8042" s="92" t="s">
        <v>1723</v>
      </c>
      <c r="H8042" s="420" t="s">
        <v>1685</v>
      </c>
      <c r="I8042" s="86">
        <v>85</v>
      </c>
      <c r="J8042" s="92">
        <v>30</v>
      </c>
      <c r="K8042" s="846" t="s">
        <v>1710</v>
      </c>
      <c r="L8042" s="847"/>
      <c r="M8042" s="107">
        <v>0</v>
      </c>
    </row>
    <row r="8043" spans="2:13">
      <c r="B8043" s="61" t="s">
        <v>1685</v>
      </c>
      <c r="C8043" s="86" t="s">
        <v>1723</v>
      </c>
      <c r="D8043" s="92" t="s">
        <v>1723</v>
      </c>
      <c r="E8043" s="420" t="s">
        <v>1685</v>
      </c>
      <c r="F8043" s="86" t="s">
        <v>1723</v>
      </c>
      <c r="G8043" s="92" t="s">
        <v>1723</v>
      </c>
      <c r="H8043" s="420" t="s">
        <v>1700</v>
      </c>
      <c r="I8043" s="100">
        <v>0</v>
      </c>
      <c r="J8043" s="106">
        <v>0</v>
      </c>
      <c r="K8043" s="593" t="s">
        <v>2003</v>
      </c>
      <c r="L8043" s="100"/>
      <c r="M8043" s="101">
        <v>0</v>
      </c>
    </row>
    <row r="8044" spans="2:13">
      <c r="B8044" s="61" t="s">
        <v>1686</v>
      </c>
      <c r="C8044" s="94" t="s">
        <v>811</v>
      </c>
      <c r="D8044" s="92">
        <v>100</v>
      </c>
      <c r="E8044" s="420" t="s">
        <v>1686</v>
      </c>
      <c r="F8044" s="86" t="s">
        <v>1722</v>
      </c>
      <c r="G8044" s="92">
        <v>0</v>
      </c>
      <c r="H8044" s="848" t="s">
        <v>1712</v>
      </c>
      <c r="I8044" s="849"/>
      <c r="J8044" s="81" t="s">
        <v>1711</v>
      </c>
      <c r="K8044" s="97">
        <v>30</v>
      </c>
      <c r="L8044" s="82" t="s">
        <v>1705</v>
      </c>
      <c r="M8044" s="98">
        <v>115</v>
      </c>
    </row>
    <row r="8045" spans="2:13">
      <c r="B8045" s="61" t="s">
        <v>1687</v>
      </c>
      <c r="C8045" s="86" t="s">
        <v>693</v>
      </c>
      <c r="D8045" s="92">
        <v>36</v>
      </c>
      <c r="E8045" s="420" t="s">
        <v>1687</v>
      </c>
      <c r="F8045" s="86" t="s">
        <v>1722</v>
      </c>
      <c r="G8045" s="92">
        <v>0</v>
      </c>
      <c r="H8045" s="421"/>
      <c r="I8045" s="421"/>
      <c r="J8045" s="421"/>
      <c r="K8045" s="421"/>
      <c r="L8045" s="421"/>
      <c r="M8045" s="65"/>
    </row>
    <row r="8046" spans="2:13">
      <c r="B8046" s="61" t="s">
        <v>1688</v>
      </c>
      <c r="C8046" s="86" t="s">
        <v>1722</v>
      </c>
      <c r="D8046" s="92">
        <v>0</v>
      </c>
      <c r="E8046" s="420" t="s">
        <v>1688</v>
      </c>
      <c r="F8046" s="86" t="s">
        <v>1722</v>
      </c>
      <c r="G8046" s="92">
        <v>0</v>
      </c>
      <c r="H8046" s="421"/>
      <c r="I8046" s="421"/>
      <c r="J8046" s="421"/>
      <c r="K8046" s="421"/>
      <c r="L8046" s="421"/>
      <c r="M8046" s="65"/>
    </row>
    <row r="8047" spans="2:13">
      <c r="B8047" s="61" t="s">
        <v>1689</v>
      </c>
      <c r="C8047" s="86" t="s">
        <v>1749</v>
      </c>
      <c r="D8047" s="92">
        <v>80</v>
      </c>
      <c r="E8047" s="420" t="s">
        <v>1689</v>
      </c>
      <c r="F8047" s="86" t="s">
        <v>1722</v>
      </c>
      <c r="G8047" s="92">
        <v>0</v>
      </c>
      <c r="H8047" s="421"/>
      <c r="I8047" s="421"/>
      <c r="J8047" s="421"/>
      <c r="K8047" s="421"/>
      <c r="L8047" s="421"/>
      <c r="M8047" s="65"/>
    </row>
    <row r="8048" spans="2:13">
      <c r="B8048" s="61" t="s">
        <v>1690</v>
      </c>
      <c r="C8048" s="94" t="s">
        <v>1252</v>
      </c>
      <c r="D8048" s="92">
        <v>80</v>
      </c>
      <c r="E8048" s="420" t="s">
        <v>1690</v>
      </c>
      <c r="F8048" s="86" t="s">
        <v>1722</v>
      </c>
      <c r="G8048" s="92">
        <v>0</v>
      </c>
      <c r="H8048" s="421"/>
      <c r="I8048" s="421"/>
      <c r="J8048" s="421"/>
      <c r="K8048" s="421"/>
      <c r="L8048" s="421"/>
      <c r="M8048" s="65"/>
    </row>
    <row r="8049" spans="2:13">
      <c r="B8049" s="61" t="s">
        <v>1691</v>
      </c>
      <c r="C8049" s="86" t="s">
        <v>656</v>
      </c>
      <c r="D8049" s="92">
        <v>30</v>
      </c>
      <c r="E8049" s="420" t="s">
        <v>1691</v>
      </c>
      <c r="F8049" s="96" t="s">
        <v>1185</v>
      </c>
      <c r="G8049" s="92">
        <v>80</v>
      </c>
      <c r="H8049" s="86" t="s">
        <v>1716</v>
      </c>
      <c r="I8049" s="421"/>
      <c r="J8049" s="85" t="s">
        <v>1717</v>
      </c>
      <c r="K8049" s="421"/>
      <c r="L8049" s="85" t="s">
        <v>1718</v>
      </c>
      <c r="M8049" s="65"/>
    </row>
    <row r="8050" spans="2:13">
      <c r="B8050" s="61" t="s">
        <v>1692</v>
      </c>
      <c r="C8050" s="86" t="s">
        <v>1722</v>
      </c>
      <c r="D8050" s="92">
        <v>0</v>
      </c>
      <c r="E8050" s="420" t="s">
        <v>1692</v>
      </c>
      <c r="F8050" s="86" t="s">
        <v>1722</v>
      </c>
      <c r="G8050" s="92">
        <v>0</v>
      </c>
      <c r="H8050" s="421"/>
      <c r="I8050" s="421"/>
      <c r="J8050" s="421"/>
      <c r="K8050" s="421"/>
      <c r="L8050" s="421"/>
      <c r="M8050" s="65"/>
    </row>
    <row r="8051" spans="2:13">
      <c r="B8051" s="61" t="s">
        <v>1677</v>
      </c>
      <c r="C8051" s="96" t="s">
        <v>1262</v>
      </c>
      <c r="D8051" s="92">
        <v>110</v>
      </c>
      <c r="E8051" s="420" t="s">
        <v>1677</v>
      </c>
      <c r="F8051" s="86" t="s">
        <v>761</v>
      </c>
      <c r="G8051" s="92">
        <v>80</v>
      </c>
      <c r="H8051" s="421"/>
      <c r="I8051" s="421"/>
      <c r="J8051" s="421"/>
      <c r="K8051" s="421"/>
      <c r="L8051" s="421"/>
      <c r="M8051" s="65"/>
    </row>
    <row r="8052" spans="2:13">
      <c r="B8052" s="61" t="s">
        <v>1693</v>
      </c>
      <c r="C8052" s="96" t="s">
        <v>709</v>
      </c>
      <c r="D8052" s="92">
        <v>70</v>
      </c>
      <c r="E8052" s="420" t="s">
        <v>1693</v>
      </c>
      <c r="F8052" s="86" t="s">
        <v>1722</v>
      </c>
      <c r="G8052" s="92">
        <v>0</v>
      </c>
      <c r="H8052" s="421"/>
      <c r="I8052" s="421"/>
      <c r="J8052" s="421"/>
      <c r="K8052" s="421"/>
      <c r="L8052" s="421"/>
      <c r="M8052" s="65"/>
    </row>
    <row r="8053" spans="2:13" ht="15.75" thickBot="1">
      <c r="B8053" s="102" t="s">
        <v>1729</v>
      </c>
      <c r="C8053" s="93"/>
      <c r="D8053" s="108">
        <v>76</v>
      </c>
      <c r="E8053" s="103" t="s">
        <v>1730</v>
      </c>
      <c r="F8053" s="93"/>
      <c r="G8053" s="108">
        <v>70</v>
      </c>
      <c r="H8053" s="83"/>
      <c r="I8053" s="83"/>
      <c r="J8053" s="83"/>
      <c r="K8053" s="83"/>
      <c r="L8053" s="83"/>
      <c r="M8053" s="84"/>
    </row>
    <row r="8054" spans="2:13" ht="15.75" thickTop="1">
      <c r="B8054" s="104"/>
      <c r="C8054" s="105"/>
      <c r="D8054" s="142"/>
      <c r="E8054" s="104"/>
      <c r="F8054" s="105"/>
      <c r="G8054" s="142"/>
      <c r="H8054" s="58"/>
      <c r="I8054" s="58"/>
      <c r="J8054" s="58"/>
      <c r="K8054" s="58"/>
      <c r="L8054" s="58"/>
      <c r="M8054" s="58"/>
    </row>
    <row r="8055" spans="2:13">
      <c r="B8055" s="104"/>
      <c r="C8055" s="105"/>
      <c r="D8055" s="142"/>
      <c r="E8055" s="104"/>
      <c r="F8055" s="105"/>
      <c r="G8055" s="142"/>
      <c r="H8055" s="58"/>
      <c r="I8055" s="58"/>
      <c r="J8055" s="58"/>
      <c r="K8055" s="58"/>
      <c r="L8055" s="58"/>
      <c r="M8055" s="58"/>
    </row>
    <row r="8056" spans="2:13" ht="15.75" thickBot="1">
      <c r="B8056" s="104"/>
      <c r="C8056" s="105"/>
      <c r="D8056" s="142"/>
      <c r="E8056" s="104"/>
      <c r="F8056" s="105"/>
      <c r="G8056" s="142"/>
      <c r="H8056" s="58"/>
      <c r="I8056" s="58"/>
      <c r="J8056" s="58"/>
      <c r="K8056" s="58"/>
      <c r="L8056" s="58"/>
      <c r="M8056" s="58"/>
    </row>
    <row r="8057" spans="2:13" ht="16.5" thickTop="1" thickBot="1">
      <c r="B8057" s="833" t="s">
        <v>2227</v>
      </c>
      <c r="C8057" s="834"/>
      <c r="D8057" s="835" t="s">
        <v>1658</v>
      </c>
      <c r="E8057" s="836"/>
      <c r="F8057" s="836"/>
      <c r="G8057" s="836"/>
      <c r="H8057" s="836"/>
      <c r="I8057" s="837"/>
      <c r="J8057" s="112"/>
      <c r="K8057" s="59"/>
      <c r="L8057" s="59"/>
      <c r="M8057" s="60"/>
    </row>
    <row r="8058" spans="2:13" ht="15.75" thickTop="1">
      <c r="B8058" s="66" t="s">
        <v>1667</v>
      </c>
      <c r="C8058" s="793" t="s">
        <v>2192</v>
      </c>
      <c r="D8058" s="792" t="s">
        <v>1652</v>
      </c>
      <c r="E8058" s="793" t="s">
        <v>1653</v>
      </c>
      <c r="F8058" s="793" t="s">
        <v>1654</v>
      </c>
      <c r="G8058" s="793" t="s">
        <v>1656</v>
      </c>
      <c r="H8058" s="793" t="s">
        <v>1655</v>
      </c>
      <c r="I8058" s="794" t="s">
        <v>1657</v>
      </c>
      <c r="J8058" s="113"/>
      <c r="K8058" s="796"/>
      <c r="L8058" s="796"/>
      <c r="M8058" s="65"/>
    </row>
    <row r="8059" spans="2:13">
      <c r="B8059" s="66" t="s">
        <v>1757</v>
      </c>
      <c r="C8059" s="86" t="s">
        <v>1792</v>
      </c>
      <c r="D8059" s="87">
        <v>99</v>
      </c>
      <c r="E8059" s="88">
        <v>68</v>
      </c>
      <c r="F8059" s="88">
        <v>83</v>
      </c>
      <c r="G8059" s="88">
        <v>72</v>
      </c>
      <c r="H8059" s="88">
        <v>87</v>
      </c>
      <c r="I8059" s="89">
        <v>51</v>
      </c>
      <c r="J8059" s="113"/>
      <c r="K8059" s="796"/>
      <c r="L8059" s="796"/>
      <c r="M8059" s="65"/>
    </row>
    <row r="8060" spans="2:13">
      <c r="B8060" s="66" t="s">
        <v>1665</v>
      </c>
      <c r="C8060" s="86" t="s">
        <v>8</v>
      </c>
      <c r="D8060" s="838" t="s">
        <v>1669</v>
      </c>
      <c r="E8060" s="839"/>
      <c r="F8060" s="839"/>
      <c r="G8060" s="839"/>
      <c r="H8060" s="839"/>
      <c r="I8060" s="840"/>
      <c r="J8060" s="113"/>
      <c r="K8060" s="796"/>
      <c r="L8060" s="796"/>
      <c r="M8060" s="65"/>
    </row>
    <row r="8061" spans="2:13">
      <c r="B8061" s="66" t="s">
        <v>1666</v>
      </c>
      <c r="C8061" s="86" t="s">
        <v>6</v>
      </c>
      <c r="D8061" s="841" t="s">
        <v>1661</v>
      </c>
      <c r="E8061" s="842"/>
      <c r="F8061" s="842"/>
      <c r="G8061" s="842" t="s">
        <v>1662</v>
      </c>
      <c r="H8061" s="842"/>
      <c r="I8061" s="843"/>
      <c r="J8061" s="113"/>
      <c r="K8061" s="796"/>
      <c r="L8061" s="796"/>
      <c r="M8061" s="65"/>
    </row>
    <row r="8062" spans="2:13">
      <c r="B8062" s="66" t="s">
        <v>1670</v>
      </c>
      <c r="C8062" s="96" t="s">
        <v>1422</v>
      </c>
      <c r="D8062" s="63" t="s">
        <v>1663</v>
      </c>
      <c r="E8062" s="796" t="s">
        <v>978</v>
      </c>
      <c r="F8062" s="796"/>
      <c r="G8062" s="64" t="s">
        <v>1663</v>
      </c>
      <c r="H8062" s="796" t="s">
        <v>627</v>
      </c>
      <c r="I8062" s="70"/>
      <c r="J8062" s="682"/>
      <c r="K8062" s="796"/>
      <c r="L8062" s="796"/>
      <c r="M8062" s="65"/>
    </row>
    <row r="8063" spans="2:13">
      <c r="B8063" s="66" t="s">
        <v>1659</v>
      </c>
      <c r="C8063" s="140">
        <v>367.79</v>
      </c>
      <c r="D8063" s="71" t="s">
        <v>1664</v>
      </c>
      <c r="E8063" s="90">
        <v>90</v>
      </c>
      <c r="F8063" s="68"/>
      <c r="G8063" s="72" t="s">
        <v>1664</v>
      </c>
      <c r="H8063" s="90">
        <v>60</v>
      </c>
      <c r="I8063" s="69"/>
      <c r="J8063" s="152"/>
      <c r="K8063" s="796"/>
      <c r="L8063" s="796"/>
      <c r="M8063" s="65"/>
    </row>
    <row r="8064" spans="2:13">
      <c r="B8064" s="66" t="s">
        <v>1660</v>
      </c>
      <c r="C8064" s="140">
        <v>271.32</v>
      </c>
      <c r="D8064" s="838" t="s">
        <v>1668</v>
      </c>
      <c r="E8064" s="839"/>
      <c r="F8064" s="839"/>
      <c r="G8064" s="839"/>
      <c r="H8064" s="839"/>
      <c r="I8064" s="840"/>
      <c r="J8064" s="152"/>
      <c r="K8064" s="796"/>
      <c r="L8064" s="796"/>
      <c r="M8064" s="65"/>
    </row>
    <row r="8065" spans="2:13">
      <c r="B8065" s="66" t="s">
        <v>1728</v>
      </c>
      <c r="C8065" s="140">
        <v>346.68</v>
      </c>
      <c r="D8065" s="841" t="s">
        <v>1661</v>
      </c>
      <c r="E8065" s="842"/>
      <c r="F8065" s="842"/>
      <c r="G8065" s="842" t="s">
        <v>1662</v>
      </c>
      <c r="H8065" s="842"/>
      <c r="I8065" s="843"/>
      <c r="J8065" s="152"/>
      <c r="K8065" s="796"/>
      <c r="L8065" s="796"/>
      <c r="M8065" s="65"/>
    </row>
    <row r="8066" spans="2:13">
      <c r="B8066" s="66" t="s">
        <v>1713</v>
      </c>
      <c r="C8066" s="140">
        <v>1.52</v>
      </c>
      <c r="D8066" s="63" t="s">
        <v>1663</v>
      </c>
      <c r="E8066" s="796" t="s">
        <v>979</v>
      </c>
      <c r="F8066" s="796"/>
      <c r="G8066" s="64" t="s">
        <v>1663</v>
      </c>
      <c r="H8066" s="796" t="s">
        <v>634</v>
      </c>
      <c r="I8066" s="70"/>
      <c r="J8066" s="152"/>
      <c r="K8066" s="796"/>
      <c r="L8066" s="796"/>
      <c r="M8066" s="65"/>
    </row>
    <row r="8067" spans="2:13">
      <c r="B8067" s="66" t="s">
        <v>1714</v>
      </c>
      <c r="C8067" s="140">
        <v>0.78</v>
      </c>
      <c r="D8067" s="63" t="s">
        <v>1664</v>
      </c>
      <c r="E8067" s="90">
        <v>126</v>
      </c>
      <c r="F8067" s="68"/>
      <c r="G8067" s="72" t="s">
        <v>1664</v>
      </c>
      <c r="H8067" s="91">
        <v>71</v>
      </c>
      <c r="I8067" s="70"/>
      <c r="J8067" s="152"/>
      <c r="K8067" s="796"/>
      <c r="L8067" s="796"/>
      <c r="M8067" s="65"/>
    </row>
    <row r="8068" spans="2:13">
      <c r="B8068" s="844" t="s">
        <v>1671</v>
      </c>
      <c r="C8068" s="839"/>
      <c r="D8068" s="840"/>
      <c r="E8068" s="838" t="s">
        <v>1672</v>
      </c>
      <c r="F8068" s="839"/>
      <c r="G8068" s="840"/>
      <c r="H8068" s="838" t="s">
        <v>1673</v>
      </c>
      <c r="I8068" s="839"/>
      <c r="J8068" s="840"/>
      <c r="K8068" s="838" t="s">
        <v>1701</v>
      </c>
      <c r="L8068" s="839"/>
      <c r="M8068" s="845"/>
    </row>
    <row r="8069" spans="2:13">
      <c r="B8069" s="73" t="s">
        <v>1674</v>
      </c>
      <c r="C8069" s="793" t="s">
        <v>1675</v>
      </c>
      <c r="D8069" s="794" t="s">
        <v>1676</v>
      </c>
      <c r="E8069" s="792" t="s">
        <v>1674</v>
      </c>
      <c r="F8069" s="793" t="s">
        <v>1675</v>
      </c>
      <c r="G8069" s="794" t="s">
        <v>1676</v>
      </c>
      <c r="H8069" s="792" t="s">
        <v>1694</v>
      </c>
      <c r="I8069" s="793" t="s">
        <v>1731</v>
      </c>
      <c r="J8069" s="794" t="s">
        <v>1732</v>
      </c>
      <c r="K8069" s="792" t="s">
        <v>1702</v>
      </c>
      <c r="L8069" s="793"/>
      <c r="M8069" s="77" t="s">
        <v>1703</v>
      </c>
    </row>
    <row r="8070" spans="2:13">
      <c r="B8070" s="61" t="s">
        <v>1678</v>
      </c>
      <c r="C8070" s="86" t="s">
        <v>1144</v>
      </c>
      <c r="D8070" s="92">
        <v>102</v>
      </c>
      <c r="E8070" s="795" t="s">
        <v>1678</v>
      </c>
      <c r="F8070" s="94" t="s">
        <v>944</v>
      </c>
      <c r="G8070" s="92">
        <v>68</v>
      </c>
      <c r="H8070" s="795" t="s">
        <v>1695</v>
      </c>
      <c r="I8070" s="86">
        <v>0</v>
      </c>
      <c r="J8070" s="92">
        <v>0</v>
      </c>
      <c r="K8070" s="795" t="s">
        <v>1704</v>
      </c>
      <c r="L8070" s="796"/>
      <c r="M8070" s="107">
        <v>30</v>
      </c>
    </row>
    <row r="8071" spans="2:13">
      <c r="B8071" s="61" t="s">
        <v>1679</v>
      </c>
      <c r="C8071" s="86" t="s">
        <v>1722</v>
      </c>
      <c r="D8071" s="92">
        <v>0</v>
      </c>
      <c r="E8071" s="795" t="s">
        <v>1679</v>
      </c>
      <c r="F8071" s="86" t="s">
        <v>1722</v>
      </c>
      <c r="G8071" s="92">
        <v>0</v>
      </c>
      <c r="H8071" s="795" t="s">
        <v>1696</v>
      </c>
      <c r="I8071" s="86">
        <v>90</v>
      </c>
      <c r="J8071" s="92">
        <v>-50</v>
      </c>
      <c r="K8071" s="795" t="s">
        <v>1735</v>
      </c>
      <c r="L8071" s="796"/>
      <c r="M8071" s="107">
        <v>111</v>
      </c>
    </row>
    <row r="8072" spans="2:13">
      <c r="B8072" s="61" t="s">
        <v>1680</v>
      </c>
      <c r="C8072" s="86" t="s">
        <v>1722</v>
      </c>
      <c r="D8072" s="92">
        <v>0</v>
      </c>
      <c r="E8072" s="795" t="s">
        <v>1680</v>
      </c>
      <c r="F8072" s="86" t="s">
        <v>1722</v>
      </c>
      <c r="G8072" s="92">
        <v>0</v>
      </c>
      <c r="H8072" s="795" t="s">
        <v>1697</v>
      </c>
      <c r="I8072" s="86">
        <v>0</v>
      </c>
      <c r="J8072" s="92">
        <v>30</v>
      </c>
      <c r="K8072" s="67" t="s">
        <v>1706</v>
      </c>
      <c r="L8072" s="68"/>
      <c r="M8072" s="101">
        <v>0</v>
      </c>
    </row>
    <row r="8073" spans="2:13">
      <c r="B8073" s="61" t="s">
        <v>1681</v>
      </c>
      <c r="C8073" s="86" t="s">
        <v>1722</v>
      </c>
      <c r="D8073" s="92">
        <v>0</v>
      </c>
      <c r="E8073" s="795" t="s">
        <v>1681</v>
      </c>
      <c r="F8073" s="86" t="s">
        <v>1722</v>
      </c>
      <c r="G8073" s="92">
        <v>0</v>
      </c>
      <c r="H8073" s="795" t="s">
        <v>1698</v>
      </c>
      <c r="I8073" s="86">
        <v>0</v>
      </c>
      <c r="J8073" s="92">
        <v>0</v>
      </c>
      <c r="K8073" s="838" t="s">
        <v>1707</v>
      </c>
      <c r="L8073" s="839"/>
      <c r="M8073" s="845"/>
    </row>
    <row r="8074" spans="2:13">
      <c r="B8074" s="61" t="s">
        <v>1682</v>
      </c>
      <c r="C8074" s="86" t="s">
        <v>1723</v>
      </c>
      <c r="D8074" s="92" t="s">
        <v>1723</v>
      </c>
      <c r="E8074" s="795" t="s">
        <v>1682</v>
      </c>
      <c r="F8074" s="86" t="s">
        <v>1723</v>
      </c>
      <c r="G8074" s="92" t="s">
        <v>1723</v>
      </c>
      <c r="H8074" s="796" t="s">
        <v>1724</v>
      </c>
      <c r="I8074" s="86">
        <v>50</v>
      </c>
      <c r="J8074" s="92">
        <v>0</v>
      </c>
      <c r="K8074" s="846" t="s">
        <v>1708</v>
      </c>
      <c r="L8074" s="847"/>
      <c r="M8074" s="107">
        <v>0</v>
      </c>
    </row>
    <row r="8075" spans="2:13">
      <c r="B8075" s="61" t="s">
        <v>1683</v>
      </c>
      <c r="C8075" s="86" t="s">
        <v>1722</v>
      </c>
      <c r="D8075" s="92">
        <v>0</v>
      </c>
      <c r="E8075" s="795" t="s">
        <v>1683</v>
      </c>
      <c r="F8075" s="86" t="s">
        <v>1722</v>
      </c>
      <c r="G8075" s="92">
        <v>0</v>
      </c>
      <c r="H8075" s="795" t="s">
        <v>1699</v>
      </c>
      <c r="I8075" s="86">
        <v>0</v>
      </c>
      <c r="J8075" s="92">
        <v>0</v>
      </c>
      <c r="K8075" s="846" t="s">
        <v>1709</v>
      </c>
      <c r="L8075" s="847"/>
      <c r="M8075" s="107">
        <v>0</v>
      </c>
    </row>
    <row r="8076" spans="2:13">
      <c r="B8076" s="61" t="s">
        <v>1684</v>
      </c>
      <c r="C8076" s="94" t="s">
        <v>1155</v>
      </c>
      <c r="D8076" s="92">
        <v>40</v>
      </c>
      <c r="E8076" s="795" t="s">
        <v>1684</v>
      </c>
      <c r="F8076" s="86" t="s">
        <v>1722</v>
      </c>
      <c r="G8076" s="92">
        <v>0</v>
      </c>
      <c r="H8076" s="795" t="s">
        <v>1685</v>
      </c>
      <c r="I8076" s="86">
        <v>85</v>
      </c>
      <c r="J8076" s="92">
        <v>0</v>
      </c>
      <c r="K8076" s="846" t="s">
        <v>1710</v>
      </c>
      <c r="L8076" s="847"/>
      <c r="M8076" s="107">
        <v>0</v>
      </c>
    </row>
    <row r="8077" spans="2:13">
      <c r="B8077" s="61" t="s">
        <v>1685</v>
      </c>
      <c r="C8077" s="86" t="s">
        <v>1722</v>
      </c>
      <c r="D8077" s="92">
        <v>0</v>
      </c>
      <c r="E8077" s="795" t="s">
        <v>1685</v>
      </c>
      <c r="F8077" s="86" t="s">
        <v>1722</v>
      </c>
      <c r="G8077" s="92">
        <v>0</v>
      </c>
      <c r="H8077" s="795" t="s">
        <v>1700</v>
      </c>
      <c r="I8077" s="100">
        <v>0</v>
      </c>
      <c r="J8077" s="106">
        <v>0</v>
      </c>
      <c r="K8077" s="593" t="s">
        <v>2003</v>
      </c>
      <c r="L8077" s="100"/>
      <c r="M8077" s="101" t="s">
        <v>2004</v>
      </c>
    </row>
    <row r="8078" spans="2:13">
      <c r="B8078" s="61" t="s">
        <v>1686</v>
      </c>
      <c r="C8078" s="94" t="s">
        <v>811</v>
      </c>
      <c r="D8078" s="92">
        <v>100</v>
      </c>
      <c r="E8078" s="795" t="s">
        <v>1686</v>
      </c>
      <c r="F8078" s="86" t="s">
        <v>1722</v>
      </c>
      <c r="G8078" s="92">
        <v>0</v>
      </c>
      <c r="H8078" s="848" t="s">
        <v>1712</v>
      </c>
      <c r="I8078" s="849"/>
      <c r="J8078" s="81" t="s">
        <v>1711</v>
      </c>
      <c r="K8078" s="97">
        <v>20</v>
      </c>
      <c r="L8078" s="82" t="s">
        <v>1705</v>
      </c>
      <c r="M8078" s="98">
        <v>150</v>
      </c>
    </row>
    <row r="8079" spans="2:13">
      <c r="B8079" s="61" t="s">
        <v>1687</v>
      </c>
      <c r="C8079" s="86" t="s">
        <v>1723</v>
      </c>
      <c r="D8079" s="92" t="s">
        <v>1723</v>
      </c>
      <c r="E8079" s="795" t="s">
        <v>1687</v>
      </c>
      <c r="F8079" s="86" t="s">
        <v>1723</v>
      </c>
      <c r="G8079" s="92" t="s">
        <v>1723</v>
      </c>
      <c r="H8079" s="796"/>
      <c r="I8079" s="796"/>
      <c r="J8079" s="796"/>
      <c r="K8079" s="796"/>
      <c r="L8079" s="796"/>
      <c r="M8079" s="65"/>
    </row>
    <row r="8080" spans="2:13">
      <c r="B8080" s="61" t="s">
        <v>1688</v>
      </c>
      <c r="C8080" s="86" t="s">
        <v>1722</v>
      </c>
      <c r="D8080" s="92">
        <v>0</v>
      </c>
      <c r="E8080" s="795" t="s">
        <v>1688</v>
      </c>
      <c r="F8080" s="86" t="s">
        <v>1722</v>
      </c>
      <c r="G8080" s="92">
        <v>0</v>
      </c>
      <c r="H8080" s="796"/>
      <c r="I8080" s="796"/>
      <c r="J8080" s="796"/>
      <c r="K8080" s="796"/>
      <c r="L8080" s="796"/>
      <c r="M8080" s="65"/>
    </row>
    <row r="8081" spans="2:13">
      <c r="B8081" s="61" t="s">
        <v>1689</v>
      </c>
      <c r="C8081" s="94" t="s">
        <v>879</v>
      </c>
      <c r="D8081" s="92">
        <v>51</v>
      </c>
      <c r="E8081" s="795" t="s">
        <v>1689</v>
      </c>
      <c r="F8081" s="94" t="s">
        <v>1196</v>
      </c>
      <c r="G8081" s="92">
        <v>60</v>
      </c>
      <c r="H8081" s="796"/>
      <c r="I8081" s="796"/>
      <c r="J8081" s="796"/>
      <c r="K8081" s="796"/>
      <c r="L8081" s="796"/>
      <c r="M8081" s="65"/>
    </row>
    <row r="8082" spans="2:13">
      <c r="B8082" s="61" t="s">
        <v>1690</v>
      </c>
      <c r="C8082" s="86" t="s">
        <v>1722</v>
      </c>
      <c r="D8082" s="92">
        <v>0</v>
      </c>
      <c r="E8082" s="795" t="s">
        <v>1690</v>
      </c>
      <c r="F8082" s="86" t="s">
        <v>1722</v>
      </c>
      <c r="G8082" s="92">
        <v>0</v>
      </c>
      <c r="H8082" s="796"/>
      <c r="I8082" s="796"/>
      <c r="J8082" s="796"/>
      <c r="K8082" s="796"/>
      <c r="L8082" s="796"/>
      <c r="M8082" s="65"/>
    </row>
    <row r="8083" spans="2:13">
      <c r="B8083" s="61" t="s">
        <v>1691</v>
      </c>
      <c r="C8083" s="86" t="s">
        <v>1722</v>
      </c>
      <c r="D8083" s="92">
        <v>0</v>
      </c>
      <c r="E8083" s="795" t="s">
        <v>1691</v>
      </c>
      <c r="F8083" s="109" t="s">
        <v>1073</v>
      </c>
      <c r="G8083" s="92">
        <v>60</v>
      </c>
      <c r="H8083" s="86" t="s">
        <v>1716</v>
      </c>
      <c r="I8083" s="796"/>
      <c r="J8083" s="85" t="s">
        <v>1717</v>
      </c>
      <c r="K8083" s="796"/>
      <c r="L8083" s="85" t="s">
        <v>1718</v>
      </c>
      <c r="M8083" s="65"/>
    </row>
    <row r="8084" spans="2:13">
      <c r="B8084" s="61" t="s">
        <v>1692</v>
      </c>
      <c r="C8084" s="86" t="s">
        <v>1074</v>
      </c>
      <c r="D8084" s="92">
        <v>120</v>
      </c>
      <c r="E8084" s="795" t="s">
        <v>1692</v>
      </c>
      <c r="F8084" s="86" t="s">
        <v>1332</v>
      </c>
      <c r="G8084" s="92">
        <v>40</v>
      </c>
      <c r="H8084" s="796"/>
      <c r="I8084" s="796"/>
      <c r="J8084" s="796"/>
      <c r="K8084" s="796"/>
      <c r="L8084" s="796"/>
      <c r="M8084" s="65"/>
    </row>
    <row r="8085" spans="2:13">
      <c r="B8085" s="61" t="s">
        <v>1677</v>
      </c>
      <c r="C8085" s="86" t="s">
        <v>1722</v>
      </c>
      <c r="D8085" s="92">
        <v>0</v>
      </c>
      <c r="E8085" s="795" t="s">
        <v>1677</v>
      </c>
      <c r="F8085" s="86" t="s">
        <v>1722</v>
      </c>
      <c r="G8085" s="92">
        <v>0</v>
      </c>
      <c r="H8085" s="796"/>
      <c r="I8085" s="796"/>
      <c r="J8085" s="796"/>
      <c r="K8085" s="796"/>
      <c r="L8085" s="796"/>
      <c r="M8085" s="65"/>
    </row>
    <row r="8086" spans="2:13">
      <c r="B8086" s="61" t="s">
        <v>1693</v>
      </c>
      <c r="C8086" s="94" t="s">
        <v>1247</v>
      </c>
      <c r="D8086" s="92">
        <v>63</v>
      </c>
      <c r="E8086" s="795" t="s">
        <v>1693</v>
      </c>
      <c r="F8086" s="86" t="s">
        <v>1722</v>
      </c>
      <c r="G8086" s="92">
        <v>0</v>
      </c>
      <c r="H8086" s="796"/>
      <c r="I8086" s="796"/>
      <c r="J8086" s="796"/>
      <c r="K8086" s="796"/>
      <c r="L8086" s="796"/>
      <c r="M8086" s="65"/>
    </row>
    <row r="8087" spans="2:13" ht="15.75" thickBot="1">
      <c r="B8087" s="102" t="s">
        <v>1729</v>
      </c>
      <c r="C8087" s="93"/>
      <c r="D8087" s="108">
        <v>79</v>
      </c>
      <c r="E8087" s="103" t="s">
        <v>1730</v>
      </c>
      <c r="F8087" s="93"/>
      <c r="G8087" s="108">
        <v>57</v>
      </c>
      <c r="H8087" s="83"/>
      <c r="I8087" s="83"/>
      <c r="J8087" s="83"/>
      <c r="K8087" s="83"/>
      <c r="L8087" s="83"/>
      <c r="M8087" s="84"/>
    </row>
    <row r="8088" spans="2:13" ht="15.75" thickTop="1">
      <c r="B8088" s="104"/>
      <c r="C8088" s="105"/>
      <c r="D8088" s="142"/>
      <c r="E8088" s="104"/>
      <c r="F8088" s="105"/>
      <c r="G8088" s="142"/>
      <c r="H8088" s="58"/>
      <c r="I8088" s="58"/>
      <c r="J8088" s="58"/>
      <c r="K8088" s="58"/>
      <c r="L8088" s="58"/>
      <c r="M8088" s="58"/>
    </row>
    <row r="8089" spans="2:13">
      <c r="B8089" s="104"/>
      <c r="C8089" s="105"/>
      <c r="D8089" s="142"/>
      <c r="E8089" s="104"/>
      <c r="F8089" s="105"/>
      <c r="G8089" s="142"/>
      <c r="H8089" s="58"/>
      <c r="I8089" s="58"/>
      <c r="J8089" s="58"/>
      <c r="K8089" s="58"/>
      <c r="L8089" s="58"/>
      <c r="M8089" s="58"/>
    </row>
    <row r="8090" spans="2:13" ht="15.75" thickBot="1">
      <c r="B8090" s="104"/>
      <c r="C8090" s="105"/>
      <c r="D8090" s="142"/>
      <c r="E8090" s="104"/>
      <c r="F8090" s="105"/>
      <c r="G8090" s="142"/>
      <c r="H8090" s="58"/>
      <c r="I8090" s="58"/>
      <c r="J8090" s="58"/>
      <c r="K8090" s="58"/>
      <c r="L8090" s="58"/>
      <c r="M8090" s="58"/>
    </row>
    <row r="8091" spans="2:13" ht="16.5" thickTop="1" thickBot="1">
      <c r="B8091" s="833" t="s">
        <v>2228</v>
      </c>
      <c r="C8091" s="834"/>
      <c r="D8091" s="835" t="s">
        <v>1658</v>
      </c>
      <c r="E8091" s="836"/>
      <c r="F8091" s="836"/>
      <c r="G8091" s="836"/>
      <c r="H8091" s="836"/>
      <c r="I8091" s="837"/>
      <c r="J8091" s="228"/>
      <c r="K8091" s="59"/>
      <c r="L8091" s="59"/>
      <c r="M8091" s="60"/>
    </row>
    <row r="8092" spans="2:13" ht="15.75" thickTop="1">
      <c r="B8092" s="66" t="s">
        <v>1667</v>
      </c>
      <c r="C8092" s="798" t="s">
        <v>2107</v>
      </c>
      <c r="D8092" s="797" t="s">
        <v>1652</v>
      </c>
      <c r="E8092" s="798" t="s">
        <v>1653</v>
      </c>
      <c r="F8092" s="798" t="s">
        <v>1654</v>
      </c>
      <c r="G8092" s="798" t="s">
        <v>1656</v>
      </c>
      <c r="H8092" s="798" t="s">
        <v>1655</v>
      </c>
      <c r="I8092" s="799" t="s">
        <v>1657</v>
      </c>
      <c r="J8092" s="229"/>
      <c r="K8092" s="801"/>
      <c r="L8092" s="801"/>
      <c r="M8092" s="65"/>
    </row>
    <row r="8093" spans="2:13">
      <c r="B8093" s="66" t="s">
        <v>1757</v>
      </c>
      <c r="C8093" s="86" t="s">
        <v>1792</v>
      </c>
      <c r="D8093" s="87">
        <v>78</v>
      </c>
      <c r="E8093" s="88">
        <v>84</v>
      </c>
      <c r="F8093" s="88">
        <v>78</v>
      </c>
      <c r="G8093" s="88">
        <v>109</v>
      </c>
      <c r="H8093" s="88">
        <v>85</v>
      </c>
      <c r="I8093" s="89">
        <v>100</v>
      </c>
      <c r="J8093" s="229"/>
      <c r="K8093" s="801"/>
      <c r="L8093" s="801"/>
      <c r="M8093" s="65"/>
    </row>
    <row r="8094" spans="2:13">
      <c r="B8094" s="66" t="s">
        <v>1665</v>
      </c>
      <c r="C8094" s="86" t="s">
        <v>5</v>
      </c>
      <c r="D8094" s="838" t="s">
        <v>1669</v>
      </c>
      <c r="E8094" s="839"/>
      <c r="F8094" s="839"/>
      <c r="G8094" s="839"/>
      <c r="H8094" s="839"/>
      <c r="I8094" s="840"/>
      <c r="J8094" s="229"/>
      <c r="K8094" s="801"/>
      <c r="L8094" s="801"/>
      <c r="M8094" s="65"/>
    </row>
    <row r="8095" spans="2:13">
      <c r="B8095" s="66" t="s">
        <v>1666</v>
      </c>
      <c r="C8095" s="86" t="s">
        <v>1723</v>
      </c>
      <c r="D8095" s="841" t="s">
        <v>1661</v>
      </c>
      <c r="E8095" s="842"/>
      <c r="F8095" s="842"/>
      <c r="G8095" s="842" t="s">
        <v>1662</v>
      </c>
      <c r="H8095" s="842"/>
      <c r="I8095" s="843"/>
      <c r="J8095" s="229"/>
      <c r="K8095" s="801"/>
      <c r="L8095" s="801"/>
      <c r="M8095" s="65"/>
    </row>
    <row r="8096" spans="2:13">
      <c r="B8096" s="66" t="s">
        <v>1670</v>
      </c>
      <c r="C8096" s="86" t="s">
        <v>1420</v>
      </c>
      <c r="D8096" s="63" t="s">
        <v>1663</v>
      </c>
      <c r="E8096" s="801" t="s">
        <v>856</v>
      </c>
      <c r="F8096" s="801"/>
      <c r="G8096" s="64" t="s">
        <v>1663</v>
      </c>
      <c r="H8096" s="801" t="s">
        <v>1723</v>
      </c>
      <c r="I8096" s="70"/>
      <c r="J8096" s="229"/>
      <c r="K8096" s="801"/>
      <c r="L8096" s="801"/>
      <c r="M8096" s="65"/>
    </row>
    <row r="8097" spans="2:13">
      <c r="B8097" s="66" t="s">
        <v>1659</v>
      </c>
      <c r="C8097" s="140">
        <v>709.58</v>
      </c>
      <c r="D8097" s="71" t="s">
        <v>1664</v>
      </c>
      <c r="E8097" s="90">
        <v>120</v>
      </c>
      <c r="F8097" s="68"/>
      <c r="G8097" s="72" t="s">
        <v>1664</v>
      </c>
      <c r="H8097" s="90" t="s">
        <v>1723</v>
      </c>
      <c r="I8097" s="69"/>
      <c r="J8097" s="229"/>
      <c r="K8097" s="801"/>
      <c r="L8097" s="801"/>
      <c r="M8097" s="65"/>
    </row>
    <row r="8098" spans="2:13">
      <c r="B8098" s="66" t="s">
        <v>1660</v>
      </c>
      <c r="C8098" s="140">
        <v>248.41</v>
      </c>
      <c r="D8098" s="838" t="s">
        <v>1668</v>
      </c>
      <c r="E8098" s="839"/>
      <c r="F8098" s="839"/>
      <c r="G8098" s="839"/>
      <c r="H8098" s="839"/>
      <c r="I8098" s="840"/>
      <c r="J8098" s="229"/>
      <c r="K8098" s="801"/>
      <c r="L8098" s="801"/>
      <c r="M8098" s="65"/>
    </row>
    <row r="8099" spans="2:13">
      <c r="B8099" s="66" t="s">
        <v>1728</v>
      </c>
      <c r="C8099" s="140">
        <v>247.06</v>
      </c>
      <c r="D8099" s="841" t="s">
        <v>1661</v>
      </c>
      <c r="E8099" s="842"/>
      <c r="F8099" s="842"/>
      <c r="G8099" s="842" t="s">
        <v>1662</v>
      </c>
      <c r="H8099" s="842"/>
      <c r="I8099" s="843"/>
      <c r="J8099" s="229"/>
      <c r="K8099" s="801"/>
      <c r="L8099" s="801"/>
      <c r="M8099" s="65"/>
    </row>
    <row r="8100" spans="2:13">
      <c r="B8100" s="66" t="s">
        <v>1713</v>
      </c>
      <c r="C8100" s="140">
        <v>1.2</v>
      </c>
      <c r="D8100" s="63" t="s">
        <v>1663</v>
      </c>
      <c r="E8100" s="801" t="s">
        <v>1077</v>
      </c>
      <c r="F8100" s="801"/>
      <c r="G8100" s="64" t="s">
        <v>1663</v>
      </c>
      <c r="H8100" s="801" t="s">
        <v>1723</v>
      </c>
      <c r="I8100" s="70"/>
      <c r="J8100" s="229"/>
      <c r="K8100" s="801"/>
      <c r="L8100" s="801"/>
      <c r="M8100" s="65"/>
    </row>
    <row r="8101" spans="2:13">
      <c r="B8101" s="66" t="s">
        <v>1714</v>
      </c>
      <c r="C8101" s="140">
        <v>1.54</v>
      </c>
      <c r="D8101" s="63" t="s">
        <v>1664</v>
      </c>
      <c r="E8101" s="90">
        <v>126</v>
      </c>
      <c r="F8101" s="68"/>
      <c r="G8101" s="72" t="s">
        <v>1664</v>
      </c>
      <c r="H8101" s="91" t="s">
        <v>1723</v>
      </c>
      <c r="I8101" s="70"/>
      <c r="J8101" s="229"/>
      <c r="K8101" s="801"/>
      <c r="L8101" s="801"/>
      <c r="M8101" s="65"/>
    </row>
    <row r="8102" spans="2:13">
      <c r="B8102" s="844" t="s">
        <v>1671</v>
      </c>
      <c r="C8102" s="839"/>
      <c r="D8102" s="840"/>
      <c r="E8102" s="838" t="s">
        <v>1672</v>
      </c>
      <c r="F8102" s="839"/>
      <c r="G8102" s="840"/>
      <c r="H8102" s="838" t="s">
        <v>1673</v>
      </c>
      <c r="I8102" s="839"/>
      <c r="J8102" s="840"/>
      <c r="K8102" s="838" t="s">
        <v>1701</v>
      </c>
      <c r="L8102" s="839"/>
      <c r="M8102" s="845"/>
    </row>
    <row r="8103" spans="2:13">
      <c r="B8103" s="73" t="s">
        <v>1674</v>
      </c>
      <c r="C8103" s="798" t="s">
        <v>1675</v>
      </c>
      <c r="D8103" s="799" t="s">
        <v>1676</v>
      </c>
      <c r="E8103" s="797" t="s">
        <v>1674</v>
      </c>
      <c r="F8103" s="798" t="s">
        <v>1675</v>
      </c>
      <c r="G8103" s="799" t="s">
        <v>1676</v>
      </c>
      <c r="H8103" s="797" t="s">
        <v>1694</v>
      </c>
      <c r="I8103" s="798" t="s">
        <v>1731</v>
      </c>
      <c r="J8103" s="799" t="s">
        <v>1732</v>
      </c>
      <c r="K8103" s="797" t="s">
        <v>1702</v>
      </c>
      <c r="L8103" s="798"/>
      <c r="M8103" s="77" t="s">
        <v>1703</v>
      </c>
    </row>
    <row r="8104" spans="2:13">
      <c r="B8104" s="61" t="s">
        <v>1678</v>
      </c>
      <c r="C8104" s="86" t="s">
        <v>1144</v>
      </c>
      <c r="D8104" s="92">
        <v>102</v>
      </c>
      <c r="E8104" s="800" t="s">
        <v>1678</v>
      </c>
      <c r="F8104" s="94" t="s">
        <v>944</v>
      </c>
      <c r="G8104" s="92">
        <v>68</v>
      </c>
      <c r="H8104" s="800" t="s">
        <v>1695</v>
      </c>
      <c r="I8104" s="86">
        <v>75</v>
      </c>
      <c r="J8104" s="92">
        <v>10</v>
      </c>
      <c r="K8104" s="800" t="s">
        <v>1704</v>
      </c>
      <c r="L8104" s="801"/>
      <c r="M8104" s="107">
        <v>0</v>
      </c>
    </row>
    <row r="8105" spans="2:13">
      <c r="B8105" s="61" t="s">
        <v>1679</v>
      </c>
      <c r="C8105" s="86" t="s">
        <v>1723</v>
      </c>
      <c r="D8105" s="92" t="s">
        <v>1723</v>
      </c>
      <c r="E8105" s="800" t="s">
        <v>1679</v>
      </c>
      <c r="F8105" s="86" t="s">
        <v>1723</v>
      </c>
      <c r="G8105" s="92" t="s">
        <v>1723</v>
      </c>
      <c r="H8105" s="800" t="s">
        <v>1696</v>
      </c>
      <c r="I8105" s="86">
        <v>90</v>
      </c>
      <c r="J8105" s="92">
        <v>0</v>
      </c>
      <c r="K8105" s="800" t="s">
        <v>1735</v>
      </c>
      <c r="L8105" s="801"/>
      <c r="M8105" s="107">
        <v>0</v>
      </c>
    </row>
    <row r="8106" spans="2:13">
      <c r="B8106" s="61" t="s">
        <v>1680</v>
      </c>
      <c r="C8106" s="86" t="s">
        <v>1722</v>
      </c>
      <c r="D8106" s="92">
        <v>0</v>
      </c>
      <c r="E8106" s="800" t="s">
        <v>1680</v>
      </c>
      <c r="F8106" s="86" t="s">
        <v>1722</v>
      </c>
      <c r="G8106" s="92">
        <v>0</v>
      </c>
      <c r="H8106" s="800" t="s">
        <v>1697</v>
      </c>
      <c r="I8106" s="86">
        <v>0</v>
      </c>
      <c r="J8106" s="92">
        <v>30</v>
      </c>
      <c r="K8106" s="67" t="s">
        <v>1706</v>
      </c>
      <c r="L8106" s="68"/>
      <c r="M8106" s="101">
        <v>0</v>
      </c>
    </row>
    <row r="8107" spans="2:13">
      <c r="B8107" s="61" t="s">
        <v>1681</v>
      </c>
      <c r="C8107" s="109" t="s">
        <v>1784</v>
      </c>
      <c r="D8107" s="92">
        <v>75</v>
      </c>
      <c r="E8107" s="800" t="s">
        <v>1681</v>
      </c>
      <c r="F8107" s="86" t="s">
        <v>1722</v>
      </c>
      <c r="G8107" s="92">
        <v>0</v>
      </c>
      <c r="H8107" s="800" t="s">
        <v>1698</v>
      </c>
      <c r="I8107" s="86">
        <v>0</v>
      </c>
      <c r="J8107" s="92">
        <v>0</v>
      </c>
      <c r="K8107" s="838" t="s">
        <v>1707</v>
      </c>
      <c r="L8107" s="839"/>
      <c r="M8107" s="845"/>
    </row>
    <row r="8108" spans="2:13">
      <c r="B8108" s="61" t="s">
        <v>1682</v>
      </c>
      <c r="C8108" s="86" t="s">
        <v>1722</v>
      </c>
      <c r="D8108" s="92">
        <v>0</v>
      </c>
      <c r="E8108" s="800" t="s">
        <v>1682</v>
      </c>
      <c r="F8108" s="94" t="s">
        <v>1908</v>
      </c>
      <c r="G8108" s="92">
        <v>60</v>
      </c>
      <c r="H8108" s="801" t="s">
        <v>1724</v>
      </c>
      <c r="I8108" s="86">
        <v>50</v>
      </c>
      <c r="J8108" s="92">
        <v>0</v>
      </c>
      <c r="K8108" s="846" t="s">
        <v>1708</v>
      </c>
      <c r="L8108" s="847"/>
      <c r="M8108" s="107">
        <v>0</v>
      </c>
    </row>
    <row r="8109" spans="2:13">
      <c r="B8109" s="61" t="s">
        <v>1683</v>
      </c>
      <c r="C8109" s="86" t="s">
        <v>1722</v>
      </c>
      <c r="D8109" s="92">
        <v>0</v>
      </c>
      <c r="E8109" s="800" t="s">
        <v>1683</v>
      </c>
      <c r="F8109" s="86" t="s">
        <v>1722</v>
      </c>
      <c r="G8109" s="92">
        <v>0</v>
      </c>
      <c r="H8109" s="800" t="s">
        <v>1699</v>
      </c>
      <c r="I8109" s="86">
        <v>0</v>
      </c>
      <c r="J8109" s="92">
        <v>10</v>
      </c>
      <c r="K8109" s="846" t="s">
        <v>1709</v>
      </c>
      <c r="L8109" s="847"/>
      <c r="M8109" s="107">
        <v>0</v>
      </c>
    </row>
    <row r="8110" spans="2:13">
      <c r="B8110" s="61" t="s">
        <v>1684</v>
      </c>
      <c r="C8110" s="96" t="s">
        <v>869</v>
      </c>
      <c r="D8110" s="92">
        <v>150</v>
      </c>
      <c r="E8110" s="800" t="s">
        <v>1684</v>
      </c>
      <c r="F8110" s="94" t="s">
        <v>866</v>
      </c>
      <c r="G8110" s="92">
        <v>84</v>
      </c>
      <c r="H8110" s="800" t="s">
        <v>1685</v>
      </c>
      <c r="I8110" s="86">
        <v>85</v>
      </c>
      <c r="J8110" s="92">
        <v>0</v>
      </c>
      <c r="K8110" s="846" t="s">
        <v>1710</v>
      </c>
      <c r="L8110" s="847"/>
      <c r="M8110" s="107">
        <v>0</v>
      </c>
    </row>
    <row r="8111" spans="2:13">
      <c r="B8111" s="61" t="s">
        <v>1685</v>
      </c>
      <c r="C8111" s="86" t="s">
        <v>1722</v>
      </c>
      <c r="D8111" s="92">
        <v>0</v>
      </c>
      <c r="E8111" s="800" t="s">
        <v>1685</v>
      </c>
      <c r="F8111" s="86" t="s">
        <v>1722</v>
      </c>
      <c r="G8111" s="92">
        <v>0</v>
      </c>
      <c r="H8111" s="800" t="s">
        <v>1700</v>
      </c>
      <c r="I8111" s="100">
        <v>0</v>
      </c>
      <c r="J8111" s="106">
        <v>0</v>
      </c>
      <c r="K8111" s="593" t="s">
        <v>2003</v>
      </c>
      <c r="L8111" s="100"/>
      <c r="M8111" s="101" t="s">
        <v>2004</v>
      </c>
    </row>
    <row r="8112" spans="2:13">
      <c r="B8112" s="61" t="s">
        <v>1686</v>
      </c>
      <c r="C8112" s="94" t="s">
        <v>811</v>
      </c>
      <c r="D8112" s="92">
        <v>100</v>
      </c>
      <c r="E8112" s="800" t="s">
        <v>1686</v>
      </c>
      <c r="F8112" s="86" t="s">
        <v>1722</v>
      </c>
      <c r="G8112" s="92">
        <v>0</v>
      </c>
      <c r="H8112" s="848" t="s">
        <v>1712</v>
      </c>
      <c r="I8112" s="849"/>
      <c r="J8112" s="81" t="s">
        <v>1711</v>
      </c>
      <c r="K8112" s="97">
        <v>-50</v>
      </c>
      <c r="L8112" s="82" t="s">
        <v>1705</v>
      </c>
      <c r="M8112" s="98">
        <v>35</v>
      </c>
    </row>
    <row r="8113" spans="2:13">
      <c r="B8113" s="61" t="s">
        <v>1687</v>
      </c>
      <c r="C8113" s="86" t="s">
        <v>627</v>
      </c>
      <c r="D8113" s="92">
        <v>60</v>
      </c>
      <c r="E8113" s="800" t="s">
        <v>1687</v>
      </c>
      <c r="F8113" s="86" t="s">
        <v>1722</v>
      </c>
      <c r="G8113" s="92">
        <v>0</v>
      </c>
      <c r="H8113" s="801"/>
      <c r="I8113" s="801"/>
      <c r="J8113" s="801"/>
      <c r="K8113" s="801"/>
      <c r="L8113" s="801"/>
      <c r="M8113" s="65"/>
    </row>
    <row r="8114" spans="2:13">
      <c r="B8114" s="61" t="s">
        <v>1688</v>
      </c>
      <c r="C8114" s="86" t="s">
        <v>1722</v>
      </c>
      <c r="D8114" s="92">
        <v>0</v>
      </c>
      <c r="E8114" s="800" t="s">
        <v>1688</v>
      </c>
      <c r="F8114" s="96" t="s">
        <v>829</v>
      </c>
      <c r="G8114" s="92">
        <v>80</v>
      </c>
      <c r="H8114" s="801"/>
      <c r="I8114" s="801"/>
      <c r="J8114" s="801"/>
      <c r="K8114" s="801"/>
      <c r="L8114" s="801"/>
      <c r="M8114" s="65"/>
    </row>
    <row r="8115" spans="2:13">
      <c r="B8115" s="61" t="s">
        <v>1689</v>
      </c>
      <c r="C8115" s="94" t="s">
        <v>879</v>
      </c>
      <c r="D8115" s="92">
        <v>51</v>
      </c>
      <c r="E8115" s="800" t="s">
        <v>1689</v>
      </c>
      <c r="F8115" s="86" t="s">
        <v>1722</v>
      </c>
      <c r="G8115" s="92">
        <v>0</v>
      </c>
      <c r="H8115" s="801"/>
      <c r="I8115" s="801"/>
      <c r="J8115" s="801"/>
      <c r="K8115" s="801"/>
      <c r="L8115" s="801"/>
      <c r="M8115" s="65"/>
    </row>
    <row r="8116" spans="2:13">
      <c r="B8116" s="61" t="s">
        <v>1690</v>
      </c>
      <c r="C8116" s="86" t="s">
        <v>1154</v>
      </c>
      <c r="D8116" s="92">
        <v>68</v>
      </c>
      <c r="E8116" s="800" t="s">
        <v>1690</v>
      </c>
      <c r="F8116" s="86" t="s">
        <v>1722</v>
      </c>
      <c r="G8116" s="92">
        <v>0</v>
      </c>
      <c r="H8116" s="801"/>
      <c r="I8116" s="801"/>
      <c r="J8116" s="801"/>
      <c r="K8116" s="801"/>
      <c r="L8116" s="801"/>
      <c r="M8116" s="65"/>
    </row>
    <row r="8117" spans="2:13">
      <c r="B8117" s="61" t="s">
        <v>1691</v>
      </c>
      <c r="C8117" s="96" t="s">
        <v>1187</v>
      </c>
      <c r="D8117" s="92">
        <v>70</v>
      </c>
      <c r="E8117" s="800" t="s">
        <v>1691</v>
      </c>
      <c r="F8117" s="86" t="s">
        <v>1722</v>
      </c>
      <c r="G8117" s="92">
        <v>0</v>
      </c>
      <c r="H8117" s="86" t="s">
        <v>1716</v>
      </c>
      <c r="I8117" s="801"/>
      <c r="J8117" s="85" t="s">
        <v>1717</v>
      </c>
      <c r="K8117" s="801"/>
      <c r="L8117" s="85" t="s">
        <v>1718</v>
      </c>
      <c r="M8117" s="65"/>
    </row>
    <row r="8118" spans="2:13">
      <c r="B8118" s="61" t="s">
        <v>1692</v>
      </c>
      <c r="C8118" s="86" t="s">
        <v>1722</v>
      </c>
      <c r="D8118" s="92">
        <v>0</v>
      </c>
      <c r="E8118" s="800" t="s">
        <v>1692</v>
      </c>
      <c r="F8118" s="86" t="s">
        <v>1722</v>
      </c>
      <c r="G8118" s="92">
        <v>0</v>
      </c>
      <c r="H8118" s="801"/>
      <c r="I8118" s="801"/>
      <c r="J8118" s="801"/>
      <c r="K8118" s="801"/>
      <c r="L8118" s="801"/>
      <c r="M8118" s="65"/>
    </row>
    <row r="8119" spans="2:13">
      <c r="B8119" s="61" t="s">
        <v>1677</v>
      </c>
      <c r="C8119" s="86" t="s">
        <v>863</v>
      </c>
      <c r="D8119" s="92">
        <v>66</v>
      </c>
      <c r="E8119" s="800" t="s">
        <v>1677</v>
      </c>
      <c r="F8119" s="86" t="s">
        <v>1722</v>
      </c>
      <c r="G8119" s="92">
        <v>0</v>
      </c>
      <c r="H8119" s="801"/>
      <c r="I8119" s="801"/>
      <c r="J8119" s="801"/>
      <c r="K8119" s="801"/>
      <c r="L8119" s="801"/>
      <c r="M8119" s="65"/>
    </row>
    <row r="8120" spans="2:13">
      <c r="B8120" s="61" t="s">
        <v>1693</v>
      </c>
      <c r="C8120" s="86" t="s">
        <v>909</v>
      </c>
      <c r="D8120" s="92">
        <v>75</v>
      </c>
      <c r="E8120" s="800" t="s">
        <v>1693</v>
      </c>
      <c r="F8120" s="86" t="s">
        <v>1722</v>
      </c>
      <c r="G8120" s="92">
        <v>0</v>
      </c>
      <c r="H8120" s="801"/>
      <c r="I8120" s="801"/>
      <c r="J8120" s="801"/>
      <c r="K8120" s="801"/>
      <c r="L8120" s="801"/>
      <c r="M8120" s="65"/>
    </row>
    <row r="8121" spans="2:13" ht="15.75" thickBot="1">
      <c r="B8121" s="102" t="s">
        <v>1729</v>
      </c>
      <c r="C8121" s="93"/>
      <c r="D8121" s="108">
        <v>82</v>
      </c>
      <c r="E8121" s="103" t="s">
        <v>1730</v>
      </c>
      <c r="F8121" s="93"/>
      <c r="G8121" s="108">
        <v>73</v>
      </c>
      <c r="H8121" s="83"/>
      <c r="I8121" s="83"/>
      <c r="J8121" s="83"/>
      <c r="K8121" s="83"/>
      <c r="L8121" s="83"/>
      <c r="M8121" s="84"/>
    </row>
    <row r="8122" spans="2:13" ht="16.5" thickTop="1" thickBot="1"/>
    <row r="8123" spans="2:13" ht="16.5" thickTop="1" thickBot="1">
      <c r="B8123" s="833" t="s">
        <v>1742</v>
      </c>
      <c r="C8123" s="834"/>
      <c r="D8123" s="835" t="s">
        <v>1658</v>
      </c>
      <c r="E8123" s="835"/>
      <c r="F8123" s="835"/>
      <c r="G8123" s="835"/>
      <c r="H8123" s="835"/>
      <c r="I8123" s="851"/>
      <c r="J8123" s="130"/>
      <c r="K8123" s="59"/>
      <c r="L8123" s="59"/>
      <c r="M8123" s="60"/>
    </row>
    <row r="8124" spans="2:13" ht="15.75" thickTop="1">
      <c r="B8124" s="66" t="s">
        <v>1667</v>
      </c>
      <c r="C8124" s="604" t="s">
        <v>2050</v>
      </c>
      <c r="D8124" s="116" t="s">
        <v>1652</v>
      </c>
      <c r="E8124" s="117" t="s">
        <v>1653</v>
      </c>
      <c r="F8124" s="117" t="s">
        <v>1654</v>
      </c>
      <c r="G8124" s="117" t="s">
        <v>1656</v>
      </c>
      <c r="H8124" s="117" t="s">
        <v>1655</v>
      </c>
      <c r="I8124" s="118" t="s">
        <v>1657</v>
      </c>
      <c r="J8124" s="128"/>
      <c r="K8124" s="115"/>
      <c r="L8124" s="115"/>
      <c r="M8124" s="65"/>
    </row>
    <row r="8125" spans="2:13">
      <c r="B8125" s="66" t="s">
        <v>1757</v>
      </c>
      <c r="C8125" s="86" t="s">
        <v>1745</v>
      </c>
      <c r="D8125" s="87">
        <v>100</v>
      </c>
      <c r="E8125" s="88">
        <v>134</v>
      </c>
      <c r="F8125" s="88">
        <v>110</v>
      </c>
      <c r="G8125" s="88">
        <v>95</v>
      </c>
      <c r="H8125" s="88">
        <v>100</v>
      </c>
      <c r="I8125" s="89">
        <v>61</v>
      </c>
      <c r="J8125" s="128"/>
      <c r="K8125" s="115"/>
      <c r="L8125" s="115"/>
      <c r="M8125" s="65"/>
    </row>
    <row r="8126" spans="2:13">
      <c r="B8126" s="66" t="s">
        <v>1665</v>
      </c>
      <c r="C8126" s="86" t="s">
        <v>14</v>
      </c>
      <c r="D8126" s="838" t="s">
        <v>1669</v>
      </c>
      <c r="E8126" s="839"/>
      <c r="F8126" s="839"/>
      <c r="G8126" s="839"/>
      <c r="H8126" s="839"/>
      <c r="I8126" s="840"/>
      <c r="J8126" s="128"/>
      <c r="K8126" s="115"/>
      <c r="L8126" s="115"/>
      <c r="M8126" s="65"/>
    </row>
    <row r="8127" spans="2:13">
      <c r="B8127" s="66" t="s">
        <v>1666</v>
      </c>
      <c r="C8127" s="86" t="s">
        <v>1</v>
      </c>
      <c r="D8127" s="854" t="s">
        <v>1661</v>
      </c>
      <c r="E8127" s="855"/>
      <c r="F8127" s="855"/>
      <c r="G8127" s="855" t="s">
        <v>1662</v>
      </c>
      <c r="H8127" s="855"/>
      <c r="I8127" s="856"/>
      <c r="J8127" s="128"/>
      <c r="K8127" s="115"/>
      <c r="L8127" s="115"/>
      <c r="M8127" s="65"/>
    </row>
    <row r="8128" spans="2:13">
      <c r="B8128" s="66" t="s">
        <v>1670</v>
      </c>
      <c r="C8128" s="96" t="s">
        <v>1558</v>
      </c>
      <c r="D8128" s="63" t="s">
        <v>1663</v>
      </c>
      <c r="E8128" s="115" t="s">
        <v>1252</v>
      </c>
      <c r="F8128" s="115"/>
      <c r="G8128" s="64" t="s">
        <v>1663</v>
      </c>
      <c r="H8128" s="115" t="s">
        <v>752</v>
      </c>
      <c r="I8128" s="70"/>
      <c r="J8128" s="129"/>
      <c r="K8128" s="115"/>
      <c r="L8128" s="115"/>
      <c r="M8128" s="65"/>
    </row>
    <row r="8129" spans="2:13">
      <c r="B8129" s="66" t="s">
        <v>1659</v>
      </c>
      <c r="C8129" s="110">
        <v>779.95</v>
      </c>
      <c r="D8129" s="71" t="s">
        <v>1664</v>
      </c>
      <c r="E8129" s="90">
        <v>80</v>
      </c>
      <c r="F8129" s="68"/>
      <c r="G8129" s="72" t="s">
        <v>1664</v>
      </c>
      <c r="H8129" s="90">
        <v>80</v>
      </c>
      <c r="I8129" s="69"/>
      <c r="J8129" s="127"/>
      <c r="K8129" s="115"/>
      <c r="L8129" s="115"/>
      <c r="M8129" s="65"/>
    </row>
    <row r="8130" spans="2:13">
      <c r="B8130" s="66" t="s">
        <v>1660</v>
      </c>
      <c r="C8130" s="86">
        <v>403.38</v>
      </c>
      <c r="D8130" s="838" t="s">
        <v>1668</v>
      </c>
      <c r="E8130" s="839"/>
      <c r="F8130" s="839"/>
      <c r="G8130" s="839"/>
      <c r="H8130" s="839"/>
      <c r="I8130" s="840"/>
      <c r="J8130" s="127"/>
      <c r="K8130" s="115"/>
      <c r="L8130" s="115"/>
      <c r="M8130" s="65"/>
    </row>
    <row r="8131" spans="2:13">
      <c r="B8131" s="66" t="s">
        <v>1728</v>
      </c>
      <c r="C8131" s="86">
        <v>511.17</v>
      </c>
      <c r="D8131" s="854" t="s">
        <v>1661</v>
      </c>
      <c r="E8131" s="855"/>
      <c r="F8131" s="855"/>
      <c r="G8131" s="855" t="s">
        <v>1662</v>
      </c>
      <c r="H8131" s="855"/>
      <c r="I8131" s="856"/>
      <c r="J8131" s="127"/>
      <c r="K8131" s="115"/>
      <c r="L8131" s="115"/>
      <c r="M8131" s="65"/>
    </row>
    <row r="8132" spans="2:13">
      <c r="B8132" s="66" t="s">
        <v>1713</v>
      </c>
      <c r="C8132" s="86">
        <v>1.54</v>
      </c>
      <c r="D8132" s="63" t="s">
        <v>1663</v>
      </c>
      <c r="E8132" s="115" t="s">
        <v>1743</v>
      </c>
      <c r="F8132" s="115"/>
      <c r="G8132" s="64" t="s">
        <v>1663</v>
      </c>
      <c r="H8132" s="115" t="s">
        <v>761</v>
      </c>
      <c r="I8132" s="70"/>
      <c r="J8132" s="127"/>
      <c r="K8132" s="115"/>
      <c r="L8132" s="115"/>
      <c r="M8132" s="65"/>
    </row>
    <row r="8133" spans="2:13">
      <c r="B8133" s="66" t="s">
        <v>1714</v>
      </c>
      <c r="C8133" s="86">
        <v>0.94</v>
      </c>
      <c r="D8133" s="63" t="s">
        <v>1664</v>
      </c>
      <c r="E8133" s="90">
        <v>60</v>
      </c>
      <c r="F8133" s="68"/>
      <c r="G8133" s="72" t="s">
        <v>1664</v>
      </c>
      <c r="H8133" s="91">
        <v>80</v>
      </c>
      <c r="I8133" s="70"/>
      <c r="J8133" s="127"/>
      <c r="K8133" s="115"/>
      <c r="L8133" s="115"/>
      <c r="M8133" s="65"/>
    </row>
    <row r="8134" spans="2:13">
      <c r="B8134" s="844" t="s">
        <v>1671</v>
      </c>
      <c r="C8134" s="839"/>
      <c r="D8134" s="840"/>
      <c r="E8134" s="838" t="s">
        <v>1672</v>
      </c>
      <c r="F8134" s="839"/>
      <c r="G8134" s="840"/>
      <c r="H8134" s="838" t="s">
        <v>1673</v>
      </c>
      <c r="I8134" s="839"/>
      <c r="J8134" s="840"/>
      <c r="K8134" s="838" t="s">
        <v>1701</v>
      </c>
      <c r="L8134" s="839"/>
      <c r="M8134" s="845"/>
    </row>
    <row r="8135" spans="2:13">
      <c r="B8135" s="73" t="s">
        <v>1674</v>
      </c>
      <c r="C8135" s="117" t="s">
        <v>1675</v>
      </c>
      <c r="D8135" s="118" t="s">
        <v>1676</v>
      </c>
      <c r="E8135" s="116" t="s">
        <v>1674</v>
      </c>
      <c r="F8135" s="117" t="s">
        <v>1675</v>
      </c>
      <c r="G8135" s="118" t="s">
        <v>1676</v>
      </c>
      <c r="H8135" s="116" t="s">
        <v>1694</v>
      </c>
      <c r="I8135" s="117" t="s">
        <v>1731</v>
      </c>
      <c r="J8135" s="118" t="s">
        <v>1732</v>
      </c>
      <c r="K8135" s="116" t="s">
        <v>1702</v>
      </c>
      <c r="L8135" s="117"/>
      <c r="M8135" s="77" t="s">
        <v>1703</v>
      </c>
    </row>
    <row r="8136" spans="2:13">
      <c r="B8136" s="61" t="s">
        <v>1678</v>
      </c>
      <c r="C8136" s="86" t="s">
        <v>1144</v>
      </c>
      <c r="D8136" s="92">
        <v>102</v>
      </c>
      <c r="E8136" s="114" t="s">
        <v>1678</v>
      </c>
      <c r="F8136" s="94" t="s">
        <v>944</v>
      </c>
      <c r="G8136" s="92">
        <v>68</v>
      </c>
      <c r="H8136" s="114" t="s">
        <v>1695</v>
      </c>
      <c r="I8136" s="86">
        <v>0</v>
      </c>
      <c r="J8136" s="92">
        <v>10</v>
      </c>
      <c r="K8136" s="114" t="s">
        <v>1704</v>
      </c>
      <c r="L8136" s="115"/>
      <c r="M8136" s="107">
        <v>0</v>
      </c>
    </row>
    <row r="8137" spans="2:13">
      <c r="B8137" s="61" t="s">
        <v>1679</v>
      </c>
      <c r="C8137" s="86" t="s">
        <v>847</v>
      </c>
      <c r="D8137" s="92">
        <v>75</v>
      </c>
      <c r="E8137" s="114" t="s">
        <v>1679</v>
      </c>
      <c r="F8137" s="86" t="s">
        <v>844</v>
      </c>
      <c r="G8137" s="92">
        <v>102</v>
      </c>
      <c r="H8137" s="114" t="s">
        <v>1696</v>
      </c>
      <c r="I8137" s="86">
        <v>90</v>
      </c>
      <c r="J8137" s="92">
        <v>-50</v>
      </c>
      <c r="K8137" s="114" t="s">
        <v>1735</v>
      </c>
      <c r="L8137" s="115"/>
      <c r="M8137" s="107">
        <v>0</v>
      </c>
    </row>
    <row r="8138" spans="2:13">
      <c r="B8138" s="61" t="s">
        <v>1680</v>
      </c>
      <c r="C8138" s="86" t="s">
        <v>644</v>
      </c>
      <c r="D8138" s="92">
        <v>81</v>
      </c>
      <c r="E8138" s="114" t="s">
        <v>1680</v>
      </c>
      <c r="F8138" s="86" t="s">
        <v>1271</v>
      </c>
      <c r="G8138" s="92">
        <v>95</v>
      </c>
      <c r="H8138" s="114" t="s">
        <v>1697</v>
      </c>
      <c r="I8138" s="86">
        <v>0</v>
      </c>
      <c r="J8138" s="92">
        <v>30</v>
      </c>
      <c r="K8138" s="67" t="s">
        <v>1706</v>
      </c>
      <c r="L8138" s="68"/>
      <c r="M8138" s="101">
        <v>0</v>
      </c>
    </row>
    <row r="8139" spans="2:13">
      <c r="B8139" s="61" t="s">
        <v>1681</v>
      </c>
      <c r="C8139" s="109" t="s">
        <v>1309</v>
      </c>
      <c r="D8139" s="92">
        <v>75</v>
      </c>
      <c r="E8139" s="114" t="s">
        <v>1681</v>
      </c>
      <c r="F8139" s="96" t="s">
        <v>1307</v>
      </c>
      <c r="G8139" s="92">
        <v>95</v>
      </c>
      <c r="H8139" s="114" t="s">
        <v>1698</v>
      </c>
      <c r="I8139" s="86">
        <v>0</v>
      </c>
      <c r="J8139" s="92">
        <v>10</v>
      </c>
      <c r="K8139" s="838" t="s">
        <v>1707</v>
      </c>
      <c r="L8139" s="839"/>
      <c r="M8139" s="845"/>
    </row>
    <row r="8140" spans="2:13">
      <c r="B8140" s="61" t="s">
        <v>1682</v>
      </c>
      <c r="C8140" s="86" t="s">
        <v>1722</v>
      </c>
      <c r="D8140" s="92">
        <v>0</v>
      </c>
      <c r="E8140" s="114" t="s">
        <v>1682</v>
      </c>
      <c r="F8140" s="86" t="s">
        <v>1722</v>
      </c>
      <c r="G8140" s="92">
        <v>0</v>
      </c>
      <c r="H8140" s="115" t="s">
        <v>1724</v>
      </c>
      <c r="I8140" s="86">
        <v>50</v>
      </c>
      <c r="J8140" s="92">
        <v>0</v>
      </c>
      <c r="K8140" s="852" t="s">
        <v>1708</v>
      </c>
      <c r="L8140" s="853"/>
      <c r="M8140" s="107">
        <v>0</v>
      </c>
    </row>
    <row r="8141" spans="2:13">
      <c r="B8141" s="61" t="s">
        <v>1683</v>
      </c>
      <c r="C8141" s="86" t="s">
        <v>663</v>
      </c>
      <c r="D8141" s="92">
        <v>90</v>
      </c>
      <c r="E8141" s="114" t="s">
        <v>1683</v>
      </c>
      <c r="F8141" s="86" t="s">
        <v>950</v>
      </c>
      <c r="G8141" s="92">
        <v>95</v>
      </c>
      <c r="H8141" s="114" t="s">
        <v>1699</v>
      </c>
      <c r="I8141" s="86">
        <v>100</v>
      </c>
      <c r="J8141" s="92">
        <v>10</v>
      </c>
      <c r="K8141" s="846" t="s">
        <v>1709</v>
      </c>
      <c r="L8141" s="847"/>
      <c r="M8141" s="107">
        <v>0</v>
      </c>
    </row>
    <row r="8142" spans="2:13">
      <c r="B8142" s="61" t="s">
        <v>1684</v>
      </c>
      <c r="C8142" s="96" t="s">
        <v>869</v>
      </c>
      <c r="D8142" s="92">
        <v>150</v>
      </c>
      <c r="E8142" s="114" t="s">
        <v>1684</v>
      </c>
      <c r="F8142" s="94" t="s">
        <v>866</v>
      </c>
      <c r="G8142" s="92">
        <v>84</v>
      </c>
      <c r="H8142" s="114" t="s">
        <v>1685</v>
      </c>
      <c r="I8142" s="86">
        <v>85</v>
      </c>
      <c r="J8142" s="92">
        <v>0</v>
      </c>
      <c r="K8142" s="846" t="s">
        <v>1710</v>
      </c>
      <c r="L8142" s="847"/>
      <c r="M8142" s="107">
        <v>100</v>
      </c>
    </row>
    <row r="8143" spans="2:13">
      <c r="B8143" s="61" t="s">
        <v>1685</v>
      </c>
      <c r="C8143" s="86" t="s">
        <v>1722</v>
      </c>
      <c r="D8143" s="92">
        <v>0</v>
      </c>
      <c r="E8143" s="114" t="s">
        <v>1685</v>
      </c>
      <c r="F8143" s="86" t="s">
        <v>1722</v>
      </c>
      <c r="G8143" s="92">
        <v>0</v>
      </c>
      <c r="H8143" s="114" t="s">
        <v>1700</v>
      </c>
      <c r="I8143" s="100">
        <v>0</v>
      </c>
      <c r="J8143" s="106">
        <v>0</v>
      </c>
      <c r="K8143" s="593" t="s">
        <v>2003</v>
      </c>
      <c r="L8143" s="100"/>
      <c r="M8143" s="101">
        <v>0</v>
      </c>
    </row>
    <row r="8144" spans="2:13">
      <c r="B8144" s="61" t="s">
        <v>1686</v>
      </c>
      <c r="C8144" s="94" t="s">
        <v>811</v>
      </c>
      <c r="D8144" s="92">
        <v>100</v>
      </c>
      <c r="E8144" s="114" t="s">
        <v>1686</v>
      </c>
      <c r="F8144" s="96" t="s">
        <v>810</v>
      </c>
      <c r="G8144" s="92">
        <v>90</v>
      </c>
      <c r="H8144" s="848" t="s">
        <v>1712</v>
      </c>
      <c r="I8144" s="849"/>
      <c r="J8144" s="81" t="s">
        <v>1711</v>
      </c>
      <c r="K8144" s="97">
        <v>40</v>
      </c>
      <c r="L8144" s="82" t="s">
        <v>1705</v>
      </c>
      <c r="M8144" s="98">
        <v>205</v>
      </c>
    </row>
    <row r="8145" spans="2:13">
      <c r="B8145" s="61" t="s">
        <v>1687</v>
      </c>
      <c r="C8145" s="86" t="s">
        <v>627</v>
      </c>
      <c r="D8145" s="92">
        <v>60</v>
      </c>
      <c r="E8145" s="114" t="s">
        <v>1687</v>
      </c>
      <c r="F8145" s="86" t="s">
        <v>1722</v>
      </c>
      <c r="G8145" s="92">
        <v>0</v>
      </c>
      <c r="H8145" s="115"/>
      <c r="I8145" s="115"/>
      <c r="J8145" s="115"/>
      <c r="K8145" s="115"/>
      <c r="L8145" s="115"/>
      <c r="M8145" s="65"/>
    </row>
    <row r="8146" spans="2:13">
      <c r="B8146" s="61" t="s">
        <v>1688</v>
      </c>
      <c r="C8146" s="86" t="s">
        <v>1722</v>
      </c>
      <c r="D8146" s="92">
        <v>0</v>
      </c>
      <c r="E8146" s="114" t="s">
        <v>1688</v>
      </c>
      <c r="F8146" s="86" t="s">
        <v>1722</v>
      </c>
      <c r="G8146" s="92">
        <v>0</v>
      </c>
      <c r="H8146" s="115"/>
      <c r="I8146" s="115"/>
      <c r="J8146" s="115"/>
      <c r="K8146" s="115"/>
      <c r="L8146" s="115"/>
      <c r="M8146" s="65"/>
    </row>
    <row r="8147" spans="2:13">
      <c r="B8147" s="61" t="s">
        <v>1689</v>
      </c>
      <c r="C8147" s="94" t="s">
        <v>879</v>
      </c>
      <c r="D8147" s="92">
        <v>51</v>
      </c>
      <c r="E8147" s="114" t="s">
        <v>1689</v>
      </c>
      <c r="F8147" s="86" t="s">
        <v>1722</v>
      </c>
      <c r="G8147" s="92">
        <v>0</v>
      </c>
      <c r="H8147" s="115"/>
      <c r="I8147" s="115"/>
      <c r="J8147" s="115"/>
      <c r="K8147" s="115"/>
      <c r="L8147" s="115"/>
      <c r="M8147" s="65"/>
    </row>
    <row r="8148" spans="2:13">
      <c r="B8148" s="61" t="s">
        <v>1690</v>
      </c>
      <c r="C8148" s="86" t="s">
        <v>1723</v>
      </c>
      <c r="D8148" s="92" t="s">
        <v>1723</v>
      </c>
      <c r="E8148" s="114" t="s">
        <v>1690</v>
      </c>
      <c r="F8148" s="86" t="s">
        <v>1723</v>
      </c>
      <c r="G8148" s="92" t="s">
        <v>1723</v>
      </c>
      <c r="H8148" s="115"/>
      <c r="I8148" s="115"/>
      <c r="J8148" s="115"/>
      <c r="K8148" s="115"/>
      <c r="L8148" s="115"/>
      <c r="M8148" s="65"/>
    </row>
    <row r="8149" spans="2:13">
      <c r="B8149" s="61" t="s">
        <v>1691</v>
      </c>
      <c r="C8149" s="96" t="s">
        <v>1187</v>
      </c>
      <c r="D8149" s="92">
        <v>70</v>
      </c>
      <c r="E8149" s="114" t="s">
        <v>1691</v>
      </c>
      <c r="F8149" s="86" t="s">
        <v>1722</v>
      </c>
      <c r="G8149" s="92">
        <v>0</v>
      </c>
      <c r="H8149" s="86" t="s">
        <v>1716</v>
      </c>
      <c r="I8149" s="115"/>
      <c r="J8149" s="85" t="s">
        <v>1717</v>
      </c>
      <c r="K8149" s="115"/>
      <c r="L8149" s="85" t="s">
        <v>1718</v>
      </c>
      <c r="M8149" s="65"/>
    </row>
    <row r="8150" spans="2:13">
      <c r="B8150" s="61" t="s">
        <v>1692</v>
      </c>
      <c r="C8150" s="86" t="s">
        <v>1074</v>
      </c>
      <c r="D8150" s="92">
        <v>120</v>
      </c>
      <c r="E8150" s="114" t="s">
        <v>1692</v>
      </c>
      <c r="F8150" s="96" t="s">
        <v>799</v>
      </c>
      <c r="G8150" s="92">
        <v>90</v>
      </c>
      <c r="H8150" s="115"/>
      <c r="I8150" s="115"/>
      <c r="J8150" s="115"/>
      <c r="K8150" s="115"/>
      <c r="L8150" s="115"/>
      <c r="M8150" s="65"/>
    </row>
    <row r="8151" spans="2:13">
      <c r="B8151" s="61" t="s">
        <v>1677</v>
      </c>
      <c r="C8151" s="86" t="s">
        <v>1723</v>
      </c>
      <c r="D8151" s="92" t="s">
        <v>1723</v>
      </c>
      <c r="E8151" s="114" t="s">
        <v>1677</v>
      </c>
      <c r="F8151" s="86" t="s">
        <v>1723</v>
      </c>
      <c r="G8151" s="92" t="s">
        <v>1723</v>
      </c>
      <c r="H8151" s="115"/>
      <c r="I8151" s="115"/>
      <c r="J8151" s="115"/>
      <c r="K8151" s="115"/>
      <c r="L8151" s="115"/>
      <c r="M8151" s="65"/>
    </row>
    <row r="8152" spans="2:13">
      <c r="B8152" s="61" t="s">
        <v>1693</v>
      </c>
      <c r="C8152" s="86" t="s">
        <v>963</v>
      </c>
      <c r="D8152" s="92">
        <v>80</v>
      </c>
      <c r="E8152" s="114" t="s">
        <v>1693</v>
      </c>
      <c r="F8152" s="86" t="s">
        <v>1722</v>
      </c>
      <c r="G8152" s="92">
        <v>0</v>
      </c>
      <c r="H8152" s="115"/>
      <c r="I8152" s="115"/>
      <c r="J8152" s="115"/>
      <c r="K8152" s="115"/>
      <c r="L8152" s="115"/>
      <c r="M8152" s="65"/>
    </row>
    <row r="8153" spans="2:13" ht="15.75" thickBot="1">
      <c r="B8153" s="102" t="s">
        <v>1729</v>
      </c>
      <c r="C8153" s="93"/>
      <c r="D8153" s="108">
        <v>88</v>
      </c>
      <c r="E8153" s="103" t="s">
        <v>1730</v>
      </c>
      <c r="F8153" s="93"/>
      <c r="G8153" s="108">
        <v>90</v>
      </c>
      <c r="H8153" s="83"/>
      <c r="I8153" s="83"/>
      <c r="J8153" s="83"/>
      <c r="K8153" s="83"/>
      <c r="L8153" s="83"/>
      <c r="M8153" s="84"/>
    </row>
    <row r="8154" spans="2:13" ht="15.75" thickTop="1"/>
    <row r="8156" spans="2:13" ht="15.75" thickBot="1"/>
    <row r="8157" spans="2:13" ht="16.5" thickTop="1" thickBot="1">
      <c r="B8157" s="833" t="s">
        <v>1925</v>
      </c>
      <c r="C8157" s="834"/>
      <c r="D8157" s="835" t="s">
        <v>1658</v>
      </c>
      <c r="E8157" s="836"/>
      <c r="F8157" s="836"/>
      <c r="G8157" s="836"/>
      <c r="H8157" s="836"/>
      <c r="I8157" s="837"/>
      <c r="J8157" s="141"/>
      <c r="K8157" s="59"/>
      <c r="L8157" s="59"/>
      <c r="M8157" s="60"/>
    </row>
    <row r="8158" spans="2:13" ht="15.75" thickTop="1">
      <c r="B8158" s="66" t="s">
        <v>1667</v>
      </c>
      <c r="C8158" s="604" t="s">
        <v>2094</v>
      </c>
      <c r="D8158" s="422" t="s">
        <v>1652</v>
      </c>
      <c r="E8158" s="423" t="s">
        <v>1653</v>
      </c>
      <c r="F8158" s="423" t="s">
        <v>1654</v>
      </c>
      <c r="G8158" s="423" t="s">
        <v>1656</v>
      </c>
      <c r="H8158" s="423" t="s">
        <v>1655</v>
      </c>
      <c r="I8158" s="424" t="s">
        <v>1657</v>
      </c>
      <c r="J8158" s="127"/>
      <c r="K8158" s="421"/>
      <c r="L8158" s="421"/>
      <c r="M8158" s="65"/>
    </row>
    <row r="8159" spans="2:13">
      <c r="B8159" s="66" t="s">
        <v>1757</v>
      </c>
      <c r="C8159" s="86" t="s">
        <v>1762</v>
      </c>
      <c r="D8159" s="87">
        <v>95</v>
      </c>
      <c r="E8159" s="88">
        <v>65</v>
      </c>
      <c r="F8159" s="88">
        <v>110</v>
      </c>
      <c r="G8159" s="88">
        <v>60</v>
      </c>
      <c r="H8159" s="88">
        <v>130</v>
      </c>
      <c r="I8159" s="89">
        <v>65</v>
      </c>
      <c r="J8159" s="127"/>
      <c r="K8159" s="421"/>
      <c r="L8159" s="421"/>
      <c r="M8159" s="65"/>
    </row>
    <row r="8160" spans="2:13">
      <c r="B8160" s="66" t="s">
        <v>1665</v>
      </c>
      <c r="C8160" s="86" t="s">
        <v>1</v>
      </c>
      <c r="D8160" s="838" t="s">
        <v>1669</v>
      </c>
      <c r="E8160" s="839"/>
      <c r="F8160" s="839"/>
      <c r="G8160" s="839"/>
      <c r="H8160" s="839"/>
      <c r="I8160" s="840"/>
      <c r="J8160" s="127"/>
      <c r="K8160" s="421"/>
      <c r="L8160" s="421"/>
      <c r="M8160" s="65"/>
    </row>
    <row r="8161" spans="2:13">
      <c r="B8161" s="66" t="s">
        <v>1666</v>
      </c>
      <c r="C8161" s="86" t="s">
        <v>1723</v>
      </c>
      <c r="D8161" s="841" t="s">
        <v>1661</v>
      </c>
      <c r="E8161" s="842"/>
      <c r="F8161" s="842"/>
      <c r="G8161" s="842" t="s">
        <v>1662</v>
      </c>
      <c r="H8161" s="842"/>
      <c r="I8161" s="843"/>
      <c r="J8161" s="127"/>
      <c r="K8161" s="421"/>
      <c r="L8161" s="421"/>
      <c r="M8161" s="65"/>
    </row>
    <row r="8162" spans="2:13">
      <c r="B8162" s="66" t="s">
        <v>1670</v>
      </c>
      <c r="C8162" s="95" t="s">
        <v>1862</v>
      </c>
      <c r="D8162" s="63" t="s">
        <v>1663</v>
      </c>
      <c r="E8162" s="421" t="s">
        <v>1262</v>
      </c>
      <c r="F8162" s="421"/>
      <c r="G8162" s="64" t="s">
        <v>1663</v>
      </c>
      <c r="H8162" s="421" t="s">
        <v>1723</v>
      </c>
      <c r="I8162" s="70"/>
      <c r="J8162" s="127"/>
      <c r="K8162" s="421"/>
      <c r="L8162" s="421"/>
      <c r="M8162" s="65"/>
    </row>
    <row r="8163" spans="2:13">
      <c r="B8163" s="66" t="s">
        <v>1659</v>
      </c>
      <c r="C8163" s="140">
        <v>258.3</v>
      </c>
      <c r="D8163" s="71" t="s">
        <v>1664</v>
      </c>
      <c r="E8163" s="90">
        <v>110</v>
      </c>
      <c r="F8163" s="68"/>
      <c r="G8163" s="72" t="s">
        <v>1664</v>
      </c>
      <c r="H8163" s="90" t="s">
        <v>1723</v>
      </c>
      <c r="I8163" s="69"/>
      <c r="J8163" s="127"/>
      <c r="K8163" s="421"/>
      <c r="L8163" s="421"/>
      <c r="M8163" s="65"/>
    </row>
    <row r="8164" spans="2:13">
      <c r="B8164" s="66" t="s">
        <v>1660</v>
      </c>
      <c r="C8164" s="86">
        <v>459.02</v>
      </c>
      <c r="D8164" s="838" t="s">
        <v>1668</v>
      </c>
      <c r="E8164" s="839"/>
      <c r="F8164" s="839"/>
      <c r="G8164" s="839"/>
      <c r="H8164" s="839"/>
      <c r="I8164" s="840"/>
      <c r="J8164" s="127"/>
      <c r="K8164" s="421"/>
      <c r="L8164" s="421"/>
      <c r="M8164" s="65"/>
    </row>
    <row r="8165" spans="2:13">
      <c r="B8165" s="66" t="s">
        <v>1728</v>
      </c>
      <c r="C8165" s="140">
        <v>456.5</v>
      </c>
      <c r="D8165" s="841" t="s">
        <v>1661</v>
      </c>
      <c r="E8165" s="842"/>
      <c r="F8165" s="842"/>
      <c r="G8165" s="842" t="s">
        <v>1662</v>
      </c>
      <c r="H8165" s="842"/>
      <c r="I8165" s="843"/>
      <c r="J8165" s="127"/>
      <c r="K8165" s="421"/>
      <c r="L8165" s="421"/>
      <c r="M8165" s="65"/>
    </row>
    <row r="8166" spans="2:13">
      <c r="B8166" s="66" t="s">
        <v>1713</v>
      </c>
      <c r="C8166" s="86">
        <v>1.46</v>
      </c>
      <c r="D8166" s="63" t="s">
        <v>1663</v>
      </c>
      <c r="E8166" s="421" t="s">
        <v>761</v>
      </c>
      <c r="F8166" s="421"/>
      <c r="G8166" s="64" t="s">
        <v>1663</v>
      </c>
      <c r="H8166" s="421" t="s">
        <v>1723</v>
      </c>
      <c r="I8166" s="70"/>
      <c r="J8166" s="127"/>
      <c r="K8166" s="421"/>
      <c r="L8166" s="421"/>
      <c r="M8166" s="65"/>
    </row>
    <row r="8167" spans="2:13">
      <c r="B8167" s="66" t="s">
        <v>1714</v>
      </c>
      <c r="C8167" s="140">
        <v>1</v>
      </c>
      <c r="D8167" s="63" t="s">
        <v>1664</v>
      </c>
      <c r="E8167" s="90">
        <v>80</v>
      </c>
      <c r="F8167" s="68"/>
      <c r="G8167" s="72" t="s">
        <v>1664</v>
      </c>
      <c r="H8167" s="91" t="s">
        <v>1723</v>
      </c>
      <c r="I8167" s="70"/>
      <c r="J8167" s="127"/>
      <c r="K8167" s="421"/>
      <c r="L8167" s="421"/>
      <c r="M8167" s="65"/>
    </row>
    <row r="8168" spans="2:13">
      <c r="B8168" s="844" t="s">
        <v>1671</v>
      </c>
      <c r="C8168" s="839"/>
      <c r="D8168" s="840"/>
      <c r="E8168" s="838" t="s">
        <v>1672</v>
      </c>
      <c r="F8168" s="839"/>
      <c r="G8168" s="840"/>
      <c r="H8168" s="838" t="s">
        <v>1673</v>
      </c>
      <c r="I8168" s="839"/>
      <c r="J8168" s="840"/>
      <c r="K8168" s="838" t="s">
        <v>1701</v>
      </c>
      <c r="L8168" s="839"/>
      <c r="M8168" s="845"/>
    </row>
    <row r="8169" spans="2:13">
      <c r="B8169" s="73" t="s">
        <v>1674</v>
      </c>
      <c r="C8169" s="423" t="s">
        <v>1675</v>
      </c>
      <c r="D8169" s="424" t="s">
        <v>1676</v>
      </c>
      <c r="E8169" s="422" t="s">
        <v>1674</v>
      </c>
      <c r="F8169" s="423" t="s">
        <v>1675</v>
      </c>
      <c r="G8169" s="424" t="s">
        <v>1676</v>
      </c>
      <c r="H8169" s="422" t="s">
        <v>1694</v>
      </c>
      <c r="I8169" s="423" t="s">
        <v>1731</v>
      </c>
      <c r="J8169" s="424" t="s">
        <v>1732</v>
      </c>
      <c r="K8169" s="422" t="s">
        <v>1702</v>
      </c>
      <c r="L8169" s="423"/>
      <c r="M8169" s="77" t="s">
        <v>1703</v>
      </c>
    </row>
    <row r="8170" spans="2:13">
      <c r="B8170" s="61" t="s">
        <v>1678</v>
      </c>
      <c r="C8170" s="86" t="s">
        <v>1144</v>
      </c>
      <c r="D8170" s="92">
        <v>102</v>
      </c>
      <c r="E8170" s="420" t="s">
        <v>1678</v>
      </c>
      <c r="F8170" s="94" t="s">
        <v>944</v>
      </c>
      <c r="G8170" s="92">
        <v>68</v>
      </c>
      <c r="H8170" s="420" t="s">
        <v>1695</v>
      </c>
      <c r="I8170" s="86">
        <v>0</v>
      </c>
      <c r="J8170" s="92">
        <v>0</v>
      </c>
      <c r="K8170" s="420" t="s">
        <v>1704</v>
      </c>
      <c r="L8170" s="421"/>
      <c r="M8170" s="107">
        <v>25</v>
      </c>
    </row>
    <row r="8171" spans="2:13">
      <c r="B8171" s="61" t="s">
        <v>1679</v>
      </c>
      <c r="C8171" s="86" t="s">
        <v>1722</v>
      </c>
      <c r="D8171" s="92">
        <v>0</v>
      </c>
      <c r="E8171" s="420" t="s">
        <v>1679</v>
      </c>
      <c r="F8171" s="86" t="s">
        <v>1722</v>
      </c>
      <c r="G8171" s="92">
        <v>0</v>
      </c>
      <c r="H8171" s="420" t="s">
        <v>1696</v>
      </c>
      <c r="I8171" s="86">
        <v>100</v>
      </c>
      <c r="J8171" s="92">
        <v>0</v>
      </c>
      <c r="K8171" s="420" t="s">
        <v>1735</v>
      </c>
      <c r="L8171" s="421"/>
      <c r="M8171" s="107">
        <v>75</v>
      </c>
    </row>
    <row r="8172" spans="2:13">
      <c r="B8172" s="61" t="s">
        <v>1680</v>
      </c>
      <c r="C8172" s="86" t="s">
        <v>1722</v>
      </c>
      <c r="D8172" s="92">
        <v>0</v>
      </c>
      <c r="E8172" s="420" t="s">
        <v>1680</v>
      </c>
      <c r="F8172" s="86" t="s">
        <v>1722</v>
      </c>
      <c r="G8172" s="92">
        <v>0</v>
      </c>
      <c r="H8172" s="420" t="s">
        <v>1697</v>
      </c>
      <c r="I8172" s="86">
        <v>0</v>
      </c>
      <c r="J8172" s="92">
        <v>20</v>
      </c>
      <c r="K8172" s="67" t="s">
        <v>1706</v>
      </c>
      <c r="L8172" s="68"/>
      <c r="M8172" s="101">
        <v>50</v>
      </c>
    </row>
    <row r="8173" spans="2:13">
      <c r="B8173" s="61" t="s">
        <v>1681</v>
      </c>
      <c r="C8173" s="86" t="s">
        <v>1722</v>
      </c>
      <c r="D8173" s="92">
        <v>0</v>
      </c>
      <c r="E8173" s="420" t="s">
        <v>1681</v>
      </c>
      <c r="F8173" s="86" t="s">
        <v>1722</v>
      </c>
      <c r="G8173" s="92">
        <v>0</v>
      </c>
      <c r="H8173" s="420" t="s">
        <v>1698</v>
      </c>
      <c r="I8173" s="86">
        <v>0</v>
      </c>
      <c r="J8173" s="92">
        <v>0</v>
      </c>
      <c r="K8173" s="838" t="s">
        <v>1707</v>
      </c>
      <c r="L8173" s="839"/>
      <c r="M8173" s="845"/>
    </row>
    <row r="8174" spans="2:13">
      <c r="B8174" s="61" t="s">
        <v>1682</v>
      </c>
      <c r="C8174" s="86" t="s">
        <v>1722</v>
      </c>
      <c r="D8174" s="92">
        <v>0</v>
      </c>
      <c r="E8174" s="420" t="s">
        <v>1682</v>
      </c>
      <c r="F8174" s="86" t="s">
        <v>1722</v>
      </c>
      <c r="G8174" s="92">
        <v>0</v>
      </c>
      <c r="H8174" s="421" t="s">
        <v>1724</v>
      </c>
      <c r="I8174" s="86">
        <v>50</v>
      </c>
      <c r="J8174" s="92">
        <v>0</v>
      </c>
      <c r="K8174" s="846" t="s">
        <v>1708</v>
      </c>
      <c r="L8174" s="847"/>
      <c r="M8174" s="107">
        <v>0</v>
      </c>
    </row>
    <row r="8175" spans="2:13">
      <c r="B8175" s="61" t="s">
        <v>1683</v>
      </c>
      <c r="C8175" s="86" t="s">
        <v>1722</v>
      </c>
      <c r="D8175" s="92">
        <v>0</v>
      </c>
      <c r="E8175" s="420" t="s">
        <v>1683</v>
      </c>
      <c r="F8175" s="86" t="s">
        <v>1722</v>
      </c>
      <c r="G8175" s="92">
        <v>0</v>
      </c>
      <c r="H8175" s="420" t="s">
        <v>1699</v>
      </c>
      <c r="I8175" s="86">
        <v>0</v>
      </c>
      <c r="J8175" s="92">
        <v>0</v>
      </c>
      <c r="K8175" s="846" t="s">
        <v>1709</v>
      </c>
      <c r="L8175" s="847"/>
      <c r="M8175" s="107">
        <v>0</v>
      </c>
    </row>
    <row r="8176" spans="2:13">
      <c r="B8176" s="61" t="s">
        <v>1684</v>
      </c>
      <c r="C8176" s="86" t="s">
        <v>1722</v>
      </c>
      <c r="D8176" s="92">
        <v>0</v>
      </c>
      <c r="E8176" s="420" t="s">
        <v>1684</v>
      </c>
      <c r="F8176" s="86" t="s">
        <v>1722</v>
      </c>
      <c r="G8176" s="92">
        <v>0</v>
      </c>
      <c r="H8176" s="420" t="s">
        <v>1685</v>
      </c>
      <c r="I8176" s="86">
        <v>85</v>
      </c>
      <c r="J8176" s="92">
        <v>0</v>
      </c>
      <c r="K8176" s="846" t="s">
        <v>1710</v>
      </c>
      <c r="L8176" s="847"/>
      <c r="M8176" s="107">
        <v>0</v>
      </c>
    </row>
    <row r="8177" spans="2:13">
      <c r="B8177" s="61" t="s">
        <v>1685</v>
      </c>
      <c r="C8177" s="86" t="s">
        <v>1722</v>
      </c>
      <c r="D8177" s="92">
        <v>0</v>
      </c>
      <c r="E8177" s="420" t="s">
        <v>1685</v>
      </c>
      <c r="F8177" s="86" t="s">
        <v>1722</v>
      </c>
      <c r="G8177" s="92">
        <v>0</v>
      </c>
      <c r="H8177" s="420" t="s">
        <v>1700</v>
      </c>
      <c r="I8177" s="100">
        <v>50</v>
      </c>
      <c r="J8177" s="106">
        <v>0</v>
      </c>
      <c r="K8177" s="593" t="s">
        <v>2003</v>
      </c>
      <c r="L8177" s="100"/>
      <c r="M8177" s="101">
        <v>0</v>
      </c>
    </row>
    <row r="8178" spans="2:13">
      <c r="B8178" s="61" t="s">
        <v>1686</v>
      </c>
      <c r="C8178" s="86" t="s">
        <v>774</v>
      </c>
      <c r="D8178" s="92">
        <v>40</v>
      </c>
      <c r="E8178" s="420" t="s">
        <v>1686</v>
      </c>
      <c r="F8178" s="86" t="s">
        <v>1722</v>
      </c>
      <c r="G8178" s="92">
        <v>0</v>
      </c>
      <c r="H8178" s="848" t="s">
        <v>1712</v>
      </c>
      <c r="I8178" s="849"/>
      <c r="J8178" s="81" t="s">
        <v>1711</v>
      </c>
      <c r="K8178" s="97">
        <v>30</v>
      </c>
      <c r="L8178" s="82" t="s">
        <v>1705</v>
      </c>
      <c r="M8178" s="98">
        <v>235</v>
      </c>
    </row>
    <row r="8179" spans="2:13">
      <c r="B8179" s="61" t="s">
        <v>1687</v>
      </c>
      <c r="C8179" s="86" t="s">
        <v>1722</v>
      </c>
      <c r="D8179" s="92">
        <v>0</v>
      </c>
      <c r="E8179" s="420" t="s">
        <v>1687</v>
      </c>
      <c r="F8179" s="86" t="s">
        <v>1722</v>
      </c>
      <c r="G8179" s="92">
        <v>0</v>
      </c>
      <c r="H8179" s="421"/>
      <c r="I8179" s="421"/>
      <c r="J8179" s="421"/>
      <c r="K8179" s="421"/>
      <c r="L8179" s="421"/>
      <c r="M8179" s="65"/>
    </row>
    <row r="8180" spans="2:13">
      <c r="B8180" s="61" t="s">
        <v>1688</v>
      </c>
      <c r="C8180" s="86" t="s">
        <v>1722</v>
      </c>
      <c r="D8180" s="92">
        <v>0</v>
      </c>
      <c r="E8180" s="420" t="s">
        <v>1688</v>
      </c>
      <c r="F8180" s="86" t="s">
        <v>13</v>
      </c>
      <c r="G8180" s="92">
        <v>90</v>
      </c>
      <c r="H8180" s="421"/>
      <c r="I8180" s="421"/>
      <c r="J8180" s="421"/>
      <c r="K8180" s="421"/>
      <c r="L8180" s="421"/>
      <c r="M8180" s="65"/>
    </row>
    <row r="8181" spans="2:13">
      <c r="B8181" s="61" t="s">
        <v>1689</v>
      </c>
      <c r="C8181" s="86" t="s">
        <v>1722</v>
      </c>
      <c r="D8181" s="92">
        <v>0</v>
      </c>
      <c r="E8181" s="420" t="s">
        <v>1689</v>
      </c>
      <c r="F8181" s="86" t="s">
        <v>1722</v>
      </c>
      <c r="G8181" s="92">
        <v>0</v>
      </c>
      <c r="H8181" s="421"/>
      <c r="I8181" s="421"/>
      <c r="J8181" s="421"/>
      <c r="K8181" s="421"/>
      <c r="L8181" s="421"/>
      <c r="M8181" s="65"/>
    </row>
    <row r="8182" spans="2:13">
      <c r="B8182" s="61" t="s">
        <v>1690</v>
      </c>
      <c r="C8182" s="86" t="s">
        <v>1722</v>
      </c>
      <c r="D8182" s="92">
        <v>0</v>
      </c>
      <c r="E8182" s="420" t="s">
        <v>1690</v>
      </c>
      <c r="F8182" s="86" t="s">
        <v>1722</v>
      </c>
      <c r="G8182" s="92">
        <v>0</v>
      </c>
      <c r="H8182" s="421"/>
      <c r="I8182" s="421"/>
      <c r="J8182" s="421"/>
      <c r="K8182" s="421"/>
      <c r="L8182" s="421"/>
      <c r="M8182" s="65"/>
    </row>
    <row r="8183" spans="2:13">
      <c r="B8183" s="61" t="s">
        <v>1691</v>
      </c>
      <c r="C8183" s="86" t="s">
        <v>1722</v>
      </c>
      <c r="D8183" s="92">
        <v>0</v>
      </c>
      <c r="E8183" s="420" t="s">
        <v>1691</v>
      </c>
      <c r="F8183" s="96" t="s">
        <v>1185</v>
      </c>
      <c r="G8183" s="92">
        <v>80</v>
      </c>
      <c r="H8183" s="86" t="s">
        <v>1716</v>
      </c>
      <c r="I8183" s="421"/>
      <c r="J8183" s="85" t="s">
        <v>1717</v>
      </c>
      <c r="K8183" s="421"/>
      <c r="L8183" s="85" t="s">
        <v>1718</v>
      </c>
      <c r="M8183" s="65"/>
    </row>
    <row r="8184" spans="2:13">
      <c r="B8184" s="61" t="s">
        <v>1692</v>
      </c>
      <c r="C8184" s="86" t="s">
        <v>1722</v>
      </c>
      <c r="D8184" s="92">
        <v>0</v>
      </c>
      <c r="E8184" s="420" t="s">
        <v>1692</v>
      </c>
      <c r="F8184" s="86" t="s">
        <v>1722</v>
      </c>
      <c r="G8184" s="92">
        <v>0</v>
      </c>
      <c r="H8184" s="421"/>
      <c r="I8184" s="421"/>
      <c r="J8184" s="421"/>
      <c r="K8184" s="421"/>
      <c r="L8184" s="421"/>
      <c r="M8184" s="65"/>
    </row>
    <row r="8185" spans="2:13">
      <c r="B8185" s="61" t="s">
        <v>1677</v>
      </c>
      <c r="C8185" s="86" t="s">
        <v>1723</v>
      </c>
      <c r="D8185" s="92" t="s">
        <v>1723</v>
      </c>
      <c r="E8185" s="420" t="s">
        <v>1677</v>
      </c>
      <c r="F8185" s="86" t="s">
        <v>1723</v>
      </c>
      <c r="G8185" s="92" t="s">
        <v>1723</v>
      </c>
      <c r="H8185" s="421"/>
      <c r="I8185" s="421"/>
      <c r="J8185" s="421"/>
      <c r="K8185" s="421"/>
      <c r="L8185" s="421"/>
      <c r="M8185" s="65"/>
    </row>
    <row r="8186" spans="2:13">
      <c r="B8186" s="61" t="s">
        <v>1693</v>
      </c>
      <c r="C8186" s="86" t="s">
        <v>964</v>
      </c>
      <c r="D8186" s="92">
        <v>75</v>
      </c>
      <c r="E8186" s="420" t="s">
        <v>1693</v>
      </c>
      <c r="F8186" s="86" t="s">
        <v>1722</v>
      </c>
      <c r="G8186" s="92">
        <v>0</v>
      </c>
      <c r="H8186" s="421"/>
      <c r="I8186" s="421"/>
      <c r="J8186" s="421"/>
      <c r="K8186" s="421"/>
      <c r="L8186" s="421"/>
      <c r="M8186" s="65"/>
    </row>
    <row r="8187" spans="2:13" ht="15.75" thickBot="1">
      <c r="B8187" s="102" t="s">
        <v>1729</v>
      </c>
      <c r="C8187" s="93"/>
      <c r="D8187" s="108">
        <v>78</v>
      </c>
      <c r="E8187" s="103" t="s">
        <v>1730</v>
      </c>
      <c r="F8187" s="93"/>
      <c r="G8187" s="108">
        <v>79</v>
      </c>
      <c r="H8187" s="83"/>
      <c r="I8187" s="83"/>
      <c r="J8187" s="83"/>
      <c r="K8187" s="83"/>
      <c r="L8187" s="83"/>
      <c r="M8187" s="84"/>
    </row>
    <row r="8188" spans="2:13" ht="16.5" thickTop="1" thickBot="1"/>
    <row r="8189" spans="2:13" ht="16.5" thickTop="1" thickBot="1">
      <c r="B8189" s="833" t="s">
        <v>2229</v>
      </c>
      <c r="C8189" s="834"/>
      <c r="D8189" s="835" t="s">
        <v>1658</v>
      </c>
      <c r="E8189" s="836"/>
      <c r="F8189" s="836"/>
      <c r="G8189" s="836"/>
      <c r="H8189" s="836"/>
      <c r="I8189" s="837"/>
      <c r="J8189" s="119"/>
      <c r="K8189" s="59"/>
      <c r="L8189" s="59"/>
      <c r="M8189" s="60"/>
    </row>
    <row r="8190" spans="2:13" ht="15.75" thickTop="1">
      <c r="B8190" s="66" t="s">
        <v>1667</v>
      </c>
      <c r="C8190" s="805" t="s">
        <v>2230</v>
      </c>
      <c r="D8190" s="804" t="s">
        <v>1652</v>
      </c>
      <c r="E8190" s="805" t="s">
        <v>1653</v>
      </c>
      <c r="F8190" s="805" t="s">
        <v>1654</v>
      </c>
      <c r="G8190" s="805" t="s">
        <v>1656</v>
      </c>
      <c r="H8190" s="805" t="s">
        <v>1655</v>
      </c>
      <c r="I8190" s="806" t="s">
        <v>1657</v>
      </c>
      <c r="J8190" s="120"/>
      <c r="K8190" s="803"/>
      <c r="L8190" s="803"/>
      <c r="M8190" s="65"/>
    </row>
    <row r="8191" spans="2:13">
      <c r="B8191" s="66" t="s">
        <v>1757</v>
      </c>
      <c r="C8191" s="86" t="s">
        <v>1792</v>
      </c>
      <c r="D8191" s="87">
        <v>48</v>
      </c>
      <c r="E8191" s="88">
        <v>72</v>
      </c>
      <c r="F8191" s="88">
        <v>48</v>
      </c>
      <c r="G8191" s="88">
        <v>72</v>
      </c>
      <c r="H8191" s="88">
        <v>48</v>
      </c>
      <c r="I8191" s="89">
        <v>48</v>
      </c>
      <c r="J8191" s="120"/>
      <c r="K8191" s="803"/>
      <c r="L8191" s="803"/>
      <c r="M8191" s="65"/>
    </row>
    <row r="8192" spans="2:13">
      <c r="B8192" s="66" t="s">
        <v>1665</v>
      </c>
      <c r="C8192" s="86" t="s">
        <v>13</v>
      </c>
      <c r="D8192" s="838" t="s">
        <v>1669</v>
      </c>
      <c r="E8192" s="839"/>
      <c r="F8192" s="839"/>
      <c r="G8192" s="839"/>
      <c r="H8192" s="839"/>
      <c r="I8192" s="840"/>
      <c r="J8192" s="120"/>
      <c r="K8192" s="803"/>
      <c r="L8192" s="803"/>
      <c r="M8192" s="65"/>
    </row>
    <row r="8193" spans="2:13">
      <c r="B8193" s="66" t="s">
        <v>1666</v>
      </c>
      <c r="C8193" s="86" t="s">
        <v>1723</v>
      </c>
      <c r="D8193" s="841" t="s">
        <v>1661</v>
      </c>
      <c r="E8193" s="842"/>
      <c r="F8193" s="842"/>
      <c r="G8193" s="842" t="s">
        <v>1662</v>
      </c>
      <c r="H8193" s="842"/>
      <c r="I8193" s="843"/>
      <c r="J8193" s="120"/>
      <c r="K8193" s="803"/>
      <c r="L8193" s="803"/>
      <c r="M8193" s="65"/>
    </row>
    <row r="8194" spans="2:13">
      <c r="B8194" s="66" t="s">
        <v>1670</v>
      </c>
      <c r="C8194" s="86" t="s">
        <v>1497</v>
      </c>
      <c r="D8194" s="63" t="s">
        <v>1663</v>
      </c>
      <c r="E8194" s="803" t="s">
        <v>1722</v>
      </c>
      <c r="F8194" s="803"/>
      <c r="G8194" s="64" t="s">
        <v>1663</v>
      </c>
      <c r="H8194" s="803" t="s">
        <v>1723</v>
      </c>
      <c r="I8194" s="70"/>
      <c r="J8194" s="120"/>
      <c r="K8194" s="803"/>
      <c r="L8194" s="803"/>
      <c r="M8194" s="65"/>
    </row>
    <row r="8195" spans="2:13">
      <c r="B8195" s="66" t="s">
        <v>1659</v>
      </c>
      <c r="C8195" s="140">
        <v>59.9</v>
      </c>
      <c r="D8195" s="71" t="s">
        <v>1664</v>
      </c>
      <c r="E8195" s="90">
        <v>0</v>
      </c>
      <c r="F8195" s="68"/>
      <c r="G8195" s="72" t="s">
        <v>1664</v>
      </c>
      <c r="H8195" s="90" t="s">
        <v>1723</v>
      </c>
      <c r="I8195" s="69"/>
      <c r="J8195" s="120"/>
      <c r="K8195" s="803"/>
      <c r="L8195" s="803"/>
      <c r="M8195" s="65"/>
    </row>
    <row r="8196" spans="2:13">
      <c r="B8196" s="66" t="s">
        <v>1660</v>
      </c>
      <c r="C8196" s="140">
        <v>83.83</v>
      </c>
      <c r="D8196" s="838" t="s">
        <v>1668</v>
      </c>
      <c r="E8196" s="839"/>
      <c r="F8196" s="839"/>
      <c r="G8196" s="839"/>
      <c r="H8196" s="839"/>
      <c r="I8196" s="840"/>
      <c r="J8196" s="120"/>
      <c r="K8196" s="803"/>
      <c r="L8196" s="803"/>
      <c r="M8196" s="65"/>
    </row>
    <row r="8197" spans="2:13">
      <c r="B8197" s="66" t="s">
        <v>1728</v>
      </c>
      <c r="C8197" s="140">
        <v>25</v>
      </c>
      <c r="D8197" s="841" t="s">
        <v>1661</v>
      </c>
      <c r="E8197" s="842"/>
      <c r="F8197" s="842"/>
      <c r="G8197" s="842" t="s">
        <v>1662</v>
      </c>
      <c r="H8197" s="842"/>
      <c r="I8197" s="843"/>
      <c r="J8197" s="120"/>
      <c r="K8197" s="803"/>
      <c r="L8197" s="803"/>
      <c r="M8197" s="65"/>
    </row>
    <row r="8198" spans="2:13">
      <c r="B8198" s="66" t="s">
        <v>1713</v>
      </c>
      <c r="C8198" s="140">
        <v>0.74</v>
      </c>
      <c r="D8198" s="63" t="s">
        <v>1663</v>
      </c>
      <c r="E8198" s="803" t="s">
        <v>936</v>
      </c>
      <c r="F8198" s="803"/>
      <c r="G8198" s="64" t="s">
        <v>1663</v>
      </c>
      <c r="H8198" s="803" t="s">
        <v>1723</v>
      </c>
      <c r="I8198" s="70"/>
      <c r="J8198" s="120"/>
      <c r="K8198" s="803"/>
      <c r="L8198" s="803"/>
      <c r="M8198" s="65"/>
    </row>
    <row r="8199" spans="2:13">
      <c r="B8199" s="66" t="s">
        <v>1714</v>
      </c>
      <c r="C8199" s="140">
        <v>0.74</v>
      </c>
      <c r="D8199" s="63" t="s">
        <v>1664</v>
      </c>
      <c r="E8199" s="90">
        <v>70</v>
      </c>
      <c r="F8199" s="68"/>
      <c r="G8199" s="72" t="s">
        <v>1664</v>
      </c>
      <c r="H8199" s="91" t="s">
        <v>1723</v>
      </c>
      <c r="I8199" s="70"/>
      <c r="J8199" s="120"/>
      <c r="K8199" s="803"/>
      <c r="L8199" s="803"/>
      <c r="M8199" s="65"/>
    </row>
    <row r="8200" spans="2:13">
      <c r="B8200" s="844" t="s">
        <v>1671</v>
      </c>
      <c r="C8200" s="839"/>
      <c r="D8200" s="840"/>
      <c r="E8200" s="838" t="s">
        <v>1672</v>
      </c>
      <c r="F8200" s="839"/>
      <c r="G8200" s="840"/>
      <c r="H8200" s="838" t="s">
        <v>1673</v>
      </c>
      <c r="I8200" s="839"/>
      <c r="J8200" s="840"/>
      <c r="K8200" s="838" t="s">
        <v>1701</v>
      </c>
      <c r="L8200" s="839"/>
      <c r="M8200" s="845"/>
    </row>
    <row r="8201" spans="2:13">
      <c r="B8201" s="73" t="s">
        <v>1674</v>
      </c>
      <c r="C8201" s="805" t="s">
        <v>1675</v>
      </c>
      <c r="D8201" s="806" t="s">
        <v>1676</v>
      </c>
      <c r="E8201" s="804" t="s">
        <v>1674</v>
      </c>
      <c r="F8201" s="805" t="s">
        <v>1675</v>
      </c>
      <c r="G8201" s="806" t="s">
        <v>1676</v>
      </c>
      <c r="H8201" s="804" t="s">
        <v>1694</v>
      </c>
      <c r="I8201" s="805" t="s">
        <v>1731</v>
      </c>
      <c r="J8201" s="806" t="s">
        <v>1732</v>
      </c>
      <c r="K8201" s="804" t="s">
        <v>1702</v>
      </c>
      <c r="L8201" s="805"/>
      <c r="M8201" s="77" t="s">
        <v>1703</v>
      </c>
    </row>
    <row r="8202" spans="2:13">
      <c r="B8202" s="61" t="s">
        <v>1678</v>
      </c>
      <c r="C8202" s="86" t="s">
        <v>1722</v>
      </c>
      <c r="D8202" s="92">
        <v>0</v>
      </c>
      <c r="E8202" s="802" t="s">
        <v>1678</v>
      </c>
      <c r="F8202" s="86" t="s">
        <v>1722</v>
      </c>
      <c r="G8202" s="92">
        <v>0</v>
      </c>
      <c r="H8202" s="802" t="s">
        <v>1695</v>
      </c>
      <c r="I8202" s="86">
        <v>0</v>
      </c>
      <c r="J8202" s="92">
        <v>0</v>
      </c>
      <c r="K8202" s="802" t="s">
        <v>1704</v>
      </c>
      <c r="L8202" s="803"/>
      <c r="M8202" s="107">
        <v>0</v>
      </c>
    </row>
    <row r="8203" spans="2:13">
      <c r="B8203" s="61" t="s">
        <v>1679</v>
      </c>
      <c r="C8203" s="86" t="s">
        <v>1722</v>
      </c>
      <c r="D8203" s="92">
        <v>0</v>
      </c>
      <c r="E8203" s="802" t="s">
        <v>1679</v>
      </c>
      <c r="F8203" s="86" t="s">
        <v>1722</v>
      </c>
      <c r="G8203" s="92">
        <v>0</v>
      </c>
      <c r="H8203" s="802" t="s">
        <v>1696</v>
      </c>
      <c r="I8203" s="86">
        <v>0</v>
      </c>
      <c r="J8203" s="92">
        <v>0</v>
      </c>
      <c r="K8203" s="802" t="s">
        <v>1735</v>
      </c>
      <c r="L8203" s="803"/>
      <c r="M8203" s="107">
        <v>0</v>
      </c>
    </row>
    <row r="8204" spans="2:13">
      <c r="B8204" s="61" t="s">
        <v>1680</v>
      </c>
      <c r="C8204" s="86" t="s">
        <v>1722</v>
      </c>
      <c r="D8204" s="92">
        <v>0</v>
      </c>
      <c r="E8204" s="802" t="s">
        <v>1680</v>
      </c>
      <c r="F8204" s="86" t="s">
        <v>1722</v>
      </c>
      <c r="G8204" s="92">
        <v>0</v>
      </c>
      <c r="H8204" s="802" t="s">
        <v>1697</v>
      </c>
      <c r="I8204" s="86">
        <v>0</v>
      </c>
      <c r="J8204" s="92">
        <v>0</v>
      </c>
      <c r="K8204" s="67" t="s">
        <v>1706</v>
      </c>
      <c r="L8204" s="68"/>
      <c r="M8204" s="101">
        <v>0</v>
      </c>
    </row>
    <row r="8205" spans="2:13">
      <c r="B8205" s="61" t="s">
        <v>1681</v>
      </c>
      <c r="C8205" s="86" t="s">
        <v>1722</v>
      </c>
      <c r="D8205" s="92">
        <v>0</v>
      </c>
      <c r="E8205" s="802" t="s">
        <v>1681</v>
      </c>
      <c r="F8205" s="86" t="s">
        <v>1722</v>
      </c>
      <c r="G8205" s="92">
        <v>0</v>
      </c>
      <c r="H8205" s="802" t="s">
        <v>1698</v>
      </c>
      <c r="I8205" s="86">
        <v>0</v>
      </c>
      <c r="J8205" s="92">
        <v>0</v>
      </c>
      <c r="K8205" s="838" t="s">
        <v>1707</v>
      </c>
      <c r="L8205" s="839"/>
      <c r="M8205" s="845"/>
    </row>
    <row r="8206" spans="2:13">
      <c r="B8206" s="61" t="s">
        <v>1682</v>
      </c>
      <c r="C8206" s="86" t="s">
        <v>1722</v>
      </c>
      <c r="D8206" s="92">
        <v>0</v>
      </c>
      <c r="E8206" s="802" t="s">
        <v>1682</v>
      </c>
      <c r="F8206" s="86" t="s">
        <v>1722</v>
      </c>
      <c r="G8206" s="92">
        <v>0</v>
      </c>
      <c r="H8206" s="803" t="s">
        <v>1724</v>
      </c>
      <c r="I8206" s="86">
        <v>0</v>
      </c>
      <c r="J8206" s="92">
        <v>0</v>
      </c>
      <c r="K8206" s="846" t="s">
        <v>1708</v>
      </c>
      <c r="L8206" s="847"/>
      <c r="M8206" s="107">
        <v>0</v>
      </c>
    </row>
    <row r="8207" spans="2:13">
      <c r="B8207" s="61" t="s">
        <v>1683</v>
      </c>
      <c r="C8207" s="86" t="s">
        <v>1722</v>
      </c>
      <c r="D8207" s="92">
        <v>0</v>
      </c>
      <c r="E8207" s="802" t="s">
        <v>1683</v>
      </c>
      <c r="F8207" s="86" t="s">
        <v>1722</v>
      </c>
      <c r="G8207" s="92">
        <v>0</v>
      </c>
      <c r="H8207" s="802" t="s">
        <v>1699</v>
      </c>
      <c r="I8207" s="86">
        <v>0</v>
      </c>
      <c r="J8207" s="92">
        <v>0</v>
      </c>
      <c r="K8207" s="846" t="s">
        <v>1709</v>
      </c>
      <c r="L8207" s="847"/>
      <c r="M8207" s="107">
        <v>0</v>
      </c>
    </row>
    <row r="8208" spans="2:13">
      <c r="B8208" s="61" t="s">
        <v>1684</v>
      </c>
      <c r="C8208" s="86" t="s">
        <v>1722</v>
      </c>
      <c r="D8208" s="92">
        <v>0</v>
      </c>
      <c r="E8208" s="802" t="s">
        <v>1684</v>
      </c>
      <c r="F8208" s="86" t="s">
        <v>1722</v>
      </c>
      <c r="G8208" s="92">
        <v>0</v>
      </c>
      <c r="H8208" s="802" t="s">
        <v>1685</v>
      </c>
      <c r="I8208" s="86">
        <v>0</v>
      </c>
      <c r="J8208" s="92">
        <v>0</v>
      </c>
      <c r="K8208" s="846" t="s">
        <v>1710</v>
      </c>
      <c r="L8208" s="847"/>
      <c r="M8208" s="107">
        <v>0</v>
      </c>
    </row>
    <row r="8209" spans="2:13">
      <c r="B8209" s="61" t="s">
        <v>1685</v>
      </c>
      <c r="C8209" s="86" t="s">
        <v>1722</v>
      </c>
      <c r="D8209" s="92">
        <v>0</v>
      </c>
      <c r="E8209" s="802" t="s">
        <v>1685</v>
      </c>
      <c r="F8209" s="86" t="s">
        <v>1722</v>
      </c>
      <c r="G8209" s="92">
        <v>0</v>
      </c>
      <c r="H8209" s="802" t="s">
        <v>1700</v>
      </c>
      <c r="I8209" s="100">
        <v>0</v>
      </c>
      <c r="J8209" s="106">
        <v>0</v>
      </c>
      <c r="K8209" s="593" t="s">
        <v>2003</v>
      </c>
      <c r="L8209" s="100"/>
      <c r="M8209" s="101">
        <v>0</v>
      </c>
    </row>
    <row r="8210" spans="2:13">
      <c r="B8210" s="61" t="s">
        <v>1686</v>
      </c>
      <c r="C8210" s="86" t="s">
        <v>1722</v>
      </c>
      <c r="D8210" s="92">
        <v>0</v>
      </c>
      <c r="E8210" s="802" t="s">
        <v>1686</v>
      </c>
      <c r="F8210" s="86" t="s">
        <v>1722</v>
      </c>
      <c r="G8210" s="92">
        <v>0</v>
      </c>
      <c r="H8210" s="848" t="s">
        <v>1712</v>
      </c>
      <c r="I8210" s="849"/>
      <c r="J8210" s="81" t="s">
        <v>1711</v>
      </c>
      <c r="K8210" s="97">
        <v>0</v>
      </c>
      <c r="L8210" s="82" t="s">
        <v>1705</v>
      </c>
      <c r="M8210" s="98">
        <v>0</v>
      </c>
    </row>
    <row r="8211" spans="2:13">
      <c r="B8211" s="61" t="s">
        <v>1687</v>
      </c>
      <c r="C8211" s="86" t="s">
        <v>1722</v>
      </c>
      <c r="D8211" s="92">
        <v>0</v>
      </c>
      <c r="E8211" s="802" t="s">
        <v>1687</v>
      </c>
      <c r="F8211" s="86" t="s">
        <v>1722</v>
      </c>
      <c r="G8211" s="92">
        <v>0</v>
      </c>
      <c r="H8211" s="803"/>
      <c r="I8211" s="803"/>
      <c r="J8211" s="803"/>
      <c r="K8211" s="803"/>
      <c r="L8211" s="803"/>
      <c r="M8211" s="65"/>
    </row>
    <row r="8212" spans="2:13">
      <c r="B8212" s="61" t="s">
        <v>1688</v>
      </c>
      <c r="C8212" s="86" t="s">
        <v>1723</v>
      </c>
      <c r="D8212" s="92" t="s">
        <v>1723</v>
      </c>
      <c r="E8212" s="802" t="s">
        <v>1688</v>
      </c>
      <c r="F8212" s="86" t="s">
        <v>1723</v>
      </c>
      <c r="G8212" s="92" t="s">
        <v>1723</v>
      </c>
      <c r="H8212" s="803"/>
      <c r="I8212" s="803"/>
      <c r="J8212" s="803"/>
      <c r="K8212" s="803"/>
      <c r="L8212" s="803"/>
      <c r="M8212" s="65"/>
    </row>
    <row r="8213" spans="2:13">
      <c r="B8213" s="61" t="s">
        <v>1689</v>
      </c>
      <c r="C8213" s="86" t="s">
        <v>1722</v>
      </c>
      <c r="D8213" s="92">
        <v>0</v>
      </c>
      <c r="E8213" s="802" t="s">
        <v>1689</v>
      </c>
      <c r="F8213" s="86" t="s">
        <v>1722</v>
      </c>
      <c r="G8213" s="92">
        <v>0</v>
      </c>
      <c r="H8213" s="803"/>
      <c r="I8213" s="803"/>
      <c r="J8213" s="803"/>
      <c r="K8213" s="803"/>
      <c r="L8213" s="803"/>
      <c r="M8213" s="65"/>
    </row>
    <row r="8214" spans="2:13">
      <c r="B8214" s="61" t="s">
        <v>1690</v>
      </c>
      <c r="C8214" s="86" t="s">
        <v>1722</v>
      </c>
      <c r="D8214" s="92">
        <v>0</v>
      </c>
      <c r="E8214" s="802" t="s">
        <v>1690</v>
      </c>
      <c r="F8214" s="86" t="s">
        <v>1722</v>
      </c>
      <c r="G8214" s="92">
        <v>0</v>
      </c>
      <c r="H8214" s="803"/>
      <c r="I8214" s="803"/>
      <c r="J8214" s="803"/>
      <c r="K8214" s="803"/>
      <c r="L8214" s="803"/>
      <c r="M8214" s="65"/>
    </row>
    <row r="8215" spans="2:13">
      <c r="B8215" s="61" t="s">
        <v>1691</v>
      </c>
      <c r="C8215" s="86" t="s">
        <v>1722</v>
      </c>
      <c r="D8215" s="92">
        <v>0</v>
      </c>
      <c r="E8215" s="802" t="s">
        <v>1691</v>
      </c>
      <c r="F8215" s="86" t="s">
        <v>1722</v>
      </c>
      <c r="G8215" s="92">
        <v>0</v>
      </c>
      <c r="H8215" s="86"/>
      <c r="I8215" s="803" t="s">
        <v>1800</v>
      </c>
      <c r="J8215" s="85"/>
      <c r="K8215" s="803"/>
      <c r="L8215" s="85" t="s">
        <v>1718</v>
      </c>
      <c r="M8215" s="65"/>
    </row>
    <row r="8216" spans="2:13">
      <c r="B8216" s="61" t="s">
        <v>1692</v>
      </c>
      <c r="C8216" s="86" t="s">
        <v>1722</v>
      </c>
      <c r="D8216" s="92">
        <v>0</v>
      </c>
      <c r="E8216" s="802" t="s">
        <v>1692</v>
      </c>
      <c r="F8216" s="86" t="s">
        <v>1722</v>
      </c>
      <c r="G8216" s="92">
        <v>0</v>
      </c>
      <c r="H8216" s="803"/>
      <c r="I8216" s="803"/>
      <c r="J8216" s="803"/>
      <c r="K8216" s="803"/>
      <c r="L8216" s="803"/>
      <c r="M8216" s="65"/>
    </row>
    <row r="8217" spans="2:13">
      <c r="B8217" s="61" t="s">
        <v>1677</v>
      </c>
      <c r="C8217" s="86" t="s">
        <v>1722</v>
      </c>
      <c r="D8217" s="92">
        <v>0</v>
      </c>
      <c r="E8217" s="802" t="s">
        <v>1677</v>
      </c>
      <c r="F8217" s="86" t="s">
        <v>1722</v>
      </c>
      <c r="G8217" s="92">
        <v>0</v>
      </c>
      <c r="H8217" s="803"/>
      <c r="I8217" s="803"/>
      <c r="J8217" s="803"/>
      <c r="K8217" s="803"/>
      <c r="L8217" s="803"/>
      <c r="M8217" s="65"/>
    </row>
    <row r="8218" spans="2:13">
      <c r="B8218" s="61" t="s">
        <v>1693</v>
      </c>
      <c r="C8218" s="86" t="s">
        <v>1722</v>
      </c>
      <c r="D8218" s="92">
        <v>0</v>
      </c>
      <c r="E8218" s="802" t="s">
        <v>1693</v>
      </c>
      <c r="F8218" s="86" t="s">
        <v>1722</v>
      </c>
      <c r="G8218" s="92">
        <v>0</v>
      </c>
      <c r="H8218" s="803"/>
      <c r="I8218" s="803"/>
      <c r="J8218" s="803"/>
      <c r="K8218" s="803"/>
      <c r="L8218" s="803"/>
      <c r="M8218" s="65"/>
    </row>
    <row r="8219" spans="2:13" ht="15.75" thickBot="1">
      <c r="B8219" s="102" t="s">
        <v>1729</v>
      </c>
      <c r="C8219" s="93"/>
      <c r="D8219" s="108">
        <v>0</v>
      </c>
      <c r="E8219" s="103" t="s">
        <v>1730</v>
      </c>
      <c r="F8219" s="93"/>
      <c r="G8219" s="108">
        <v>0</v>
      </c>
      <c r="H8219" s="83"/>
      <c r="I8219" s="83"/>
      <c r="J8219" s="83"/>
      <c r="K8219" s="83"/>
      <c r="L8219" s="83"/>
      <c r="M8219" s="84"/>
    </row>
    <row r="8220" spans="2:13" ht="16.5" thickTop="1" thickBot="1"/>
    <row r="8221" spans="2:13" ht="16.5" thickTop="1" thickBot="1">
      <c r="B8221" s="833" t="s">
        <v>1968</v>
      </c>
      <c r="C8221" s="834"/>
      <c r="D8221" s="835" t="s">
        <v>1658</v>
      </c>
      <c r="E8221" s="836"/>
      <c r="F8221" s="836"/>
      <c r="G8221" s="836"/>
      <c r="H8221" s="836"/>
      <c r="I8221" s="837"/>
      <c r="J8221" s="131"/>
      <c r="K8221" s="59"/>
      <c r="L8221" s="59"/>
      <c r="M8221" s="60"/>
    </row>
    <row r="8222" spans="2:13" ht="15.75" thickTop="1">
      <c r="B8222" s="66" t="s">
        <v>1667</v>
      </c>
      <c r="C8222" s="604" t="s">
        <v>2025</v>
      </c>
      <c r="D8222" s="525" t="s">
        <v>1652</v>
      </c>
      <c r="E8222" s="526" t="s">
        <v>1653</v>
      </c>
      <c r="F8222" s="526" t="s">
        <v>1654</v>
      </c>
      <c r="G8222" s="526" t="s">
        <v>1656</v>
      </c>
      <c r="H8222" s="526" t="s">
        <v>1655</v>
      </c>
      <c r="I8222" s="527" t="s">
        <v>1657</v>
      </c>
      <c r="J8222" s="132"/>
      <c r="K8222" s="529"/>
      <c r="L8222" s="529"/>
      <c r="M8222" s="65"/>
    </row>
    <row r="8223" spans="2:13">
      <c r="B8223" s="66" t="s">
        <v>1757</v>
      </c>
      <c r="C8223" s="86" t="s">
        <v>1792</v>
      </c>
      <c r="D8223" s="87">
        <v>90</v>
      </c>
      <c r="E8223" s="88">
        <v>130</v>
      </c>
      <c r="F8223" s="88">
        <v>75</v>
      </c>
      <c r="G8223" s="88">
        <v>75</v>
      </c>
      <c r="H8223" s="88">
        <v>75</v>
      </c>
      <c r="I8223" s="89">
        <v>55</v>
      </c>
      <c r="J8223" s="132"/>
      <c r="K8223" s="529"/>
      <c r="L8223" s="529"/>
      <c r="M8223" s="65"/>
    </row>
    <row r="8224" spans="2:13">
      <c r="B8224" s="66" t="s">
        <v>1665</v>
      </c>
      <c r="C8224" s="86" t="s">
        <v>11</v>
      </c>
      <c r="D8224" s="838" t="s">
        <v>1669</v>
      </c>
      <c r="E8224" s="839"/>
      <c r="F8224" s="839"/>
      <c r="G8224" s="839"/>
      <c r="H8224" s="839"/>
      <c r="I8224" s="840"/>
      <c r="J8224" s="132"/>
      <c r="K8224" s="529"/>
      <c r="L8224" s="529"/>
      <c r="M8224" s="65"/>
    </row>
    <row r="8225" spans="2:13">
      <c r="B8225" s="66" t="s">
        <v>1666</v>
      </c>
      <c r="C8225" s="86" t="s">
        <v>1723</v>
      </c>
      <c r="D8225" s="841" t="s">
        <v>1661</v>
      </c>
      <c r="E8225" s="842"/>
      <c r="F8225" s="842"/>
      <c r="G8225" s="842" t="s">
        <v>1662</v>
      </c>
      <c r="H8225" s="842"/>
      <c r="I8225" s="843"/>
      <c r="J8225" s="132"/>
      <c r="K8225" s="529"/>
      <c r="L8225" s="529"/>
      <c r="M8225" s="65"/>
    </row>
    <row r="8226" spans="2:13">
      <c r="B8226" s="66" t="s">
        <v>1670</v>
      </c>
      <c r="C8226" s="86" t="s">
        <v>1463</v>
      </c>
      <c r="D8226" s="63" t="s">
        <v>1663</v>
      </c>
      <c r="E8226" s="529" t="s">
        <v>1144</v>
      </c>
      <c r="F8226" s="529"/>
      <c r="G8226" s="64" t="s">
        <v>1663</v>
      </c>
      <c r="H8226" s="529" t="s">
        <v>1723</v>
      </c>
      <c r="I8226" s="70"/>
      <c r="J8226" s="132"/>
      <c r="K8226" s="529"/>
      <c r="L8226" s="529"/>
      <c r="M8226" s="65"/>
    </row>
    <row r="8227" spans="2:13">
      <c r="B8227" s="66" t="s">
        <v>1659</v>
      </c>
      <c r="C8227" s="86">
        <v>164.47</v>
      </c>
      <c r="D8227" s="71" t="s">
        <v>1664</v>
      </c>
      <c r="E8227" s="90">
        <v>102</v>
      </c>
      <c r="F8227" s="68"/>
      <c r="G8227" s="72" t="s">
        <v>1664</v>
      </c>
      <c r="H8227" s="90" t="s">
        <v>1723</v>
      </c>
      <c r="I8227" s="69"/>
      <c r="J8227" s="132"/>
      <c r="K8227" s="529"/>
      <c r="L8227" s="529"/>
      <c r="M8227" s="65"/>
    </row>
    <row r="8228" spans="2:13">
      <c r="B8228" s="66" t="s">
        <v>1660</v>
      </c>
      <c r="C8228" s="86">
        <v>244.26</v>
      </c>
      <c r="D8228" s="838" t="s">
        <v>1668</v>
      </c>
      <c r="E8228" s="839"/>
      <c r="F8228" s="839"/>
      <c r="G8228" s="839"/>
      <c r="H8228" s="839"/>
      <c r="I8228" s="840"/>
      <c r="J8228" s="132"/>
      <c r="K8228" s="529"/>
      <c r="L8228" s="529"/>
      <c r="M8228" s="65"/>
    </row>
    <row r="8229" spans="2:13">
      <c r="B8229" s="66" t="s">
        <v>1728</v>
      </c>
      <c r="C8229" s="140">
        <v>314.62</v>
      </c>
      <c r="D8229" s="841" t="s">
        <v>1661</v>
      </c>
      <c r="E8229" s="842"/>
      <c r="F8229" s="842"/>
      <c r="G8229" s="842" t="s">
        <v>1662</v>
      </c>
      <c r="H8229" s="842"/>
      <c r="I8229" s="843"/>
      <c r="J8229" s="132"/>
      <c r="K8229" s="529"/>
      <c r="L8229" s="529"/>
      <c r="M8229" s="65"/>
    </row>
    <row r="8230" spans="2:13">
      <c r="B8230" s="66" t="s">
        <v>1713</v>
      </c>
      <c r="C8230" s="86">
        <v>1.38</v>
      </c>
      <c r="D8230" s="63" t="s">
        <v>1663</v>
      </c>
      <c r="E8230" s="529" t="s">
        <v>944</v>
      </c>
      <c r="F8230" s="529"/>
      <c r="G8230" s="64" t="s">
        <v>1663</v>
      </c>
      <c r="H8230" s="529" t="s">
        <v>1723</v>
      </c>
      <c r="I8230" s="70"/>
      <c r="J8230" s="132"/>
      <c r="K8230" s="529"/>
      <c r="L8230" s="529"/>
      <c r="M8230" s="65"/>
    </row>
    <row r="8231" spans="2:13">
      <c r="B8231" s="66" t="s">
        <v>1714</v>
      </c>
      <c r="C8231" s="86">
        <v>0.85</v>
      </c>
      <c r="D8231" s="63" t="s">
        <v>1664</v>
      </c>
      <c r="E8231" s="90">
        <v>68</v>
      </c>
      <c r="F8231" s="68"/>
      <c r="G8231" s="72" t="s">
        <v>1664</v>
      </c>
      <c r="H8231" s="91" t="s">
        <v>1723</v>
      </c>
      <c r="I8231" s="70"/>
      <c r="J8231" s="132"/>
      <c r="K8231" s="529"/>
      <c r="L8231" s="529"/>
      <c r="M8231" s="65"/>
    </row>
    <row r="8232" spans="2:13">
      <c r="B8232" s="844" t="s">
        <v>1671</v>
      </c>
      <c r="C8232" s="839"/>
      <c r="D8232" s="840"/>
      <c r="E8232" s="838" t="s">
        <v>1672</v>
      </c>
      <c r="F8232" s="839"/>
      <c r="G8232" s="840"/>
      <c r="H8232" s="838" t="s">
        <v>1673</v>
      </c>
      <c r="I8232" s="839"/>
      <c r="J8232" s="840"/>
      <c r="K8232" s="838" t="s">
        <v>1701</v>
      </c>
      <c r="L8232" s="839"/>
      <c r="M8232" s="845"/>
    </row>
    <row r="8233" spans="2:13">
      <c r="B8233" s="73" t="s">
        <v>1674</v>
      </c>
      <c r="C8233" s="526" t="s">
        <v>1675</v>
      </c>
      <c r="D8233" s="527" t="s">
        <v>1676</v>
      </c>
      <c r="E8233" s="525" t="s">
        <v>1674</v>
      </c>
      <c r="F8233" s="526" t="s">
        <v>1675</v>
      </c>
      <c r="G8233" s="527" t="s">
        <v>1676</v>
      </c>
      <c r="H8233" s="525" t="s">
        <v>1694</v>
      </c>
      <c r="I8233" s="526" t="s">
        <v>1731</v>
      </c>
      <c r="J8233" s="527" t="s">
        <v>1732</v>
      </c>
      <c r="K8233" s="525" t="s">
        <v>1702</v>
      </c>
      <c r="L8233" s="526"/>
      <c r="M8233" s="77" t="s">
        <v>1703</v>
      </c>
    </row>
    <row r="8234" spans="2:13">
      <c r="B8234" s="61" t="s">
        <v>1678</v>
      </c>
      <c r="C8234" s="86" t="s">
        <v>1723</v>
      </c>
      <c r="D8234" s="92" t="s">
        <v>1723</v>
      </c>
      <c r="E8234" s="528" t="s">
        <v>1678</v>
      </c>
      <c r="F8234" s="86" t="s">
        <v>1723</v>
      </c>
      <c r="G8234" s="92" t="s">
        <v>1723</v>
      </c>
      <c r="H8234" s="528" t="s">
        <v>1695</v>
      </c>
      <c r="I8234" s="86">
        <v>0</v>
      </c>
      <c r="J8234" s="92">
        <v>10</v>
      </c>
      <c r="K8234" s="528" t="s">
        <v>1704</v>
      </c>
      <c r="L8234" s="529"/>
      <c r="M8234" s="107">
        <v>0</v>
      </c>
    </row>
    <row r="8235" spans="2:13">
      <c r="B8235" s="61" t="s">
        <v>1679</v>
      </c>
      <c r="C8235" s="86" t="s">
        <v>847</v>
      </c>
      <c r="D8235" s="92">
        <v>75</v>
      </c>
      <c r="E8235" s="528" t="s">
        <v>1679</v>
      </c>
      <c r="F8235" s="86" t="s">
        <v>1722</v>
      </c>
      <c r="G8235" s="92">
        <v>0</v>
      </c>
      <c r="H8235" s="528" t="s">
        <v>1696</v>
      </c>
      <c r="I8235" s="86">
        <v>90</v>
      </c>
      <c r="J8235" s="92">
        <v>0</v>
      </c>
      <c r="K8235" s="528" t="s">
        <v>1735</v>
      </c>
      <c r="L8235" s="529"/>
      <c r="M8235" s="107">
        <v>0</v>
      </c>
    </row>
    <row r="8236" spans="2:13">
      <c r="B8236" s="61" t="s">
        <v>1680</v>
      </c>
      <c r="C8236" s="86" t="s">
        <v>1722</v>
      </c>
      <c r="D8236" s="92">
        <v>0</v>
      </c>
      <c r="E8236" s="528" t="s">
        <v>1680</v>
      </c>
      <c r="F8236" s="86" t="s">
        <v>1722</v>
      </c>
      <c r="G8236" s="92">
        <v>0</v>
      </c>
      <c r="H8236" s="528" t="s">
        <v>1697</v>
      </c>
      <c r="I8236" s="86">
        <v>0</v>
      </c>
      <c r="J8236" s="92">
        <v>0</v>
      </c>
      <c r="K8236" s="67" t="s">
        <v>1706</v>
      </c>
      <c r="L8236" s="68"/>
      <c r="M8236" s="101">
        <v>0</v>
      </c>
    </row>
    <row r="8237" spans="2:13">
      <c r="B8237" s="61" t="s">
        <v>1681</v>
      </c>
      <c r="C8237" s="109" t="s">
        <v>1784</v>
      </c>
      <c r="D8237" s="92">
        <v>75</v>
      </c>
      <c r="E8237" s="528" t="s">
        <v>1681</v>
      </c>
      <c r="F8237" s="86" t="s">
        <v>1722</v>
      </c>
      <c r="G8237" s="92">
        <v>0</v>
      </c>
      <c r="H8237" s="528" t="s">
        <v>1698</v>
      </c>
      <c r="I8237" s="86">
        <v>0</v>
      </c>
      <c r="J8237" s="92">
        <v>0</v>
      </c>
      <c r="K8237" s="838" t="s">
        <v>1707</v>
      </c>
      <c r="L8237" s="839"/>
      <c r="M8237" s="845"/>
    </row>
    <row r="8238" spans="2:13">
      <c r="B8238" s="61" t="s">
        <v>1682</v>
      </c>
      <c r="C8238" s="94" t="s">
        <v>1180</v>
      </c>
      <c r="D8238" s="92">
        <v>80</v>
      </c>
      <c r="E8238" s="528" t="s">
        <v>1682</v>
      </c>
      <c r="F8238" s="86" t="s">
        <v>1722</v>
      </c>
      <c r="G8238" s="92">
        <v>0</v>
      </c>
      <c r="H8238" s="529" t="s">
        <v>1724</v>
      </c>
      <c r="I8238" s="86">
        <v>50</v>
      </c>
      <c r="J8238" s="92">
        <v>0</v>
      </c>
      <c r="K8238" s="846" t="s">
        <v>1708</v>
      </c>
      <c r="L8238" s="847"/>
      <c r="M8238" s="107">
        <v>0</v>
      </c>
    </row>
    <row r="8239" spans="2:13">
      <c r="B8239" s="61" t="s">
        <v>1683</v>
      </c>
      <c r="C8239" s="86" t="s">
        <v>663</v>
      </c>
      <c r="D8239" s="92">
        <v>90</v>
      </c>
      <c r="E8239" s="528" t="s">
        <v>1683</v>
      </c>
      <c r="F8239" s="86" t="s">
        <v>1722</v>
      </c>
      <c r="G8239" s="92">
        <v>0</v>
      </c>
      <c r="H8239" s="528" t="s">
        <v>1699</v>
      </c>
      <c r="I8239" s="86">
        <v>0</v>
      </c>
      <c r="J8239" s="92">
        <v>10</v>
      </c>
      <c r="K8239" s="846" t="s">
        <v>1709</v>
      </c>
      <c r="L8239" s="847"/>
      <c r="M8239" s="107">
        <v>0</v>
      </c>
    </row>
    <row r="8240" spans="2:13">
      <c r="B8240" s="61" t="s">
        <v>1684</v>
      </c>
      <c r="C8240" s="96" t="s">
        <v>869</v>
      </c>
      <c r="D8240" s="92">
        <v>150</v>
      </c>
      <c r="E8240" s="528" t="s">
        <v>1684</v>
      </c>
      <c r="F8240" s="94" t="s">
        <v>866</v>
      </c>
      <c r="G8240" s="92">
        <v>84</v>
      </c>
      <c r="H8240" s="528" t="s">
        <v>1685</v>
      </c>
      <c r="I8240" s="86">
        <v>85</v>
      </c>
      <c r="J8240" s="92">
        <v>30</v>
      </c>
      <c r="K8240" s="846" t="s">
        <v>1710</v>
      </c>
      <c r="L8240" s="847"/>
      <c r="M8240" s="107">
        <v>0</v>
      </c>
    </row>
    <row r="8241" spans="2:13">
      <c r="B8241" s="61" t="s">
        <v>1685</v>
      </c>
      <c r="C8241" s="86" t="s">
        <v>905</v>
      </c>
      <c r="D8241" s="92">
        <v>84</v>
      </c>
      <c r="E8241" s="528" t="s">
        <v>1685</v>
      </c>
      <c r="F8241" s="86" t="s">
        <v>1722</v>
      </c>
      <c r="G8241" s="92">
        <v>0</v>
      </c>
      <c r="H8241" s="528" t="s">
        <v>1700</v>
      </c>
      <c r="I8241" s="100">
        <v>50</v>
      </c>
      <c r="J8241" s="106">
        <v>0</v>
      </c>
      <c r="K8241" s="593" t="s">
        <v>2003</v>
      </c>
      <c r="L8241" s="100"/>
      <c r="M8241" s="101">
        <v>0</v>
      </c>
    </row>
    <row r="8242" spans="2:13">
      <c r="B8242" s="61" t="s">
        <v>1686</v>
      </c>
      <c r="C8242" s="94" t="s">
        <v>811</v>
      </c>
      <c r="D8242" s="92">
        <v>100</v>
      </c>
      <c r="E8242" s="528" t="s">
        <v>1686</v>
      </c>
      <c r="F8242" s="86" t="s">
        <v>1722</v>
      </c>
      <c r="G8242" s="92">
        <v>0</v>
      </c>
      <c r="H8242" s="848" t="s">
        <v>1712</v>
      </c>
      <c r="I8242" s="849"/>
      <c r="J8242" s="81" t="s">
        <v>1711</v>
      </c>
      <c r="K8242" s="97">
        <v>30</v>
      </c>
      <c r="L8242" s="82" t="s">
        <v>1705</v>
      </c>
      <c r="M8242" s="98">
        <v>205</v>
      </c>
    </row>
    <row r="8243" spans="2:13">
      <c r="B8243" s="61" t="s">
        <v>1687</v>
      </c>
      <c r="C8243" s="86" t="s">
        <v>627</v>
      </c>
      <c r="D8243" s="92">
        <v>60</v>
      </c>
      <c r="E8243" s="528" t="s">
        <v>1687</v>
      </c>
      <c r="F8243" s="86" t="s">
        <v>1722</v>
      </c>
      <c r="G8243" s="92">
        <v>0</v>
      </c>
      <c r="H8243" s="529"/>
      <c r="I8243" s="529"/>
      <c r="J8243" s="529"/>
      <c r="K8243" s="529"/>
      <c r="L8243" s="529"/>
      <c r="M8243" s="65"/>
    </row>
    <row r="8244" spans="2:13">
      <c r="B8244" s="61" t="s">
        <v>1688</v>
      </c>
      <c r="C8244" s="86" t="s">
        <v>1722</v>
      </c>
      <c r="D8244" s="92">
        <v>0</v>
      </c>
      <c r="E8244" s="528" t="s">
        <v>1688</v>
      </c>
      <c r="F8244" s="86" t="s">
        <v>1722</v>
      </c>
      <c r="G8244" s="92">
        <v>0</v>
      </c>
      <c r="H8244" s="529"/>
      <c r="I8244" s="529"/>
      <c r="J8244" s="529"/>
      <c r="K8244" s="529"/>
      <c r="L8244" s="529"/>
      <c r="M8244" s="65"/>
    </row>
    <row r="8245" spans="2:13">
      <c r="B8245" s="61" t="s">
        <v>1689</v>
      </c>
      <c r="C8245" s="94" t="s">
        <v>879</v>
      </c>
      <c r="D8245" s="92">
        <v>51</v>
      </c>
      <c r="E8245" s="528" t="s">
        <v>1689</v>
      </c>
      <c r="F8245" s="86" t="s">
        <v>1722</v>
      </c>
      <c r="G8245" s="92">
        <v>0</v>
      </c>
      <c r="H8245" s="529"/>
      <c r="I8245" s="529"/>
      <c r="J8245" s="529"/>
      <c r="K8245" s="529"/>
      <c r="L8245" s="529"/>
      <c r="M8245" s="65"/>
    </row>
    <row r="8246" spans="2:13">
      <c r="B8246" s="61" t="s">
        <v>1690</v>
      </c>
      <c r="C8246" s="94" t="s">
        <v>1252</v>
      </c>
      <c r="D8246" s="92">
        <v>80</v>
      </c>
      <c r="E8246" s="528" t="s">
        <v>1690</v>
      </c>
      <c r="F8246" s="86" t="s">
        <v>1722</v>
      </c>
      <c r="G8246" s="92">
        <v>0</v>
      </c>
      <c r="H8246" s="529"/>
      <c r="I8246" s="529"/>
      <c r="J8246" s="529"/>
      <c r="K8246" s="529"/>
      <c r="L8246" s="529"/>
      <c r="M8246" s="65"/>
    </row>
    <row r="8247" spans="2:13">
      <c r="B8247" s="61" t="s">
        <v>1691</v>
      </c>
      <c r="C8247" s="96" t="s">
        <v>1187</v>
      </c>
      <c r="D8247" s="92">
        <v>70</v>
      </c>
      <c r="E8247" s="528" t="s">
        <v>1691</v>
      </c>
      <c r="F8247" s="86" t="s">
        <v>1722</v>
      </c>
      <c r="G8247" s="92">
        <v>0</v>
      </c>
      <c r="H8247" s="86" t="s">
        <v>1716</v>
      </c>
      <c r="I8247" s="529"/>
      <c r="J8247" s="85" t="s">
        <v>1717</v>
      </c>
      <c r="K8247" s="529"/>
      <c r="L8247" s="85" t="s">
        <v>1718</v>
      </c>
      <c r="M8247" s="65"/>
    </row>
    <row r="8248" spans="2:13">
      <c r="B8248" s="61" t="s">
        <v>1692</v>
      </c>
      <c r="C8248" s="86" t="s">
        <v>1722</v>
      </c>
      <c r="D8248" s="92">
        <v>0</v>
      </c>
      <c r="E8248" s="528" t="s">
        <v>1692</v>
      </c>
      <c r="F8248" s="86" t="s">
        <v>1722</v>
      </c>
      <c r="G8248" s="92">
        <v>0</v>
      </c>
      <c r="H8248" s="529"/>
      <c r="I8248" s="529"/>
      <c r="J8248" s="529"/>
      <c r="K8248" s="529"/>
      <c r="L8248" s="529"/>
      <c r="M8248" s="65"/>
    </row>
    <row r="8249" spans="2:13">
      <c r="B8249" s="61" t="s">
        <v>1677</v>
      </c>
      <c r="C8249" s="86" t="s">
        <v>752</v>
      </c>
      <c r="D8249" s="92">
        <v>80</v>
      </c>
      <c r="E8249" s="528" t="s">
        <v>1677</v>
      </c>
      <c r="F8249" s="86" t="s">
        <v>1722</v>
      </c>
      <c r="G8249" s="92">
        <v>0</v>
      </c>
      <c r="H8249" s="529"/>
      <c r="I8249" s="529"/>
      <c r="J8249" s="529"/>
      <c r="K8249" s="529"/>
      <c r="L8249" s="529"/>
      <c r="M8249" s="65"/>
    </row>
    <row r="8250" spans="2:13">
      <c r="B8250" s="61" t="s">
        <v>1693</v>
      </c>
      <c r="C8250" s="94" t="s">
        <v>1022</v>
      </c>
      <c r="D8250" s="92">
        <v>48</v>
      </c>
      <c r="E8250" s="528" t="s">
        <v>1693</v>
      </c>
      <c r="F8250" s="86" t="s">
        <v>1722</v>
      </c>
      <c r="G8250" s="92">
        <v>0</v>
      </c>
      <c r="H8250" s="529"/>
      <c r="I8250" s="529"/>
      <c r="J8250" s="529"/>
      <c r="K8250" s="529"/>
      <c r="L8250" s="529"/>
      <c r="M8250" s="65"/>
    </row>
    <row r="8251" spans="2:13" ht="15.75" thickBot="1">
      <c r="B8251" s="102" t="s">
        <v>1729</v>
      </c>
      <c r="C8251" s="93"/>
      <c r="D8251" s="108">
        <v>80</v>
      </c>
      <c r="E8251" s="103" t="s">
        <v>1730</v>
      </c>
      <c r="F8251" s="93"/>
      <c r="G8251" s="108">
        <v>84</v>
      </c>
      <c r="H8251" s="83"/>
      <c r="I8251" s="83"/>
      <c r="J8251" s="83"/>
      <c r="K8251" s="83"/>
      <c r="L8251" s="83"/>
      <c r="M8251" s="84"/>
    </row>
    <row r="8252" spans="2:13" ht="16.5" thickTop="1" thickBot="1"/>
    <row r="8253" spans="2:13" ht="16.5" thickTop="1" thickBot="1">
      <c r="B8253" s="833" t="s">
        <v>1926</v>
      </c>
      <c r="C8253" s="834"/>
      <c r="D8253" s="835" t="s">
        <v>1658</v>
      </c>
      <c r="E8253" s="836"/>
      <c r="F8253" s="836"/>
      <c r="G8253" s="836"/>
      <c r="H8253" s="836"/>
      <c r="I8253" s="837"/>
      <c r="J8253" s="119"/>
      <c r="K8253" s="59"/>
      <c r="L8253" s="59"/>
      <c r="M8253" s="60"/>
    </row>
    <row r="8254" spans="2:13" ht="15.75" thickTop="1">
      <c r="B8254" s="66" t="s">
        <v>1667</v>
      </c>
      <c r="C8254" s="604" t="s">
        <v>2095</v>
      </c>
      <c r="D8254" s="422" t="s">
        <v>1652</v>
      </c>
      <c r="E8254" s="423" t="s">
        <v>1653</v>
      </c>
      <c r="F8254" s="423" t="s">
        <v>1654</v>
      </c>
      <c r="G8254" s="423" t="s">
        <v>1656</v>
      </c>
      <c r="H8254" s="423" t="s">
        <v>1655</v>
      </c>
      <c r="I8254" s="424" t="s">
        <v>1657</v>
      </c>
      <c r="J8254" s="120"/>
      <c r="K8254" s="421"/>
      <c r="L8254" s="421"/>
      <c r="M8254" s="65"/>
    </row>
    <row r="8255" spans="2:13">
      <c r="B8255" s="66" t="s">
        <v>1757</v>
      </c>
      <c r="C8255" s="86" t="s">
        <v>1762</v>
      </c>
      <c r="D8255" s="87">
        <v>75</v>
      </c>
      <c r="E8255" s="88">
        <v>75</v>
      </c>
      <c r="F8255" s="88">
        <v>130</v>
      </c>
      <c r="G8255" s="88">
        <v>75</v>
      </c>
      <c r="H8255" s="88">
        <v>130</v>
      </c>
      <c r="I8255" s="89">
        <v>95</v>
      </c>
      <c r="J8255" s="120"/>
      <c r="K8255" s="421"/>
      <c r="L8255" s="421"/>
      <c r="M8255" s="65"/>
    </row>
    <row r="8256" spans="2:13">
      <c r="B8256" s="66" t="s">
        <v>1665</v>
      </c>
      <c r="C8256" s="86" t="s">
        <v>13</v>
      </c>
      <c r="D8256" s="838" t="s">
        <v>1669</v>
      </c>
      <c r="E8256" s="839"/>
      <c r="F8256" s="839"/>
      <c r="G8256" s="839"/>
      <c r="H8256" s="839"/>
      <c r="I8256" s="840"/>
      <c r="J8256" s="120"/>
      <c r="K8256" s="421"/>
      <c r="L8256" s="421"/>
      <c r="M8256" s="65"/>
    </row>
    <row r="8257" spans="2:13">
      <c r="B8257" s="66" t="s">
        <v>1666</v>
      </c>
      <c r="C8257" s="86" t="s">
        <v>1723</v>
      </c>
      <c r="D8257" s="841" t="s">
        <v>1661</v>
      </c>
      <c r="E8257" s="842"/>
      <c r="F8257" s="842"/>
      <c r="G8257" s="842" t="s">
        <v>1662</v>
      </c>
      <c r="H8257" s="842"/>
      <c r="I8257" s="843"/>
      <c r="J8257" s="120"/>
      <c r="K8257" s="421"/>
      <c r="L8257" s="421"/>
      <c r="M8257" s="65"/>
    </row>
    <row r="8258" spans="2:13">
      <c r="B8258" s="66" t="s">
        <v>1670</v>
      </c>
      <c r="C8258" s="86" t="s">
        <v>1497</v>
      </c>
      <c r="D8258" s="63" t="s">
        <v>1663</v>
      </c>
      <c r="E8258" s="421" t="s">
        <v>1372</v>
      </c>
      <c r="F8258" s="421"/>
      <c r="G8258" s="64" t="s">
        <v>1663</v>
      </c>
      <c r="H8258" s="421" t="s">
        <v>1723</v>
      </c>
      <c r="I8258" s="70"/>
      <c r="J8258" s="120"/>
      <c r="K8258" s="421"/>
      <c r="L8258" s="421"/>
      <c r="M8258" s="65"/>
    </row>
    <row r="8259" spans="2:13">
      <c r="B8259" s="66" t="s">
        <v>1659</v>
      </c>
      <c r="C8259" s="86">
        <v>259.64999999999998</v>
      </c>
      <c r="D8259" s="71" t="s">
        <v>1664</v>
      </c>
      <c r="E8259" s="90">
        <v>72</v>
      </c>
      <c r="F8259" s="68"/>
      <c r="G8259" s="72" t="s">
        <v>1664</v>
      </c>
      <c r="H8259" s="90" t="s">
        <v>1723</v>
      </c>
      <c r="I8259" s="69"/>
      <c r="J8259" s="120"/>
      <c r="K8259" s="421"/>
      <c r="L8259" s="421"/>
      <c r="M8259" s="65"/>
    </row>
    <row r="8260" spans="2:13">
      <c r="B8260" s="66" t="s">
        <v>1660</v>
      </c>
      <c r="C8260" s="86">
        <v>352.82</v>
      </c>
      <c r="D8260" s="838" t="s">
        <v>1668</v>
      </c>
      <c r="E8260" s="839"/>
      <c r="F8260" s="839"/>
      <c r="G8260" s="839"/>
      <c r="H8260" s="839"/>
      <c r="I8260" s="840"/>
      <c r="J8260" s="120"/>
      <c r="K8260" s="421"/>
      <c r="L8260" s="421"/>
      <c r="M8260" s="65"/>
    </row>
    <row r="8261" spans="2:13">
      <c r="B8261" s="66" t="s">
        <v>1728</v>
      </c>
      <c r="C8261" s="86">
        <v>760.58</v>
      </c>
      <c r="D8261" s="841" t="s">
        <v>1661</v>
      </c>
      <c r="E8261" s="842"/>
      <c r="F8261" s="842"/>
      <c r="G8261" s="842" t="s">
        <v>1662</v>
      </c>
      <c r="H8261" s="842"/>
      <c r="I8261" s="843"/>
      <c r="J8261" s="120"/>
      <c r="K8261" s="421"/>
      <c r="L8261" s="421"/>
      <c r="M8261" s="65"/>
    </row>
    <row r="8262" spans="2:13">
      <c r="B8262" s="66" t="s">
        <v>1713</v>
      </c>
      <c r="C8262" s="86">
        <v>1.1499999999999999</v>
      </c>
      <c r="D8262" s="63" t="s">
        <v>1663</v>
      </c>
      <c r="E8262" s="421" t="s">
        <v>13</v>
      </c>
      <c r="F8262" s="421"/>
      <c r="G8262" s="64" t="s">
        <v>1663</v>
      </c>
      <c r="H8262" s="421" t="s">
        <v>1723</v>
      </c>
      <c r="I8262" s="70"/>
      <c r="J8262" s="120"/>
      <c r="K8262" s="421"/>
      <c r="L8262" s="421"/>
      <c r="M8262" s="65"/>
    </row>
    <row r="8263" spans="2:13">
      <c r="B8263" s="66" t="s">
        <v>1714</v>
      </c>
      <c r="C8263" s="86">
        <v>1.46</v>
      </c>
      <c r="D8263" s="63" t="s">
        <v>1664</v>
      </c>
      <c r="E8263" s="90">
        <v>90</v>
      </c>
      <c r="F8263" s="68"/>
      <c r="G8263" s="72" t="s">
        <v>1664</v>
      </c>
      <c r="H8263" s="91" t="s">
        <v>1723</v>
      </c>
      <c r="I8263" s="70"/>
      <c r="J8263" s="120"/>
      <c r="K8263" s="421"/>
      <c r="L8263" s="421"/>
      <c r="M8263" s="65"/>
    </row>
    <row r="8264" spans="2:13">
      <c r="B8264" s="844" t="s">
        <v>1671</v>
      </c>
      <c r="C8264" s="839"/>
      <c r="D8264" s="840"/>
      <c r="E8264" s="838" t="s">
        <v>1672</v>
      </c>
      <c r="F8264" s="839"/>
      <c r="G8264" s="840"/>
      <c r="H8264" s="838" t="s">
        <v>1673</v>
      </c>
      <c r="I8264" s="839"/>
      <c r="J8264" s="840"/>
      <c r="K8264" s="838" t="s">
        <v>1701</v>
      </c>
      <c r="L8264" s="839"/>
      <c r="M8264" s="845"/>
    </row>
    <row r="8265" spans="2:13">
      <c r="B8265" s="73" t="s">
        <v>1674</v>
      </c>
      <c r="C8265" s="423" t="s">
        <v>1675</v>
      </c>
      <c r="D8265" s="424" t="s">
        <v>1676</v>
      </c>
      <c r="E8265" s="422" t="s">
        <v>1674</v>
      </c>
      <c r="F8265" s="423" t="s">
        <v>1675</v>
      </c>
      <c r="G8265" s="424" t="s">
        <v>1676</v>
      </c>
      <c r="H8265" s="422" t="s">
        <v>1694</v>
      </c>
      <c r="I8265" s="423" t="s">
        <v>1731</v>
      </c>
      <c r="J8265" s="424" t="s">
        <v>1732</v>
      </c>
      <c r="K8265" s="422" t="s">
        <v>1702</v>
      </c>
      <c r="L8265" s="423"/>
      <c r="M8265" s="77" t="s">
        <v>1703</v>
      </c>
    </row>
    <row r="8266" spans="2:13">
      <c r="B8266" s="61" t="s">
        <v>1678</v>
      </c>
      <c r="C8266" s="86" t="s">
        <v>1144</v>
      </c>
      <c r="D8266" s="92">
        <v>102</v>
      </c>
      <c r="E8266" s="420" t="s">
        <v>1678</v>
      </c>
      <c r="F8266" s="94" t="s">
        <v>944</v>
      </c>
      <c r="G8266" s="92">
        <v>68</v>
      </c>
      <c r="H8266" s="420" t="s">
        <v>1695</v>
      </c>
      <c r="I8266" s="86">
        <v>0</v>
      </c>
      <c r="J8266" s="92">
        <v>10</v>
      </c>
      <c r="K8266" s="420" t="s">
        <v>1704</v>
      </c>
      <c r="L8266" s="421"/>
      <c r="M8266" s="107">
        <v>55</v>
      </c>
    </row>
    <row r="8267" spans="2:13">
      <c r="B8267" s="61" t="s">
        <v>1679</v>
      </c>
      <c r="C8267" s="86" t="s">
        <v>847</v>
      </c>
      <c r="D8267" s="92">
        <v>75</v>
      </c>
      <c r="E8267" s="420" t="s">
        <v>1679</v>
      </c>
      <c r="F8267" s="86" t="s">
        <v>1722</v>
      </c>
      <c r="G8267" s="92">
        <v>0</v>
      </c>
      <c r="H8267" s="420" t="s">
        <v>1696</v>
      </c>
      <c r="I8267" s="86">
        <v>90</v>
      </c>
      <c r="J8267" s="92">
        <v>20</v>
      </c>
      <c r="K8267" s="420" t="s">
        <v>1735</v>
      </c>
      <c r="L8267" s="421"/>
      <c r="M8267" s="107">
        <v>0</v>
      </c>
    </row>
    <row r="8268" spans="2:13">
      <c r="B8268" s="61" t="s">
        <v>1680</v>
      </c>
      <c r="C8268" s="86" t="s">
        <v>1722</v>
      </c>
      <c r="D8268" s="92">
        <v>0</v>
      </c>
      <c r="E8268" s="420" t="s">
        <v>1680</v>
      </c>
      <c r="F8268" s="96" t="s">
        <v>1346</v>
      </c>
      <c r="G8268" s="92">
        <v>60</v>
      </c>
      <c r="H8268" s="420" t="s">
        <v>1697</v>
      </c>
      <c r="I8268" s="86">
        <v>0</v>
      </c>
      <c r="J8268" s="92">
        <v>20</v>
      </c>
      <c r="K8268" s="67" t="s">
        <v>1706</v>
      </c>
      <c r="L8268" s="68"/>
      <c r="M8268" s="101">
        <v>50</v>
      </c>
    </row>
    <row r="8269" spans="2:13">
      <c r="B8269" s="61" t="s">
        <v>1681</v>
      </c>
      <c r="C8269" s="109" t="s">
        <v>1784</v>
      </c>
      <c r="D8269" s="92">
        <v>75</v>
      </c>
      <c r="E8269" s="420" t="s">
        <v>1681</v>
      </c>
      <c r="F8269" s="96" t="s">
        <v>1307</v>
      </c>
      <c r="G8269" s="92">
        <v>95</v>
      </c>
      <c r="H8269" s="420" t="s">
        <v>1698</v>
      </c>
      <c r="I8269" s="86">
        <v>0</v>
      </c>
      <c r="J8269" s="92">
        <v>10</v>
      </c>
      <c r="K8269" s="838" t="s">
        <v>1707</v>
      </c>
      <c r="L8269" s="839"/>
      <c r="M8269" s="845"/>
    </row>
    <row r="8270" spans="2:13">
      <c r="B8270" s="61" t="s">
        <v>1682</v>
      </c>
      <c r="C8270" s="86" t="s">
        <v>1722</v>
      </c>
      <c r="D8270" s="92">
        <v>0</v>
      </c>
      <c r="E8270" s="420" t="s">
        <v>1682</v>
      </c>
      <c r="F8270" s="86" t="s">
        <v>889</v>
      </c>
      <c r="G8270" s="92">
        <v>80</v>
      </c>
      <c r="H8270" s="421" t="s">
        <v>1724</v>
      </c>
      <c r="I8270" s="86">
        <v>0</v>
      </c>
      <c r="J8270" s="92">
        <v>0</v>
      </c>
      <c r="K8270" s="846" t="s">
        <v>1708</v>
      </c>
      <c r="L8270" s="847"/>
      <c r="M8270" s="107">
        <v>0</v>
      </c>
    </row>
    <row r="8271" spans="2:13">
      <c r="B8271" s="61" t="s">
        <v>1683</v>
      </c>
      <c r="C8271" s="86" t="s">
        <v>953</v>
      </c>
      <c r="D8271" s="92">
        <v>75</v>
      </c>
      <c r="E8271" s="420" t="s">
        <v>1683</v>
      </c>
      <c r="F8271" s="86" t="s">
        <v>1722</v>
      </c>
      <c r="G8271" s="92">
        <v>0</v>
      </c>
      <c r="H8271" s="420" t="s">
        <v>1699</v>
      </c>
      <c r="I8271" s="86">
        <v>100</v>
      </c>
      <c r="J8271" s="92">
        <v>10</v>
      </c>
      <c r="K8271" s="846" t="s">
        <v>1709</v>
      </c>
      <c r="L8271" s="847"/>
      <c r="M8271" s="107">
        <v>0</v>
      </c>
    </row>
    <row r="8272" spans="2:13">
      <c r="B8272" s="61" t="s">
        <v>1684</v>
      </c>
      <c r="C8272" s="86" t="s">
        <v>1722</v>
      </c>
      <c r="D8272" s="92">
        <v>0</v>
      </c>
      <c r="E8272" s="420" t="s">
        <v>1684</v>
      </c>
      <c r="F8272" s="86" t="s">
        <v>1722</v>
      </c>
      <c r="G8272" s="92">
        <v>0</v>
      </c>
      <c r="H8272" s="420" t="s">
        <v>1685</v>
      </c>
      <c r="I8272" s="86">
        <v>85</v>
      </c>
      <c r="J8272" s="92">
        <v>0</v>
      </c>
      <c r="K8272" s="846" t="s">
        <v>1710</v>
      </c>
      <c r="L8272" s="847"/>
      <c r="M8272" s="107">
        <v>100</v>
      </c>
    </row>
    <row r="8273" spans="2:13">
      <c r="B8273" s="61" t="s">
        <v>1685</v>
      </c>
      <c r="C8273" s="86" t="s">
        <v>1722</v>
      </c>
      <c r="D8273" s="92">
        <v>0</v>
      </c>
      <c r="E8273" s="420" t="s">
        <v>1685</v>
      </c>
      <c r="F8273" s="86" t="s">
        <v>1722</v>
      </c>
      <c r="G8273" s="92">
        <v>0</v>
      </c>
      <c r="H8273" s="420" t="s">
        <v>1700</v>
      </c>
      <c r="I8273" s="100">
        <v>50</v>
      </c>
      <c r="J8273" s="106">
        <v>0</v>
      </c>
      <c r="K8273" s="593" t="s">
        <v>2003</v>
      </c>
      <c r="L8273" s="100"/>
      <c r="M8273" s="101">
        <v>0</v>
      </c>
    </row>
    <row r="8274" spans="2:13">
      <c r="B8274" s="61" t="s">
        <v>1686</v>
      </c>
      <c r="C8274" s="86" t="s">
        <v>1722</v>
      </c>
      <c r="D8274" s="92">
        <v>0</v>
      </c>
      <c r="E8274" s="420" t="s">
        <v>1686</v>
      </c>
      <c r="F8274" s="86" t="s">
        <v>1722</v>
      </c>
      <c r="G8274" s="92">
        <v>0</v>
      </c>
      <c r="H8274" s="848" t="s">
        <v>1712</v>
      </c>
      <c r="I8274" s="849"/>
      <c r="J8274" s="81" t="s">
        <v>1711</v>
      </c>
      <c r="K8274" s="97">
        <v>80</v>
      </c>
      <c r="L8274" s="82" t="s">
        <v>1705</v>
      </c>
      <c r="M8274" s="98">
        <v>230</v>
      </c>
    </row>
    <row r="8275" spans="2:13">
      <c r="B8275" s="61" t="s">
        <v>1687</v>
      </c>
      <c r="C8275" s="86" t="s">
        <v>1722</v>
      </c>
      <c r="D8275" s="92">
        <v>0</v>
      </c>
      <c r="E8275" s="420" t="s">
        <v>1687</v>
      </c>
      <c r="F8275" s="86" t="s">
        <v>1722</v>
      </c>
      <c r="G8275" s="92">
        <v>0</v>
      </c>
      <c r="H8275" s="421"/>
      <c r="I8275" s="421"/>
      <c r="J8275" s="421"/>
      <c r="K8275" s="421"/>
      <c r="L8275" s="421"/>
      <c r="M8275" s="65"/>
    </row>
    <row r="8276" spans="2:13">
      <c r="B8276" s="61" t="s">
        <v>1688</v>
      </c>
      <c r="C8276" s="86" t="s">
        <v>1723</v>
      </c>
      <c r="D8276" s="92" t="s">
        <v>1723</v>
      </c>
      <c r="E8276" s="420" t="s">
        <v>1688</v>
      </c>
      <c r="F8276" s="86" t="s">
        <v>1723</v>
      </c>
      <c r="G8276" s="92" t="s">
        <v>1723</v>
      </c>
      <c r="H8276" s="421"/>
      <c r="I8276" s="421"/>
      <c r="J8276" s="421"/>
      <c r="K8276" s="421"/>
      <c r="L8276" s="421"/>
      <c r="M8276" s="65"/>
    </row>
    <row r="8277" spans="2:13">
      <c r="B8277" s="61" t="s">
        <v>1689</v>
      </c>
      <c r="C8277" s="86" t="s">
        <v>1333</v>
      </c>
      <c r="D8277" s="92">
        <v>70</v>
      </c>
      <c r="E8277" s="420" t="s">
        <v>1689</v>
      </c>
      <c r="F8277" s="96" t="s">
        <v>1195</v>
      </c>
      <c r="G8277" s="92">
        <v>75</v>
      </c>
      <c r="H8277" s="421"/>
      <c r="I8277" s="421"/>
      <c r="J8277" s="421"/>
      <c r="K8277" s="421"/>
      <c r="L8277" s="421"/>
      <c r="M8277" s="65"/>
    </row>
    <row r="8278" spans="2:13">
      <c r="B8278" s="61" t="s">
        <v>1690</v>
      </c>
      <c r="C8278" s="86" t="s">
        <v>1722</v>
      </c>
      <c r="D8278" s="92">
        <v>0</v>
      </c>
      <c r="E8278" s="420" t="s">
        <v>1690</v>
      </c>
      <c r="F8278" s="86" t="s">
        <v>1722</v>
      </c>
      <c r="G8278" s="92">
        <v>0</v>
      </c>
      <c r="H8278" s="421"/>
      <c r="I8278" s="421"/>
      <c r="J8278" s="421"/>
      <c r="K8278" s="421"/>
      <c r="L8278" s="421"/>
      <c r="M8278" s="65"/>
    </row>
    <row r="8279" spans="2:13">
      <c r="B8279" s="61" t="s">
        <v>1691</v>
      </c>
      <c r="C8279" s="86" t="s">
        <v>1722</v>
      </c>
      <c r="D8279" s="92">
        <v>0</v>
      </c>
      <c r="E8279" s="420" t="s">
        <v>1691</v>
      </c>
      <c r="F8279" s="96" t="s">
        <v>1185</v>
      </c>
      <c r="G8279" s="92">
        <v>80</v>
      </c>
      <c r="H8279" s="86"/>
      <c r="I8279" s="421" t="s">
        <v>1800</v>
      </c>
      <c r="J8279" s="85"/>
      <c r="K8279" s="421"/>
      <c r="L8279" s="85" t="s">
        <v>1718</v>
      </c>
      <c r="M8279" s="65"/>
    </row>
    <row r="8280" spans="2:13">
      <c r="B8280" s="61" t="s">
        <v>1692</v>
      </c>
      <c r="C8280" s="86" t="s">
        <v>1722</v>
      </c>
      <c r="D8280" s="92">
        <v>0</v>
      </c>
      <c r="E8280" s="420" t="s">
        <v>1692</v>
      </c>
      <c r="F8280" s="86" t="s">
        <v>1722</v>
      </c>
      <c r="G8280" s="92">
        <v>0</v>
      </c>
      <c r="H8280" s="421"/>
      <c r="I8280" s="421"/>
      <c r="J8280" s="421"/>
      <c r="K8280" s="421"/>
      <c r="L8280" s="421"/>
      <c r="M8280" s="65"/>
    </row>
    <row r="8281" spans="2:13">
      <c r="B8281" s="61" t="s">
        <v>1677</v>
      </c>
      <c r="C8281" s="86" t="s">
        <v>863</v>
      </c>
      <c r="D8281" s="92">
        <v>66</v>
      </c>
      <c r="E8281" s="420" t="s">
        <v>1677</v>
      </c>
      <c r="F8281" s="86" t="s">
        <v>1722</v>
      </c>
      <c r="G8281" s="92">
        <v>0</v>
      </c>
      <c r="H8281" s="421"/>
      <c r="I8281" s="421"/>
      <c r="J8281" s="421"/>
      <c r="K8281" s="421"/>
      <c r="L8281" s="421"/>
      <c r="M8281" s="65"/>
    </row>
    <row r="8282" spans="2:13">
      <c r="B8282" s="61" t="s">
        <v>1693</v>
      </c>
      <c r="C8282" s="86" t="s">
        <v>964</v>
      </c>
      <c r="D8282" s="92">
        <v>75</v>
      </c>
      <c r="E8282" s="420" t="s">
        <v>1693</v>
      </c>
      <c r="F8282" s="86" t="s">
        <v>1722</v>
      </c>
      <c r="G8282" s="92">
        <v>0</v>
      </c>
      <c r="H8282" s="421"/>
      <c r="I8282" s="421"/>
      <c r="J8282" s="421"/>
      <c r="K8282" s="421"/>
      <c r="L8282" s="421"/>
      <c r="M8282" s="65"/>
    </row>
    <row r="8283" spans="2:13" ht="15.75" thickBot="1">
      <c r="B8283" s="102" t="s">
        <v>1729</v>
      </c>
      <c r="C8283" s="93"/>
      <c r="D8283" s="108">
        <v>77</v>
      </c>
      <c r="E8283" s="103" t="s">
        <v>1730</v>
      </c>
      <c r="F8283" s="93"/>
      <c r="G8283" s="108">
        <v>76</v>
      </c>
      <c r="H8283" s="83"/>
      <c r="I8283" s="83"/>
      <c r="J8283" s="83"/>
      <c r="K8283" s="83"/>
      <c r="L8283" s="83"/>
      <c r="M8283" s="84"/>
    </row>
    <row r="8284" spans="2:13" ht="16.5" thickTop="1" thickBot="1"/>
    <row r="8285" spans="2:13" ht="16.5" thickTop="1" thickBot="1">
      <c r="B8285" s="833" t="s">
        <v>1855</v>
      </c>
      <c r="C8285" s="834"/>
      <c r="D8285" s="835" t="s">
        <v>1658</v>
      </c>
      <c r="E8285" s="836"/>
      <c r="F8285" s="836"/>
      <c r="G8285" s="836"/>
      <c r="H8285" s="836"/>
      <c r="I8285" s="837"/>
      <c r="J8285" s="190"/>
      <c r="K8285" s="59"/>
      <c r="L8285" s="59"/>
      <c r="M8285" s="60"/>
    </row>
    <row r="8286" spans="2:13" ht="15.75" thickTop="1">
      <c r="B8286" s="66" t="s">
        <v>1667</v>
      </c>
      <c r="C8286" s="604" t="s">
        <v>2077</v>
      </c>
      <c r="D8286" s="290" t="s">
        <v>1652</v>
      </c>
      <c r="E8286" s="291" t="s">
        <v>1653</v>
      </c>
      <c r="F8286" s="291" t="s">
        <v>1654</v>
      </c>
      <c r="G8286" s="291" t="s">
        <v>1656</v>
      </c>
      <c r="H8286" s="291" t="s">
        <v>1655</v>
      </c>
      <c r="I8286" s="292" t="s">
        <v>1657</v>
      </c>
      <c r="J8286" s="191"/>
      <c r="K8286" s="289"/>
      <c r="L8286" s="289"/>
      <c r="M8286" s="65"/>
    </row>
    <row r="8287" spans="2:13">
      <c r="B8287" s="66" t="s">
        <v>1757</v>
      </c>
      <c r="C8287" s="86" t="s">
        <v>1745</v>
      </c>
      <c r="D8287" s="87">
        <v>130</v>
      </c>
      <c r="E8287" s="88">
        <v>65</v>
      </c>
      <c r="F8287" s="88">
        <v>60</v>
      </c>
      <c r="G8287" s="88">
        <v>110</v>
      </c>
      <c r="H8287" s="88">
        <v>95</v>
      </c>
      <c r="I8287" s="89">
        <v>65</v>
      </c>
      <c r="J8287" s="191"/>
      <c r="K8287" s="289"/>
      <c r="L8287" s="289"/>
      <c r="M8287" s="65"/>
    </row>
    <row r="8288" spans="2:13">
      <c r="B8288" s="66" t="s">
        <v>1665</v>
      </c>
      <c r="C8288" s="86" t="s">
        <v>16</v>
      </c>
      <c r="D8288" s="838" t="s">
        <v>1669</v>
      </c>
      <c r="E8288" s="839"/>
      <c r="F8288" s="839"/>
      <c r="G8288" s="839"/>
      <c r="H8288" s="839"/>
      <c r="I8288" s="840"/>
      <c r="J8288" s="191"/>
      <c r="K8288" s="289"/>
      <c r="L8288" s="289"/>
      <c r="M8288" s="65"/>
    </row>
    <row r="8289" spans="2:13">
      <c r="B8289" s="66" t="s">
        <v>1666</v>
      </c>
      <c r="C8289" s="86" t="s">
        <v>1723</v>
      </c>
      <c r="D8289" s="841" t="s">
        <v>1661</v>
      </c>
      <c r="E8289" s="842"/>
      <c r="F8289" s="842"/>
      <c r="G8289" s="842" t="s">
        <v>1662</v>
      </c>
      <c r="H8289" s="842"/>
      <c r="I8289" s="843"/>
      <c r="J8289" s="191"/>
      <c r="K8289" s="289"/>
      <c r="L8289" s="289"/>
      <c r="M8289" s="65"/>
    </row>
    <row r="8290" spans="2:13">
      <c r="B8290" s="66" t="s">
        <v>1670</v>
      </c>
      <c r="C8290" s="109" t="s">
        <v>1638</v>
      </c>
      <c r="D8290" s="63" t="s">
        <v>1663</v>
      </c>
      <c r="E8290" s="289" t="s">
        <v>644</v>
      </c>
      <c r="F8290" s="289"/>
      <c r="G8290" s="64" t="s">
        <v>1663</v>
      </c>
      <c r="H8290" s="289" t="s">
        <v>1723</v>
      </c>
      <c r="I8290" s="70"/>
      <c r="J8290" s="191"/>
      <c r="K8290" s="289"/>
      <c r="L8290" s="289"/>
      <c r="M8290" s="65"/>
    </row>
    <row r="8291" spans="2:13">
      <c r="B8291" s="66" t="s">
        <v>1659</v>
      </c>
      <c r="C8291" s="86">
        <v>322.92</v>
      </c>
      <c r="D8291" s="71" t="s">
        <v>1664</v>
      </c>
      <c r="E8291" s="90">
        <v>81</v>
      </c>
      <c r="F8291" s="68"/>
      <c r="G8291" s="72" t="s">
        <v>1664</v>
      </c>
      <c r="H8291" s="90" t="s">
        <v>1723</v>
      </c>
      <c r="I8291" s="69"/>
      <c r="J8291" s="191"/>
      <c r="K8291" s="289"/>
      <c r="L8291" s="289"/>
      <c r="M8291" s="65"/>
    </row>
    <row r="8292" spans="2:13">
      <c r="B8292" s="66" t="s">
        <v>1660</v>
      </c>
      <c r="C8292" s="140">
        <v>455.7</v>
      </c>
      <c r="D8292" s="838" t="s">
        <v>1668</v>
      </c>
      <c r="E8292" s="839"/>
      <c r="F8292" s="839"/>
      <c r="G8292" s="839"/>
      <c r="H8292" s="839"/>
      <c r="I8292" s="840"/>
      <c r="J8292" s="191"/>
      <c r="K8292" s="289"/>
      <c r="L8292" s="289"/>
      <c r="M8292" s="65"/>
    </row>
    <row r="8293" spans="2:13">
      <c r="B8293" s="66" t="s">
        <v>1728</v>
      </c>
      <c r="C8293" s="86">
        <v>466.22</v>
      </c>
      <c r="D8293" s="841" t="s">
        <v>1661</v>
      </c>
      <c r="E8293" s="842"/>
      <c r="F8293" s="842"/>
      <c r="G8293" s="842" t="s">
        <v>1662</v>
      </c>
      <c r="H8293" s="842"/>
      <c r="I8293" s="843"/>
      <c r="J8293" s="191"/>
      <c r="K8293" s="289"/>
      <c r="L8293" s="289"/>
      <c r="M8293" s="65"/>
    </row>
    <row r="8294" spans="2:13">
      <c r="B8294" s="66" t="s">
        <v>1713</v>
      </c>
      <c r="C8294" s="140">
        <v>2</v>
      </c>
      <c r="D8294" s="63" t="s">
        <v>1663</v>
      </c>
      <c r="E8294" s="289" t="s">
        <v>1271</v>
      </c>
      <c r="F8294" s="289"/>
      <c r="G8294" s="64" t="s">
        <v>1663</v>
      </c>
      <c r="H8294" s="289" t="s">
        <v>1723</v>
      </c>
      <c r="I8294" s="70"/>
      <c r="J8294" s="191"/>
      <c r="K8294" s="289"/>
      <c r="L8294" s="289"/>
      <c r="M8294" s="65"/>
    </row>
    <row r="8295" spans="2:13">
      <c r="B8295" s="66" t="s">
        <v>1714</v>
      </c>
      <c r="C8295" s="140">
        <v>1</v>
      </c>
      <c r="D8295" s="63" t="s">
        <v>1664</v>
      </c>
      <c r="E8295" s="90">
        <v>95</v>
      </c>
      <c r="F8295" s="68"/>
      <c r="G8295" s="72" t="s">
        <v>1664</v>
      </c>
      <c r="H8295" s="91" t="s">
        <v>1723</v>
      </c>
      <c r="I8295" s="70"/>
      <c r="J8295" s="191"/>
      <c r="K8295" s="289"/>
      <c r="L8295" s="289"/>
      <c r="M8295" s="65"/>
    </row>
    <row r="8296" spans="2:13">
      <c r="B8296" s="844" t="s">
        <v>1671</v>
      </c>
      <c r="C8296" s="839"/>
      <c r="D8296" s="840"/>
      <c r="E8296" s="838" t="s">
        <v>1672</v>
      </c>
      <c r="F8296" s="839"/>
      <c r="G8296" s="840"/>
      <c r="H8296" s="838" t="s">
        <v>1673</v>
      </c>
      <c r="I8296" s="839"/>
      <c r="J8296" s="840"/>
      <c r="K8296" s="838" t="s">
        <v>1701</v>
      </c>
      <c r="L8296" s="839"/>
      <c r="M8296" s="845"/>
    </row>
    <row r="8297" spans="2:13">
      <c r="B8297" s="73" t="s">
        <v>1674</v>
      </c>
      <c r="C8297" s="291" t="s">
        <v>1675</v>
      </c>
      <c r="D8297" s="292" t="s">
        <v>1676</v>
      </c>
      <c r="E8297" s="290" t="s">
        <v>1674</v>
      </c>
      <c r="F8297" s="291" t="s">
        <v>1675</v>
      </c>
      <c r="G8297" s="292" t="s">
        <v>1676</v>
      </c>
      <c r="H8297" s="290" t="s">
        <v>1694</v>
      </c>
      <c r="I8297" s="291" t="s">
        <v>1731</v>
      </c>
      <c r="J8297" s="292" t="s">
        <v>1732</v>
      </c>
      <c r="K8297" s="290" t="s">
        <v>1702</v>
      </c>
      <c r="L8297" s="291"/>
      <c r="M8297" s="77" t="s">
        <v>1703</v>
      </c>
    </row>
    <row r="8298" spans="2:13">
      <c r="B8298" s="61" t="s">
        <v>1678</v>
      </c>
      <c r="C8298" s="86" t="s">
        <v>1144</v>
      </c>
      <c r="D8298" s="92">
        <v>102</v>
      </c>
      <c r="E8298" s="288" t="s">
        <v>1678</v>
      </c>
      <c r="F8298" s="94" t="s">
        <v>944</v>
      </c>
      <c r="G8298" s="92">
        <v>68</v>
      </c>
      <c r="H8298" s="288" t="s">
        <v>1695</v>
      </c>
      <c r="I8298" s="86">
        <v>0</v>
      </c>
      <c r="J8298" s="92">
        <v>0</v>
      </c>
      <c r="K8298" s="288" t="s">
        <v>1704</v>
      </c>
      <c r="L8298" s="289"/>
      <c r="M8298" s="107">
        <v>0</v>
      </c>
    </row>
    <row r="8299" spans="2:13">
      <c r="B8299" s="61" t="s">
        <v>1679</v>
      </c>
      <c r="C8299" s="86" t="s">
        <v>1722</v>
      </c>
      <c r="D8299" s="92">
        <v>0</v>
      </c>
      <c r="E8299" s="288" t="s">
        <v>1679</v>
      </c>
      <c r="F8299" s="86" t="s">
        <v>1722</v>
      </c>
      <c r="G8299" s="92">
        <v>0</v>
      </c>
      <c r="H8299" s="288" t="s">
        <v>1696</v>
      </c>
      <c r="I8299" s="86">
        <v>90</v>
      </c>
      <c r="J8299" s="92">
        <v>10</v>
      </c>
      <c r="K8299" s="288" t="s">
        <v>1735</v>
      </c>
      <c r="L8299" s="289"/>
      <c r="M8299" s="107">
        <v>31</v>
      </c>
    </row>
    <row r="8300" spans="2:13">
      <c r="B8300" s="61" t="s">
        <v>1680</v>
      </c>
      <c r="C8300" s="86" t="s">
        <v>1723</v>
      </c>
      <c r="D8300" s="92" t="s">
        <v>1723</v>
      </c>
      <c r="E8300" s="288" t="s">
        <v>1680</v>
      </c>
      <c r="F8300" s="86" t="s">
        <v>1723</v>
      </c>
      <c r="G8300" s="92" t="s">
        <v>1723</v>
      </c>
      <c r="H8300" s="288" t="s">
        <v>1697</v>
      </c>
      <c r="I8300" s="86">
        <v>0</v>
      </c>
      <c r="J8300" s="92">
        <v>30</v>
      </c>
      <c r="K8300" s="67" t="s">
        <v>1706</v>
      </c>
      <c r="L8300" s="68"/>
      <c r="M8300" s="101">
        <v>50</v>
      </c>
    </row>
    <row r="8301" spans="2:13">
      <c r="B8301" s="61" t="s">
        <v>1681</v>
      </c>
      <c r="C8301" s="86" t="s">
        <v>1722</v>
      </c>
      <c r="D8301" s="92">
        <v>0</v>
      </c>
      <c r="E8301" s="288" t="s">
        <v>1681</v>
      </c>
      <c r="F8301" s="86" t="s">
        <v>1722</v>
      </c>
      <c r="G8301" s="92">
        <v>0</v>
      </c>
      <c r="H8301" s="288" t="s">
        <v>1698</v>
      </c>
      <c r="I8301" s="86">
        <v>0</v>
      </c>
      <c r="J8301" s="92">
        <v>10</v>
      </c>
      <c r="K8301" s="838" t="s">
        <v>1707</v>
      </c>
      <c r="L8301" s="839"/>
      <c r="M8301" s="845"/>
    </row>
    <row r="8302" spans="2:13">
      <c r="B8302" s="61" t="s">
        <v>1682</v>
      </c>
      <c r="C8302" s="86" t="s">
        <v>1722</v>
      </c>
      <c r="D8302" s="92">
        <v>0</v>
      </c>
      <c r="E8302" s="288" t="s">
        <v>1682</v>
      </c>
      <c r="F8302" s="86" t="s">
        <v>1722</v>
      </c>
      <c r="G8302" s="92">
        <v>0</v>
      </c>
      <c r="H8302" s="289" t="s">
        <v>1724</v>
      </c>
      <c r="I8302" s="86">
        <v>50</v>
      </c>
      <c r="J8302" s="92">
        <v>0</v>
      </c>
      <c r="K8302" s="846" t="s">
        <v>1708</v>
      </c>
      <c r="L8302" s="847"/>
      <c r="M8302" s="107">
        <v>0</v>
      </c>
    </row>
    <row r="8303" spans="2:13">
      <c r="B8303" s="61" t="s">
        <v>1683</v>
      </c>
      <c r="C8303" s="86" t="s">
        <v>1722</v>
      </c>
      <c r="D8303" s="92">
        <v>0</v>
      </c>
      <c r="E8303" s="288" t="s">
        <v>1683</v>
      </c>
      <c r="F8303" s="86" t="s">
        <v>950</v>
      </c>
      <c r="G8303" s="92">
        <v>95</v>
      </c>
      <c r="H8303" s="288" t="s">
        <v>1699</v>
      </c>
      <c r="I8303" s="86">
        <v>0</v>
      </c>
      <c r="J8303" s="92">
        <v>0</v>
      </c>
      <c r="K8303" s="846" t="s">
        <v>1709</v>
      </c>
      <c r="L8303" s="847"/>
      <c r="M8303" s="107">
        <v>0</v>
      </c>
    </row>
    <row r="8304" spans="2:13">
      <c r="B8304" s="61" t="s">
        <v>1684</v>
      </c>
      <c r="C8304" s="94" t="s">
        <v>1155</v>
      </c>
      <c r="D8304" s="92">
        <v>40</v>
      </c>
      <c r="E8304" s="288" t="s">
        <v>1684</v>
      </c>
      <c r="F8304" s="86" t="s">
        <v>1722</v>
      </c>
      <c r="G8304" s="92">
        <v>0</v>
      </c>
      <c r="H8304" s="288" t="s">
        <v>1685</v>
      </c>
      <c r="I8304" s="86">
        <v>85</v>
      </c>
      <c r="J8304" s="92">
        <v>0</v>
      </c>
      <c r="K8304" s="846" t="s">
        <v>1710</v>
      </c>
      <c r="L8304" s="847"/>
      <c r="M8304" s="107">
        <v>0</v>
      </c>
    </row>
    <row r="8305" spans="2:13">
      <c r="B8305" s="61" t="s">
        <v>1685</v>
      </c>
      <c r="C8305" s="86" t="s">
        <v>1722</v>
      </c>
      <c r="D8305" s="92">
        <v>0</v>
      </c>
      <c r="E8305" s="288" t="s">
        <v>1685</v>
      </c>
      <c r="F8305" s="86" t="s">
        <v>1722</v>
      </c>
      <c r="G8305" s="92">
        <v>0</v>
      </c>
      <c r="H8305" s="288" t="s">
        <v>1700</v>
      </c>
      <c r="I8305" s="100">
        <v>50</v>
      </c>
      <c r="J8305" s="106">
        <v>0</v>
      </c>
      <c r="K8305" s="593" t="s">
        <v>2003</v>
      </c>
      <c r="L8305" s="100"/>
      <c r="M8305" s="101">
        <v>0</v>
      </c>
    </row>
    <row r="8306" spans="2:13">
      <c r="B8306" s="61" t="s">
        <v>1686</v>
      </c>
      <c r="C8306" s="86" t="s">
        <v>774</v>
      </c>
      <c r="D8306" s="92">
        <v>40</v>
      </c>
      <c r="E8306" s="288" t="s">
        <v>1686</v>
      </c>
      <c r="F8306" s="86" t="s">
        <v>1722</v>
      </c>
      <c r="G8306" s="92">
        <v>0</v>
      </c>
      <c r="H8306" s="848" t="s">
        <v>1712</v>
      </c>
      <c r="I8306" s="849"/>
      <c r="J8306" s="81" t="s">
        <v>1711</v>
      </c>
      <c r="K8306" s="97">
        <v>30</v>
      </c>
      <c r="L8306" s="82" t="s">
        <v>1705</v>
      </c>
      <c r="M8306" s="98">
        <v>195</v>
      </c>
    </row>
    <row r="8307" spans="2:13">
      <c r="B8307" s="61" t="s">
        <v>1687</v>
      </c>
      <c r="C8307" s="86" t="s">
        <v>1722</v>
      </c>
      <c r="D8307" s="92">
        <v>0</v>
      </c>
      <c r="E8307" s="288" t="s">
        <v>1687</v>
      </c>
      <c r="F8307" s="86" t="s">
        <v>1722</v>
      </c>
      <c r="G8307" s="92">
        <v>0</v>
      </c>
      <c r="H8307" s="289"/>
      <c r="I8307" s="289"/>
      <c r="J8307" s="289"/>
      <c r="K8307" s="289"/>
      <c r="L8307" s="289"/>
      <c r="M8307" s="65"/>
    </row>
    <row r="8308" spans="2:13">
      <c r="B8308" s="61" t="s">
        <v>1688</v>
      </c>
      <c r="C8308" s="86" t="s">
        <v>1722</v>
      </c>
      <c r="D8308" s="92">
        <v>0</v>
      </c>
      <c r="E8308" s="288" t="s">
        <v>1688</v>
      </c>
      <c r="F8308" s="86" t="s">
        <v>1722</v>
      </c>
      <c r="G8308" s="92">
        <v>0</v>
      </c>
      <c r="H8308" s="289"/>
      <c r="I8308" s="289"/>
      <c r="J8308" s="289"/>
      <c r="K8308" s="289"/>
      <c r="L8308" s="289"/>
      <c r="M8308" s="65"/>
    </row>
    <row r="8309" spans="2:13">
      <c r="B8309" s="61" t="s">
        <v>1689</v>
      </c>
      <c r="C8309" s="86" t="s">
        <v>1722</v>
      </c>
      <c r="D8309" s="92">
        <v>0</v>
      </c>
      <c r="E8309" s="288" t="s">
        <v>1689</v>
      </c>
      <c r="F8309" s="96" t="s">
        <v>1195</v>
      </c>
      <c r="G8309" s="92">
        <v>75</v>
      </c>
      <c r="H8309" s="289"/>
      <c r="I8309" s="289"/>
      <c r="J8309" s="289"/>
      <c r="K8309" s="289"/>
      <c r="L8309" s="289"/>
      <c r="M8309" s="65"/>
    </row>
    <row r="8310" spans="2:13">
      <c r="B8310" s="61" t="s">
        <v>1690</v>
      </c>
      <c r="C8310" s="86" t="s">
        <v>1722</v>
      </c>
      <c r="D8310" s="92">
        <v>0</v>
      </c>
      <c r="E8310" s="288" t="s">
        <v>1690</v>
      </c>
      <c r="F8310" s="86" t="s">
        <v>1722</v>
      </c>
      <c r="G8310" s="92">
        <v>0</v>
      </c>
      <c r="H8310" s="289"/>
      <c r="I8310" s="289"/>
      <c r="J8310" s="289"/>
      <c r="K8310" s="289"/>
      <c r="L8310" s="289"/>
      <c r="M8310" s="65"/>
    </row>
    <row r="8311" spans="2:13">
      <c r="B8311" s="61" t="s">
        <v>1691</v>
      </c>
      <c r="C8311" s="86" t="s">
        <v>1722</v>
      </c>
      <c r="D8311" s="92">
        <v>0</v>
      </c>
      <c r="E8311" s="288" t="s">
        <v>1691</v>
      </c>
      <c r="F8311" s="96" t="s">
        <v>1185</v>
      </c>
      <c r="G8311" s="92">
        <v>80</v>
      </c>
      <c r="H8311" s="86" t="s">
        <v>1716</v>
      </c>
      <c r="I8311" s="289"/>
      <c r="J8311" s="85" t="s">
        <v>1717</v>
      </c>
      <c r="K8311" s="289"/>
      <c r="L8311" s="85" t="s">
        <v>1718</v>
      </c>
      <c r="M8311" s="65"/>
    </row>
    <row r="8312" spans="2:13">
      <c r="B8312" s="61" t="s">
        <v>1692</v>
      </c>
      <c r="C8312" s="86" t="s">
        <v>1722</v>
      </c>
      <c r="D8312" s="92">
        <v>0</v>
      </c>
      <c r="E8312" s="288" t="s">
        <v>1692</v>
      </c>
      <c r="F8312" s="86" t="s">
        <v>1722</v>
      </c>
      <c r="G8312" s="92">
        <v>0</v>
      </c>
      <c r="H8312" s="289"/>
      <c r="I8312" s="289"/>
      <c r="J8312" s="289"/>
      <c r="K8312" s="289"/>
      <c r="L8312" s="289"/>
      <c r="M8312" s="65"/>
    </row>
    <row r="8313" spans="2:13">
      <c r="B8313" s="61" t="s">
        <v>1677</v>
      </c>
      <c r="C8313" s="86" t="s">
        <v>677</v>
      </c>
      <c r="D8313" s="92">
        <v>60</v>
      </c>
      <c r="E8313" s="288" t="s">
        <v>1677</v>
      </c>
      <c r="F8313" s="86" t="s">
        <v>1722</v>
      </c>
      <c r="G8313" s="92">
        <v>0</v>
      </c>
      <c r="H8313" s="289"/>
      <c r="I8313" s="289"/>
      <c r="J8313" s="289"/>
      <c r="K8313" s="289"/>
      <c r="L8313" s="289"/>
      <c r="M8313" s="65"/>
    </row>
    <row r="8314" spans="2:13">
      <c r="B8314" s="61" t="s">
        <v>1693</v>
      </c>
      <c r="C8314" s="86" t="s">
        <v>964</v>
      </c>
      <c r="D8314" s="92">
        <v>75</v>
      </c>
      <c r="E8314" s="288" t="s">
        <v>1693</v>
      </c>
      <c r="F8314" s="86" t="s">
        <v>1722</v>
      </c>
      <c r="G8314" s="92">
        <v>0</v>
      </c>
      <c r="H8314" s="289"/>
      <c r="I8314" s="289"/>
      <c r="J8314" s="289"/>
      <c r="K8314" s="289"/>
      <c r="L8314" s="289"/>
      <c r="M8314" s="65"/>
    </row>
    <row r="8315" spans="2:13" ht="15.75" thickBot="1">
      <c r="B8315" s="102" t="s">
        <v>1729</v>
      </c>
      <c r="C8315" s="93"/>
      <c r="D8315" s="108">
        <v>63</v>
      </c>
      <c r="E8315" s="103" t="s">
        <v>1730</v>
      </c>
      <c r="F8315" s="93"/>
      <c r="G8315" s="108">
        <v>80</v>
      </c>
      <c r="H8315" s="83"/>
      <c r="I8315" s="83"/>
      <c r="J8315" s="83"/>
      <c r="K8315" s="83"/>
      <c r="L8315" s="83"/>
      <c r="M8315" s="84"/>
    </row>
    <row r="8316" spans="2:13" ht="16.5" thickTop="1" thickBot="1"/>
    <row r="8317" spans="2:13" ht="16.5" thickTop="1" thickBot="1">
      <c r="B8317" s="833" t="s">
        <v>2231</v>
      </c>
      <c r="C8317" s="834"/>
      <c r="D8317" s="835" t="s">
        <v>1658</v>
      </c>
      <c r="E8317" s="836"/>
      <c r="F8317" s="836"/>
      <c r="G8317" s="836"/>
      <c r="H8317" s="836"/>
      <c r="I8317" s="837"/>
      <c r="J8317" s="158"/>
      <c r="K8317" s="59"/>
      <c r="L8317" s="59"/>
      <c r="M8317" s="60"/>
    </row>
    <row r="8318" spans="2:13" ht="15.75" thickTop="1">
      <c r="B8318" s="66" t="s">
        <v>1667</v>
      </c>
      <c r="C8318" s="805" t="s">
        <v>2019</v>
      </c>
      <c r="D8318" s="804" t="s">
        <v>1652</v>
      </c>
      <c r="E8318" s="805" t="s">
        <v>1653</v>
      </c>
      <c r="F8318" s="805" t="s">
        <v>1654</v>
      </c>
      <c r="G8318" s="805" t="s">
        <v>1656</v>
      </c>
      <c r="H8318" s="805" t="s">
        <v>1655</v>
      </c>
      <c r="I8318" s="806" t="s">
        <v>1657</v>
      </c>
      <c r="J8318" s="159"/>
      <c r="K8318" s="803"/>
      <c r="L8318" s="803"/>
      <c r="M8318" s="65"/>
    </row>
    <row r="8319" spans="2:13">
      <c r="B8319" s="66" t="s">
        <v>1757</v>
      </c>
      <c r="C8319" s="86" t="s">
        <v>1792</v>
      </c>
      <c r="D8319" s="87">
        <v>70</v>
      </c>
      <c r="E8319" s="88">
        <v>65</v>
      </c>
      <c r="F8319" s="88">
        <v>60</v>
      </c>
      <c r="G8319" s="88">
        <v>90</v>
      </c>
      <c r="H8319" s="88">
        <v>75</v>
      </c>
      <c r="I8319" s="89">
        <v>90</v>
      </c>
      <c r="J8319" s="159"/>
      <c r="K8319" s="803"/>
      <c r="L8319" s="803"/>
      <c r="M8319" s="65"/>
    </row>
    <row r="8320" spans="2:13">
      <c r="B8320" s="66" t="s">
        <v>1665</v>
      </c>
      <c r="C8320" s="86" t="s">
        <v>0</v>
      </c>
      <c r="D8320" s="838" t="s">
        <v>1669</v>
      </c>
      <c r="E8320" s="839"/>
      <c r="F8320" s="839"/>
      <c r="G8320" s="839"/>
      <c r="H8320" s="839"/>
      <c r="I8320" s="840"/>
      <c r="J8320" s="159"/>
      <c r="K8320" s="803"/>
      <c r="L8320" s="803"/>
      <c r="M8320" s="65"/>
    </row>
    <row r="8321" spans="2:13">
      <c r="B8321" s="66" t="s">
        <v>1666</v>
      </c>
      <c r="C8321" s="86" t="s">
        <v>12</v>
      </c>
      <c r="D8321" s="841" t="s">
        <v>1661</v>
      </c>
      <c r="E8321" s="842"/>
      <c r="F8321" s="842"/>
      <c r="G8321" s="842" t="s">
        <v>1662</v>
      </c>
      <c r="H8321" s="842"/>
      <c r="I8321" s="843"/>
      <c r="J8321" s="159"/>
      <c r="K8321" s="803"/>
      <c r="L8321" s="803"/>
      <c r="M8321" s="65"/>
    </row>
    <row r="8322" spans="2:13">
      <c r="B8322" s="66" t="s">
        <v>1670</v>
      </c>
      <c r="C8322" s="96" t="s">
        <v>1622</v>
      </c>
      <c r="D8322" s="63" t="s">
        <v>1663</v>
      </c>
      <c r="E8322" s="803" t="s">
        <v>1333</v>
      </c>
      <c r="F8322" s="803"/>
      <c r="G8322" s="64" t="s">
        <v>1663</v>
      </c>
      <c r="H8322" s="803" t="s">
        <v>1091</v>
      </c>
      <c r="I8322" s="70"/>
      <c r="J8322" s="457"/>
      <c r="K8322" s="803"/>
      <c r="L8322" s="803"/>
      <c r="M8322" s="65"/>
    </row>
    <row r="8323" spans="2:13">
      <c r="B8323" s="66" t="s">
        <v>1659</v>
      </c>
      <c r="C8323" s="140">
        <v>829.73</v>
      </c>
      <c r="D8323" s="71" t="s">
        <v>1664</v>
      </c>
      <c r="E8323" s="90">
        <v>70</v>
      </c>
      <c r="F8323" s="68"/>
      <c r="G8323" s="72" t="s">
        <v>1664</v>
      </c>
      <c r="H8323" s="90">
        <v>50</v>
      </c>
      <c r="I8323" s="69"/>
      <c r="J8323" s="217"/>
      <c r="K8323" s="803"/>
      <c r="L8323" s="803"/>
      <c r="M8323" s="65"/>
    </row>
    <row r="8324" spans="2:13">
      <c r="B8324" s="66" t="s">
        <v>1660</v>
      </c>
      <c r="C8324" s="140">
        <v>180.79</v>
      </c>
      <c r="D8324" s="838" t="s">
        <v>1668</v>
      </c>
      <c r="E8324" s="839"/>
      <c r="F8324" s="839"/>
      <c r="G8324" s="839"/>
      <c r="H8324" s="839"/>
      <c r="I8324" s="840"/>
      <c r="J8324" s="217"/>
      <c r="K8324" s="803"/>
      <c r="L8324" s="803"/>
      <c r="M8324" s="65"/>
    </row>
    <row r="8325" spans="2:13">
      <c r="B8325" s="66" t="s">
        <v>1728</v>
      </c>
      <c r="C8325" s="140">
        <v>619.07000000000005</v>
      </c>
      <c r="D8325" s="841" t="s">
        <v>1661</v>
      </c>
      <c r="E8325" s="842"/>
      <c r="F8325" s="842"/>
      <c r="G8325" s="842" t="s">
        <v>1662</v>
      </c>
      <c r="H8325" s="842"/>
      <c r="I8325" s="843"/>
      <c r="J8325" s="217"/>
      <c r="K8325" s="803"/>
      <c r="L8325" s="803"/>
      <c r="M8325" s="65"/>
    </row>
    <row r="8326" spans="2:13">
      <c r="B8326" s="66" t="s">
        <v>1713</v>
      </c>
      <c r="C8326" s="140">
        <v>1.08</v>
      </c>
      <c r="D8326" s="63" t="s">
        <v>1663</v>
      </c>
      <c r="E8326" s="803" t="s">
        <v>706</v>
      </c>
      <c r="F8326" s="803"/>
      <c r="G8326" s="64" t="s">
        <v>1663</v>
      </c>
      <c r="H8326" s="803" t="s">
        <v>1216</v>
      </c>
      <c r="I8326" s="70"/>
      <c r="J8326" s="217"/>
      <c r="K8326" s="803"/>
      <c r="L8326" s="803"/>
      <c r="M8326" s="65"/>
    </row>
    <row r="8327" spans="2:13">
      <c r="B8327" s="66" t="s">
        <v>1714</v>
      </c>
      <c r="C8327" s="140">
        <v>1.38</v>
      </c>
      <c r="D8327" s="63" t="s">
        <v>1664</v>
      </c>
      <c r="E8327" s="90">
        <v>90</v>
      </c>
      <c r="F8327" s="68"/>
      <c r="G8327" s="72" t="s">
        <v>1664</v>
      </c>
      <c r="H8327" s="91">
        <v>90</v>
      </c>
      <c r="I8327" s="70"/>
      <c r="J8327" s="217"/>
      <c r="K8327" s="803"/>
      <c r="L8327" s="803"/>
      <c r="M8327" s="65"/>
    </row>
    <row r="8328" spans="2:13">
      <c r="B8328" s="844" t="s">
        <v>1671</v>
      </c>
      <c r="C8328" s="839"/>
      <c r="D8328" s="840"/>
      <c r="E8328" s="838" t="s">
        <v>1672</v>
      </c>
      <c r="F8328" s="839"/>
      <c r="G8328" s="840"/>
      <c r="H8328" s="838" t="s">
        <v>1673</v>
      </c>
      <c r="I8328" s="839"/>
      <c r="J8328" s="840"/>
      <c r="K8328" s="838" t="s">
        <v>1701</v>
      </c>
      <c r="L8328" s="839"/>
      <c r="M8328" s="845"/>
    </row>
    <row r="8329" spans="2:13">
      <c r="B8329" s="73" t="s">
        <v>1674</v>
      </c>
      <c r="C8329" s="805" t="s">
        <v>1675</v>
      </c>
      <c r="D8329" s="806" t="s">
        <v>1676</v>
      </c>
      <c r="E8329" s="804" t="s">
        <v>1674</v>
      </c>
      <c r="F8329" s="805" t="s">
        <v>1675</v>
      </c>
      <c r="G8329" s="806" t="s">
        <v>1676</v>
      </c>
      <c r="H8329" s="804" t="s">
        <v>1694</v>
      </c>
      <c r="I8329" s="805" t="s">
        <v>1731</v>
      </c>
      <c r="J8329" s="806" t="s">
        <v>1732</v>
      </c>
      <c r="K8329" s="804" t="s">
        <v>1702</v>
      </c>
      <c r="L8329" s="805"/>
      <c r="M8329" s="77" t="s">
        <v>1703</v>
      </c>
    </row>
    <row r="8330" spans="2:13">
      <c r="B8330" s="61" t="s">
        <v>1678</v>
      </c>
      <c r="C8330" s="86" t="s">
        <v>1144</v>
      </c>
      <c r="D8330" s="92">
        <v>102</v>
      </c>
      <c r="E8330" s="802" t="s">
        <v>1678</v>
      </c>
      <c r="F8330" s="94" t="s">
        <v>944</v>
      </c>
      <c r="G8330" s="92">
        <v>68</v>
      </c>
      <c r="H8330" s="802" t="s">
        <v>1695</v>
      </c>
      <c r="I8330" s="86">
        <v>0</v>
      </c>
      <c r="J8330" s="92">
        <v>0</v>
      </c>
      <c r="K8330" s="802" t="s">
        <v>1704</v>
      </c>
      <c r="L8330" s="803"/>
      <c r="M8330" s="107">
        <v>40</v>
      </c>
    </row>
    <row r="8331" spans="2:13">
      <c r="B8331" s="61" t="s">
        <v>1679</v>
      </c>
      <c r="C8331" s="86" t="s">
        <v>1722</v>
      </c>
      <c r="D8331" s="92">
        <v>0</v>
      </c>
      <c r="E8331" s="802" t="s">
        <v>1679</v>
      </c>
      <c r="F8331" s="86" t="s">
        <v>1722</v>
      </c>
      <c r="G8331" s="92">
        <v>0</v>
      </c>
      <c r="H8331" s="802" t="s">
        <v>1696</v>
      </c>
      <c r="I8331" s="86">
        <v>90</v>
      </c>
      <c r="J8331" s="92">
        <v>0</v>
      </c>
      <c r="K8331" s="802" t="s">
        <v>1735</v>
      </c>
      <c r="L8331" s="803"/>
      <c r="M8331" s="107">
        <v>100</v>
      </c>
    </row>
    <row r="8332" spans="2:13">
      <c r="B8332" s="61" t="s">
        <v>1680</v>
      </c>
      <c r="C8332" s="86" t="s">
        <v>1722</v>
      </c>
      <c r="D8332" s="92">
        <v>0</v>
      </c>
      <c r="E8332" s="802" t="s">
        <v>1680</v>
      </c>
      <c r="F8332" s="86" t="s">
        <v>1722</v>
      </c>
      <c r="G8332" s="92">
        <v>0</v>
      </c>
      <c r="H8332" s="802" t="s">
        <v>1697</v>
      </c>
      <c r="I8332" s="86">
        <v>0</v>
      </c>
      <c r="J8332" s="92">
        <v>20</v>
      </c>
      <c r="K8332" s="67" t="s">
        <v>1706</v>
      </c>
      <c r="L8332" s="68"/>
      <c r="M8332" s="101">
        <v>0</v>
      </c>
    </row>
    <row r="8333" spans="2:13">
      <c r="B8333" s="61" t="s">
        <v>1681</v>
      </c>
      <c r="C8333" s="86" t="s">
        <v>1722</v>
      </c>
      <c r="D8333" s="92">
        <v>0</v>
      </c>
      <c r="E8333" s="802" t="s">
        <v>1681</v>
      </c>
      <c r="F8333" s="86" t="s">
        <v>1722</v>
      </c>
      <c r="G8333" s="92">
        <v>0</v>
      </c>
      <c r="H8333" s="802" t="s">
        <v>1698</v>
      </c>
      <c r="I8333" s="86">
        <v>0</v>
      </c>
      <c r="J8333" s="92">
        <v>0</v>
      </c>
      <c r="K8333" s="838" t="s">
        <v>1707</v>
      </c>
      <c r="L8333" s="839"/>
      <c r="M8333" s="845"/>
    </row>
    <row r="8334" spans="2:13">
      <c r="B8334" s="61" t="s">
        <v>1682</v>
      </c>
      <c r="C8334" s="86" t="s">
        <v>1722</v>
      </c>
      <c r="D8334" s="92">
        <v>0</v>
      </c>
      <c r="E8334" s="802" t="s">
        <v>1682</v>
      </c>
      <c r="F8334" s="94" t="s">
        <v>824</v>
      </c>
      <c r="G8334" s="92">
        <v>80</v>
      </c>
      <c r="H8334" s="803" t="s">
        <v>1724</v>
      </c>
      <c r="I8334" s="86">
        <v>50</v>
      </c>
      <c r="J8334" s="92">
        <v>0</v>
      </c>
      <c r="K8334" s="846" t="s">
        <v>1708</v>
      </c>
      <c r="L8334" s="847"/>
      <c r="M8334" s="107">
        <v>0</v>
      </c>
    </row>
    <row r="8335" spans="2:13">
      <c r="B8335" s="61" t="s">
        <v>1683</v>
      </c>
      <c r="C8335" s="86" t="s">
        <v>1722</v>
      </c>
      <c r="D8335" s="92">
        <v>0</v>
      </c>
      <c r="E8335" s="802" t="s">
        <v>1683</v>
      </c>
      <c r="F8335" s="86" t="s">
        <v>1722</v>
      </c>
      <c r="G8335" s="92">
        <v>0</v>
      </c>
      <c r="H8335" s="802" t="s">
        <v>1699</v>
      </c>
      <c r="I8335" s="86">
        <v>75</v>
      </c>
      <c r="J8335" s="92">
        <v>0</v>
      </c>
      <c r="K8335" s="846" t="s">
        <v>1709</v>
      </c>
      <c r="L8335" s="847"/>
      <c r="M8335" s="107">
        <v>50</v>
      </c>
    </row>
    <row r="8336" spans="2:13">
      <c r="B8336" s="61" t="s">
        <v>1684</v>
      </c>
      <c r="C8336" s="86" t="s">
        <v>1722</v>
      </c>
      <c r="D8336" s="92">
        <v>0</v>
      </c>
      <c r="E8336" s="802" t="s">
        <v>1684</v>
      </c>
      <c r="F8336" s="86" t="s">
        <v>1722</v>
      </c>
      <c r="G8336" s="92">
        <v>0</v>
      </c>
      <c r="H8336" s="802" t="s">
        <v>1685</v>
      </c>
      <c r="I8336" s="86">
        <v>85</v>
      </c>
      <c r="J8336" s="92">
        <v>30</v>
      </c>
      <c r="K8336" s="846" t="s">
        <v>1710</v>
      </c>
      <c r="L8336" s="847"/>
      <c r="M8336" s="107">
        <v>0</v>
      </c>
    </row>
    <row r="8337" spans="2:13">
      <c r="B8337" s="61" t="s">
        <v>1685</v>
      </c>
      <c r="C8337" s="86" t="s">
        <v>1723</v>
      </c>
      <c r="D8337" s="92" t="s">
        <v>1723</v>
      </c>
      <c r="E8337" s="802" t="s">
        <v>1685</v>
      </c>
      <c r="F8337" s="86" t="s">
        <v>1723</v>
      </c>
      <c r="G8337" s="92" t="s">
        <v>1723</v>
      </c>
      <c r="H8337" s="802" t="s">
        <v>1700</v>
      </c>
      <c r="I8337" s="100">
        <v>75</v>
      </c>
      <c r="J8337" s="106">
        <v>0</v>
      </c>
      <c r="K8337" s="593" t="s">
        <v>2003</v>
      </c>
      <c r="L8337" s="100"/>
      <c r="M8337" s="101" t="s">
        <v>2004</v>
      </c>
    </row>
    <row r="8338" spans="2:13">
      <c r="B8338" s="61" t="s">
        <v>1686</v>
      </c>
      <c r="C8338" s="86" t="s">
        <v>1722</v>
      </c>
      <c r="D8338" s="92">
        <v>0</v>
      </c>
      <c r="E8338" s="802" t="s">
        <v>1686</v>
      </c>
      <c r="F8338" s="86" t="s">
        <v>1722</v>
      </c>
      <c r="G8338" s="92">
        <v>0</v>
      </c>
      <c r="H8338" s="848" t="s">
        <v>1712</v>
      </c>
      <c r="I8338" s="849"/>
      <c r="J8338" s="81" t="s">
        <v>1711</v>
      </c>
      <c r="K8338" s="97">
        <v>100</v>
      </c>
      <c r="L8338" s="82" t="s">
        <v>1705</v>
      </c>
      <c r="M8338" s="98">
        <v>100</v>
      </c>
    </row>
    <row r="8339" spans="2:13">
      <c r="B8339" s="61" t="s">
        <v>1687</v>
      </c>
      <c r="C8339" s="86" t="s">
        <v>627</v>
      </c>
      <c r="D8339" s="92">
        <v>60</v>
      </c>
      <c r="E8339" s="802" t="s">
        <v>1687</v>
      </c>
      <c r="F8339" s="86" t="s">
        <v>633</v>
      </c>
      <c r="G8339" s="92">
        <v>52</v>
      </c>
      <c r="H8339" s="803"/>
      <c r="I8339" s="803"/>
      <c r="J8339" s="803"/>
      <c r="K8339" s="803"/>
      <c r="L8339" s="803"/>
      <c r="M8339" s="65"/>
    </row>
    <row r="8340" spans="2:13">
      <c r="B8340" s="61" t="s">
        <v>1688</v>
      </c>
      <c r="C8340" s="96" t="s">
        <v>1372</v>
      </c>
      <c r="D8340" s="92">
        <v>72</v>
      </c>
      <c r="E8340" s="802" t="s">
        <v>1688</v>
      </c>
      <c r="F8340" s="86" t="s">
        <v>13</v>
      </c>
      <c r="G8340" s="92">
        <v>90</v>
      </c>
      <c r="H8340" s="803"/>
      <c r="I8340" s="803"/>
      <c r="J8340" s="803"/>
      <c r="K8340" s="803"/>
      <c r="L8340" s="803"/>
      <c r="M8340" s="65"/>
    </row>
    <row r="8341" spans="2:13">
      <c r="B8341" s="61" t="s">
        <v>1689</v>
      </c>
      <c r="C8341" s="86" t="s">
        <v>1723</v>
      </c>
      <c r="D8341" s="92" t="s">
        <v>1723</v>
      </c>
      <c r="E8341" s="802" t="s">
        <v>1689</v>
      </c>
      <c r="F8341" s="86" t="s">
        <v>1723</v>
      </c>
      <c r="G8341" s="92" t="s">
        <v>1723</v>
      </c>
      <c r="H8341" s="803"/>
      <c r="I8341" s="803"/>
      <c r="J8341" s="803"/>
      <c r="K8341" s="803"/>
      <c r="L8341" s="803"/>
      <c r="M8341" s="65"/>
    </row>
    <row r="8342" spans="2:13">
      <c r="B8342" s="61" t="s">
        <v>1690</v>
      </c>
      <c r="C8342" s="86" t="s">
        <v>1722</v>
      </c>
      <c r="D8342" s="92">
        <v>0</v>
      </c>
      <c r="E8342" s="802" t="s">
        <v>1690</v>
      </c>
      <c r="F8342" s="86" t="s">
        <v>1722</v>
      </c>
      <c r="G8342" s="92">
        <v>0</v>
      </c>
      <c r="H8342" s="803"/>
      <c r="I8342" s="803"/>
      <c r="J8342" s="803"/>
      <c r="K8342" s="803"/>
      <c r="L8342" s="803"/>
      <c r="M8342" s="65"/>
    </row>
    <row r="8343" spans="2:13">
      <c r="B8343" s="61" t="s">
        <v>1691</v>
      </c>
      <c r="C8343" s="86" t="s">
        <v>1722</v>
      </c>
      <c r="D8343" s="92">
        <v>0</v>
      </c>
      <c r="E8343" s="802" t="s">
        <v>1691</v>
      </c>
      <c r="F8343" s="109" t="s">
        <v>1073</v>
      </c>
      <c r="G8343" s="92">
        <v>60</v>
      </c>
      <c r="H8343" s="86" t="s">
        <v>1716</v>
      </c>
      <c r="I8343" s="803"/>
      <c r="J8343" s="85" t="s">
        <v>1717</v>
      </c>
      <c r="K8343" s="803"/>
      <c r="L8343" s="85" t="s">
        <v>1718</v>
      </c>
      <c r="M8343" s="65"/>
    </row>
    <row r="8344" spans="2:13">
      <c r="B8344" s="61" t="s">
        <v>1692</v>
      </c>
      <c r="C8344" s="86" t="s">
        <v>1722</v>
      </c>
      <c r="D8344" s="92">
        <v>0</v>
      </c>
      <c r="E8344" s="802" t="s">
        <v>1692</v>
      </c>
      <c r="F8344" s="86" t="s">
        <v>1332</v>
      </c>
      <c r="G8344" s="92">
        <v>40</v>
      </c>
      <c r="H8344" s="803"/>
      <c r="I8344" s="803"/>
      <c r="J8344" s="803"/>
      <c r="K8344" s="803"/>
      <c r="L8344" s="803"/>
      <c r="M8344" s="65"/>
    </row>
    <row r="8345" spans="2:13">
      <c r="B8345" s="61" t="s">
        <v>1677</v>
      </c>
      <c r="C8345" s="86" t="s">
        <v>1299</v>
      </c>
      <c r="D8345" s="92">
        <v>40</v>
      </c>
      <c r="E8345" s="802" t="s">
        <v>1677</v>
      </c>
      <c r="F8345" s="86" t="s">
        <v>1722</v>
      </c>
      <c r="G8345" s="92">
        <v>0</v>
      </c>
      <c r="H8345" s="803"/>
      <c r="I8345" s="803"/>
      <c r="J8345" s="803"/>
      <c r="K8345" s="803"/>
      <c r="L8345" s="803"/>
      <c r="M8345" s="65"/>
    </row>
    <row r="8346" spans="2:13">
      <c r="B8346" s="61" t="s">
        <v>1693</v>
      </c>
      <c r="C8346" s="86" t="s">
        <v>1722</v>
      </c>
      <c r="D8346" s="92">
        <v>0</v>
      </c>
      <c r="E8346" s="802" t="s">
        <v>1693</v>
      </c>
      <c r="F8346" s="86" t="s">
        <v>1722</v>
      </c>
      <c r="G8346" s="92">
        <v>0</v>
      </c>
      <c r="H8346" s="803"/>
      <c r="I8346" s="803"/>
      <c r="J8346" s="803"/>
      <c r="K8346" s="803"/>
      <c r="L8346" s="803"/>
      <c r="M8346" s="65"/>
    </row>
    <row r="8347" spans="2:13" ht="15.75" thickBot="1">
      <c r="B8347" s="102" t="s">
        <v>1729</v>
      </c>
      <c r="C8347" s="93"/>
      <c r="D8347" s="108">
        <v>69</v>
      </c>
      <c r="E8347" s="103" t="s">
        <v>1730</v>
      </c>
      <c r="F8347" s="93"/>
      <c r="G8347" s="108">
        <v>65</v>
      </c>
      <c r="H8347" s="83"/>
      <c r="I8347" s="83"/>
      <c r="J8347" s="83"/>
      <c r="K8347" s="83"/>
      <c r="L8347" s="83"/>
      <c r="M8347" s="84"/>
    </row>
    <row r="8348" spans="2:13" ht="15.75" thickTop="1"/>
    <row r="8350" spans="2:13" ht="15.75" thickBot="1"/>
    <row r="8351" spans="2:13" ht="16.5" thickTop="1" thickBot="1">
      <c r="B8351" s="833" t="s">
        <v>1927</v>
      </c>
      <c r="C8351" s="834"/>
      <c r="D8351" s="835" t="s">
        <v>1658</v>
      </c>
      <c r="E8351" s="836"/>
      <c r="F8351" s="836"/>
      <c r="G8351" s="836"/>
      <c r="H8351" s="836"/>
      <c r="I8351" s="837"/>
      <c r="J8351" s="112"/>
      <c r="K8351" s="59"/>
      <c r="L8351" s="59"/>
      <c r="M8351" s="60"/>
    </row>
    <row r="8352" spans="2:13" ht="15.75" thickTop="1">
      <c r="B8352" s="66" t="s">
        <v>1667</v>
      </c>
      <c r="C8352" s="604" t="s">
        <v>2076</v>
      </c>
      <c r="D8352" s="422" t="s">
        <v>1652</v>
      </c>
      <c r="E8352" s="423" t="s">
        <v>1653</v>
      </c>
      <c r="F8352" s="423" t="s">
        <v>1654</v>
      </c>
      <c r="G8352" s="423" t="s">
        <v>1656</v>
      </c>
      <c r="H8352" s="423" t="s">
        <v>1655</v>
      </c>
      <c r="I8352" s="424" t="s">
        <v>1657</v>
      </c>
      <c r="J8352" s="113"/>
      <c r="K8352" s="421"/>
      <c r="L8352" s="421"/>
      <c r="M8352" s="65"/>
    </row>
    <row r="8353" spans="2:13">
      <c r="B8353" s="66" t="s">
        <v>1757</v>
      </c>
      <c r="C8353" s="86" t="s">
        <v>1762</v>
      </c>
      <c r="D8353" s="87">
        <v>80</v>
      </c>
      <c r="E8353" s="88">
        <v>82</v>
      </c>
      <c r="F8353" s="88">
        <v>83</v>
      </c>
      <c r="G8353" s="88">
        <v>100</v>
      </c>
      <c r="H8353" s="88">
        <v>100</v>
      </c>
      <c r="I8353" s="89">
        <v>80</v>
      </c>
      <c r="J8353" s="113"/>
      <c r="K8353" s="421"/>
      <c r="L8353" s="421"/>
      <c r="M8353" s="65"/>
    </row>
    <row r="8354" spans="2:13">
      <c r="B8354" s="66" t="s">
        <v>1665</v>
      </c>
      <c r="C8354" s="86" t="s">
        <v>8</v>
      </c>
      <c r="D8354" s="838" t="s">
        <v>1669</v>
      </c>
      <c r="E8354" s="839"/>
      <c r="F8354" s="839"/>
      <c r="G8354" s="839"/>
      <c r="H8354" s="839"/>
      <c r="I8354" s="840"/>
      <c r="J8354" s="113"/>
      <c r="K8354" s="421"/>
      <c r="L8354" s="421"/>
      <c r="M8354" s="65"/>
    </row>
    <row r="8355" spans="2:13">
      <c r="B8355" s="66" t="s">
        <v>1666</v>
      </c>
      <c r="C8355" s="86" t="s">
        <v>12</v>
      </c>
      <c r="D8355" s="841" t="s">
        <v>1661</v>
      </c>
      <c r="E8355" s="842"/>
      <c r="F8355" s="842"/>
      <c r="G8355" s="842" t="s">
        <v>1662</v>
      </c>
      <c r="H8355" s="842"/>
      <c r="I8355" s="843"/>
      <c r="J8355" s="113"/>
      <c r="K8355" s="421"/>
      <c r="L8355" s="421"/>
      <c r="M8355" s="65"/>
    </row>
    <row r="8356" spans="2:13">
      <c r="B8356" s="66" t="s">
        <v>1670</v>
      </c>
      <c r="C8356" s="94" t="s">
        <v>1529</v>
      </c>
      <c r="D8356" s="63" t="s">
        <v>1663</v>
      </c>
      <c r="E8356" s="421" t="s">
        <v>1107</v>
      </c>
      <c r="F8356" s="421"/>
      <c r="G8356" s="64" t="s">
        <v>1663</v>
      </c>
      <c r="H8356" s="421" t="s">
        <v>1722</v>
      </c>
      <c r="I8356" s="70"/>
      <c r="J8356" s="277"/>
      <c r="K8356" s="421"/>
      <c r="L8356" s="421"/>
      <c r="M8356" s="65"/>
    </row>
    <row r="8357" spans="2:13">
      <c r="B8357" s="66" t="s">
        <v>1659</v>
      </c>
      <c r="C8357" s="86">
        <v>356.65</v>
      </c>
      <c r="D8357" s="71" t="s">
        <v>1664</v>
      </c>
      <c r="E8357" s="90">
        <v>102</v>
      </c>
      <c r="F8357" s="68"/>
      <c r="G8357" s="72" t="s">
        <v>1664</v>
      </c>
      <c r="H8357" s="90">
        <v>0</v>
      </c>
      <c r="I8357" s="69"/>
      <c r="J8357" s="217"/>
      <c r="K8357" s="421"/>
      <c r="L8357" s="421"/>
      <c r="M8357" s="65"/>
    </row>
    <row r="8358" spans="2:13">
      <c r="B8358" s="66" t="s">
        <v>1660</v>
      </c>
      <c r="C8358" s="140">
        <v>252.1</v>
      </c>
      <c r="D8358" s="838" t="s">
        <v>1668</v>
      </c>
      <c r="E8358" s="839"/>
      <c r="F8358" s="839"/>
      <c r="G8358" s="839"/>
      <c r="H8358" s="839"/>
      <c r="I8358" s="840"/>
      <c r="J8358" s="217"/>
      <c r="K8358" s="421"/>
      <c r="L8358" s="421"/>
      <c r="M8358" s="65"/>
    </row>
    <row r="8359" spans="2:13">
      <c r="B8359" s="66" t="s">
        <v>1728</v>
      </c>
      <c r="C8359" s="86">
        <v>277.97000000000003</v>
      </c>
      <c r="D8359" s="841" t="s">
        <v>1661</v>
      </c>
      <c r="E8359" s="842"/>
      <c r="F8359" s="842"/>
      <c r="G8359" s="842" t="s">
        <v>1662</v>
      </c>
      <c r="H8359" s="842"/>
      <c r="I8359" s="843"/>
      <c r="J8359" s="217"/>
      <c r="K8359" s="421"/>
      <c r="L8359" s="421"/>
      <c r="M8359" s="65"/>
    </row>
    <row r="8360" spans="2:13">
      <c r="B8360" s="66" t="s">
        <v>1713</v>
      </c>
      <c r="C8360" s="86">
        <v>1.23</v>
      </c>
      <c r="D8360" s="63" t="s">
        <v>1663</v>
      </c>
      <c r="E8360" s="421" t="s">
        <v>979</v>
      </c>
      <c r="F8360" s="421"/>
      <c r="G8360" s="64" t="s">
        <v>1663</v>
      </c>
      <c r="H8360" s="421" t="s">
        <v>1216</v>
      </c>
      <c r="I8360" s="70"/>
      <c r="J8360" s="217"/>
      <c r="K8360" s="421"/>
      <c r="L8360" s="421"/>
      <c r="M8360" s="65"/>
    </row>
    <row r="8361" spans="2:13">
      <c r="B8361" s="66" t="s">
        <v>1714</v>
      </c>
      <c r="C8361" s="86">
        <v>1.23</v>
      </c>
      <c r="D8361" s="63" t="s">
        <v>1664</v>
      </c>
      <c r="E8361" s="90">
        <v>126</v>
      </c>
      <c r="F8361" s="68"/>
      <c r="G8361" s="72" t="s">
        <v>1664</v>
      </c>
      <c r="H8361" s="91">
        <v>90</v>
      </c>
      <c r="I8361" s="70"/>
      <c r="J8361" s="217"/>
      <c r="K8361" s="421"/>
      <c r="L8361" s="421"/>
      <c r="M8361" s="65"/>
    </row>
    <row r="8362" spans="2:13">
      <c r="B8362" s="844" t="s">
        <v>1671</v>
      </c>
      <c r="C8362" s="839"/>
      <c r="D8362" s="840"/>
      <c r="E8362" s="838" t="s">
        <v>1672</v>
      </c>
      <c r="F8362" s="839"/>
      <c r="G8362" s="840"/>
      <c r="H8362" s="838" t="s">
        <v>1673</v>
      </c>
      <c r="I8362" s="839"/>
      <c r="J8362" s="840"/>
      <c r="K8362" s="838" t="s">
        <v>1701</v>
      </c>
      <c r="L8362" s="839"/>
      <c r="M8362" s="845"/>
    </row>
    <row r="8363" spans="2:13">
      <c r="B8363" s="73" t="s">
        <v>1674</v>
      </c>
      <c r="C8363" s="423" t="s">
        <v>1675</v>
      </c>
      <c r="D8363" s="424" t="s">
        <v>1676</v>
      </c>
      <c r="E8363" s="422" t="s">
        <v>1674</v>
      </c>
      <c r="F8363" s="423" t="s">
        <v>1675</v>
      </c>
      <c r="G8363" s="424" t="s">
        <v>1676</v>
      </c>
      <c r="H8363" s="422" t="s">
        <v>1694</v>
      </c>
      <c r="I8363" s="423" t="s">
        <v>1731</v>
      </c>
      <c r="J8363" s="424" t="s">
        <v>1732</v>
      </c>
      <c r="K8363" s="422" t="s">
        <v>1702</v>
      </c>
      <c r="L8363" s="423"/>
      <c r="M8363" s="77" t="s">
        <v>1703</v>
      </c>
    </row>
    <row r="8364" spans="2:13">
      <c r="B8364" s="61" t="s">
        <v>1678</v>
      </c>
      <c r="C8364" s="86" t="s">
        <v>1144</v>
      </c>
      <c r="D8364" s="92">
        <v>102</v>
      </c>
      <c r="E8364" s="420" t="s">
        <v>1678</v>
      </c>
      <c r="F8364" s="94" t="s">
        <v>944</v>
      </c>
      <c r="G8364" s="92">
        <v>68</v>
      </c>
      <c r="H8364" s="420" t="s">
        <v>1695</v>
      </c>
      <c r="I8364" s="86">
        <v>0</v>
      </c>
      <c r="J8364" s="92">
        <v>0</v>
      </c>
      <c r="K8364" s="420" t="s">
        <v>1704</v>
      </c>
      <c r="L8364" s="421"/>
      <c r="M8364" s="107">
        <v>30</v>
      </c>
    </row>
    <row r="8365" spans="2:13">
      <c r="B8365" s="61" t="s">
        <v>1679</v>
      </c>
      <c r="C8365" s="86" t="s">
        <v>1722</v>
      </c>
      <c r="D8365" s="92">
        <v>0</v>
      </c>
      <c r="E8365" s="420" t="s">
        <v>1679</v>
      </c>
      <c r="F8365" s="86" t="s">
        <v>1722</v>
      </c>
      <c r="G8365" s="92">
        <v>0</v>
      </c>
      <c r="H8365" s="420" t="s">
        <v>1696</v>
      </c>
      <c r="I8365" s="86">
        <v>90</v>
      </c>
      <c r="J8365" s="92">
        <v>-50</v>
      </c>
      <c r="K8365" s="420" t="s">
        <v>1735</v>
      </c>
      <c r="L8365" s="421"/>
      <c r="M8365" s="107">
        <v>67</v>
      </c>
    </row>
    <row r="8366" spans="2:13">
      <c r="B8366" s="61" t="s">
        <v>1680</v>
      </c>
      <c r="C8366" s="86" t="s">
        <v>1722</v>
      </c>
      <c r="D8366" s="92">
        <v>0</v>
      </c>
      <c r="E8366" s="420" t="s">
        <v>1680</v>
      </c>
      <c r="F8366" s="86" t="s">
        <v>1722</v>
      </c>
      <c r="G8366" s="92">
        <v>0</v>
      </c>
      <c r="H8366" s="420" t="s">
        <v>1697</v>
      </c>
      <c r="I8366" s="86">
        <v>0</v>
      </c>
      <c r="J8366" s="92">
        <v>0</v>
      </c>
      <c r="K8366" s="67" t="s">
        <v>1706</v>
      </c>
      <c r="L8366" s="68"/>
      <c r="M8366" s="101">
        <v>0</v>
      </c>
    </row>
    <row r="8367" spans="2:13">
      <c r="B8367" s="61" t="s">
        <v>1681</v>
      </c>
      <c r="C8367" s="86" t="s">
        <v>1722</v>
      </c>
      <c r="D8367" s="92">
        <v>0</v>
      </c>
      <c r="E8367" s="420" t="s">
        <v>1681</v>
      </c>
      <c r="F8367" s="86" t="s">
        <v>1722</v>
      </c>
      <c r="G8367" s="92">
        <v>0</v>
      </c>
      <c r="H8367" s="420" t="s">
        <v>1698</v>
      </c>
      <c r="I8367" s="86">
        <v>0</v>
      </c>
      <c r="J8367" s="92">
        <v>0</v>
      </c>
      <c r="K8367" s="838" t="s">
        <v>1707</v>
      </c>
      <c r="L8367" s="839"/>
      <c r="M8367" s="845"/>
    </row>
    <row r="8368" spans="2:13">
      <c r="B8368" s="61" t="s">
        <v>1682</v>
      </c>
      <c r="C8368" s="86" t="s">
        <v>1723</v>
      </c>
      <c r="D8368" s="92" t="s">
        <v>1723</v>
      </c>
      <c r="E8368" s="420" t="s">
        <v>1682</v>
      </c>
      <c r="F8368" s="86" t="s">
        <v>1723</v>
      </c>
      <c r="G8368" s="92" t="s">
        <v>1723</v>
      </c>
      <c r="H8368" s="421" t="s">
        <v>1724</v>
      </c>
      <c r="I8368" s="86">
        <v>50</v>
      </c>
      <c r="J8368" s="92">
        <v>0</v>
      </c>
      <c r="K8368" s="846" t="s">
        <v>1708</v>
      </c>
      <c r="L8368" s="847"/>
      <c r="M8368" s="107">
        <v>0</v>
      </c>
    </row>
    <row r="8369" spans="2:13">
      <c r="B8369" s="61" t="s">
        <v>1683</v>
      </c>
      <c r="C8369" s="86" t="s">
        <v>1722</v>
      </c>
      <c r="D8369" s="92">
        <v>0</v>
      </c>
      <c r="E8369" s="420" t="s">
        <v>1683</v>
      </c>
      <c r="F8369" s="86" t="s">
        <v>1722</v>
      </c>
      <c r="G8369" s="92">
        <v>0</v>
      </c>
      <c r="H8369" s="420" t="s">
        <v>1699</v>
      </c>
      <c r="I8369" s="86">
        <v>0</v>
      </c>
      <c r="J8369" s="92">
        <v>0</v>
      </c>
      <c r="K8369" s="846" t="s">
        <v>1709</v>
      </c>
      <c r="L8369" s="847"/>
      <c r="M8369" s="107">
        <v>0</v>
      </c>
    </row>
    <row r="8370" spans="2:13">
      <c r="B8370" s="61" t="s">
        <v>1684</v>
      </c>
      <c r="C8370" s="94" t="s">
        <v>1155</v>
      </c>
      <c r="D8370" s="92">
        <v>40</v>
      </c>
      <c r="E8370" s="420" t="s">
        <v>1684</v>
      </c>
      <c r="F8370" s="86" t="s">
        <v>1722</v>
      </c>
      <c r="G8370" s="92">
        <v>0</v>
      </c>
      <c r="H8370" s="420" t="s">
        <v>1685</v>
      </c>
      <c r="I8370" s="86">
        <v>85</v>
      </c>
      <c r="J8370" s="92">
        <v>30</v>
      </c>
      <c r="K8370" s="846" t="s">
        <v>1710</v>
      </c>
      <c r="L8370" s="847"/>
      <c r="M8370" s="107">
        <v>0</v>
      </c>
    </row>
    <row r="8371" spans="2:13">
      <c r="B8371" s="61" t="s">
        <v>1685</v>
      </c>
      <c r="C8371" s="86" t="s">
        <v>1723</v>
      </c>
      <c r="D8371" s="92" t="s">
        <v>1723</v>
      </c>
      <c r="E8371" s="420" t="s">
        <v>1685</v>
      </c>
      <c r="F8371" s="86" t="s">
        <v>1723</v>
      </c>
      <c r="G8371" s="92" t="s">
        <v>1723</v>
      </c>
      <c r="H8371" s="420" t="s">
        <v>1700</v>
      </c>
      <c r="I8371" s="100">
        <v>75</v>
      </c>
      <c r="J8371" s="106">
        <v>0</v>
      </c>
      <c r="K8371" s="593" t="s">
        <v>2003</v>
      </c>
      <c r="L8371" s="100"/>
      <c r="M8371" s="101">
        <v>0</v>
      </c>
    </row>
    <row r="8372" spans="2:13">
      <c r="B8372" s="61" t="s">
        <v>1686</v>
      </c>
      <c r="C8372" s="94" t="s">
        <v>811</v>
      </c>
      <c r="D8372" s="92">
        <v>100</v>
      </c>
      <c r="E8372" s="420" t="s">
        <v>1686</v>
      </c>
      <c r="F8372" s="86" t="s">
        <v>1722</v>
      </c>
      <c r="G8372" s="92">
        <v>0</v>
      </c>
      <c r="H8372" s="848" t="s">
        <v>1712</v>
      </c>
      <c r="I8372" s="849"/>
      <c r="J8372" s="81" t="s">
        <v>1711</v>
      </c>
      <c r="K8372" s="97">
        <v>0</v>
      </c>
      <c r="L8372" s="82" t="s">
        <v>1705</v>
      </c>
      <c r="M8372" s="98">
        <v>200</v>
      </c>
    </row>
    <row r="8373" spans="2:13">
      <c r="B8373" s="61" t="s">
        <v>1687</v>
      </c>
      <c r="C8373" s="86" t="s">
        <v>1722</v>
      </c>
      <c r="D8373" s="92">
        <v>0</v>
      </c>
      <c r="E8373" s="420" t="s">
        <v>1687</v>
      </c>
      <c r="F8373" s="86" t="s">
        <v>1722</v>
      </c>
      <c r="G8373" s="92">
        <v>0</v>
      </c>
      <c r="H8373" s="421"/>
      <c r="I8373" s="421"/>
      <c r="J8373" s="421"/>
      <c r="K8373" s="421"/>
      <c r="L8373" s="421"/>
      <c r="M8373" s="65"/>
    </row>
    <row r="8374" spans="2:13">
      <c r="B8374" s="61" t="s">
        <v>1688</v>
      </c>
      <c r="C8374" s="86" t="s">
        <v>1722</v>
      </c>
      <c r="D8374" s="92">
        <v>0</v>
      </c>
      <c r="E8374" s="420" t="s">
        <v>1688</v>
      </c>
      <c r="F8374" s="86" t="s">
        <v>1722</v>
      </c>
      <c r="G8374" s="92">
        <v>0</v>
      </c>
      <c r="H8374" s="421"/>
      <c r="I8374" s="421"/>
      <c r="J8374" s="421"/>
      <c r="K8374" s="421"/>
      <c r="L8374" s="421"/>
      <c r="M8374" s="65"/>
    </row>
    <row r="8375" spans="2:13">
      <c r="B8375" s="61" t="s">
        <v>1689</v>
      </c>
      <c r="C8375" s="94" t="s">
        <v>879</v>
      </c>
      <c r="D8375" s="92">
        <v>51</v>
      </c>
      <c r="E8375" s="420" t="s">
        <v>1689</v>
      </c>
      <c r="F8375" s="86" t="s">
        <v>1722</v>
      </c>
      <c r="G8375" s="92">
        <v>0</v>
      </c>
      <c r="H8375" s="421"/>
      <c r="I8375" s="421"/>
      <c r="J8375" s="421"/>
      <c r="K8375" s="421"/>
      <c r="L8375" s="421"/>
      <c r="M8375" s="65"/>
    </row>
    <row r="8376" spans="2:13">
      <c r="B8376" s="61" t="s">
        <v>1690</v>
      </c>
      <c r="C8376" s="86" t="s">
        <v>1722</v>
      </c>
      <c r="D8376" s="92">
        <v>0</v>
      </c>
      <c r="E8376" s="420" t="s">
        <v>1690</v>
      </c>
      <c r="F8376" s="86" t="s">
        <v>1722</v>
      </c>
      <c r="G8376" s="92">
        <v>0</v>
      </c>
      <c r="H8376" s="421"/>
      <c r="I8376" s="421"/>
      <c r="J8376" s="421"/>
      <c r="K8376" s="421"/>
      <c r="L8376" s="421"/>
      <c r="M8376" s="65"/>
    </row>
    <row r="8377" spans="2:13">
      <c r="B8377" s="61" t="s">
        <v>1691</v>
      </c>
      <c r="C8377" s="86" t="s">
        <v>1722</v>
      </c>
      <c r="D8377" s="92">
        <v>0</v>
      </c>
      <c r="E8377" s="420" t="s">
        <v>1691</v>
      </c>
      <c r="F8377" s="86" t="s">
        <v>1722</v>
      </c>
      <c r="G8377" s="92">
        <v>0</v>
      </c>
      <c r="H8377" s="86" t="s">
        <v>1716</v>
      </c>
      <c r="I8377" s="421"/>
      <c r="J8377" s="85" t="s">
        <v>1717</v>
      </c>
      <c r="K8377" s="421"/>
      <c r="L8377" s="85" t="s">
        <v>1718</v>
      </c>
      <c r="M8377" s="65"/>
    </row>
    <row r="8378" spans="2:13">
      <c r="B8378" s="61" t="s">
        <v>1692</v>
      </c>
      <c r="C8378" s="86" t="s">
        <v>1074</v>
      </c>
      <c r="D8378" s="92">
        <v>120</v>
      </c>
      <c r="E8378" s="420" t="s">
        <v>1692</v>
      </c>
      <c r="F8378" s="86" t="s">
        <v>1722</v>
      </c>
      <c r="G8378" s="92">
        <v>0</v>
      </c>
      <c r="H8378" s="421"/>
      <c r="I8378" s="421"/>
      <c r="J8378" s="421"/>
      <c r="K8378" s="421"/>
      <c r="L8378" s="421"/>
      <c r="M8378" s="65"/>
    </row>
    <row r="8379" spans="2:13">
      <c r="B8379" s="61" t="s">
        <v>1677</v>
      </c>
      <c r="C8379" s="86" t="s">
        <v>972</v>
      </c>
      <c r="D8379" s="92">
        <v>20</v>
      </c>
      <c r="E8379" s="420" t="s">
        <v>1677</v>
      </c>
      <c r="F8379" s="86" t="s">
        <v>1722</v>
      </c>
      <c r="G8379" s="92">
        <v>0</v>
      </c>
      <c r="H8379" s="421"/>
      <c r="I8379" s="421"/>
      <c r="J8379" s="421"/>
      <c r="K8379" s="421"/>
      <c r="L8379" s="421"/>
      <c r="M8379" s="65"/>
    </row>
    <row r="8380" spans="2:13">
      <c r="B8380" s="61" t="s">
        <v>1693</v>
      </c>
      <c r="C8380" s="86" t="s">
        <v>1722</v>
      </c>
      <c r="D8380" s="92">
        <v>0</v>
      </c>
      <c r="E8380" s="420" t="s">
        <v>1693</v>
      </c>
      <c r="F8380" s="86" t="s">
        <v>1722</v>
      </c>
      <c r="G8380" s="92">
        <v>0</v>
      </c>
      <c r="H8380" s="421"/>
      <c r="I8380" s="421"/>
      <c r="J8380" s="421"/>
      <c r="K8380" s="421"/>
      <c r="L8380" s="421"/>
      <c r="M8380" s="65"/>
    </row>
    <row r="8381" spans="2:13" ht="15.75" thickBot="1">
      <c r="B8381" s="102" t="s">
        <v>1729</v>
      </c>
      <c r="C8381" s="93"/>
      <c r="D8381" s="108">
        <v>72</v>
      </c>
      <c r="E8381" s="103" t="s">
        <v>1730</v>
      </c>
      <c r="F8381" s="93"/>
      <c r="G8381" s="108">
        <v>68</v>
      </c>
      <c r="H8381" s="83"/>
      <c r="I8381" s="83"/>
      <c r="J8381" s="83"/>
      <c r="K8381" s="83"/>
      <c r="L8381" s="83"/>
      <c r="M8381" s="84"/>
    </row>
    <row r="8382" spans="2:13" ht="16.5" thickTop="1" thickBot="1"/>
    <row r="8383" spans="2:13" ht="16.5" thickTop="1" thickBot="1">
      <c r="B8383" s="833" t="s">
        <v>2232</v>
      </c>
      <c r="C8383" s="834"/>
      <c r="D8383" s="835" t="s">
        <v>1658</v>
      </c>
      <c r="E8383" s="836"/>
      <c r="F8383" s="836"/>
      <c r="G8383" s="836"/>
      <c r="H8383" s="836"/>
      <c r="I8383" s="837"/>
      <c r="J8383" s="158"/>
      <c r="K8383" s="59"/>
      <c r="L8383" s="59"/>
      <c r="M8383" s="60"/>
    </row>
    <row r="8384" spans="2:13" ht="15.75" thickTop="1">
      <c r="B8384" s="66" t="s">
        <v>1667</v>
      </c>
      <c r="C8384" s="805" t="s">
        <v>2105</v>
      </c>
      <c r="D8384" s="804" t="s">
        <v>1652</v>
      </c>
      <c r="E8384" s="805" t="s">
        <v>1653</v>
      </c>
      <c r="F8384" s="805" t="s">
        <v>1654</v>
      </c>
      <c r="G8384" s="805" t="s">
        <v>1656</v>
      </c>
      <c r="H8384" s="805" t="s">
        <v>1655</v>
      </c>
      <c r="I8384" s="806" t="s">
        <v>1657</v>
      </c>
      <c r="J8384" s="159"/>
      <c r="K8384" s="803"/>
      <c r="L8384" s="803"/>
      <c r="M8384" s="65"/>
    </row>
    <row r="8385" spans="2:13">
      <c r="B8385" s="66" t="s">
        <v>1757</v>
      </c>
      <c r="C8385" s="86" t="s">
        <v>1792</v>
      </c>
      <c r="D8385" s="87">
        <v>70</v>
      </c>
      <c r="E8385" s="88">
        <v>80</v>
      </c>
      <c r="F8385" s="88">
        <v>102</v>
      </c>
      <c r="G8385" s="88">
        <v>80</v>
      </c>
      <c r="H8385" s="88">
        <v>102</v>
      </c>
      <c r="I8385" s="89">
        <v>40</v>
      </c>
      <c r="J8385" s="159"/>
      <c r="K8385" s="803"/>
      <c r="L8385" s="803"/>
      <c r="M8385" s="65"/>
    </row>
    <row r="8386" spans="2:13">
      <c r="B8386" s="66" t="s">
        <v>1665</v>
      </c>
      <c r="C8386" s="86" t="s">
        <v>0</v>
      </c>
      <c r="D8386" s="838" t="s">
        <v>1669</v>
      </c>
      <c r="E8386" s="839"/>
      <c r="F8386" s="839"/>
      <c r="G8386" s="839"/>
      <c r="H8386" s="839"/>
      <c r="I8386" s="840"/>
      <c r="J8386" s="159"/>
      <c r="K8386" s="803"/>
      <c r="L8386" s="803"/>
      <c r="M8386" s="65"/>
    </row>
    <row r="8387" spans="2:13">
      <c r="B8387" s="66" t="s">
        <v>1666</v>
      </c>
      <c r="C8387" s="86" t="s">
        <v>6</v>
      </c>
      <c r="D8387" s="841" t="s">
        <v>1661</v>
      </c>
      <c r="E8387" s="842"/>
      <c r="F8387" s="842"/>
      <c r="G8387" s="842" t="s">
        <v>1662</v>
      </c>
      <c r="H8387" s="842"/>
      <c r="I8387" s="843"/>
      <c r="J8387" s="159"/>
      <c r="K8387" s="803"/>
      <c r="L8387" s="803"/>
      <c r="M8387" s="65"/>
    </row>
    <row r="8388" spans="2:13">
      <c r="B8388" s="66" t="s">
        <v>1670</v>
      </c>
      <c r="C8388" s="86" t="s">
        <v>1541</v>
      </c>
      <c r="D8388" s="63" t="s">
        <v>1663</v>
      </c>
      <c r="E8388" s="803" t="s">
        <v>657</v>
      </c>
      <c r="F8388" s="803"/>
      <c r="G8388" s="64" t="s">
        <v>1663</v>
      </c>
      <c r="H8388" s="803" t="s">
        <v>627</v>
      </c>
      <c r="I8388" s="70"/>
      <c r="J8388" s="275"/>
      <c r="K8388" s="803"/>
      <c r="L8388" s="803"/>
      <c r="M8388" s="65"/>
    </row>
    <row r="8389" spans="2:13">
      <c r="B8389" s="66" t="s">
        <v>1659</v>
      </c>
      <c r="C8389" s="140">
        <v>293.27999999999997</v>
      </c>
      <c r="D8389" s="71" t="s">
        <v>1664</v>
      </c>
      <c r="E8389" s="90">
        <v>90</v>
      </c>
      <c r="F8389" s="68"/>
      <c r="G8389" s="72" t="s">
        <v>1664</v>
      </c>
      <c r="H8389" s="90">
        <v>60</v>
      </c>
      <c r="I8389" s="69"/>
      <c r="J8389" s="152"/>
      <c r="K8389" s="803"/>
      <c r="L8389" s="803"/>
      <c r="M8389" s="65"/>
    </row>
    <row r="8390" spans="2:13">
      <c r="B8390" s="66" t="s">
        <v>1660</v>
      </c>
      <c r="C8390" s="140">
        <v>304.04000000000002</v>
      </c>
      <c r="D8390" s="838" t="s">
        <v>1668</v>
      </c>
      <c r="E8390" s="839"/>
      <c r="F8390" s="839"/>
      <c r="G8390" s="839"/>
      <c r="H8390" s="839"/>
      <c r="I8390" s="840"/>
      <c r="J8390" s="152"/>
      <c r="K8390" s="803"/>
      <c r="L8390" s="803"/>
      <c r="M8390" s="65"/>
    </row>
    <row r="8391" spans="2:13">
      <c r="B8391" s="66" t="s">
        <v>1728</v>
      </c>
      <c r="C8391" s="140">
        <v>257.98</v>
      </c>
      <c r="D8391" s="841" t="s">
        <v>1661</v>
      </c>
      <c r="E8391" s="842"/>
      <c r="F8391" s="842"/>
      <c r="G8391" s="842" t="s">
        <v>1662</v>
      </c>
      <c r="H8391" s="842"/>
      <c r="I8391" s="843"/>
      <c r="J8391" s="152"/>
      <c r="K8391" s="803"/>
      <c r="L8391" s="803"/>
      <c r="M8391" s="65"/>
    </row>
    <row r="8392" spans="2:13">
      <c r="B8392" s="66" t="s">
        <v>1713</v>
      </c>
      <c r="C8392" s="140">
        <v>1.08</v>
      </c>
      <c r="D8392" s="63" t="s">
        <v>1663</v>
      </c>
      <c r="E8392" s="803" t="s">
        <v>1195</v>
      </c>
      <c r="F8392" s="803"/>
      <c r="G8392" s="64" t="s">
        <v>1663</v>
      </c>
      <c r="H8392" s="803" t="s">
        <v>633</v>
      </c>
      <c r="I8392" s="70"/>
      <c r="J8392" s="152"/>
      <c r="K8392" s="803"/>
      <c r="L8392" s="803"/>
      <c r="M8392" s="65"/>
    </row>
    <row r="8393" spans="2:13">
      <c r="B8393" s="66" t="s">
        <v>1714</v>
      </c>
      <c r="C8393" s="140">
        <v>0.62</v>
      </c>
      <c r="D8393" s="63" t="s">
        <v>1664</v>
      </c>
      <c r="E8393" s="90">
        <v>75</v>
      </c>
      <c r="F8393" s="68"/>
      <c r="G8393" s="72" t="s">
        <v>1664</v>
      </c>
      <c r="H8393" s="91">
        <v>52</v>
      </c>
      <c r="I8393" s="70"/>
      <c r="J8393" s="152"/>
      <c r="K8393" s="803"/>
      <c r="L8393" s="803"/>
      <c r="M8393" s="65"/>
    </row>
    <row r="8394" spans="2:13">
      <c r="B8394" s="844" t="s">
        <v>1671</v>
      </c>
      <c r="C8394" s="839"/>
      <c r="D8394" s="840"/>
      <c r="E8394" s="838" t="s">
        <v>1672</v>
      </c>
      <c r="F8394" s="839"/>
      <c r="G8394" s="840"/>
      <c r="H8394" s="838" t="s">
        <v>1673</v>
      </c>
      <c r="I8394" s="839"/>
      <c r="J8394" s="840"/>
      <c r="K8394" s="838" t="s">
        <v>1701</v>
      </c>
      <c r="L8394" s="839"/>
      <c r="M8394" s="845"/>
    </row>
    <row r="8395" spans="2:13">
      <c r="B8395" s="73" t="s">
        <v>1674</v>
      </c>
      <c r="C8395" s="805" t="s">
        <v>1675</v>
      </c>
      <c r="D8395" s="806" t="s">
        <v>1676</v>
      </c>
      <c r="E8395" s="804" t="s">
        <v>1674</v>
      </c>
      <c r="F8395" s="805" t="s">
        <v>1675</v>
      </c>
      <c r="G8395" s="806" t="s">
        <v>1676</v>
      </c>
      <c r="H8395" s="804" t="s">
        <v>1694</v>
      </c>
      <c r="I8395" s="805" t="s">
        <v>1731</v>
      </c>
      <c r="J8395" s="806" t="s">
        <v>1732</v>
      </c>
      <c r="K8395" s="804" t="s">
        <v>1702</v>
      </c>
      <c r="L8395" s="805"/>
      <c r="M8395" s="77" t="s">
        <v>1703</v>
      </c>
    </row>
    <row r="8396" spans="2:13">
      <c r="B8396" s="61" t="s">
        <v>1678</v>
      </c>
      <c r="C8396" s="86" t="s">
        <v>1144</v>
      </c>
      <c r="D8396" s="92">
        <v>102</v>
      </c>
      <c r="E8396" s="802" t="s">
        <v>1678</v>
      </c>
      <c r="F8396" s="94" t="s">
        <v>944</v>
      </c>
      <c r="G8396" s="92">
        <v>68</v>
      </c>
      <c r="H8396" s="802" t="s">
        <v>1695</v>
      </c>
      <c r="I8396" s="86">
        <v>0</v>
      </c>
      <c r="J8396" s="92">
        <v>0</v>
      </c>
      <c r="K8396" s="802" t="s">
        <v>1704</v>
      </c>
      <c r="L8396" s="803"/>
      <c r="M8396" s="107">
        <v>0</v>
      </c>
    </row>
    <row r="8397" spans="2:13">
      <c r="B8397" s="61" t="s">
        <v>1679</v>
      </c>
      <c r="C8397" s="86" t="s">
        <v>1722</v>
      </c>
      <c r="D8397" s="92">
        <v>0</v>
      </c>
      <c r="E8397" s="802" t="s">
        <v>1679</v>
      </c>
      <c r="F8397" s="86" t="s">
        <v>1722</v>
      </c>
      <c r="G8397" s="92">
        <v>0</v>
      </c>
      <c r="H8397" s="802" t="s">
        <v>1696</v>
      </c>
      <c r="I8397" s="86">
        <v>100</v>
      </c>
      <c r="J8397" s="92">
        <v>10</v>
      </c>
      <c r="K8397" s="802" t="s">
        <v>1735</v>
      </c>
      <c r="L8397" s="803"/>
      <c r="M8397" s="107">
        <v>100</v>
      </c>
    </row>
    <row r="8398" spans="2:13">
      <c r="B8398" s="61" t="s">
        <v>1680</v>
      </c>
      <c r="C8398" s="86" t="s">
        <v>1722</v>
      </c>
      <c r="D8398" s="92">
        <v>0</v>
      </c>
      <c r="E8398" s="802" t="s">
        <v>1680</v>
      </c>
      <c r="F8398" s="86" t="s">
        <v>1722</v>
      </c>
      <c r="G8398" s="92">
        <v>0</v>
      </c>
      <c r="H8398" s="802" t="s">
        <v>1697</v>
      </c>
      <c r="I8398" s="86">
        <v>0</v>
      </c>
      <c r="J8398" s="92">
        <v>0</v>
      </c>
      <c r="K8398" s="67" t="s">
        <v>1706</v>
      </c>
      <c r="L8398" s="68"/>
      <c r="M8398" s="101">
        <v>0</v>
      </c>
    </row>
    <row r="8399" spans="2:13">
      <c r="B8399" s="61" t="s">
        <v>1681</v>
      </c>
      <c r="C8399" s="86" t="s">
        <v>1722</v>
      </c>
      <c r="D8399" s="92">
        <v>0</v>
      </c>
      <c r="E8399" s="802" t="s">
        <v>1681</v>
      </c>
      <c r="F8399" s="86" t="s">
        <v>1722</v>
      </c>
      <c r="G8399" s="92">
        <v>0</v>
      </c>
      <c r="H8399" s="802" t="s">
        <v>1698</v>
      </c>
      <c r="I8399" s="86">
        <v>0</v>
      </c>
      <c r="J8399" s="92">
        <v>0</v>
      </c>
      <c r="K8399" s="838" t="s">
        <v>1707</v>
      </c>
      <c r="L8399" s="839"/>
      <c r="M8399" s="845"/>
    </row>
    <row r="8400" spans="2:13">
      <c r="B8400" s="61" t="s">
        <v>1682</v>
      </c>
      <c r="C8400" s="86" t="s">
        <v>1722</v>
      </c>
      <c r="D8400" s="92">
        <v>0</v>
      </c>
      <c r="E8400" s="802" t="s">
        <v>1682</v>
      </c>
      <c r="F8400" s="86" t="s">
        <v>1722</v>
      </c>
      <c r="G8400" s="92">
        <v>0</v>
      </c>
      <c r="H8400" s="803" t="s">
        <v>1724</v>
      </c>
      <c r="I8400" s="86">
        <v>50</v>
      </c>
      <c r="J8400" s="92">
        <v>0</v>
      </c>
      <c r="K8400" s="846" t="s">
        <v>1708</v>
      </c>
      <c r="L8400" s="847"/>
      <c r="M8400" s="107">
        <v>0</v>
      </c>
    </row>
    <row r="8401" spans="2:13">
      <c r="B8401" s="61" t="s">
        <v>1683</v>
      </c>
      <c r="C8401" s="86" t="s">
        <v>1722</v>
      </c>
      <c r="D8401" s="92">
        <v>0</v>
      </c>
      <c r="E8401" s="802" t="s">
        <v>1683</v>
      </c>
      <c r="F8401" s="86" t="s">
        <v>1722</v>
      </c>
      <c r="G8401" s="92">
        <v>0</v>
      </c>
      <c r="H8401" s="802" t="s">
        <v>1699</v>
      </c>
      <c r="I8401" s="86">
        <v>0</v>
      </c>
      <c r="J8401" s="92">
        <v>0</v>
      </c>
      <c r="K8401" s="846" t="s">
        <v>1709</v>
      </c>
      <c r="L8401" s="847"/>
      <c r="M8401" s="107">
        <v>0</v>
      </c>
    </row>
    <row r="8402" spans="2:13">
      <c r="B8402" s="61" t="s">
        <v>1684</v>
      </c>
      <c r="C8402" s="86" t="s">
        <v>1722</v>
      </c>
      <c r="D8402" s="92">
        <v>0</v>
      </c>
      <c r="E8402" s="802" t="s">
        <v>1684</v>
      </c>
      <c r="F8402" s="86" t="s">
        <v>1722</v>
      </c>
      <c r="G8402" s="92">
        <v>0</v>
      </c>
      <c r="H8402" s="802" t="s">
        <v>1685</v>
      </c>
      <c r="I8402" s="86">
        <v>85</v>
      </c>
      <c r="J8402" s="92">
        <v>30</v>
      </c>
      <c r="K8402" s="846" t="s">
        <v>1710</v>
      </c>
      <c r="L8402" s="847"/>
      <c r="M8402" s="107">
        <v>0</v>
      </c>
    </row>
    <row r="8403" spans="2:13">
      <c r="B8403" s="61" t="s">
        <v>1685</v>
      </c>
      <c r="C8403" s="96" t="s">
        <v>1096</v>
      </c>
      <c r="D8403" s="92">
        <v>15</v>
      </c>
      <c r="E8403" s="802" t="s">
        <v>1685</v>
      </c>
      <c r="F8403" s="96" t="s">
        <v>1216</v>
      </c>
      <c r="G8403" s="92">
        <v>90</v>
      </c>
      <c r="H8403" s="802" t="s">
        <v>1700</v>
      </c>
      <c r="I8403" s="100">
        <v>0</v>
      </c>
      <c r="J8403" s="106">
        <v>0</v>
      </c>
      <c r="K8403" s="593" t="s">
        <v>2003</v>
      </c>
      <c r="L8403" s="100"/>
      <c r="M8403" s="101" t="s">
        <v>2006</v>
      </c>
    </row>
    <row r="8404" spans="2:13">
      <c r="B8404" s="61" t="s">
        <v>1686</v>
      </c>
      <c r="C8404" s="86" t="s">
        <v>1722</v>
      </c>
      <c r="D8404" s="92">
        <v>0</v>
      </c>
      <c r="E8404" s="802" t="s">
        <v>1686</v>
      </c>
      <c r="F8404" s="86" t="s">
        <v>1722</v>
      </c>
      <c r="G8404" s="92">
        <v>0</v>
      </c>
      <c r="H8404" s="848" t="s">
        <v>1712</v>
      </c>
      <c r="I8404" s="849"/>
      <c r="J8404" s="81" t="s">
        <v>1711</v>
      </c>
      <c r="K8404" s="97">
        <v>60</v>
      </c>
      <c r="L8404" s="82" t="s">
        <v>1705</v>
      </c>
      <c r="M8404" s="98">
        <v>125</v>
      </c>
    </row>
    <row r="8405" spans="2:13">
      <c r="B8405" s="61" t="s">
        <v>1687</v>
      </c>
      <c r="C8405" s="86" t="s">
        <v>1723</v>
      </c>
      <c r="D8405" s="92" t="s">
        <v>1723</v>
      </c>
      <c r="E8405" s="802" t="s">
        <v>1687</v>
      </c>
      <c r="F8405" s="86" t="s">
        <v>1723</v>
      </c>
      <c r="G8405" s="92" t="s">
        <v>1723</v>
      </c>
      <c r="H8405" s="803"/>
      <c r="I8405" s="803"/>
      <c r="J8405" s="803"/>
      <c r="K8405" s="803"/>
      <c r="L8405" s="803"/>
      <c r="M8405" s="65"/>
    </row>
    <row r="8406" spans="2:13">
      <c r="B8406" s="61" t="s">
        <v>1688</v>
      </c>
      <c r="C8406" s="86" t="s">
        <v>1722</v>
      </c>
      <c r="D8406" s="92">
        <v>0</v>
      </c>
      <c r="E8406" s="802" t="s">
        <v>1688</v>
      </c>
      <c r="F8406" s="86" t="s">
        <v>1722</v>
      </c>
      <c r="G8406" s="92">
        <v>0</v>
      </c>
      <c r="H8406" s="803"/>
      <c r="I8406" s="803"/>
      <c r="J8406" s="803"/>
      <c r="K8406" s="803"/>
      <c r="L8406" s="803"/>
      <c r="M8406" s="65"/>
    </row>
    <row r="8407" spans="2:13">
      <c r="B8407" s="61" t="s">
        <v>1689</v>
      </c>
      <c r="C8407" s="86" t="s">
        <v>1723</v>
      </c>
      <c r="D8407" s="92" t="s">
        <v>1723</v>
      </c>
      <c r="E8407" s="802" t="s">
        <v>1689</v>
      </c>
      <c r="F8407" s="86" t="s">
        <v>1723</v>
      </c>
      <c r="G8407" s="92" t="s">
        <v>1723</v>
      </c>
      <c r="H8407" s="86" t="s">
        <v>1723</v>
      </c>
      <c r="I8407" s="803"/>
      <c r="J8407" s="803"/>
      <c r="K8407" s="803"/>
      <c r="L8407" s="803"/>
      <c r="M8407" s="65"/>
    </row>
    <row r="8408" spans="2:13">
      <c r="B8408" s="61" t="s">
        <v>1690</v>
      </c>
      <c r="C8408" s="86" t="s">
        <v>1722</v>
      </c>
      <c r="D8408" s="92">
        <v>0</v>
      </c>
      <c r="E8408" s="802" t="s">
        <v>1690</v>
      </c>
      <c r="F8408" s="94" t="s">
        <v>1102</v>
      </c>
      <c r="G8408" s="92">
        <v>70</v>
      </c>
      <c r="H8408" s="803"/>
      <c r="I8408" s="803"/>
      <c r="J8408" s="803"/>
      <c r="K8408" s="803"/>
      <c r="L8408" s="803"/>
      <c r="M8408" s="65"/>
    </row>
    <row r="8409" spans="2:13">
      <c r="B8409" s="61" t="s">
        <v>1691</v>
      </c>
      <c r="C8409" s="86" t="s">
        <v>1722</v>
      </c>
      <c r="D8409" s="92">
        <v>0</v>
      </c>
      <c r="E8409" s="802" t="s">
        <v>1691</v>
      </c>
      <c r="F8409" s="109" t="s">
        <v>1073</v>
      </c>
      <c r="G8409" s="92">
        <v>60</v>
      </c>
      <c r="H8409" s="86" t="s">
        <v>1716</v>
      </c>
      <c r="I8409" s="803"/>
      <c r="J8409" s="85" t="s">
        <v>1717</v>
      </c>
      <c r="K8409" s="803"/>
      <c r="L8409" s="85" t="s">
        <v>1718</v>
      </c>
      <c r="M8409" s="65"/>
    </row>
    <row r="8410" spans="2:13">
      <c r="B8410" s="61" t="s">
        <v>1692</v>
      </c>
      <c r="C8410" s="86" t="s">
        <v>1722</v>
      </c>
      <c r="D8410" s="92">
        <v>0</v>
      </c>
      <c r="E8410" s="802" t="s">
        <v>1692</v>
      </c>
      <c r="F8410" s="86" t="s">
        <v>1722</v>
      </c>
      <c r="G8410" s="92">
        <v>0</v>
      </c>
      <c r="H8410" s="803"/>
      <c r="I8410" s="803"/>
      <c r="J8410" s="803"/>
      <c r="K8410" s="803"/>
      <c r="L8410" s="803"/>
      <c r="M8410" s="65"/>
    </row>
    <row r="8411" spans="2:13">
      <c r="B8411" s="61" t="s">
        <v>1677</v>
      </c>
      <c r="C8411" s="86" t="s">
        <v>863</v>
      </c>
      <c r="D8411" s="92">
        <v>66</v>
      </c>
      <c r="E8411" s="802" t="s">
        <v>1677</v>
      </c>
      <c r="F8411" s="86" t="s">
        <v>1722</v>
      </c>
      <c r="G8411" s="92">
        <v>0</v>
      </c>
      <c r="H8411" s="86" t="s">
        <v>1723</v>
      </c>
      <c r="I8411" s="803"/>
      <c r="J8411" s="803"/>
      <c r="K8411" s="803"/>
      <c r="L8411" s="803"/>
      <c r="M8411" s="65"/>
    </row>
    <row r="8412" spans="2:13">
      <c r="B8412" s="61" t="s">
        <v>1693</v>
      </c>
      <c r="C8412" s="86" t="s">
        <v>1722</v>
      </c>
      <c r="D8412" s="92">
        <v>0</v>
      </c>
      <c r="E8412" s="802" t="s">
        <v>1693</v>
      </c>
      <c r="F8412" s="86" t="s">
        <v>1722</v>
      </c>
      <c r="G8412" s="92">
        <v>0</v>
      </c>
      <c r="H8412" s="803"/>
      <c r="I8412" s="803"/>
      <c r="J8412" s="803"/>
      <c r="K8412" s="803"/>
      <c r="L8412" s="803"/>
      <c r="M8412" s="65"/>
    </row>
    <row r="8413" spans="2:13" ht="15.75" thickBot="1">
      <c r="B8413" s="102" t="s">
        <v>1729</v>
      </c>
      <c r="C8413" s="93"/>
      <c r="D8413" s="108">
        <v>61</v>
      </c>
      <c r="E8413" s="103" t="s">
        <v>1730</v>
      </c>
      <c r="F8413" s="93"/>
      <c r="G8413" s="108">
        <v>72</v>
      </c>
      <c r="H8413" s="83"/>
      <c r="I8413" s="83"/>
      <c r="J8413" s="83"/>
      <c r="K8413" s="83"/>
      <c r="L8413" s="83"/>
      <c r="M8413" s="84"/>
    </row>
    <row r="8414" spans="2:13" ht="15.75" thickTop="1"/>
    <row r="8416" spans="2:13" ht="15.75" thickBot="1"/>
    <row r="8417" spans="2:13" ht="16.5" thickTop="1" thickBot="1">
      <c r="B8417" s="833" t="s">
        <v>2233</v>
      </c>
      <c r="C8417" s="834"/>
      <c r="D8417" s="835" t="s">
        <v>1658</v>
      </c>
      <c r="E8417" s="836"/>
      <c r="F8417" s="836"/>
      <c r="G8417" s="836"/>
      <c r="H8417" s="836"/>
      <c r="I8417" s="837"/>
      <c r="J8417" s="112"/>
      <c r="K8417" s="59"/>
      <c r="L8417" s="59"/>
      <c r="M8417" s="60"/>
    </row>
    <row r="8418" spans="2:13" ht="15.75" thickTop="1">
      <c r="B8418" s="66" t="s">
        <v>1667</v>
      </c>
      <c r="C8418" s="809" t="s">
        <v>2204</v>
      </c>
      <c r="D8418" s="811" t="s">
        <v>1652</v>
      </c>
      <c r="E8418" s="809" t="s">
        <v>1653</v>
      </c>
      <c r="F8418" s="809" t="s">
        <v>1654</v>
      </c>
      <c r="G8418" s="809" t="s">
        <v>1656</v>
      </c>
      <c r="H8418" s="809" t="s">
        <v>1655</v>
      </c>
      <c r="I8418" s="810" t="s">
        <v>1657</v>
      </c>
      <c r="J8418" s="113"/>
      <c r="K8418" s="808"/>
      <c r="L8418" s="808"/>
      <c r="M8418" s="65"/>
    </row>
    <row r="8419" spans="2:13">
      <c r="B8419" s="66" t="s">
        <v>1757</v>
      </c>
      <c r="C8419" s="86" t="s">
        <v>1792</v>
      </c>
      <c r="D8419" s="87">
        <v>80</v>
      </c>
      <c r="E8419" s="88">
        <v>105</v>
      </c>
      <c r="F8419" s="88">
        <v>65</v>
      </c>
      <c r="G8419" s="88">
        <v>100</v>
      </c>
      <c r="H8419" s="88">
        <v>60</v>
      </c>
      <c r="I8419" s="89">
        <v>70</v>
      </c>
      <c r="J8419" s="113"/>
      <c r="K8419" s="808"/>
      <c r="L8419" s="808"/>
      <c r="M8419" s="65"/>
    </row>
    <row r="8420" spans="2:13">
      <c r="B8420" s="66" t="s">
        <v>1665</v>
      </c>
      <c r="C8420" s="86" t="s">
        <v>8</v>
      </c>
      <c r="D8420" s="838" t="s">
        <v>1669</v>
      </c>
      <c r="E8420" s="839"/>
      <c r="F8420" s="839"/>
      <c r="G8420" s="839"/>
      <c r="H8420" s="839"/>
      <c r="I8420" s="840"/>
      <c r="J8420" s="113"/>
      <c r="K8420" s="808"/>
      <c r="L8420" s="808"/>
      <c r="M8420" s="65"/>
    </row>
    <row r="8421" spans="2:13">
      <c r="B8421" s="66" t="s">
        <v>1666</v>
      </c>
      <c r="C8421" s="86" t="s">
        <v>12</v>
      </c>
      <c r="D8421" s="841" t="s">
        <v>1661</v>
      </c>
      <c r="E8421" s="842"/>
      <c r="F8421" s="842"/>
      <c r="G8421" s="842" t="s">
        <v>1662</v>
      </c>
      <c r="H8421" s="842"/>
      <c r="I8421" s="843"/>
      <c r="J8421" s="113"/>
      <c r="K8421" s="808"/>
      <c r="L8421" s="808"/>
      <c r="M8421" s="65"/>
    </row>
    <row r="8422" spans="2:13">
      <c r="B8422" s="66" t="s">
        <v>1670</v>
      </c>
      <c r="C8422" s="96" t="s">
        <v>1422</v>
      </c>
      <c r="D8422" s="63" t="s">
        <v>1663</v>
      </c>
      <c r="E8422" s="808" t="s">
        <v>978</v>
      </c>
      <c r="F8422" s="808"/>
      <c r="G8422" s="64" t="s">
        <v>1663</v>
      </c>
      <c r="H8422" s="808" t="s">
        <v>1722</v>
      </c>
      <c r="I8422" s="70"/>
      <c r="J8422" s="277"/>
      <c r="K8422" s="808"/>
      <c r="L8422" s="808"/>
      <c r="M8422" s="65"/>
    </row>
    <row r="8423" spans="2:13">
      <c r="B8423" s="66" t="s">
        <v>1659</v>
      </c>
      <c r="C8423" s="140">
        <v>301.64999999999998</v>
      </c>
      <c r="D8423" s="71" t="s">
        <v>1664</v>
      </c>
      <c r="E8423" s="90">
        <v>90</v>
      </c>
      <c r="F8423" s="68"/>
      <c r="G8423" s="72" t="s">
        <v>1664</v>
      </c>
      <c r="H8423" s="90">
        <v>0</v>
      </c>
      <c r="I8423" s="69"/>
      <c r="J8423" s="217"/>
      <c r="K8423" s="808"/>
      <c r="L8423" s="808"/>
      <c r="M8423" s="65"/>
    </row>
    <row r="8424" spans="2:13">
      <c r="B8424" s="66" t="s">
        <v>1660</v>
      </c>
      <c r="C8424" s="140">
        <v>172.2</v>
      </c>
      <c r="D8424" s="838" t="s">
        <v>1668</v>
      </c>
      <c r="E8424" s="839"/>
      <c r="F8424" s="839"/>
      <c r="G8424" s="839"/>
      <c r="H8424" s="839"/>
      <c r="I8424" s="840"/>
      <c r="J8424" s="217"/>
      <c r="K8424" s="808"/>
      <c r="L8424" s="808"/>
      <c r="M8424" s="65"/>
    </row>
    <row r="8425" spans="2:13">
      <c r="B8425" s="66" t="s">
        <v>1728</v>
      </c>
      <c r="C8425" s="140">
        <v>346.79</v>
      </c>
      <c r="D8425" s="841" t="s">
        <v>1661</v>
      </c>
      <c r="E8425" s="842"/>
      <c r="F8425" s="842"/>
      <c r="G8425" s="842" t="s">
        <v>1662</v>
      </c>
      <c r="H8425" s="842"/>
      <c r="I8425" s="843"/>
      <c r="J8425" s="217"/>
      <c r="K8425" s="808"/>
      <c r="L8425" s="808"/>
      <c r="M8425" s="65"/>
    </row>
    <row r="8426" spans="2:13">
      <c r="B8426" s="66" t="s">
        <v>1713</v>
      </c>
      <c r="C8426" s="140">
        <v>1.23</v>
      </c>
      <c r="D8426" s="63" t="s">
        <v>1663</v>
      </c>
      <c r="E8426" s="808" t="s">
        <v>979</v>
      </c>
      <c r="F8426" s="808"/>
      <c r="G8426" s="64" t="s">
        <v>1663</v>
      </c>
      <c r="H8426" s="808" t="s">
        <v>1216</v>
      </c>
      <c r="I8426" s="70"/>
      <c r="J8426" s="217"/>
      <c r="K8426" s="808"/>
      <c r="L8426" s="808"/>
      <c r="M8426" s="65"/>
    </row>
    <row r="8427" spans="2:13">
      <c r="B8427" s="66" t="s">
        <v>1714</v>
      </c>
      <c r="C8427" s="140">
        <v>1.08</v>
      </c>
      <c r="D8427" s="63" t="s">
        <v>1664</v>
      </c>
      <c r="E8427" s="90">
        <v>126</v>
      </c>
      <c r="F8427" s="68"/>
      <c r="G8427" s="72" t="s">
        <v>1664</v>
      </c>
      <c r="H8427" s="91">
        <v>90</v>
      </c>
      <c r="I8427" s="70"/>
      <c r="J8427" s="217"/>
      <c r="K8427" s="808"/>
      <c r="L8427" s="808"/>
      <c r="M8427" s="65"/>
    </row>
    <row r="8428" spans="2:13">
      <c r="B8428" s="844" t="s">
        <v>1671</v>
      </c>
      <c r="C8428" s="839"/>
      <c r="D8428" s="840"/>
      <c r="E8428" s="838" t="s">
        <v>1672</v>
      </c>
      <c r="F8428" s="839"/>
      <c r="G8428" s="840"/>
      <c r="H8428" s="838" t="s">
        <v>1673</v>
      </c>
      <c r="I8428" s="839"/>
      <c r="J8428" s="840"/>
      <c r="K8428" s="838" t="s">
        <v>1701</v>
      </c>
      <c r="L8428" s="839"/>
      <c r="M8428" s="845"/>
    </row>
    <row r="8429" spans="2:13">
      <c r="B8429" s="73" t="s">
        <v>1674</v>
      </c>
      <c r="C8429" s="809" t="s">
        <v>1675</v>
      </c>
      <c r="D8429" s="810" t="s">
        <v>1676</v>
      </c>
      <c r="E8429" s="811" t="s">
        <v>1674</v>
      </c>
      <c r="F8429" s="809" t="s">
        <v>1675</v>
      </c>
      <c r="G8429" s="810" t="s">
        <v>1676</v>
      </c>
      <c r="H8429" s="811" t="s">
        <v>1694</v>
      </c>
      <c r="I8429" s="809" t="s">
        <v>1731</v>
      </c>
      <c r="J8429" s="810" t="s">
        <v>1732</v>
      </c>
      <c r="K8429" s="811" t="s">
        <v>1702</v>
      </c>
      <c r="L8429" s="809"/>
      <c r="M8429" s="77" t="s">
        <v>1703</v>
      </c>
    </row>
    <row r="8430" spans="2:13">
      <c r="B8430" s="61" t="s">
        <v>1678</v>
      </c>
      <c r="C8430" s="86" t="s">
        <v>1144</v>
      </c>
      <c r="D8430" s="92">
        <v>102</v>
      </c>
      <c r="E8430" s="807" t="s">
        <v>1678</v>
      </c>
      <c r="F8430" s="94" t="s">
        <v>944</v>
      </c>
      <c r="G8430" s="92">
        <v>68</v>
      </c>
      <c r="H8430" s="807" t="s">
        <v>1695</v>
      </c>
      <c r="I8430" s="86">
        <v>0</v>
      </c>
      <c r="J8430" s="92">
        <v>0</v>
      </c>
      <c r="K8430" s="807" t="s">
        <v>1704</v>
      </c>
      <c r="L8430" s="808"/>
      <c r="M8430" s="107">
        <v>40</v>
      </c>
    </row>
    <row r="8431" spans="2:13">
      <c r="B8431" s="61" t="s">
        <v>1679</v>
      </c>
      <c r="C8431" s="86" t="s">
        <v>1722</v>
      </c>
      <c r="D8431" s="92">
        <v>0</v>
      </c>
      <c r="E8431" s="807" t="s">
        <v>1679</v>
      </c>
      <c r="F8431" s="86" t="s">
        <v>1722</v>
      </c>
      <c r="G8431" s="92">
        <v>0</v>
      </c>
      <c r="H8431" s="807" t="s">
        <v>1696</v>
      </c>
      <c r="I8431" s="86">
        <v>90</v>
      </c>
      <c r="J8431" s="92">
        <v>0</v>
      </c>
      <c r="K8431" s="807" t="s">
        <v>1735</v>
      </c>
      <c r="L8431" s="808"/>
      <c r="M8431" s="107">
        <v>81</v>
      </c>
    </row>
    <row r="8432" spans="2:13">
      <c r="B8432" s="61" t="s">
        <v>1680</v>
      </c>
      <c r="C8432" s="86" t="s">
        <v>1722</v>
      </c>
      <c r="D8432" s="92">
        <v>0</v>
      </c>
      <c r="E8432" s="807" t="s">
        <v>1680</v>
      </c>
      <c r="F8432" s="86" t="s">
        <v>1722</v>
      </c>
      <c r="G8432" s="92">
        <v>0</v>
      </c>
      <c r="H8432" s="807" t="s">
        <v>1697</v>
      </c>
      <c r="I8432" s="86">
        <v>0</v>
      </c>
      <c r="J8432" s="92">
        <v>0</v>
      </c>
      <c r="K8432" s="67" t="s">
        <v>1706</v>
      </c>
      <c r="L8432" s="68"/>
      <c r="M8432" s="101">
        <v>0</v>
      </c>
    </row>
    <row r="8433" spans="2:13">
      <c r="B8433" s="61" t="s">
        <v>1681</v>
      </c>
      <c r="C8433" s="86" t="s">
        <v>1722</v>
      </c>
      <c r="D8433" s="92">
        <v>0</v>
      </c>
      <c r="E8433" s="807" t="s">
        <v>1681</v>
      </c>
      <c r="F8433" s="86" t="s">
        <v>1722</v>
      </c>
      <c r="G8433" s="92">
        <v>0</v>
      </c>
      <c r="H8433" s="807" t="s">
        <v>1698</v>
      </c>
      <c r="I8433" s="86">
        <v>0</v>
      </c>
      <c r="J8433" s="92">
        <v>0</v>
      </c>
      <c r="K8433" s="838" t="s">
        <v>1707</v>
      </c>
      <c r="L8433" s="839"/>
      <c r="M8433" s="845"/>
    </row>
    <row r="8434" spans="2:13">
      <c r="B8434" s="61" t="s">
        <v>1682</v>
      </c>
      <c r="C8434" s="86" t="s">
        <v>1723</v>
      </c>
      <c r="D8434" s="92" t="s">
        <v>1723</v>
      </c>
      <c r="E8434" s="807" t="s">
        <v>1682</v>
      </c>
      <c r="F8434" s="86" t="s">
        <v>1723</v>
      </c>
      <c r="G8434" s="92" t="s">
        <v>1723</v>
      </c>
      <c r="H8434" s="808" t="s">
        <v>1724</v>
      </c>
      <c r="I8434" s="86">
        <v>50</v>
      </c>
      <c r="J8434" s="92">
        <v>0</v>
      </c>
      <c r="K8434" s="846" t="s">
        <v>1708</v>
      </c>
      <c r="L8434" s="847"/>
      <c r="M8434" s="107">
        <v>0</v>
      </c>
    </row>
    <row r="8435" spans="2:13">
      <c r="B8435" s="61" t="s">
        <v>1683</v>
      </c>
      <c r="C8435" s="86" t="s">
        <v>1722</v>
      </c>
      <c r="D8435" s="92">
        <v>0</v>
      </c>
      <c r="E8435" s="807" t="s">
        <v>1683</v>
      </c>
      <c r="F8435" s="86" t="s">
        <v>1722</v>
      </c>
      <c r="G8435" s="92">
        <v>0</v>
      </c>
      <c r="H8435" s="807" t="s">
        <v>1699</v>
      </c>
      <c r="I8435" s="86">
        <v>75</v>
      </c>
      <c r="J8435" s="92">
        <v>0</v>
      </c>
      <c r="K8435" s="846" t="s">
        <v>1709</v>
      </c>
      <c r="L8435" s="847"/>
      <c r="M8435" s="107">
        <v>0</v>
      </c>
    </row>
    <row r="8436" spans="2:13">
      <c r="B8436" s="61" t="s">
        <v>1684</v>
      </c>
      <c r="C8436" s="86" t="s">
        <v>1722</v>
      </c>
      <c r="D8436" s="92">
        <v>0</v>
      </c>
      <c r="E8436" s="807" t="s">
        <v>1684</v>
      </c>
      <c r="F8436" s="86" t="s">
        <v>1722</v>
      </c>
      <c r="G8436" s="92">
        <v>0</v>
      </c>
      <c r="H8436" s="807" t="s">
        <v>1685</v>
      </c>
      <c r="I8436" s="86">
        <v>85</v>
      </c>
      <c r="J8436" s="92">
        <v>30</v>
      </c>
      <c r="K8436" s="846" t="s">
        <v>1710</v>
      </c>
      <c r="L8436" s="847"/>
      <c r="M8436" s="107">
        <v>0</v>
      </c>
    </row>
    <row r="8437" spans="2:13">
      <c r="B8437" s="61" t="s">
        <v>1685</v>
      </c>
      <c r="C8437" s="86" t="s">
        <v>1723</v>
      </c>
      <c r="D8437" s="92" t="s">
        <v>1723</v>
      </c>
      <c r="E8437" s="807" t="s">
        <v>1685</v>
      </c>
      <c r="F8437" s="86" t="s">
        <v>1723</v>
      </c>
      <c r="G8437" s="92" t="s">
        <v>1723</v>
      </c>
      <c r="H8437" s="807" t="s">
        <v>1700</v>
      </c>
      <c r="I8437" s="100">
        <v>75</v>
      </c>
      <c r="J8437" s="106">
        <v>0</v>
      </c>
      <c r="K8437" s="593" t="s">
        <v>2003</v>
      </c>
      <c r="L8437" s="100"/>
      <c r="M8437" s="101">
        <v>0</v>
      </c>
    </row>
    <row r="8438" spans="2:13">
      <c r="B8438" s="61" t="s">
        <v>1686</v>
      </c>
      <c r="C8438" s="86" t="s">
        <v>1722</v>
      </c>
      <c r="D8438" s="92">
        <v>0</v>
      </c>
      <c r="E8438" s="807" t="s">
        <v>1686</v>
      </c>
      <c r="F8438" s="86" t="s">
        <v>1722</v>
      </c>
      <c r="G8438" s="92">
        <v>0</v>
      </c>
      <c r="H8438" s="848" t="s">
        <v>1712</v>
      </c>
      <c r="I8438" s="849"/>
      <c r="J8438" s="81" t="s">
        <v>1711</v>
      </c>
      <c r="K8438" s="97">
        <v>-20</v>
      </c>
      <c r="L8438" s="82" t="s">
        <v>1705</v>
      </c>
      <c r="M8438" s="98">
        <v>145</v>
      </c>
    </row>
    <row r="8439" spans="2:13">
      <c r="B8439" s="61" t="s">
        <v>1687</v>
      </c>
      <c r="C8439" s="86" t="s">
        <v>1722</v>
      </c>
      <c r="D8439" s="92">
        <v>0</v>
      </c>
      <c r="E8439" s="807" t="s">
        <v>1687</v>
      </c>
      <c r="F8439" s="86" t="s">
        <v>1722</v>
      </c>
      <c r="G8439" s="92">
        <v>0</v>
      </c>
      <c r="H8439" s="808"/>
      <c r="I8439" s="808"/>
      <c r="J8439" s="808"/>
      <c r="K8439" s="808"/>
      <c r="L8439" s="808"/>
      <c r="M8439" s="65"/>
    </row>
    <row r="8440" spans="2:13">
      <c r="B8440" s="61" t="s">
        <v>1688</v>
      </c>
      <c r="C8440" s="86" t="s">
        <v>1722</v>
      </c>
      <c r="D8440" s="92">
        <v>0</v>
      </c>
      <c r="E8440" s="807" t="s">
        <v>1688</v>
      </c>
      <c r="F8440" s="86" t="s">
        <v>1722</v>
      </c>
      <c r="G8440" s="92">
        <v>0</v>
      </c>
      <c r="H8440" s="808"/>
      <c r="I8440" s="808"/>
      <c r="J8440" s="808"/>
      <c r="K8440" s="808"/>
      <c r="L8440" s="808"/>
      <c r="M8440" s="65"/>
    </row>
    <row r="8441" spans="2:13">
      <c r="B8441" s="61" t="s">
        <v>1689</v>
      </c>
      <c r="C8441" s="86" t="s">
        <v>981</v>
      </c>
      <c r="D8441" s="92">
        <v>20</v>
      </c>
      <c r="E8441" s="807" t="s">
        <v>1689</v>
      </c>
      <c r="F8441" s="86" t="s">
        <v>1722</v>
      </c>
      <c r="G8441" s="92">
        <v>0</v>
      </c>
      <c r="H8441" s="808"/>
      <c r="I8441" s="808"/>
      <c r="J8441" s="808"/>
      <c r="K8441" s="808"/>
      <c r="L8441" s="808"/>
      <c r="M8441" s="65"/>
    </row>
    <row r="8442" spans="2:13">
      <c r="B8442" s="61" t="s">
        <v>1690</v>
      </c>
      <c r="C8442" s="86" t="s">
        <v>1722</v>
      </c>
      <c r="D8442" s="92">
        <v>0</v>
      </c>
      <c r="E8442" s="807" t="s">
        <v>1690</v>
      </c>
      <c r="F8442" s="86" t="s">
        <v>1722</v>
      </c>
      <c r="G8442" s="92">
        <v>0</v>
      </c>
      <c r="H8442" s="808"/>
      <c r="I8442" s="808"/>
      <c r="J8442" s="808"/>
      <c r="K8442" s="808"/>
      <c r="L8442" s="808"/>
      <c r="M8442" s="65"/>
    </row>
    <row r="8443" spans="2:13">
      <c r="B8443" s="61" t="s">
        <v>1691</v>
      </c>
      <c r="C8443" s="86" t="s">
        <v>1722</v>
      </c>
      <c r="D8443" s="92">
        <v>0</v>
      </c>
      <c r="E8443" s="807" t="s">
        <v>1691</v>
      </c>
      <c r="F8443" s="86" t="s">
        <v>1722</v>
      </c>
      <c r="G8443" s="92">
        <v>0</v>
      </c>
      <c r="H8443" s="86" t="s">
        <v>1716</v>
      </c>
      <c r="I8443" s="808"/>
      <c r="J8443" s="85" t="s">
        <v>1717</v>
      </c>
      <c r="K8443" s="808"/>
      <c r="L8443" s="85" t="s">
        <v>1718</v>
      </c>
      <c r="M8443" s="65"/>
    </row>
    <row r="8444" spans="2:13">
      <c r="B8444" s="61" t="s">
        <v>1692</v>
      </c>
      <c r="C8444" s="86" t="s">
        <v>1722</v>
      </c>
      <c r="D8444" s="92">
        <v>0</v>
      </c>
      <c r="E8444" s="807" t="s">
        <v>1692</v>
      </c>
      <c r="F8444" s="86" t="s">
        <v>1722</v>
      </c>
      <c r="G8444" s="92">
        <v>0</v>
      </c>
      <c r="H8444" s="808"/>
      <c r="I8444" s="808"/>
      <c r="J8444" s="808"/>
      <c r="K8444" s="808"/>
      <c r="L8444" s="808"/>
      <c r="M8444" s="65"/>
    </row>
    <row r="8445" spans="2:13">
      <c r="B8445" s="61" t="s">
        <v>1677</v>
      </c>
      <c r="C8445" s="96" t="s">
        <v>1262</v>
      </c>
      <c r="D8445" s="92">
        <v>110</v>
      </c>
      <c r="E8445" s="807" t="s">
        <v>1677</v>
      </c>
      <c r="F8445" s="86" t="s">
        <v>1722</v>
      </c>
      <c r="G8445" s="92">
        <v>0</v>
      </c>
      <c r="H8445" s="808"/>
      <c r="I8445" s="808"/>
      <c r="J8445" s="808"/>
      <c r="K8445" s="808"/>
      <c r="L8445" s="808"/>
      <c r="M8445" s="65"/>
    </row>
    <row r="8446" spans="2:13">
      <c r="B8446" s="61" t="s">
        <v>1693</v>
      </c>
      <c r="C8446" s="86" t="s">
        <v>1722</v>
      </c>
      <c r="D8446" s="92">
        <v>0</v>
      </c>
      <c r="E8446" s="807" t="s">
        <v>1693</v>
      </c>
      <c r="F8446" s="86" t="s">
        <v>1722</v>
      </c>
      <c r="G8446" s="92">
        <v>0</v>
      </c>
      <c r="H8446" s="808"/>
      <c r="I8446" s="808"/>
      <c r="J8446" s="808"/>
      <c r="K8446" s="808"/>
      <c r="L8446" s="808"/>
      <c r="M8446" s="65"/>
    </row>
    <row r="8447" spans="2:13" ht="15.75" thickBot="1">
      <c r="B8447" s="102" t="s">
        <v>1729</v>
      </c>
      <c r="C8447" s="93"/>
      <c r="D8447" s="108">
        <v>77</v>
      </c>
      <c r="E8447" s="103" t="s">
        <v>1730</v>
      </c>
      <c r="F8447" s="93"/>
      <c r="G8447" s="108">
        <v>68</v>
      </c>
      <c r="H8447" s="83"/>
      <c r="I8447" s="83"/>
      <c r="J8447" s="83"/>
      <c r="K8447" s="83"/>
      <c r="L8447" s="83"/>
      <c r="M8447" s="84"/>
    </row>
    <row r="8448" spans="2:13" ht="15.75" thickTop="1"/>
    <row r="8450" spans="2:13" ht="15.75" thickBot="1"/>
    <row r="8451" spans="2:13" ht="16.5" thickTop="1" thickBot="1">
      <c r="B8451" s="833" t="s">
        <v>2234</v>
      </c>
      <c r="C8451" s="834"/>
      <c r="D8451" s="835" t="s">
        <v>1658</v>
      </c>
      <c r="E8451" s="836"/>
      <c r="F8451" s="836"/>
      <c r="G8451" s="836"/>
      <c r="H8451" s="836"/>
      <c r="I8451" s="837"/>
      <c r="J8451" s="112"/>
      <c r="K8451" s="59"/>
      <c r="L8451" s="59"/>
      <c r="M8451" s="60"/>
    </row>
    <row r="8452" spans="2:13" ht="15.75" thickTop="1">
      <c r="B8452" s="66" t="s">
        <v>1667</v>
      </c>
      <c r="C8452" s="815" t="s">
        <v>2235</v>
      </c>
      <c r="D8452" s="814" t="s">
        <v>1652</v>
      </c>
      <c r="E8452" s="815" t="s">
        <v>1653</v>
      </c>
      <c r="F8452" s="815" t="s">
        <v>1654</v>
      </c>
      <c r="G8452" s="815" t="s">
        <v>1656</v>
      </c>
      <c r="H8452" s="815" t="s">
        <v>1655</v>
      </c>
      <c r="I8452" s="816" t="s">
        <v>1657</v>
      </c>
      <c r="J8452" s="113"/>
      <c r="K8452" s="813"/>
      <c r="L8452" s="813"/>
      <c r="M8452" s="65"/>
    </row>
    <row r="8453" spans="2:13">
      <c r="B8453" s="66" t="s">
        <v>1757</v>
      </c>
      <c r="C8453" s="86" t="s">
        <v>1792</v>
      </c>
      <c r="D8453" s="87">
        <v>75</v>
      </c>
      <c r="E8453" s="88">
        <v>80</v>
      </c>
      <c r="F8453" s="88">
        <v>85</v>
      </c>
      <c r="G8453" s="88">
        <v>100</v>
      </c>
      <c r="H8453" s="88">
        <v>90</v>
      </c>
      <c r="I8453" s="89">
        <v>50</v>
      </c>
      <c r="J8453" s="113"/>
      <c r="K8453" s="813"/>
      <c r="L8453" s="813"/>
      <c r="M8453" s="65"/>
    </row>
    <row r="8454" spans="2:13">
      <c r="B8454" s="66" t="s">
        <v>1665</v>
      </c>
      <c r="C8454" s="86" t="s">
        <v>8</v>
      </c>
      <c r="D8454" s="838" t="s">
        <v>1669</v>
      </c>
      <c r="E8454" s="839"/>
      <c r="F8454" s="839"/>
      <c r="G8454" s="839"/>
      <c r="H8454" s="839"/>
      <c r="I8454" s="840"/>
      <c r="J8454" s="113"/>
      <c r="K8454" s="813"/>
      <c r="L8454" s="813"/>
      <c r="M8454" s="65"/>
    </row>
    <row r="8455" spans="2:13">
      <c r="B8455" s="66" t="s">
        <v>1666</v>
      </c>
      <c r="C8455" s="86" t="s">
        <v>12</v>
      </c>
      <c r="D8455" s="841" t="s">
        <v>1661</v>
      </c>
      <c r="E8455" s="842"/>
      <c r="F8455" s="842"/>
      <c r="G8455" s="842" t="s">
        <v>1662</v>
      </c>
      <c r="H8455" s="842"/>
      <c r="I8455" s="843"/>
      <c r="J8455" s="113"/>
      <c r="K8455" s="813"/>
      <c r="L8455" s="813"/>
      <c r="M8455" s="65"/>
    </row>
    <row r="8456" spans="2:13">
      <c r="B8456" s="66" t="s">
        <v>1670</v>
      </c>
      <c r="C8456" s="96" t="s">
        <v>1422</v>
      </c>
      <c r="D8456" s="63" t="s">
        <v>1663</v>
      </c>
      <c r="E8456" s="813" t="s">
        <v>1180</v>
      </c>
      <c r="F8456" s="813"/>
      <c r="G8456" s="64" t="s">
        <v>1663</v>
      </c>
      <c r="H8456" s="813" t="s">
        <v>1722</v>
      </c>
      <c r="I8456" s="70"/>
      <c r="J8456" s="277"/>
      <c r="K8456" s="813"/>
      <c r="L8456" s="813"/>
      <c r="M8456" s="65"/>
    </row>
    <row r="8457" spans="2:13">
      <c r="B8457" s="66" t="s">
        <v>1659</v>
      </c>
      <c r="C8457" s="140">
        <v>187.19</v>
      </c>
      <c r="D8457" s="71" t="s">
        <v>1664</v>
      </c>
      <c r="E8457" s="90">
        <v>80</v>
      </c>
      <c r="F8457" s="68"/>
      <c r="G8457" s="72" t="s">
        <v>1664</v>
      </c>
      <c r="H8457" s="90">
        <v>0</v>
      </c>
      <c r="I8457" s="69"/>
      <c r="J8457" s="217"/>
      <c r="K8457" s="813"/>
      <c r="L8457" s="813"/>
      <c r="M8457" s="65"/>
    </row>
    <row r="8458" spans="2:13">
      <c r="B8458" s="66" t="s">
        <v>1660</v>
      </c>
      <c r="C8458" s="140">
        <v>225.4</v>
      </c>
      <c r="D8458" s="838" t="s">
        <v>1668</v>
      </c>
      <c r="E8458" s="839"/>
      <c r="F8458" s="839"/>
      <c r="G8458" s="839"/>
      <c r="H8458" s="839"/>
      <c r="I8458" s="840"/>
      <c r="J8458" s="217"/>
      <c r="K8458" s="813"/>
      <c r="L8458" s="813"/>
      <c r="M8458" s="65"/>
    </row>
    <row r="8459" spans="2:13">
      <c r="B8459" s="66" t="s">
        <v>1728</v>
      </c>
      <c r="C8459" s="140">
        <v>338.81</v>
      </c>
      <c r="D8459" s="841" t="s">
        <v>1661</v>
      </c>
      <c r="E8459" s="842"/>
      <c r="F8459" s="842"/>
      <c r="G8459" s="842" t="s">
        <v>1662</v>
      </c>
      <c r="H8459" s="842"/>
      <c r="I8459" s="843"/>
      <c r="J8459" s="217"/>
      <c r="K8459" s="813"/>
      <c r="L8459" s="813"/>
      <c r="M8459" s="65"/>
    </row>
    <row r="8460" spans="2:13">
      <c r="B8460" s="66" t="s">
        <v>1713</v>
      </c>
      <c r="C8460" s="140">
        <v>1.1499999999999999</v>
      </c>
      <c r="D8460" s="63" t="s">
        <v>1663</v>
      </c>
      <c r="E8460" s="813" t="s">
        <v>1086</v>
      </c>
      <c r="F8460" s="813"/>
      <c r="G8460" s="64" t="s">
        <v>1663</v>
      </c>
      <c r="H8460" s="813" t="s">
        <v>1216</v>
      </c>
      <c r="I8460" s="70"/>
      <c r="J8460" s="217"/>
      <c r="K8460" s="813"/>
      <c r="L8460" s="813"/>
      <c r="M8460" s="65"/>
    </row>
    <row r="8461" spans="2:13">
      <c r="B8461" s="66" t="s">
        <v>1714</v>
      </c>
      <c r="C8461" s="140">
        <v>0.77</v>
      </c>
      <c r="D8461" s="63" t="s">
        <v>1664</v>
      </c>
      <c r="E8461" s="90">
        <v>90</v>
      </c>
      <c r="F8461" s="68"/>
      <c r="G8461" s="72" t="s">
        <v>1664</v>
      </c>
      <c r="H8461" s="91">
        <v>90</v>
      </c>
      <c r="I8461" s="70"/>
      <c r="J8461" s="217"/>
      <c r="K8461" s="813"/>
      <c r="L8461" s="813"/>
      <c r="M8461" s="65"/>
    </row>
    <row r="8462" spans="2:13">
      <c r="B8462" s="844" t="s">
        <v>1671</v>
      </c>
      <c r="C8462" s="839"/>
      <c r="D8462" s="840"/>
      <c r="E8462" s="838" t="s">
        <v>1672</v>
      </c>
      <c r="F8462" s="839"/>
      <c r="G8462" s="840"/>
      <c r="H8462" s="838" t="s">
        <v>1673</v>
      </c>
      <c r="I8462" s="839"/>
      <c r="J8462" s="840"/>
      <c r="K8462" s="838" t="s">
        <v>1701</v>
      </c>
      <c r="L8462" s="839"/>
      <c r="M8462" s="845"/>
    </row>
    <row r="8463" spans="2:13">
      <c r="B8463" s="73" t="s">
        <v>1674</v>
      </c>
      <c r="C8463" s="815" t="s">
        <v>1675</v>
      </c>
      <c r="D8463" s="816" t="s">
        <v>1676</v>
      </c>
      <c r="E8463" s="814" t="s">
        <v>1674</v>
      </c>
      <c r="F8463" s="815" t="s">
        <v>1675</v>
      </c>
      <c r="G8463" s="816" t="s">
        <v>1676</v>
      </c>
      <c r="H8463" s="814" t="s">
        <v>1694</v>
      </c>
      <c r="I8463" s="815" t="s">
        <v>1731</v>
      </c>
      <c r="J8463" s="816" t="s">
        <v>1732</v>
      </c>
      <c r="K8463" s="814" t="s">
        <v>1702</v>
      </c>
      <c r="L8463" s="815"/>
      <c r="M8463" s="77" t="s">
        <v>1703</v>
      </c>
    </row>
    <row r="8464" spans="2:13">
      <c r="B8464" s="61" t="s">
        <v>1678</v>
      </c>
      <c r="C8464" s="86" t="s">
        <v>1144</v>
      </c>
      <c r="D8464" s="92">
        <v>102</v>
      </c>
      <c r="E8464" s="812" t="s">
        <v>1678</v>
      </c>
      <c r="F8464" s="94" t="s">
        <v>944</v>
      </c>
      <c r="G8464" s="92">
        <v>68</v>
      </c>
      <c r="H8464" s="812" t="s">
        <v>1695</v>
      </c>
      <c r="I8464" s="86">
        <v>0</v>
      </c>
      <c r="J8464" s="92">
        <v>0</v>
      </c>
      <c r="K8464" s="812" t="s">
        <v>1704</v>
      </c>
      <c r="L8464" s="813"/>
      <c r="M8464" s="107">
        <v>60</v>
      </c>
    </row>
    <row r="8465" spans="2:13">
      <c r="B8465" s="61" t="s">
        <v>1679</v>
      </c>
      <c r="C8465" s="86" t="s">
        <v>1722</v>
      </c>
      <c r="D8465" s="92">
        <v>0</v>
      </c>
      <c r="E8465" s="812" t="s">
        <v>1679</v>
      </c>
      <c r="F8465" s="86" t="s">
        <v>1722</v>
      </c>
      <c r="G8465" s="92">
        <v>0</v>
      </c>
      <c r="H8465" s="812" t="s">
        <v>1696</v>
      </c>
      <c r="I8465" s="86">
        <v>100</v>
      </c>
      <c r="J8465" s="92">
        <v>-50</v>
      </c>
      <c r="K8465" s="812" t="s">
        <v>1735</v>
      </c>
      <c r="L8465" s="813"/>
      <c r="M8465" s="107">
        <v>106</v>
      </c>
    </row>
    <row r="8466" spans="2:13">
      <c r="B8466" s="61" t="s">
        <v>1680</v>
      </c>
      <c r="C8466" s="86" t="s">
        <v>1722</v>
      </c>
      <c r="D8466" s="92">
        <v>0</v>
      </c>
      <c r="E8466" s="812" t="s">
        <v>1680</v>
      </c>
      <c r="F8466" s="86" t="s">
        <v>1722</v>
      </c>
      <c r="G8466" s="92">
        <v>0</v>
      </c>
      <c r="H8466" s="812" t="s">
        <v>1697</v>
      </c>
      <c r="I8466" s="86">
        <v>0</v>
      </c>
      <c r="J8466" s="92">
        <v>0</v>
      </c>
      <c r="K8466" s="67" t="s">
        <v>1706</v>
      </c>
      <c r="L8466" s="68"/>
      <c r="M8466" s="101">
        <v>50</v>
      </c>
    </row>
    <row r="8467" spans="2:13">
      <c r="B8467" s="61" t="s">
        <v>1681</v>
      </c>
      <c r="C8467" s="86" t="s">
        <v>1722</v>
      </c>
      <c r="D8467" s="92">
        <v>0</v>
      </c>
      <c r="E8467" s="812" t="s">
        <v>1681</v>
      </c>
      <c r="F8467" s="86" t="s">
        <v>1722</v>
      </c>
      <c r="G8467" s="92">
        <v>0</v>
      </c>
      <c r="H8467" s="812" t="s">
        <v>1698</v>
      </c>
      <c r="I8467" s="86">
        <v>0</v>
      </c>
      <c r="J8467" s="92">
        <v>0</v>
      </c>
      <c r="K8467" s="838" t="s">
        <v>1707</v>
      </c>
      <c r="L8467" s="839"/>
      <c r="M8467" s="845"/>
    </row>
    <row r="8468" spans="2:13">
      <c r="B8468" s="61" t="s">
        <v>1682</v>
      </c>
      <c r="C8468" s="86" t="s">
        <v>1723</v>
      </c>
      <c r="D8468" s="92" t="s">
        <v>1723</v>
      </c>
      <c r="E8468" s="812" t="s">
        <v>1682</v>
      </c>
      <c r="F8468" s="86" t="s">
        <v>1723</v>
      </c>
      <c r="G8468" s="92" t="s">
        <v>1723</v>
      </c>
      <c r="H8468" s="813" t="s">
        <v>1724</v>
      </c>
      <c r="I8468" s="86">
        <v>50</v>
      </c>
      <c r="J8468" s="92">
        <v>0</v>
      </c>
      <c r="K8468" s="846" t="s">
        <v>1708</v>
      </c>
      <c r="L8468" s="847"/>
      <c r="M8468" s="107">
        <v>0</v>
      </c>
    </row>
    <row r="8469" spans="2:13">
      <c r="B8469" s="61" t="s">
        <v>1683</v>
      </c>
      <c r="C8469" s="86" t="s">
        <v>1722</v>
      </c>
      <c r="D8469" s="92">
        <v>0</v>
      </c>
      <c r="E8469" s="812" t="s">
        <v>1683</v>
      </c>
      <c r="F8469" s="86" t="s">
        <v>1722</v>
      </c>
      <c r="G8469" s="92">
        <v>0</v>
      </c>
      <c r="H8469" s="812" t="s">
        <v>1699</v>
      </c>
      <c r="I8469" s="86">
        <v>75</v>
      </c>
      <c r="J8469" s="92">
        <v>0</v>
      </c>
      <c r="K8469" s="846" t="s">
        <v>1709</v>
      </c>
      <c r="L8469" s="847"/>
      <c r="M8469" s="107">
        <v>0</v>
      </c>
    </row>
    <row r="8470" spans="2:13">
      <c r="B8470" s="61" t="s">
        <v>1684</v>
      </c>
      <c r="C8470" s="95" t="s">
        <v>804</v>
      </c>
      <c r="D8470" s="92">
        <v>60</v>
      </c>
      <c r="E8470" s="812" t="s">
        <v>1684</v>
      </c>
      <c r="F8470" s="86" t="s">
        <v>1722</v>
      </c>
      <c r="G8470" s="92">
        <v>0</v>
      </c>
      <c r="H8470" s="812" t="s">
        <v>1685</v>
      </c>
      <c r="I8470" s="86">
        <v>85</v>
      </c>
      <c r="J8470" s="92">
        <v>30</v>
      </c>
      <c r="K8470" s="846" t="s">
        <v>1710</v>
      </c>
      <c r="L8470" s="847"/>
      <c r="M8470" s="107">
        <v>0</v>
      </c>
    </row>
    <row r="8471" spans="2:13">
      <c r="B8471" s="61" t="s">
        <v>1685</v>
      </c>
      <c r="C8471" s="86" t="s">
        <v>1723</v>
      </c>
      <c r="D8471" s="92" t="s">
        <v>1723</v>
      </c>
      <c r="E8471" s="812" t="s">
        <v>1685</v>
      </c>
      <c r="F8471" s="86" t="s">
        <v>1723</v>
      </c>
      <c r="G8471" s="92" t="s">
        <v>1723</v>
      </c>
      <c r="H8471" s="812" t="s">
        <v>1700</v>
      </c>
      <c r="I8471" s="100">
        <v>75</v>
      </c>
      <c r="J8471" s="106">
        <v>0</v>
      </c>
      <c r="K8471" s="593" t="s">
        <v>2003</v>
      </c>
      <c r="L8471" s="100"/>
      <c r="M8471" s="101">
        <v>0</v>
      </c>
    </row>
    <row r="8472" spans="2:13">
      <c r="B8472" s="61" t="s">
        <v>1686</v>
      </c>
      <c r="C8472" s="86" t="s">
        <v>1722</v>
      </c>
      <c r="D8472" s="92">
        <v>0</v>
      </c>
      <c r="E8472" s="812" t="s">
        <v>1686</v>
      </c>
      <c r="F8472" s="86" t="s">
        <v>1722</v>
      </c>
      <c r="G8472" s="92">
        <v>0</v>
      </c>
      <c r="H8472" s="848" t="s">
        <v>1712</v>
      </c>
      <c r="I8472" s="849"/>
      <c r="J8472" s="81" t="s">
        <v>1711</v>
      </c>
      <c r="K8472" s="97">
        <v>0</v>
      </c>
      <c r="L8472" s="82" t="s">
        <v>1705</v>
      </c>
      <c r="M8472" s="98">
        <v>95</v>
      </c>
    </row>
    <row r="8473" spans="2:13">
      <c r="B8473" s="61" t="s">
        <v>1687</v>
      </c>
      <c r="C8473" s="86" t="s">
        <v>1722</v>
      </c>
      <c r="D8473" s="92">
        <v>0</v>
      </c>
      <c r="E8473" s="812" t="s">
        <v>1687</v>
      </c>
      <c r="F8473" s="86" t="s">
        <v>1722</v>
      </c>
      <c r="G8473" s="92">
        <v>0</v>
      </c>
      <c r="H8473" s="813"/>
      <c r="I8473" s="813"/>
      <c r="J8473" s="813"/>
      <c r="K8473" s="813"/>
      <c r="L8473" s="813"/>
      <c r="M8473" s="65"/>
    </row>
    <row r="8474" spans="2:13">
      <c r="B8474" s="61" t="s">
        <v>1688</v>
      </c>
      <c r="C8474" s="86" t="s">
        <v>1722</v>
      </c>
      <c r="D8474" s="92">
        <v>0</v>
      </c>
      <c r="E8474" s="812" t="s">
        <v>1688</v>
      </c>
      <c r="F8474" s="86" t="s">
        <v>1722</v>
      </c>
      <c r="G8474" s="92">
        <v>0</v>
      </c>
      <c r="H8474" s="813"/>
      <c r="I8474" s="813"/>
      <c r="J8474" s="813"/>
      <c r="K8474" s="813"/>
      <c r="L8474" s="813"/>
      <c r="M8474" s="65"/>
    </row>
    <row r="8475" spans="2:13">
      <c r="B8475" s="61" t="s">
        <v>1689</v>
      </c>
      <c r="C8475" s="86" t="s">
        <v>1722</v>
      </c>
      <c r="D8475" s="92">
        <v>0</v>
      </c>
      <c r="E8475" s="812" t="s">
        <v>1689</v>
      </c>
      <c r="F8475" s="86" t="s">
        <v>1722</v>
      </c>
      <c r="G8475" s="92">
        <v>0</v>
      </c>
      <c r="H8475" s="813"/>
      <c r="I8475" s="813"/>
      <c r="J8475" s="813"/>
      <c r="K8475" s="813"/>
      <c r="L8475" s="813"/>
      <c r="M8475" s="65"/>
    </row>
    <row r="8476" spans="2:13">
      <c r="B8476" s="61" t="s">
        <v>1690</v>
      </c>
      <c r="C8476" s="86" t="s">
        <v>1722</v>
      </c>
      <c r="D8476" s="92">
        <v>0</v>
      </c>
      <c r="E8476" s="812" t="s">
        <v>1690</v>
      </c>
      <c r="F8476" s="86" t="s">
        <v>1722</v>
      </c>
      <c r="G8476" s="92">
        <v>0</v>
      </c>
      <c r="H8476" s="813"/>
      <c r="I8476" s="813"/>
      <c r="J8476" s="813"/>
      <c r="K8476" s="813"/>
      <c r="L8476" s="813"/>
      <c r="M8476" s="65"/>
    </row>
    <row r="8477" spans="2:13">
      <c r="B8477" s="61" t="s">
        <v>1691</v>
      </c>
      <c r="C8477" s="86" t="s">
        <v>1722</v>
      </c>
      <c r="D8477" s="92">
        <v>0</v>
      </c>
      <c r="E8477" s="812" t="s">
        <v>1691</v>
      </c>
      <c r="F8477" s="86" t="s">
        <v>1722</v>
      </c>
      <c r="G8477" s="92">
        <v>0</v>
      </c>
      <c r="H8477" s="86" t="s">
        <v>1716</v>
      </c>
      <c r="I8477" s="813"/>
      <c r="J8477" s="85" t="s">
        <v>1717</v>
      </c>
      <c r="K8477" s="813"/>
      <c r="L8477" s="85" t="s">
        <v>1718</v>
      </c>
      <c r="M8477" s="65"/>
    </row>
    <row r="8478" spans="2:13">
      <c r="B8478" s="61" t="s">
        <v>1692</v>
      </c>
      <c r="C8478" s="86" t="s">
        <v>1722</v>
      </c>
      <c r="D8478" s="92">
        <v>0</v>
      </c>
      <c r="E8478" s="812" t="s">
        <v>1692</v>
      </c>
      <c r="F8478" s="86" t="s">
        <v>1722</v>
      </c>
      <c r="G8478" s="92">
        <v>0</v>
      </c>
      <c r="H8478" s="813"/>
      <c r="I8478" s="813"/>
      <c r="J8478" s="813"/>
      <c r="K8478" s="813"/>
      <c r="L8478" s="813"/>
      <c r="M8478" s="65"/>
    </row>
    <row r="8479" spans="2:13">
      <c r="B8479" s="61" t="s">
        <v>1677</v>
      </c>
      <c r="C8479" s="86" t="s">
        <v>863</v>
      </c>
      <c r="D8479" s="92">
        <v>66</v>
      </c>
      <c r="E8479" s="812" t="s">
        <v>1677</v>
      </c>
      <c r="F8479" s="86" t="s">
        <v>1722</v>
      </c>
      <c r="G8479" s="92">
        <v>0</v>
      </c>
      <c r="H8479" s="813"/>
      <c r="I8479" s="813"/>
      <c r="J8479" s="813"/>
      <c r="K8479" s="813"/>
      <c r="L8479" s="813"/>
      <c r="M8479" s="65"/>
    </row>
    <row r="8480" spans="2:13">
      <c r="B8480" s="61" t="s">
        <v>1693</v>
      </c>
      <c r="C8480" s="86" t="s">
        <v>1722</v>
      </c>
      <c r="D8480" s="92">
        <v>0</v>
      </c>
      <c r="E8480" s="812" t="s">
        <v>1693</v>
      </c>
      <c r="F8480" s="86" t="s">
        <v>1722</v>
      </c>
      <c r="G8480" s="92">
        <v>0</v>
      </c>
      <c r="H8480" s="813"/>
      <c r="I8480" s="813"/>
      <c r="J8480" s="813"/>
      <c r="K8480" s="813"/>
      <c r="L8480" s="813"/>
      <c r="M8480" s="65"/>
    </row>
    <row r="8481" spans="2:13" ht="15.75" thickBot="1">
      <c r="B8481" s="102" t="s">
        <v>1729</v>
      </c>
      <c r="C8481" s="93"/>
      <c r="D8481" s="108">
        <v>76</v>
      </c>
      <c r="E8481" s="103" t="s">
        <v>1730</v>
      </c>
      <c r="F8481" s="93"/>
      <c r="G8481" s="108">
        <v>68</v>
      </c>
      <c r="H8481" s="83"/>
      <c r="I8481" s="83"/>
      <c r="J8481" s="83"/>
      <c r="K8481" s="83"/>
      <c r="L8481" s="83"/>
      <c r="M8481" s="84"/>
    </row>
    <row r="8482" spans="2:13" ht="16.5" thickTop="1" thickBot="1"/>
    <row r="8483" spans="2:13" ht="16.5" thickTop="1" thickBot="1">
      <c r="B8483" s="833" t="s">
        <v>2236</v>
      </c>
      <c r="C8483" s="834"/>
      <c r="D8483" s="835" t="s">
        <v>1658</v>
      </c>
      <c r="E8483" s="836"/>
      <c r="F8483" s="836"/>
      <c r="G8483" s="836"/>
      <c r="H8483" s="836"/>
      <c r="I8483" s="837"/>
      <c r="J8483" s="158"/>
      <c r="K8483" s="59"/>
      <c r="L8483" s="59"/>
      <c r="M8483" s="60"/>
    </row>
    <row r="8484" spans="2:13" ht="15.75" thickTop="1">
      <c r="B8484" s="66" t="s">
        <v>1667</v>
      </c>
      <c r="C8484" s="818" t="s">
        <v>2151</v>
      </c>
      <c r="D8484" s="817" t="s">
        <v>1652</v>
      </c>
      <c r="E8484" s="818" t="s">
        <v>1653</v>
      </c>
      <c r="F8484" s="818" t="s">
        <v>1654</v>
      </c>
      <c r="G8484" s="818" t="s">
        <v>1656</v>
      </c>
      <c r="H8484" s="818" t="s">
        <v>1655</v>
      </c>
      <c r="I8484" s="819" t="s">
        <v>1657</v>
      </c>
      <c r="J8484" s="159"/>
      <c r="K8484" s="821"/>
      <c r="L8484" s="821"/>
      <c r="M8484" s="65"/>
    </row>
    <row r="8485" spans="2:13">
      <c r="B8485" s="66" t="s">
        <v>1757</v>
      </c>
      <c r="C8485" s="86" t="s">
        <v>1792</v>
      </c>
      <c r="D8485" s="87">
        <v>65</v>
      </c>
      <c r="E8485" s="88">
        <v>73</v>
      </c>
      <c r="F8485" s="88">
        <v>55</v>
      </c>
      <c r="G8485" s="88">
        <v>47</v>
      </c>
      <c r="H8485" s="88">
        <v>75</v>
      </c>
      <c r="I8485" s="89">
        <v>85</v>
      </c>
      <c r="J8485" s="159"/>
      <c r="K8485" s="821"/>
      <c r="L8485" s="821"/>
      <c r="M8485" s="65"/>
    </row>
    <row r="8486" spans="2:13">
      <c r="B8486" s="66" t="s">
        <v>1665</v>
      </c>
      <c r="C8486" s="86" t="s">
        <v>0</v>
      </c>
      <c r="D8486" s="838" t="s">
        <v>1669</v>
      </c>
      <c r="E8486" s="839"/>
      <c r="F8486" s="839"/>
      <c r="G8486" s="839"/>
      <c r="H8486" s="839"/>
      <c r="I8486" s="840"/>
      <c r="J8486" s="159"/>
      <c r="K8486" s="821"/>
      <c r="L8486" s="821"/>
      <c r="M8486" s="65"/>
    </row>
    <row r="8487" spans="2:13">
      <c r="B8487" s="66" t="s">
        <v>1666</v>
      </c>
      <c r="C8487" s="86" t="s">
        <v>1723</v>
      </c>
      <c r="D8487" s="841" t="s">
        <v>1661</v>
      </c>
      <c r="E8487" s="842"/>
      <c r="F8487" s="842"/>
      <c r="G8487" s="842" t="s">
        <v>1662</v>
      </c>
      <c r="H8487" s="842"/>
      <c r="I8487" s="843"/>
      <c r="J8487" s="159"/>
      <c r="K8487" s="821"/>
      <c r="L8487" s="821"/>
      <c r="M8487" s="65"/>
    </row>
    <row r="8488" spans="2:13">
      <c r="B8488" s="66" t="s">
        <v>1670</v>
      </c>
      <c r="C8488" s="86" t="s">
        <v>1610</v>
      </c>
      <c r="D8488" s="63" t="s">
        <v>1663</v>
      </c>
      <c r="E8488" s="821" t="s">
        <v>1333</v>
      </c>
      <c r="F8488" s="821"/>
      <c r="G8488" s="64" t="s">
        <v>1663</v>
      </c>
      <c r="H8488" s="821" t="s">
        <v>1723</v>
      </c>
      <c r="I8488" s="70"/>
      <c r="J8488" s="159"/>
      <c r="K8488" s="821"/>
      <c r="L8488" s="821"/>
      <c r="M8488" s="65"/>
    </row>
    <row r="8489" spans="2:13">
      <c r="B8489" s="66" t="s">
        <v>1659</v>
      </c>
      <c r="C8489" s="140">
        <v>225.41</v>
      </c>
      <c r="D8489" s="71" t="s">
        <v>1664</v>
      </c>
      <c r="E8489" s="90">
        <v>70</v>
      </c>
      <c r="F8489" s="68"/>
      <c r="G8489" s="72" t="s">
        <v>1664</v>
      </c>
      <c r="H8489" s="90" t="s">
        <v>1723</v>
      </c>
      <c r="I8489" s="69"/>
      <c r="J8489" s="159"/>
      <c r="K8489" s="821"/>
      <c r="L8489" s="821"/>
      <c r="M8489" s="65"/>
    </row>
    <row r="8490" spans="2:13">
      <c r="B8490" s="66" t="s">
        <v>1660</v>
      </c>
      <c r="C8490" s="140">
        <v>130</v>
      </c>
      <c r="D8490" s="838" t="s">
        <v>1668</v>
      </c>
      <c r="E8490" s="839"/>
      <c r="F8490" s="839"/>
      <c r="G8490" s="839"/>
      <c r="H8490" s="839"/>
      <c r="I8490" s="840"/>
      <c r="J8490" s="159"/>
      <c r="K8490" s="821"/>
      <c r="L8490" s="821"/>
      <c r="M8490" s="65"/>
    </row>
    <row r="8491" spans="2:13">
      <c r="B8491" s="66" t="s">
        <v>1728</v>
      </c>
      <c r="C8491" s="140">
        <v>518.5</v>
      </c>
      <c r="D8491" s="841" t="s">
        <v>1661</v>
      </c>
      <c r="E8491" s="842"/>
      <c r="F8491" s="842"/>
      <c r="G8491" s="842" t="s">
        <v>1662</v>
      </c>
      <c r="H8491" s="842"/>
      <c r="I8491" s="843"/>
      <c r="J8491" s="159"/>
      <c r="K8491" s="821"/>
      <c r="L8491" s="821"/>
      <c r="M8491" s="65"/>
    </row>
    <row r="8492" spans="2:13">
      <c r="B8492" s="66" t="s">
        <v>1713</v>
      </c>
      <c r="C8492" s="140">
        <v>1</v>
      </c>
      <c r="D8492" s="63" t="s">
        <v>1663</v>
      </c>
      <c r="E8492" s="821" t="s">
        <v>706</v>
      </c>
      <c r="F8492" s="821"/>
      <c r="G8492" s="64" t="s">
        <v>1663</v>
      </c>
      <c r="H8492" s="821" t="s">
        <v>1723</v>
      </c>
      <c r="I8492" s="70"/>
      <c r="J8492" s="159"/>
      <c r="K8492" s="821"/>
      <c r="L8492" s="821"/>
      <c r="M8492" s="65"/>
    </row>
    <row r="8493" spans="2:13">
      <c r="B8493" s="66" t="s">
        <v>1714</v>
      </c>
      <c r="C8493" s="140">
        <v>1.31</v>
      </c>
      <c r="D8493" s="63" t="s">
        <v>1664</v>
      </c>
      <c r="E8493" s="90">
        <v>90</v>
      </c>
      <c r="F8493" s="68"/>
      <c r="G8493" s="72" t="s">
        <v>1664</v>
      </c>
      <c r="H8493" s="91" t="s">
        <v>1723</v>
      </c>
      <c r="I8493" s="70"/>
      <c r="J8493" s="159"/>
      <c r="K8493" s="821"/>
      <c r="L8493" s="821"/>
      <c r="M8493" s="65"/>
    </row>
    <row r="8494" spans="2:13">
      <c r="B8494" s="844" t="s">
        <v>1671</v>
      </c>
      <c r="C8494" s="839"/>
      <c r="D8494" s="840"/>
      <c r="E8494" s="838" t="s">
        <v>1672</v>
      </c>
      <c r="F8494" s="839"/>
      <c r="G8494" s="840"/>
      <c r="H8494" s="838" t="s">
        <v>1673</v>
      </c>
      <c r="I8494" s="839"/>
      <c r="J8494" s="840"/>
      <c r="K8494" s="838" t="s">
        <v>1701</v>
      </c>
      <c r="L8494" s="839"/>
      <c r="M8494" s="845"/>
    </row>
    <row r="8495" spans="2:13">
      <c r="B8495" s="73" t="s">
        <v>1674</v>
      </c>
      <c r="C8495" s="818" t="s">
        <v>1675</v>
      </c>
      <c r="D8495" s="819" t="s">
        <v>1676</v>
      </c>
      <c r="E8495" s="817" t="s">
        <v>1674</v>
      </c>
      <c r="F8495" s="818" t="s">
        <v>1675</v>
      </c>
      <c r="G8495" s="819" t="s">
        <v>1676</v>
      </c>
      <c r="H8495" s="817" t="s">
        <v>1694</v>
      </c>
      <c r="I8495" s="818" t="s">
        <v>1731</v>
      </c>
      <c r="J8495" s="819" t="s">
        <v>1732</v>
      </c>
      <c r="K8495" s="817" t="s">
        <v>1702</v>
      </c>
      <c r="L8495" s="818"/>
      <c r="M8495" s="77" t="s">
        <v>1703</v>
      </c>
    </row>
    <row r="8496" spans="2:13">
      <c r="B8496" s="61" t="s">
        <v>1678</v>
      </c>
      <c r="C8496" s="86" t="s">
        <v>1144</v>
      </c>
      <c r="D8496" s="92">
        <v>102</v>
      </c>
      <c r="E8496" s="820" t="s">
        <v>1678</v>
      </c>
      <c r="F8496" s="86" t="s">
        <v>1280</v>
      </c>
      <c r="G8496" s="92">
        <v>60</v>
      </c>
      <c r="H8496" s="820" t="s">
        <v>1695</v>
      </c>
      <c r="I8496" s="86">
        <v>0</v>
      </c>
      <c r="J8496" s="92">
        <v>0</v>
      </c>
      <c r="K8496" s="820" t="s">
        <v>1704</v>
      </c>
      <c r="L8496" s="821"/>
      <c r="M8496" s="107">
        <v>30</v>
      </c>
    </row>
    <row r="8497" spans="2:13">
      <c r="B8497" s="61" t="s">
        <v>1679</v>
      </c>
      <c r="C8497" s="86" t="s">
        <v>1722</v>
      </c>
      <c r="D8497" s="92">
        <v>0</v>
      </c>
      <c r="E8497" s="820" t="s">
        <v>1679</v>
      </c>
      <c r="F8497" s="86" t="s">
        <v>1722</v>
      </c>
      <c r="G8497" s="92">
        <v>0</v>
      </c>
      <c r="H8497" s="820" t="s">
        <v>1696</v>
      </c>
      <c r="I8497" s="86">
        <v>100</v>
      </c>
      <c r="J8497" s="92">
        <v>20</v>
      </c>
      <c r="K8497" s="820" t="s">
        <v>1735</v>
      </c>
      <c r="L8497" s="821"/>
      <c r="M8497" s="107">
        <v>100</v>
      </c>
    </row>
    <row r="8498" spans="2:13">
      <c r="B8498" s="61" t="s">
        <v>1680</v>
      </c>
      <c r="C8498" s="86" t="s">
        <v>1722</v>
      </c>
      <c r="D8498" s="92">
        <v>0</v>
      </c>
      <c r="E8498" s="820" t="s">
        <v>1680</v>
      </c>
      <c r="F8498" s="96" t="s">
        <v>1346</v>
      </c>
      <c r="G8498" s="92">
        <v>60</v>
      </c>
      <c r="H8498" s="820" t="s">
        <v>1697</v>
      </c>
      <c r="I8498" s="86">
        <v>0</v>
      </c>
      <c r="J8498" s="92">
        <v>20</v>
      </c>
      <c r="K8498" s="67" t="s">
        <v>1706</v>
      </c>
      <c r="L8498" s="68"/>
      <c r="M8498" s="101">
        <v>0</v>
      </c>
    </row>
    <row r="8499" spans="2:13">
      <c r="B8499" s="61" t="s">
        <v>1681</v>
      </c>
      <c r="C8499" s="109" t="s">
        <v>1784</v>
      </c>
      <c r="D8499" s="92">
        <v>75</v>
      </c>
      <c r="E8499" s="820" t="s">
        <v>1681</v>
      </c>
      <c r="F8499" s="96" t="s">
        <v>1307</v>
      </c>
      <c r="G8499" s="92">
        <v>95</v>
      </c>
      <c r="H8499" s="820" t="s">
        <v>1698</v>
      </c>
      <c r="I8499" s="86">
        <v>0</v>
      </c>
      <c r="J8499" s="92">
        <v>10</v>
      </c>
      <c r="K8499" s="838" t="s">
        <v>1707</v>
      </c>
      <c r="L8499" s="839"/>
      <c r="M8499" s="845"/>
    </row>
    <row r="8500" spans="2:13">
      <c r="B8500" s="61" t="s">
        <v>1682</v>
      </c>
      <c r="C8500" s="86" t="s">
        <v>1722</v>
      </c>
      <c r="D8500" s="92">
        <v>0</v>
      </c>
      <c r="E8500" s="820" t="s">
        <v>1682</v>
      </c>
      <c r="F8500" s="94" t="s">
        <v>1908</v>
      </c>
      <c r="G8500" s="92">
        <v>60</v>
      </c>
      <c r="H8500" s="821" t="s">
        <v>1724</v>
      </c>
      <c r="I8500" s="86">
        <v>50</v>
      </c>
      <c r="J8500" s="92">
        <v>0</v>
      </c>
      <c r="K8500" s="846" t="s">
        <v>1708</v>
      </c>
      <c r="L8500" s="847"/>
      <c r="M8500" s="107">
        <v>0</v>
      </c>
    </row>
    <row r="8501" spans="2:13">
      <c r="B8501" s="61" t="s">
        <v>1683</v>
      </c>
      <c r="C8501" s="86" t="s">
        <v>953</v>
      </c>
      <c r="D8501" s="92">
        <v>75</v>
      </c>
      <c r="E8501" s="820" t="s">
        <v>1683</v>
      </c>
      <c r="F8501" s="86" t="s">
        <v>1722</v>
      </c>
      <c r="G8501" s="92">
        <v>0</v>
      </c>
      <c r="H8501" s="820" t="s">
        <v>1699</v>
      </c>
      <c r="I8501" s="86">
        <v>100</v>
      </c>
      <c r="J8501" s="92">
        <v>10</v>
      </c>
      <c r="K8501" s="846" t="s">
        <v>1709</v>
      </c>
      <c r="L8501" s="847"/>
      <c r="M8501" s="107">
        <v>0</v>
      </c>
    </row>
    <row r="8502" spans="2:13">
      <c r="B8502" s="61" t="s">
        <v>1684</v>
      </c>
      <c r="C8502" s="96" t="s">
        <v>869</v>
      </c>
      <c r="D8502" s="92">
        <v>150</v>
      </c>
      <c r="E8502" s="820" t="s">
        <v>1684</v>
      </c>
      <c r="F8502" s="86" t="s">
        <v>1722</v>
      </c>
      <c r="G8502" s="92">
        <v>0</v>
      </c>
      <c r="H8502" s="820" t="s">
        <v>1685</v>
      </c>
      <c r="I8502" s="86">
        <v>85</v>
      </c>
      <c r="J8502" s="92">
        <v>0</v>
      </c>
      <c r="K8502" s="846" t="s">
        <v>1710</v>
      </c>
      <c r="L8502" s="847"/>
      <c r="M8502" s="107">
        <v>0</v>
      </c>
    </row>
    <row r="8503" spans="2:13">
      <c r="B8503" s="61" t="s">
        <v>1685</v>
      </c>
      <c r="C8503" s="86" t="s">
        <v>1722</v>
      </c>
      <c r="D8503" s="92">
        <v>0</v>
      </c>
      <c r="E8503" s="820" t="s">
        <v>1685</v>
      </c>
      <c r="F8503" s="86" t="s">
        <v>1722</v>
      </c>
      <c r="G8503" s="92">
        <v>0</v>
      </c>
      <c r="H8503" s="820" t="s">
        <v>1700</v>
      </c>
      <c r="I8503" s="100">
        <v>0</v>
      </c>
      <c r="J8503" s="106">
        <v>0</v>
      </c>
      <c r="K8503" s="593" t="s">
        <v>2003</v>
      </c>
      <c r="L8503" s="100"/>
      <c r="M8503" s="101" t="s">
        <v>2004</v>
      </c>
    </row>
    <row r="8504" spans="2:13">
      <c r="B8504" s="61" t="s">
        <v>1686</v>
      </c>
      <c r="C8504" s="86" t="s">
        <v>1722</v>
      </c>
      <c r="D8504" s="92">
        <v>0</v>
      </c>
      <c r="E8504" s="820" t="s">
        <v>1686</v>
      </c>
      <c r="F8504" s="86" t="s">
        <v>1722</v>
      </c>
      <c r="G8504" s="92">
        <v>0</v>
      </c>
      <c r="H8504" s="848" t="s">
        <v>1712</v>
      </c>
      <c r="I8504" s="849"/>
      <c r="J8504" s="81" t="s">
        <v>1711</v>
      </c>
      <c r="K8504" s="97">
        <v>70</v>
      </c>
      <c r="L8504" s="82" t="s">
        <v>1705</v>
      </c>
      <c r="M8504" s="98">
        <v>190</v>
      </c>
    </row>
    <row r="8505" spans="2:13">
      <c r="B8505" s="61" t="s">
        <v>1687</v>
      </c>
      <c r="C8505" s="86" t="s">
        <v>627</v>
      </c>
      <c r="D8505" s="92">
        <v>60</v>
      </c>
      <c r="E8505" s="820" t="s">
        <v>1687</v>
      </c>
      <c r="F8505" s="86" t="s">
        <v>633</v>
      </c>
      <c r="G8505" s="92">
        <v>52</v>
      </c>
      <c r="H8505" s="821"/>
      <c r="I8505" s="821"/>
      <c r="J8505" s="821"/>
      <c r="K8505" s="821"/>
      <c r="L8505" s="821"/>
      <c r="M8505" s="65"/>
    </row>
    <row r="8506" spans="2:13">
      <c r="B8506" s="61" t="s">
        <v>1688</v>
      </c>
      <c r="C8506" s="96" t="s">
        <v>1372</v>
      </c>
      <c r="D8506" s="92">
        <v>72</v>
      </c>
      <c r="E8506" s="820" t="s">
        <v>1688</v>
      </c>
      <c r="F8506" s="86" t="s">
        <v>1722</v>
      </c>
      <c r="G8506" s="92">
        <v>0</v>
      </c>
      <c r="H8506" s="821"/>
      <c r="I8506" s="821"/>
      <c r="J8506" s="821"/>
      <c r="K8506" s="821"/>
      <c r="L8506" s="821"/>
      <c r="M8506" s="65"/>
    </row>
    <row r="8507" spans="2:13">
      <c r="B8507" s="61" t="s">
        <v>1689</v>
      </c>
      <c r="C8507" s="86" t="s">
        <v>1723</v>
      </c>
      <c r="D8507" s="92" t="s">
        <v>1723</v>
      </c>
      <c r="E8507" s="820" t="s">
        <v>1689</v>
      </c>
      <c r="F8507" s="86" t="s">
        <v>1723</v>
      </c>
      <c r="G8507" s="92" t="s">
        <v>1723</v>
      </c>
      <c r="H8507" s="821"/>
      <c r="I8507" s="821"/>
      <c r="J8507" s="86" t="s">
        <v>1723</v>
      </c>
      <c r="K8507" s="821"/>
      <c r="L8507" s="821"/>
      <c r="M8507" s="65"/>
    </row>
    <row r="8508" spans="2:13">
      <c r="B8508" s="61" t="s">
        <v>1690</v>
      </c>
      <c r="C8508" s="86" t="s">
        <v>1722</v>
      </c>
      <c r="D8508" s="92">
        <v>0</v>
      </c>
      <c r="E8508" s="820" t="s">
        <v>1690</v>
      </c>
      <c r="F8508" s="86" t="s">
        <v>1722</v>
      </c>
      <c r="G8508" s="92">
        <v>0</v>
      </c>
      <c r="H8508" s="821"/>
      <c r="I8508" s="821"/>
      <c r="J8508" s="821"/>
      <c r="K8508" s="821"/>
      <c r="L8508" s="821"/>
      <c r="M8508" s="65"/>
    </row>
    <row r="8509" spans="2:13">
      <c r="B8509" s="61" t="s">
        <v>1691</v>
      </c>
      <c r="C8509" s="86" t="s">
        <v>1722</v>
      </c>
      <c r="D8509" s="92">
        <v>0</v>
      </c>
      <c r="E8509" s="820" t="s">
        <v>1691</v>
      </c>
      <c r="F8509" s="96" t="s">
        <v>1185</v>
      </c>
      <c r="G8509" s="92">
        <v>80</v>
      </c>
      <c r="H8509" s="86" t="s">
        <v>1716</v>
      </c>
      <c r="I8509" s="821"/>
      <c r="J8509" s="85" t="s">
        <v>1717</v>
      </c>
      <c r="K8509" s="821"/>
      <c r="L8509" s="85" t="s">
        <v>1718</v>
      </c>
      <c r="M8509" s="65"/>
    </row>
    <row r="8510" spans="2:13">
      <c r="B8510" s="61" t="s">
        <v>1692</v>
      </c>
      <c r="C8510" s="86" t="s">
        <v>1722</v>
      </c>
      <c r="D8510" s="92">
        <v>0</v>
      </c>
      <c r="E8510" s="820" t="s">
        <v>1692</v>
      </c>
      <c r="F8510" s="86" t="s">
        <v>1722</v>
      </c>
      <c r="G8510" s="92">
        <v>0</v>
      </c>
      <c r="H8510" s="821"/>
      <c r="I8510" s="821"/>
      <c r="J8510" s="821"/>
      <c r="K8510" s="821"/>
      <c r="L8510" s="821"/>
      <c r="M8510" s="65"/>
    </row>
    <row r="8511" spans="2:13">
      <c r="B8511" s="61" t="s">
        <v>1677</v>
      </c>
      <c r="C8511" s="86" t="s">
        <v>863</v>
      </c>
      <c r="D8511" s="92">
        <v>66</v>
      </c>
      <c r="E8511" s="820" t="s">
        <v>1677</v>
      </c>
      <c r="F8511" s="86" t="s">
        <v>1722</v>
      </c>
      <c r="G8511" s="92">
        <v>0</v>
      </c>
      <c r="H8511" s="821"/>
      <c r="I8511" s="821"/>
      <c r="J8511" s="86" t="s">
        <v>1723</v>
      </c>
      <c r="K8511" s="821"/>
      <c r="L8511" s="821"/>
      <c r="M8511" s="65"/>
    </row>
    <row r="8512" spans="2:13">
      <c r="B8512" s="61" t="s">
        <v>1693</v>
      </c>
      <c r="C8512" s="86" t="s">
        <v>1722</v>
      </c>
      <c r="D8512" s="92">
        <v>0</v>
      </c>
      <c r="E8512" s="820" t="s">
        <v>1693</v>
      </c>
      <c r="F8512" s="86" t="s">
        <v>1722</v>
      </c>
      <c r="G8512" s="92">
        <v>0</v>
      </c>
      <c r="H8512" s="821"/>
      <c r="I8512" s="821"/>
      <c r="J8512" s="821"/>
      <c r="K8512" s="821"/>
      <c r="L8512" s="821"/>
      <c r="M8512" s="65"/>
    </row>
    <row r="8513" spans="2:13" ht="15.75" thickBot="1">
      <c r="B8513" s="102" t="s">
        <v>1729</v>
      </c>
      <c r="C8513" s="93"/>
      <c r="D8513" s="108">
        <v>86</v>
      </c>
      <c r="E8513" s="103" t="s">
        <v>1730</v>
      </c>
      <c r="F8513" s="93"/>
      <c r="G8513" s="108">
        <v>68</v>
      </c>
      <c r="H8513" s="83"/>
      <c r="I8513" s="83"/>
      <c r="J8513" s="83"/>
      <c r="K8513" s="83"/>
      <c r="L8513" s="83"/>
      <c r="M8513" s="84"/>
    </row>
    <row r="8514" spans="2:13" ht="15.75" thickTop="1"/>
    <row r="8516" spans="2:13" ht="15.75" thickBot="1"/>
    <row r="8517" spans="2:13" ht="16.5" thickTop="1" thickBot="1">
      <c r="B8517" s="833" t="s">
        <v>1969</v>
      </c>
      <c r="C8517" s="834"/>
      <c r="D8517" s="835" t="s">
        <v>1658</v>
      </c>
      <c r="E8517" s="836"/>
      <c r="F8517" s="836"/>
      <c r="G8517" s="836"/>
      <c r="H8517" s="836"/>
      <c r="I8517" s="837"/>
      <c r="J8517" s="190"/>
      <c r="K8517" s="59"/>
      <c r="L8517" s="59"/>
      <c r="M8517" s="60"/>
    </row>
    <row r="8518" spans="2:13" ht="15.75" thickTop="1">
      <c r="B8518" s="66" t="s">
        <v>1667</v>
      </c>
      <c r="C8518" s="604" t="s">
        <v>2096</v>
      </c>
      <c r="D8518" s="531" t="s">
        <v>1652</v>
      </c>
      <c r="E8518" s="532" t="s">
        <v>1653</v>
      </c>
      <c r="F8518" s="532" t="s">
        <v>1654</v>
      </c>
      <c r="G8518" s="532" t="s">
        <v>1656</v>
      </c>
      <c r="H8518" s="532" t="s">
        <v>1655</v>
      </c>
      <c r="I8518" s="533" t="s">
        <v>1657</v>
      </c>
      <c r="J8518" s="191"/>
      <c r="K8518" s="535"/>
      <c r="L8518" s="535"/>
      <c r="M8518" s="65"/>
    </row>
    <row r="8519" spans="2:13">
      <c r="B8519" s="66" t="s">
        <v>1757</v>
      </c>
      <c r="C8519" s="86" t="s">
        <v>1792</v>
      </c>
      <c r="D8519" s="87">
        <v>170</v>
      </c>
      <c r="E8519" s="88">
        <v>90</v>
      </c>
      <c r="F8519" s="88">
        <v>45</v>
      </c>
      <c r="G8519" s="88">
        <v>90</v>
      </c>
      <c r="H8519" s="88">
        <v>45</v>
      </c>
      <c r="I8519" s="89">
        <v>60</v>
      </c>
      <c r="J8519" s="191"/>
      <c r="K8519" s="535"/>
      <c r="L8519" s="535"/>
      <c r="M8519" s="65"/>
    </row>
    <row r="8520" spans="2:13">
      <c r="B8520" s="66" t="s">
        <v>1665</v>
      </c>
      <c r="C8520" s="86" t="s">
        <v>16</v>
      </c>
      <c r="D8520" s="838" t="s">
        <v>1669</v>
      </c>
      <c r="E8520" s="839"/>
      <c r="F8520" s="839"/>
      <c r="G8520" s="839"/>
      <c r="H8520" s="839"/>
      <c r="I8520" s="840"/>
      <c r="J8520" s="191"/>
      <c r="K8520" s="535"/>
      <c r="L8520" s="535"/>
      <c r="M8520" s="65"/>
    </row>
    <row r="8521" spans="2:13">
      <c r="B8521" s="66" t="s">
        <v>1666</v>
      </c>
      <c r="C8521" s="86" t="s">
        <v>1723</v>
      </c>
      <c r="D8521" s="841" t="s">
        <v>1661</v>
      </c>
      <c r="E8521" s="842"/>
      <c r="F8521" s="842"/>
      <c r="G8521" s="842" t="s">
        <v>1662</v>
      </c>
      <c r="H8521" s="842"/>
      <c r="I8521" s="843"/>
      <c r="J8521" s="191"/>
      <c r="K8521" s="535"/>
      <c r="L8521" s="535"/>
      <c r="M8521" s="65"/>
    </row>
    <row r="8522" spans="2:13">
      <c r="B8522" s="66" t="s">
        <v>1670</v>
      </c>
      <c r="C8522" s="94" t="s">
        <v>1640</v>
      </c>
      <c r="D8522" s="63" t="s">
        <v>1663</v>
      </c>
      <c r="E8522" s="535" t="s">
        <v>1351</v>
      </c>
      <c r="F8522" s="535"/>
      <c r="G8522" s="64" t="s">
        <v>1663</v>
      </c>
      <c r="H8522" s="535" t="s">
        <v>1723</v>
      </c>
      <c r="I8522" s="70"/>
      <c r="J8522" s="191"/>
      <c r="K8522" s="535"/>
      <c r="L8522" s="535"/>
      <c r="M8522" s="65"/>
    </row>
    <row r="8523" spans="2:13">
      <c r="B8523" s="66" t="s">
        <v>1659</v>
      </c>
      <c r="C8523" s="86">
        <v>300.47000000000003</v>
      </c>
      <c r="D8523" s="71" t="s">
        <v>1664</v>
      </c>
      <c r="E8523" s="90">
        <v>80</v>
      </c>
      <c r="F8523" s="68"/>
      <c r="G8523" s="72" t="s">
        <v>1664</v>
      </c>
      <c r="H8523" s="90" t="s">
        <v>1723</v>
      </c>
      <c r="I8523" s="69"/>
      <c r="J8523" s="191"/>
      <c r="K8523" s="535"/>
      <c r="L8523" s="535"/>
      <c r="M8523" s="65"/>
    </row>
    <row r="8524" spans="2:13">
      <c r="B8524" s="66" t="s">
        <v>1660</v>
      </c>
      <c r="C8524" s="86">
        <v>299.47000000000003</v>
      </c>
      <c r="D8524" s="838" t="s">
        <v>1668</v>
      </c>
      <c r="E8524" s="839"/>
      <c r="F8524" s="839"/>
      <c r="G8524" s="839"/>
      <c r="H8524" s="839"/>
      <c r="I8524" s="840"/>
      <c r="J8524" s="191"/>
      <c r="K8524" s="535"/>
      <c r="L8524" s="535"/>
      <c r="M8524" s="65"/>
    </row>
    <row r="8525" spans="2:13">
      <c r="B8525" s="66" t="s">
        <v>1728</v>
      </c>
      <c r="C8525" s="86">
        <v>358.28</v>
      </c>
      <c r="D8525" s="841" t="s">
        <v>1661</v>
      </c>
      <c r="E8525" s="842"/>
      <c r="F8525" s="842"/>
      <c r="G8525" s="842" t="s">
        <v>1662</v>
      </c>
      <c r="H8525" s="842"/>
      <c r="I8525" s="843"/>
      <c r="J8525" s="191"/>
      <c r="K8525" s="535"/>
      <c r="L8525" s="535"/>
      <c r="M8525" s="65"/>
    </row>
    <row r="8526" spans="2:13">
      <c r="B8526" s="66" t="s">
        <v>1713</v>
      </c>
      <c r="C8526" s="86">
        <v>2.62</v>
      </c>
      <c r="D8526" s="63" t="s">
        <v>1663</v>
      </c>
      <c r="E8526" s="535" t="s">
        <v>1271</v>
      </c>
      <c r="F8526" s="535"/>
      <c r="G8526" s="64" t="s">
        <v>1663</v>
      </c>
      <c r="H8526" s="535" t="s">
        <v>1723</v>
      </c>
      <c r="I8526" s="70"/>
      <c r="J8526" s="191"/>
      <c r="K8526" s="535"/>
      <c r="L8526" s="535"/>
      <c r="M8526" s="65"/>
    </row>
    <row r="8527" spans="2:13">
      <c r="B8527" s="66" t="s">
        <v>1714</v>
      </c>
      <c r="C8527" s="86">
        <v>0.92</v>
      </c>
      <c r="D8527" s="63" t="s">
        <v>1664</v>
      </c>
      <c r="E8527" s="90">
        <v>95</v>
      </c>
      <c r="F8527" s="68"/>
      <c r="G8527" s="72" t="s">
        <v>1664</v>
      </c>
      <c r="H8527" s="91" t="s">
        <v>1723</v>
      </c>
      <c r="I8527" s="70"/>
      <c r="J8527" s="191"/>
      <c r="K8527" s="535"/>
      <c r="L8527" s="535"/>
      <c r="M8527" s="65"/>
    </row>
    <row r="8528" spans="2:13">
      <c r="B8528" s="844" t="s">
        <v>1671</v>
      </c>
      <c r="C8528" s="839"/>
      <c r="D8528" s="840"/>
      <c r="E8528" s="838" t="s">
        <v>1672</v>
      </c>
      <c r="F8528" s="839"/>
      <c r="G8528" s="840"/>
      <c r="H8528" s="838" t="s">
        <v>1673</v>
      </c>
      <c r="I8528" s="839"/>
      <c r="J8528" s="840"/>
      <c r="K8528" s="838" t="s">
        <v>1701</v>
      </c>
      <c r="L8528" s="839"/>
      <c r="M8528" s="845"/>
    </row>
    <row r="8529" spans="2:13">
      <c r="B8529" s="73" t="s">
        <v>1674</v>
      </c>
      <c r="C8529" s="532" t="s">
        <v>1675</v>
      </c>
      <c r="D8529" s="533" t="s">
        <v>1676</v>
      </c>
      <c r="E8529" s="531" t="s">
        <v>1674</v>
      </c>
      <c r="F8529" s="532" t="s">
        <v>1675</v>
      </c>
      <c r="G8529" s="533" t="s">
        <v>1676</v>
      </c>
      <c r="H8529" s="531" t="s">
        <v>1694</v>
      </c>
      <c r="I8529" s="532" t="s">
        <v>1731</v>
      </c>
      <c r="J8529" s="533" t="s">
        <v>1732</v>
      </c>
      <c r="K8529" s="531" t="s">
        <v>1702</v>
      </c>
      <c r="L8529" s="532"/>
      <c r="M8529" s="77" t="s">
        <v>1703</v>
      </c>
    </row>
    <row r="8530" spans="2:13">
      <c r="B8530" s="61" t="s">
        <v>1678</v>
      </c>
      <c r="C8530" s="86" t="s">
        <v>1144</v>
      </c>
      <c r="D8530" s="92">
        <v>102</v>
      </c>
      <c r="E8530" s="534" t="s">
        <v>1678</v>
      </c>
      <c r="F8530" s="94" t="s">
        <v>944</v>
      </c>
      <c r="G8530" s="92">
        <v>68</v>
      </c>
      <c r="H8530" s="534" t="s">
        <v>1695</v>
      </c>
      <c r="I8530" s="86">
        <v>0</v>
      </c>
      <c r="J8530" s="92">
        <v>0</v>
      </c>
      <c r="K8530" s="534" t="s">
        <v>1704</v>
      </c>
      <c r="L8530" s="535"/>
      <c r="M8530" s="107">
        <v>0</v>
      </c>
    </row>
    <row r="8531" spans="2:13">
      <c r="B8531" s="61" t="s">
        <v>1679</v>
      </c>
      <c r="C8531" s="86" t="s">
        <v>1722</v>
      </c>
      <c r="D8531" s="92">
        <v>0</v>
      </c>
      <c r="E8531" s="534" t="s">
        <v>1679</v>
      </c>
      <c r="F8531" s="86" t="s">
        <v>1722</v>
      </c>
      <c r="G8531" s="92">
        <v>0</v>
      </c>
      <c r="H8531" s="534" t="s">
        <v>1696</v>
      </c>
      <c r="I8531" s="86">
        <v>90</v>
      </c>
      <c r="J8531" s="92">
        <v>0</v>
      </c>
      <c r="K8531" s="534" t="s">
        <v>1735</v>
      </c>
      <c r="L8531" s="535"/>
      <c r="M8531" s="107">
        <v>6</v>
      </c>
    </row>
    <row r="8532" spans="2:13">
      <c r="B8532" s="61" t="s">
        <v>1680</v>
      </c>
      <c r="C8532" s="86" t="s">
        <v>1723</v>
      </c>
      <c r="D8532" s="92" t="s">
        <v>1723</v>
      </c>
      <c r="E8532" s="534" t="s">
        <v>1680</v>
      </c>
      <c r="F8532" s="86" t="s">
        <v>1723</v>
      </c>
      <c r="G8532" s="92" t="s">
        <v>1723</v>
      </c>
      <c r="H8532" s="534" t="s">
        <v>1697</v>
      </c>
      <c r="I8532" s="86">
        <v>0</v>
      </c>
      <c r="J8532" s="92">
        <v>30</v>
      </c>
      <c r="K8532" s="67" t="s">
        <v>1706</v>
      </c>
      <c r="L8532" s="68"/>
      <c r="M8532" s="101">
        <v>0</v>
      </c>
    </row>
    <row r="8533" spans="2:13">
      <c r="B8533" s="61" t="s">
        <v>1681</v>
      </c>
      <c r="C8533" s="86" t="s">
        <v>1722</v>
      </c>
      <c r="D8533" s="92">
        <v>0</v>
      </c>
      <c r="E8533" s="534" t="s">
        <v>1681</v>
      </c>
      <c r="F8533" s="86" t="s">
        <v>1722</v>
      </c>
      <c r="G8533" s="92">
        <v>0</v>
      </c>
      <c r="H8533" s="534" t="s">
        <v>1698</v>
      </c>
      <c r="I8533" s="86">
        <v>0</v>
      </c>
      <c r="J8533" s="92">
        <v>10</v>
      </c>
      <c r="K8533" s="838" t="s">
        <v>1707</v>
      </c>
      <c r="L8533" s="839"/>
      <c r="M8533" s="845"/>
    </row>
    <row r="8534" spans="2:13">
      <c r="B8534" s="61" t="s">
        <v>1682</v>
      </c>
      <c r="C8534" s="86" t="s">
        <v>1722</v>
      </c>
      <c r="D8534" s="92">
        <v>0</v>
      </c>
      <c r="E8534" s="534" t="s">
        <v>1682</v>
      </c>
      <c r="F8534" s="86" t="s">
        <v>1722</v>
      </c>
      <c r="G8534" s="92">
        <v>0</v>
      </c>
      <c r="H8534" s="535" t="s">
        <v>1724</v>
      </c>
      <c r="I8534" s="86">
        <v>50</v>
      </c>
      <c r="J8534" s="92">
        <v>0</v>
      </c>
      <c r="K8534" s="846" t="s">
        <v>1708</v>
      </c>
      <c r="L8534" s="847"/>
      <c r="M8534" s="107">
        <v>0</v>
      </c>
    </row>
    <row r="8535" spans="2:13">
      <c r="B8535" s="61" t="s">
        <v>1683</v>
      </c>
      <c r="C8535" s="86" t="s">
        <v>663</v>
      </c>
      <c r="D8535" s="92">
        <v>90</v>
      </c>
      <c r="E8535" s="534" t="s">
        <v>1683</v>
      </c>
      <c r="F8535" s="86" t="s">
        <v>950</v>
      </c>
      <c r="G8535" s="92">
        <v>95</v>
      </c>
      <c r="H8535" s="534" t="s">
        <v>1699</v>
      </c>
      <c r="I8535" s="86">
        <v>0</v>
      </c>
      <c r="J8535" s="92">
        <v>30</v>
      </c>
      <c r="K8535" s="846" t="s">
        <v>1709</v>
      </c>
      <c r="L8535" s="847"/>
      <c r="M8535" s="107">
        <v>0</v>
      </c>
    </row>
    <row r="8536" spans="2:13">
      <c r="B8536" s="61" t="s">
        <v>1684</v>
      </c>
      <c r="C8536" s="94" t="s">
        <v>1155</v>
      </c>
      <c r="D8536" s="92">
        <v>40</v>
      </c>
      <c r="E8536" s="534" t="s">
        <v>1684</v>
      </c>
      <c r="F8536" s="86" t="s">
        <v>1722</v>
      </c>
      <c r="G8536" s="92">
        <v>0</v>
      </c>
      <c r="H8536" s="534" t="s">
        <v>1685</v>
      </c>
      <c r="I8536" s="86">
        <v>85</v>
      </c>
      <c r="J8536" s="92">
        <v>0</v>
      </c>
      <c r="K8536" s="846" t="s">
        <v>1710</v>
      </c>
      <c r="L8536" s="847"/>
      <c r="M8536" s="107">
        <v>0</v>
      </c>
    </row>
    <row r="8537" spans="2:13">
      <c r="B8537" s="61" t="s">
        <v>1685</v>
      </c>
      <c r="C8537" s="86" t="s">
        <v>1722</v>
      </c>
      <c r="D8537" s="92">
        <v>0</v>
      </c>
      <c r="E8537" s="534" t="s">
        <v>1685</v>
      </c>
      <c r="F8537" s="86" t="s">
        <v>1722</v>
      </c>
      <c r="G8537" s="92">
        <v>0</v>
      </c>
      <c r="H8537" s="534" t="s">
        <v>1700</v>
      </c>
      <c r="I8537" s="100">
        <v>0</v>
      </c>
      <c r="J8537" s="106">
        <v>0</v>
      </c>
      <c r="K8537" s="593" t="s">
        <v>2003</v>
      </c>
      <c r="L8537" s="100"/>
      <c r="M8537" s="101">
        <v>0</v>
      </c>
    </row>
    <row r="8538" spans="2:13">
      <c r="B8538" s="61" t="s">
        <v>1686</v>
      </c>
      <c r="C8538" s="94" t="s">
        <v>811</v>
      </c>
      <c r="D8538" s="92">
        <v>100</v>
      </c>
      <c r="E8538" s="534" t="s">
        <v>1686</v>
      </c>
      <c r="F8538" s="86" t="s">
        <v>1722</v>
      </c>
      <c r="G8538" s="92">
        <v>0</v>
      </c>
      <c r="H8538" s="848" t="s">
        <v>1712</v>
      </c>
      <c r="I8538" s="849"/>
      <c r="J8538" s="81" t="s">
        <v>1711</v>
      </c>
      <c r="K8538" s="97">
        <v>10</v>
      </c>
      <c r="L8538" s="82" t="s">
        <v>1705</v>
      </c>
      <c r="M8538" s="98">
        <v>130</v>
      </c>
    </row>
    <row r="8539" spans="2:13">
      <c r="B8539" s="61" t="s">
        <v>1687</v>
      </c>
      <c r="C8539" s="86" t="s">
        <v>693</v>
      </c>
      <c r="D8539" s="92">
        <v>36</v>
      </c>
      <c r="E8539" s="534" t="s">
        <v>1687</v>
      </c>
      <c r="F8539" s="86" t="s">
        <v>1722</v>
      </c>
      <c r="G8539" s="92">
        <v>0</v>
      </c>
      <c r="H8539" s="535"/>
      <c r="I8539" s="535"/>
      <c r="J8539" s="535"/>
      <c r="K8539" s="535"/>
      <c r="L8539" s="535"/>
      <c r="M8539" s="65"/>
    </row>
    <row r="8540" spans="2:13">
      <c r="B8540" s="61" t="s">
        <v>1688</v>
      </c>
      <c r="C8540" s="86" t="s">
        <v>1722</v>
      </c>
      <c r="D8540" s="92">
        <v>0</v>
      </c>
      <c r="E8540" s="534" t="s">
        <v>1688</v>
      </c>
      <c r="F8540" s="86" t="s">
        <v>1722</v>
      </c>
      <c r="G8540" s="92">
        <v>0</v>
      </c>
      <c r="H8540" s="535"/>
      <c r="I8540" s="535"/>
      <c r="J8540" s="535"/>
      <c r="K8540" s="535"/>
      <c r="L8540" s="535"/>
      <c r="M8540" s="65"/>
    </row>
    <row r="8541" spans="2:13">
      <c r="B8541" s="61" t="s">
        <v>1689</v>
      </c>
      <c r="C8541" s="86" t="s">
        <v>1722</v>
      </c>
      <c r="D8541" s="92">
        <v>0</v>
      </c>
      <c r="E8541" s="534" t="s">
        <v>1689</v>
      </c>
      <c r="F8541" s="86" t="s">
        <v>1722</v>
      </c>
      <c r="G8541" s="92">
        <v>0</v>
      </c>
      <c r="H8541" s="535"/>
      <c r="I8541" s="535"/>
      <c r="J8541" s="535"/>
      <c r="K8541" s="535"/>
      <c r="L8541" s="535"/>
      <c r="M8541" s="65"/>
    </row>
    <row r="8542" spans="2:13">
      <c r="B8542" s="61" t="s">
        <v>1690</v>
      </c>
      <c r="C8542" s="86" t="s">
        <v>1162</v>
      </c>
      <c r="D8542" s="92">
        <v>49</v>
      </c>
      <c r="E8542" s="534" t="s">
        <v>1690</v>
      </c>
      <c r="F8542" s="86" t="s">
        <v>1722</v>
      </c>
      <c r="G8542" s="92">
        <v>0</v>
      </c>
      <c r="H8542" s="535"/>
      <c r="I8542" s="535"/>
      <c r="J8542" s="535"/>
      <c r="K8542" s="535"/>
      <c r="L8542" s="535"/>
      <c r="M8542" s="65"/>
    </row>
    <row r="8543" spans="2:13">
      <c r="B8543" s="61" t="s">
        <v>1691</v>
      </c>
      <c r="C8543" s="86" t="s">
        <v>656</v>
      </c>
      <c r="D8543" s="92">
        <v>30</v>
      </c>
      <c r="E8543" s="534" t="s">
        <v>1691</v>
      </c>
      <c r="F8543" s="86" t="s">
        <v>1722</v>
      </c>
      <c r="G8543" s="92">
        <v>0</v>
      </c>
      <c r="H8543" s="86" t="s">
        <v>1716</v>
      </c>
      <c r="I8543" s="535"/>
      <c r="J8543" s="85" t="s">
        <v>1717</v>
      </c>
      <c r="K8543" s="535"/>
      <c r="L8543" s="85" t="s">
        <v>1718</v>
      </c>
      <c r="M8543" s="65"/>
    </row>
    <row r="8544" spans="2:13">
      <c r="B8544" s="61" t="s">
        <v>1692</v>
      </c>
      <c r="C8544" s="86" t="s">
        <v>1722</v>
      </c>
      <c r="D8544" s="92">
        <v>0</v>
      </c>
      <c r="E8544" s="534" t="s">
        <v>1692</v>
      </c>
      <c r="F8544" s="86" t="s">
        <v>1722</v>
      </c>
      <c r="G8544" s="92">
        <v>0</v>
      </c>
      <c r="H8544" s="535"/>
      <c r="I8544" s="535"/>
      <c r="J8544" s="535"/>
      <c r="K8544" s="535"/>
      <c r="L8544" s="535"/>
      <c r="M8544" s="65"/>
    </row>
    <row r="8545" spans="2:13">
      <c r="B8545" s="61" t="s">
        <v>1677</v>
      </c>
      <c r="C8545" s="86" t="s">
        <v>1722</v>
      </c>
      <c r="D8545" s="92">
        <v>0</v>
      </c>
      <c r="E8545" s="534" t="s">
        <v>1677</v>
      </c>
      <c r="F8545" s="86" t="s">
        <v>1722</v>
      </c>
      <c r="G8545" s="92">
        <v>0</v>
      </c>
      <c r="H8545" s="535"/>
      <c r="I8545" s="535"/>
      <c r="J8545" s="535"/>
      <c r="K8545" s="535"/>
      <c r="L8545" s="535"/>
      <c r="M8545" s="65"/>
    </row>
    <row r="8546" spans="2:13">
      <c r="B8546" s="61" t="s">
        <v>1693</v>
      </c>
      <c r="C8546" s="86" t="s">
        <v>963</v>
      </c>
      <c r="D8546" s="92">
        <v>80</v>
      </c>
      <c r="E8546" s="534" t="s">
        <v>1693</v>
      </c>
      <c r="F8546" s="86" t="s">
        <v>1722</v>
      </c>
      <c r="G8546" s="92">
        <v>0</v>
      </c>
      <c r="H8546" s="535"/>
      <c r="I8546" s="535"/>
      <c r="J8546" s="535"/>
      <c r="K8546" s="535"/>
      <c r="L8546" s="535"/>
      <c r="M8546" s="65"/>
    </row>
    <row r="8547" spans="2:13" ht="15.75" thickBot="1">
      <c r="B8547" s="102" t="s">
        <v>1729</v>
      </c>
      <c r="C8547" s="93"/>
      <c r="D8547" s="108">
        <v>66</v>
      </c>
      <c r="E8547" s="103" t="s">
        <v>1730</v>
      </c>
      <c r="F8547" s="93"/>
      <c r="G8547" s="108">
        <v>82</v>
      </c>
      <c r="H8547" s="83"/>
      <c r="I8547" s="83"/>
      <c r="J8547" s="83"/>
      <c r="K8547" s="83"/>
      <c r="L8547" s="83"/>
      <c r="M8547" s="84"/>
    </row>
    <row r="8548" spans="2:13" ht="16.5" thickTop="1" thickBot="1"/>
    <row r="8549" spans="2:13" ht="16.5" thickTop="1" thickBot="1">
      <c r="B8549" s="833" t="s">
        <v>1791</v>
      </c>
      <c r="C8549" s="834"/>
      <c r="D8549" s="835" t="s">
        <v>1658</v>
      </c>
      <c r="E8549" s="836"/>
      <c r="F8549" s="836"/>
      <c r="G8549" s="836"/>
      <c r="H8549" s="836"/>
      <c r="I8549" s="837"/>
      <c r="J8549" s="190"/>
      <c r="K8549" s="59"/>
      <c r="L8549" s="59"/>
      <c r="M8549" s="60"/>
    </row>
    <row r="8550" spans="2:13" ht="15.75" thickTop="1">
      <c r="B8550" s="66" t="s">
        <v>1667</v>
      </c>
      <c r="C8550" s="612" t="s">
        <v>2062</v>
      </c>
      <c r="D8550" s="169" t="s">
        <v>1652</v>
      </c>
      <c r="E8550" s="170" t="s">
        <v>1653</v>
      </c>
      <c r="F8550" s="170" t="s">
        <v>1654</v>
      </c>
      <c r="G8550" s="170" t="s">
        <v>1656</v>
      </c>
      <c r="H8550" s="170" t="s">
        <v>1655</v>
      </c>
      <c r="I8550" s="171" t="s">
        <v>1657</v>
      </c>
      <c r="J8550" s="191"/>
      <c r="K8550" s="168"/>
      <c r="L8550" s="168"/>
      <c r="M8550" s="65"/>
    </row>
    <row r="8551" spans="2:13">
      <c r="B8551" s="66" t="s">
        <v>1757</v>
      </c>
      <c r="C8551" s="86" t="s">
        <v>1792</v>
      </c>
      <c r="D8551" s="87">
        <v>110</v>
      </c>
      <c r="E8551" s="88">
        <v>80</v>
      </c>
      <c r="F8551" s="88">
        <v>90</v>
      </c>
      <c r="G8551" s="88">
        <v>95</v>
      </c>
      <c r="H8551" s="88">
        <v>90</v>
      </c>
      <c r="I8551" s="89">
        <v>65</v>
      </c>
      <c r="J8551" s="191"/>
      <c r="K8551" s="168"/>
      <c r="L8551" s="168"/>
      <c r="M8551" s="65"/>
    </row>
    <row r="8552" spans="2:13">
      <c r="B8552" s="66" t="s">
        <v>1665</v>
      </c>
      <c r="C8552" s="86" t="s">
        <v>10</v>
      </c>
      <c r="D8552" s="838" t="s">
        <v>1669</v>
      </c>
      <c r="E8552" s="839"/>
      <c r="F8552" s="839"/>
      <c r="G8552" s="839"/>
      <c r="H8552" s="839"/>
      <c r="I8552" s="840"/>
      <c r="J8552" s="191"/>
      <c r="K8552" s="168"/>
      <c r="L8552" s="168"/>
      <c r="M8552" s="65"/>
    </row>
    <row r="8553" spans="2:13">
      <c r="B8553" s="66" t="s">
        <v>1666</v>
      </c>
      <c r="C8553" s="86" t="s">
        <v>16</v>
      </c>
      <c r="D8553" s="841" t="s">
        <v>1661</v>
      </c>
      <c r="E8553" s="842"/>
      <c r="F8553" s="842"/>
      <c r="G8553" s="842" t="s">
        <v>1662</v>
      </c>
      <c r="H8553" s="842"/>
      <c r="I8553" s="843"/>
      <c r="J8553" s="191"/>
      <c r="K8553" s="168"/>
      <c r="L8553" s="168"/>
      <c r="M8553" s="65"/>
    </row>
    <row r="8554" spans="2:13">
      <c r="B8554" s="66" t="s">
        <v>1670</v>
      </c>
      <c r="C8554" s="86" t="s">
        <v>1477</v>
      </c>
      <c r="D8554" s="63" t="s">
        <v>1663</v>
      </c>
      <c r="E8554" s="168" t="s">
        <v>663</v>
      </c>
      <c r="F8554" s="168"/>
      <c r="G8554" s="64" t="s">
        <v>1663</v>
      </c>
      <c r="H8554" s="168" t="s">
        <v>644</v>
      </c>
      <c r="I8554" s="70"/>
      <c r="J8554" s="194"/>
      <c r="K8554" s="168"/>
      <c r="L8554" s="168"/>
      <c r="M8554" s="65"/>
    </row>
    <row r="8555" spans="2:13">
      <c r="B8555" s="66" t="s">
        <v>1659</v>
      </c>
      <c r="C8555" s="86">
        <v>722.52</v>
      </c>
      <c r="D8555" s="71" t="s">
        <v>1664</v>
      </c>
      <c r="E8555" s="90">
        <v>90</v>
      </c>
      <c r="F8555" s="68"/>
      <c r="G8555" s="72" t="s">
        <v>1664</v>
      </c>
      <c r="H8555" s="90">
        <v>81</v>
      </c>
      <c r="I8555" s="69"/>
      <c r="J8555" s="153"/>
      <c r="K8555" s="168"/>
      <c r="L8555" s="168"/>
      <c r="M8555" s="65"/>
    </row>
    <row r="8556" spans="2:13">
      <c r="B8556" s="66" t="s">
        <v>1660</v>
      </c>
      <c r="C8556" s="86">
        <v>270.74</v>
      </c>
      <c r="D8556" s="838" t="s">
        <v>1668</v>
      </c>
      <c r="E8556" s="839"/>
      <c r="F8556" s="839"/>
      <c r="G8556" s="839"/>
      <c r="H8556" s="839"/>
      <c r="I8556" s="840"/>
      <c r="J8556" s="153"/>
      <c r="K8556" s="168"/>
      <c r="L8556" s="168"/>
      <c r="M8556" s="65"/>
    </row>
    <row r="8557" spans="2:13">
      <c r="B8557" s="66" t="s">
        <v>1728</v>
      </c>
      <c r="C8557" s="86">
        <v>313.52</v>
      </c>
      <c r="D8557" s="841" t="s">
        <v>1661</v>
      </c>
      <c r="E8557" s="842"/>
      <c r="F8557" s="842"/>
      <c r="G8557" s="842" t="s">
        <v>1662</v>
      </c>
      <c r="H8557" s="842"/>
      <c r="I8557" s="843"/>
      <c r="J8557" s="153"/>
      <c r="K8557" s="168"/>
      <c r="L8557" s="168"/>
      <c r="M8557" s="65"/>
    </row>
    <row r="8558" spans="2:13">
      <c r="B8558" s="66" t="s">
        <v>1713</v>
      </c>
      <c r="C8558" s="86">
        <v>1.69</v>
      </c>
      <c r="D8558" s="63" t="s">
        <v>1663</v>
      </c>
      <c r="E8558" s="168" t="s">
        <v>950</v>
      </c>
      <c r="F8558" s="168"/>
      <c r="G8558" s="64" t="s">
        <v>1663</v>
      </c>
      <c r="H8558" s="168" t="s">
        <v>1271</v>
      </c>
      <c r="I8558" s="70"/>
      <c r="J8558" s="153"/>
      <c r="K8558" s="168"/>
      <c r="L8558" s="168"/>
      <c r="M8558" s="65"/>
    </row>
    <row r="8559" spans="2:13">
      <c r="B8559" s="66" t="s">
        <v>1714</v>
      </c>
      <c r="C8559" s="140">
        <v>1</v>
      </c>
      <c r="D8559" s="63" t="s">
        <v>1664</v>
      </c>
      <c r="E8559" s="90">
        <v>95</v>
      </c>
      <c r="F8559" s="68"/>
      <c r="G8559" s="72" t="s">
        <v>1664</v>
      </c>
      <c r="H8559" s="91">
        <v>95</v>
      </c>
      <c r="I8559" s="70"/>
      <c r="J8559" s="153"/>
      <c r="K8559" s="168"/>
      <c r="L8559" s="168"/>
      <c r="M8559" s="65"/>
    </row>
    <row r="8560" spans="2:13">
      <c r="B8560" s="844" t="s">
        <v>1671</v>
      </c>
      <c r="C8560" s="839"/>
      <c r="D8560" s="840"/>
      <c r="E8560" s="838" t="s">
        <v>1672</v>
      </c>
      <c r="F8560" s="839"/>
      <c r="G8560" s="840"/>
      <c r="H8560" s="838" t="s">
        <v>1673</v>
      </c>
      <c r="I8560" s="839"/>
      <c r="J8560" s="840"/>
      <c r="K8560" s="838" t="s">
        <v>1701</v>
      </c>
      <c r="L8560" s="839"/>
      <c r="M8560" s="845"/>
    </row>
    <row r="8561" spans="2:13">
      <c r="B8561" s="73" t="s">
        <v>1674</v>
      </c>
      <c r="C8561" s="170" t="s">
        <v>1675</v>
      </c>
      <c r="D8561" s="171" t="s">
        <v>1676</v>
      </c>
      <c r="E8561" s="169" t="s">
        <v>1674</v>
      </c>
      <c r="F8561" s="170" t="s">
        <v>1675</v>
      </c>
      <c r="G8561" s="171" t="s">
        <v>1676</v>
      </c>
      <c r="H8561" s="169" t="s">
        <v>1694</v>
      </c>
      <c r="I8561" s="170" t="s">
        <v>1731</v>
      </c>
      <c r="J8561" s="171" t="s">
        <v>1732</v>
      </c>
      <c r="K8561" s="169" t="s">
        <v>1702</v>
      </c>
      <c r="L8561" s="170"/>
      <c r="M8561" s="77" t="s">
        <v>1703</v>
      </c>
    </row>
    <row r="8562" spans="2:13">
      <c r="B8562" s="61" t="s">
        <v>1678</v>
      </c>
      <c r="C8562" s="86" t="s">
        <v>1793</v>
      </c>
      <c r="D8562" s="92">
        <v>102</v>
      </c>
      <c r="E8562" s="167" t="s">
        <v>1678</v>
      </c>
      <c r="F8562" s="94" t="s">
        <v>944</v>
      </c>
      <c r="G8562" s="92">
        <v>68</v>
      </c>
      <c r="H8562" s="167" t="s">
        <v>1695</v>
      </c>
      <c r="I8562" s="86">
        <v>0</v>
      </c>
      <c r="J8562" s="92">
        <v>0</v>
      </c>
      <c r="K8562" s="167" t="s">
        <v>1704</v>
      </c>
      <c r="L8562" s="168"/>
      <c r="M8562" s="107">
        <v>0</v>
      </c>
    </row>
    <row r="8563" spans="2:13">
      <c r="B8563" s="61" t="s">
        <v>1679</v>
      </c>
      <c r="C8563" s="86" t="s">
        <v>1722</v>
      </c>
      <c r="D8563" s="92">
        <v>0</v>
      </c>
      <c r="E8563" s="167" t="s">
        <v>1679</v>
      </c>
      <c r="F8563" s="86" t="s">
        <v>1722</v>
      </c>
      <c r="G8563" s="92">
        <v>0</v>
      </c>
      <c r="H8563" s="167" t="s">
        <v>1696</v>
      </c>
      <c r="I8563" s="86">
        <v>90</v>
      </c>
      <c r="J8563" s="92">
        <v>10</v>
      </c>
      <c r="K8563" s="167" t="s">
        <v>1735</v>
      </c>
      <c r="L8563" s="168"/>
      <c r="M8563" s="107">
        <v>31</v>
      </c>
    </row>
    <row r="8564" spans="2:13">
      <c r="B8564" s="61" t="s">
        <v>1680</v>
      </c>
      <c r="C8564" s="86" t="s">
        <v>1723</v>
      </c>
      <c r="D8564" s="92" t="s">
        <v>1723</v>
      </c>
      <c r="E8564" s="167" t="s">
        <v>1680</v>
      </c>
      <c r="F8564" s="86" t="s">
        <v>1723</v>
      </c>
      <c r="G8564" s="92" t="s">
        <v>1723</v>
      </c>
      <c r="H8564" s="167" t="s">
        <v>1697</v>
      </c>
      <c r="I8564" s="86">
        <v>0</v>
      </c>
      <c r="J8564" s="92">
        <v>30</v>
      </c>
      <c r="K8564" s="67" t="s">
        <v>1706</v>
      </c>
      <c r="L8564" s="68"/>
      <c r="M8564" s="101">
        <v>0</v>
      </c>
    </row>
    <row r="8565" spans="2:13">
      <c r="B8565" s="61" t="s">
        <v>1681</v>
      </c>
      <c r="C8565" s="86" t="s">
        <v>1722</v>
      </c>
      <c r="D8565" s="92">
        <v>0</v>
      </c>
      <c r="E8565" s="167" t="s">
        <v>1681</v>
      </c>
      <c r="F8565" s="86" t="s">
        <v>1722</v>
      </c>
      <c r="G8565" s="92">
        <v>0</v>
      </c>
      <c r="H8565" s="167" t="s">
        <v>1698</v>
      </c>
      <c r="I8565" s="86">
        <v>0</v>
      </c>
      <c r="J8565" s="92">
        <v>10</v>
      </c>
      <c r="K8565" s="838" t="s">
        <v>1707</v>
      </c>
      <c r="L8565" s="839"/>
      <c r="M8565" s="845"/>
    </row>
    <row r="8566" spans="2:13">
      <c r="B8566" s="61" t="s">
        <v>1682</v>
      </c>
      <c r="C8566" s="86" t="s">
        <v>1722</v>
      </c>
      <c r="D8566" s="92">
        <v>0</v>
      </c>
      <c r="E8566" s="167" t="s">
        <v>1682</v>
      </c>
      <c r="F8566" s="86" t="s">
        <v>1722</v>
      </c>
      <c r="G8566" s="92">
        <v>0</v>
      </c>
      <c r="H8566" s="168" t="s">
        <v>1724</v>
      </c>
      <c r="I8566" s="86">
        <v>50</v>
      </c>
      <c r="J8566" s="92">
        <v>0</v>
      </c>
      <c r="K8566" s="846" t="s">
        <v>1708</v>
      </c>
      <c r="L8566" s="847"/>
      <c r="M8566" s="107">
        <v>0</v>
      </c>
    </row>
    <row r="8567" spans="2:13">
      <c r="B8567" s="61" t="s">
        <v>1683</v>
      </c>
      <c r="C8567" s="86" t="s">
        <v>1723</v>
      </c>
      <c r="D8567" s="92" t="s">
        <v>1723</v>
      </c>
      <c r="E8567" s="167" t="s">
        <v>1683</v>
      </c>
      <c r="F8567" s="86" t="s">
        <v>1723</v>
      </c>
      <c r="G8567" s="92" t="s">
        <v>1723</v>
      </c>
      <c r="H8567" s="167" t="s">
        <v>1699</v>
      </c>
      <c r="I8567" s="86">
        <v>0</v>
      </c>
      <c r="J8567" s="92">
        <v>0</v>
      </c>
      <c r="K8567" s="846" t="s">
        <v>1709</v>
      </c>
      <c r="L8567" s="847"/>
      <c r="M8567" s="107">
        <v>0</v>
      </c>
    </row>
    <row r="8568" spans="2:13">
      <c r="B8568" s="61" t="s">
        <v>1684</v>
      </c>
      <c r="C8568" s="94" t="s">
        <v>1155</v>
      </c>
      <c r="D8568" s="92">
        <v>40</v>
      </c>
      <c r="E8568" s="167" t="s">
        <v>1684</v>
      </c>
      <c r="F8568" s="86" t="s">
        <v>1722</v>
      </c>
      <c r="G8568" s="92">
        <v>0</v>
      </c>
      <c r="H8568" s="167" t="s">
        <v>1685</v>
      </c>
      <c r="I8568" s="86">
        <v>85</v>
      </c>
      <c r="J8568" s="92">
        <v>0</v>
      </c>
      <c r="K8568" s="846" t="s">
        <v>1710</v>
      </c>
      <c r="L8568" s="847"/>
      <c r="M8568" s="107">
        <v>0</v>
      </c>
    </row>
    <row r="8569" spans="2:13">
      <c r="B8569" s="61" t="s">
        <v>1685</v>
      </c>
      <c r="C8569" s="86" t="s">
        <v>1722</v>
      </c>
      <c r="D8569" s="92">
        <v>0</v>
      </c>
      <c r="E8569" s="167" t="s">
        <v>1685</v>
      </c>
      <c r="F8569" s="86" t="s">
        <v>1722</v>
      </c>
      <c r="G8569" s="92">
        <v>0</v>
      </c>
      <c r="H8569" s="167" t="s">
        <v>1700</v>
      </c>
      <c r="I8569" s="100">
        <v>50</v>
      </c>
      <c r="J8569" s="106">
        <v>0</v>
      </c>
      <c r="K8569" s="593" t="s">
        <v>2003</v>
      </c>
      <c r="L8569" s="100"/>
      <c r="M8569" s="101" t="s">
        <v>2004</v>
      </c>
    </row>
    <row r="8570" spans="2:13">
      <c r="B8570" s="61" t="s">
        <v>1686</v>
      </c>
      <c r="C8570" s="94" t="s">
        <v>811</v>
      </c>
      <c r="D8570" s="92">
        <v>100</v>
      </c>
      <c r="E8570" s="167" t="s">
        <v>1686</v>
      </c>
      <c r="F8570" s="86" t="s">
        <v>1722</v>
      </c>
      <c r="G8570" s="92">
        <v>0</v>
      </c>
      <c r="H8570" s="848" t="s">
        <v>1712</v>
      </c>
      <c r="I8570" s="849"/>
      <c r="J8570" s="81" t="s">
        <v>1711</v>
      </c>
      <c r="K8570" s="97">
        <v>20</v>
      </c>
      <c r="L8570" s="82" t="s">
        <v>1705</v>
      </c>
      <c r="M8570" s="98">
        <v>95</v>
      </c>
    </row>
    <row r="8571" spans="2:13">
      <c r="B8571" s="61" t="s">
        <v>1687</v>
      </c>
      <c r="C8571" s="86" t="s">
        <v>1722</v>
      </c>
      <c r="D8571" s="92">
        <v>0</v>
      </c>
      <c r="E8571" s="167" t="s">
        <v>1687</v>
      </c>
      <c r="F8571" s="86" t="s">
        <v>1722</v>
      </c>
      <c r="G8571" s="92">
        <v>0</v>
      </c>
      <c r="H8571" s="168"/>
      <c r="I8571" s="168"/>
      <c r="J8571" s="168"/>
      <c r="K8571" s="168"/>
      <c r="L8571" s="168"/>
      <c r="M8571" s="65"/>
    </row>
    <row r="8572" spans="2:13">
      <c r="B8572" s="61" t="s">
        <v>1688</v>
      </c>
      <c r="C8572" s="86" t="s">
        <v>1722</v>
      </c>
      <c r="D8572" s="92">
        <v>0</v>
      </c>
      <c r="E8572" s="167" t="s">
        <v>1688</v>
      </c>
      <c r="F8572" s="86" t="s">
        <v>1722</v>
      </c>
      <c r="G8572" s="92">
        <v>0</v>
      </c>
      <c r="H8572" s="168"/>
      <c r="I8572" s="168"/>
      <c r="J8572" s="168"/>
      <c r="K8572" s="168"/>
      <c r="L8572" s="168"/>
      <c r="M8572" s="65"/>
    </row>
    <row r="8573" spans="2:13">
      <c r="B8573" s="61" t="s">
        <v>1689</v>
      </c>
      <c r="C8573" s="94" t="s">
        <v>879</v>
      </c>
      <c r="D8573" s="92">
        <v>51</v>
      </c>
      <c r="E8573" s="167" t="s">
        <v>1689</v>
      </c>
      <c r="F8573" s="96" t="s">
        <v>1195</v>
      </c>
      <c r="G8573" s="92">
        <v>75</v>
      </c>
      <c r="H8573" s="168"/>
      <c r="I8573" s="168"/>
      <c r="J8573" s="168"/>
      <c r="K8573" s="168"/>
      <c r="L8573" s="168"/>
      <c r="M8573" s="65"/>
    </row>
    <row r="8574" spans="2:13">
      <c r="B8574" s="61" t="s">
        <v>1690</v>
      </c>
      <c r="C8574" s="86" t="s">
        <v>1154</v>
      </c>
      <c r="D8574" s="92">
        <v>68</v>
      </c>
      <c r="E8574" s="167" t="s">
        <v>1690</v>
      </c>
      <c r="F8574" s="86" t="s">
        <v>1722</v>
      </c>
      <c r="G8574" s="92">
        <v>0</v>
      </c>
      <c r="H8574" s="168"/>
      <c r="I8574" s="168"/>
      <c r="J8574" s="168"/>
      <c r="K8574" s="168"/>
      <c r="L8574" s="168"/>
      <c r="M8574" s="65"/>
    </row>
    <row r="8575" spans="2:13">
      <c r="B8575" s="61" t="s">
        <v>1691</v>
      </c>
      <c r="C8575" s="86" t="s">
        <v>1722</v>
      </c>
      <c r="D8575" s="92">
        <v>0</v>
      </c>
      <c r="E8575" s="167" t="s">
        <v>1691</v>
      </c>
      <c r="F8575" s="86" t="s">
        <v>1722</v>
      </c>
      <c r="G8575" s="92">
        <v>0</v>
      </c>
      <c r="H8575" s="86" t="s">
        <v>1716</v>
      </c>
      <c r="I8575" s="168"/>
      <c r="J8575" s="85" t="s">
        <v>1717</v>
      </c>
      <c r="K8575" s="168"/>
      <c r="L8575" s="85" t="s">
        <v>1718</v>
      </c>
      <c r="M8575" s="65"/>
    </row>
    <row r="8576" spans="2:13">
      <c r="B8576" s="61" t="s">
        <v>1692</v>
      </c>
      <c r="C8576" s="86" t="s">
        <v>1722</v>
      </c>
      <c r="D8576" s="92">
        <v>0</v>
      </c>
      <c r="E8576" s="167" t="s">
        <v>1692</v>
      </c>
      <c r="F8576" s="86" t="s">
        <v>1722</v>
      </c>
      <c r="G8576" s="92">
        <v>0</v>
      </c>
      <c r="H8576" s="168"/>
      <c r="I8576" s="168"/>
      <c r="J8576" s="168"/>
      <c r="K8576" s="168"/>
      <c r="L8576" s="168"/>
      <c r="M8576" s="65"/>
    </row>
    <row r="8577" spans="2:13">
      <c r="B8577" s="61" t="s">
        <v>1677</v>
      </c>
      <c r="C8577" s="86" t="s">
        <v>752</v>
      </c>
      <c r="D8577" s="92">
        <v>80</v>
      </c>
      <c r="E8577" s="167" t="s">
        <v>1677</v>
      </c>
      <c r="F8577" s="86" t="s">
        <v>1722</v>
      </c>
      <c r="G8577" s="92">
        <v>0</v>
      </c>
      <c r="H8577" s="168"/>
      <c r="I8577" s="168"/>
      <c r="J8577" s="168"/>
      <c r="K8577" s="168"/>
      <c r="L8577" s="168"/>
      <c r="M8577" s="65"/>
    </row>
    <row r="8578" spans="2:13">
      <c r="B8578" s="61" t="s">
        <v>1693</v>
      </c>
      <c r="C8578" s="86" t="s">
        <v>963</v>
      </c>
      <c r="D8578" s="92">
        <v>80</v>
      </c>
      <c r="E8578" s="167" t="s">
        <v>1693</v>
      </c>
      <c r="F8578" s="86" t="s">
        <v>1722</v>
      </c>
      <c r="G8578" s="92">
        <v>0</v>
      </c>
      <c r="H8578" s="168"/>
      <c r="I8578" s="168"/>
      <c r="J8578" s="168"/>
      <c r="K8578" s="168"/>
      <c r="L8578" s="168"/>
      <c r="M8578" s="65"/>
    </row>
    <row r="8579" spans="2:13" ht="15.75" thickBot="1">
      <c r="B8579" s="102" t="s">
        <v>1729</v>
      </c>
      <c r="C8579" s="93"/>
      <c r="D8579" s="108">
        <v>74</v>
      </c>
      <c r="E8579" s="103" t="s">
        <v>1730</v>
      </c>
      <c r="F8579" s="93"/>
      <c r="G8579" s="108">
        <v>72</v>
      </c>
      <c r="H8579" s="83"/>
      <c r="I8579" s="83"/>
      <c r="J8579" s="83"/>
      <c r="K8579" s="83"/>
      <c r="L8579" s="83"/>
      <c r="M8579" s="84"/>
    </row>
    <row r="8580" spans="2:13" ht="15.75" thickTop="1"/>
    <row r="8582" spans="2:13" ht="15.75" thickBot="1"/>
    <row r="8583" spans="2:13" ht="16.5" thickTop="1" thickBot="1">
      <c r="B8583" s="833" t="s">
        <v>1856</v>
      </c>
      <c r="C8583" s="834"/>
      <c r="D8583" s="835" t="s">
        <v>1658</v>
      </c>
      <c r="E8583" s="836"/>
      <c r="F8583" s="836"/>
      <c r="G8583" s="836"/>
      <c r="H8583" s="836"/>
      <c r="I8583" s="837"/>
      <c r="J8583" s="141"/>
      <c r="K8583" s="59"/>
      <c r="L8583" s="59"/>
      <c r="M8583" s="60"/>
    </row>
    <row r="8584" spans="2:13" ht="15.75" thickTop="1">
      <c r="B8584" s="66" t="s">
        <v>1667</v>
      </c>
      <c r="C8584" s="612" t="s">
        <v>2116</v>
      </c>
      <c r="D8584" s="290" t="s">
        <v>1652</v>
      </c>
      <c r="E8584" s="291" t="s">
        <v>1653</v>
      </c>
      <c r="F8584" s="291" t="s">
        <v>1654</v>
      </c>
      <c r="G8584" s="291" t="s">
        <v>1656</v>
      </c>
      <c r="H8584" s="291" t="s">
        <v>1655</v>
      </c>
      <c r="I8584" s="292" t="s">
        <v>1657</v>
      </c>
      <c r="J8584" s="127"/>
      <c r="K8584" s="289"/>
      <c r="L8584" s="289"/>
      <c r="M8584" s="65"/>
    </row>
    <row r="8585" spans="2:13">
      <c r="B8585" s="66" t="s">
        <v>1757</v>
      </c>
      <c r="C8585" s="86" t="s">
        <v>1745</v>
      </c>
      <c r="D8585" s="87">
        <v>70</v>
      </c>
      <c r="E8585" s="88">
        <v>120</v>
      </c>
      <c r="F8585" s="88">
        <v>65</v>
      </c>
      <c r="G8585" s="88">
        <v>45</v>
      </c>
      <c r="H8585" s="88">
        <v>85</v>
      </c>
      <c r="I8585" s="89">
        <v>125</v>
      </c>
      <c r="J8585" s="127"/>
      <c r="K8585" s="289"/>
      <c r="L8585" s="289"/>
      <c r="M8585" s="65"/>
    </row>
    <row r="8586" spans="2:13">
      <c r="B8586" s="66" t="s">
        <v>1665</v>
      </c>
      <c r="C8586" s="86" t="s">
        <v>1</v>
      </c>
      <c r="D8586" s="838" t="s">
        <v>1669</v>
      </c>
      <c r="E8586" s="839"/>
      <c r="F8586" s="839"/>
      <c r="G8586" s="839"/>
      <c r="H8586" s="839"/>
      <c r="I8586" s="840"/>
      <c r="J8586" s="127"/>
      <c r="K8586" s="289"/>
      <c r="L8586" s="289"/>
      <c r="M8586" s="65"/>
    </row>
    <row r="8587" spans="2:13">
      <c r="B8587" s="66" t="s">
        <v>1666</v>
      </c>
      <c r="C8587" s="86" t="s">
        <v>10</v>
      </c>
      <c r="D8587" s="841" t="s">
        <v>1661</v>
      </c>
      <c r="E8587" s="842"/>
      <c r="F8587" s="842"/>
      <c r="G8587" s="842" t="s">
        <v>1662</v>
      </c>
      <c r="H8587" s="842"/>
      <c r="I8587" s="843"/>
      <c r="J8587" s="127"/>
      <c r="K8587" s="289"/>
      <c r="L8587" s="289"/>
      <c r="M8587" s="65"/>
    </row>
    <row r="8588" spans="2:13">
      <c r="B8588" s="66" t="s">
        <v>1670</v>
      </c>
      <c r="C8588" s="86" t="s">
        <v>1541</v>
      </c>
      <c r="D8588" s="63" t="s">
        <v>1663</v>
      </c>
      <c r="E8588" s="289" t="s">
        <v>1066</v>
      </c>
      <c r="F8588" s="289"/>
      <c r="G8588" s="64" t="s">
        <v>1663</v>
      </c>
      <c r="H8588" s="289" t="s">
        <v>663</v>
      </c>
      <c r="I8588" s="70"/>
      <c r="J8588" s="302"/>
      <c r="K8588" s="289"/>
      <c r="L8588" s="289"/>
      <c r="M8588" s="65"/>
    </row>
    <row r="8589" spans="2:13">
      <c r="B8589" s="66" t="s">
        <v>1659</v>
      </c>
      <c r="C8589" s="110">
        <v>1241.8599999999999</v>
      </c>
      <c r="D8589" s="71" t="s">
        <v>1664</v>
      </c>
      <c r="E8589" s="90">
        <v>70</v>
      </c>
      <c r="F8589" s="68"/>
      <c r="G8589" s="72" t="s">
        <v>1664</v>
      </c>
      <c r="H8589" s="90">
        <v>90</v>
      </c>
      <c r="I8589" s="69"/>
      <c r="J8589" s="153"/>
      <c r="K8589" s="289"/>
      <c r="L8589" s="289"/>
      <c r="M8589" s="65"/>
    </row>
    <row r="8590" spans="2:13">
      <c r="B8590" s="66" t="s">
        <v>1660</v>
      </c>
      <c r="C8590" s="140">
        <v>184.68</v>
      </c>
      <c r="D8590" s="838" t="s">
        <v>1668</v>
      </c>
      <c r="E8590" s="839"/>
      <c r="F8590" s="839"/>
      <c r="G8590" s="839"/>
      <c r="H8590" s="839"/>
      <c r="I8590" s="840"/>
      <c r="J8590" s="153"/>
      <c r="K8590" s="289"/>
      <c r="L8590" s="289"/>
      <c r="M8590" s="65"/>
    </row>
    <row r="8591" spans="2:13">
      <c r="B8591" s="66" t="s">
        <v>1728</v>
      </c>
      <c r="C8591" s="86">
        <v>551.69000000000005</v>
      </c>
      <c r="D8591" s="841" t="s">
        <v>1661</v>
      </c>
      <c r="E8591" s="842"/>
      <c r="F8591" s="842"/>
      <c r="G8591" s="842" t="s">
        <v>1662</v>
      </c>
      <c r="H8591" s="842"/>
      <c r="I8591" s="843"/>
      <c r="J8591" s="153"/>
      <c r="K8591" s="289"/>
      <c r="L8591" s="289"/>
      <c r="M8591" s="65"/>
    </row>
    <row r="8592" spans="2:13">
      <c r="B8592" s="66" t="s">
        <v>1713</v>
      </c>
      <c r="C8592" s="86">
        <v>1.08</v>
      </c>
      <c r="D8592" s="63" t="s">
        <v>1663</v>
      </c>
      <c r="E8592" s="289" t="s">
        <v>761</v>
      </c>
      <c r="F8592" s="289"/>
      <c r="G8592" s="64" t="s">
        <v>1663</v>
      </c>
      <c r="H8592" s="289" t="s">
        <v>950</v>
      </c>
      <c r="I8592" s="70"/>
      <c r="J8592" s="153"/>
      <c r="K8592" s="289"/>
      <c r="L8592" s="289"/>
      <c r="M8592" s="65"/>
    </row>
    <row r="8593" spans="2:13">
      <c r="B8593" s="66" t="s">
        <v>1714</v>
      </c>
      <c r="C8593" s="86">
        <v>1.92</v>
      </c>
      <c r="D8593" s="63" t="s">
        <v>1664</v>
      </c>
      <c r="E8593" s="90">
        <v>80</v>
      </c>
      <c r="F8593" s="68"/>
      <c r="G8593" s="72" t="s">
        <v>1664</v>
      </c>
      <c r="H8593" s="91">
        <v>95</v>
      </c>
      <c r="I8593" s="70"/>
      <c r="J8593" s="153"/>
      <c r="K8593" s="289"/>
      <c r="L8593" s="289"/>
      <c r="M8593" s="65"/>
    </row>
    <row r="8594" spans="2:13">
      <c r="B8594" s="844" t="s">
        <v>1671</v>
      </c>
      <c r="C8594" s="839"/>
      <c r="D8594" s="840"/>
      <c r="E8594" s="838" t="s">
        <v>1672</v>
      </c>
      <c r="F8594" s="839"/>
      <c r="G8594" s="840"/>
      <c r="H8594" s="838" t="s">
        <v>1673</v>
      </c>
      <c r="I8594" s="839"/>
      <c r="J8594" s="840"/>
      <c r="K8594" s="838" t="s">
        <v>1701</v>
      </c>
      <c r="L8594" s="839"/>
      <c r="M8594" s="845"/>
    </row>
    <row r="8595" spans="2:13">
      <c r="B8595" s="73" t="s">
        <v>1674</v>
      </c>
      <c r="C8595" s="291" t="s">
        <v>1675</v>
      </c>
      <c r="D8595" s="292" t="s">
        <v>1676</v>
      </c>
      <c r="E8595" s="290" t="s">
        <v>1674</v>
      </c>
      <c r="F8595" s="291" t="s">
        <v>1675</v>
      </c>
      <c r="G8595" s="292" t="s">
        <v>1676</v>
      </c>
      <c r="H8595" s="290" t="s">
        <v>1694</v>
      </c>
      <c r="I8595" s="291" t="s">
        <v>1731</v>
      </c>
      <c r="J8595" s="292" t="s">
        <v>1732</v>
      </c>
      <c r="K8595" s="290" t="s">
        <v>1702</v>
      </c>
      <c r="L8595" s="291"/>
      <c r="M8595" s="77" t="s">
        <v>1703</v>
      </c>
    </row>
    <row r="8596" spans="2:13">
      <c r="B8596" s="61" t="s">
        <v>1678</v>
      </c>
      <c r="C8596" s="86" t="s">
        <v>1144</v>
      </c>
      <c r="D8596" s="92">
        <v>102</v>
      </c>
      <c r="E8596" s="288" t="s">
        <v>1678</v>
      </c>
      <c r="F8596" s="94" t="s">
        <v>944</v>
      </c>
      <c r="G8596" s="92">
        <v>68</v>
      </c>
      <c r="H8596" s="288" t="s">
        <v>1695</v>
      </c>
      <c r="I8596" s="86">
        <v>0</v>
      </c>
      <c r="J8596" s="92">
        <v>0</v>
      </c>
      <c r="K8596" s="288" t="s">
        <v>1704</v>
      </c>
      <c r="L8596" s="289"/>
      <c r="M8596" s="107">
        <v>25</v>
      </c>
    </row>
    <row r="8597" spans="2:13">
      <c r="B8597" s="61" t="s">
        <v>1679</v>
      </c>
      <c r="C8597" s="86" t="s">
        <v>1722</v>
      </c>
      <c r="D8597" s="92">
        <v>0</v>
      </c>
      <c r="E8597" s="288" t="s">
        <v>1679</v>
      </c>
      <c r="F8597" s="86" t="s">
        <v>1722</v>
      </c>
      <c r="G8597" s="92">
        <v>0</v>
      </c>
      <c r="H8597" s="288" t="s">
        <v>1696</v>
      </c>
      <c r="I8597" s="86">
        <v>90</v>
      </c>
      <c r="J8597" s="92">
        <v>0</v>
      </c>
      <c r="K8597" s="288" t="s">
        <v>1735</v>
      </c>
      <c r="L8597" s="289"/>
      <c r="M8597" s="107">
        <v>0</v>
      </c>
    </row>
    <row r="8598" spans="2:13">
      <c r="B8598" s="61" t="s">
        <v>1680</v>
      </c>
      <c r="C8598" s="86" t="s">
        <v>1722</v>
      </c>
      <c r="D8598" s="92">
        <v>0</v>
      </c>
      <c r="E8598" s="288" t="s">
        <v>1680</v>
      </c>
      <c r="F8598" s="86" t="s">
        <v>1271</v>
      </c>
      <c r="G8598" s="92">
        <v>95</v>
      </c>
      <c r="H8598" s="288" t="s">
        <v>1697</v>
      </c>
      <c r="I8598" s="86">
        <v>100</v>
      </c>
      <c r="J8598" s="92">
        <v>20</v>
      </c>
      <c r="K8598" s="67" t="s">
        <v>1706</v>
      </c>
      <c r="L8598" s="68"/>
      <c r="M8598" s="101">
        <v>0</v>
      </c>
    </row>
    <row r="8599" spans="2:13">
      <c r="B8599" s="61" t="s">
        <v>1681</v>
      </c>
      <c r="C8599" s="86" t="s">
        <v>1722</v>
      </c>
      <c r="D8599" s="92">
        <v>0</v>
      </c>
      <c r="E8599" s="288" t="s">
        <v>1681</v>
      </c>
      <c r="F8599" s="86" t="s">
        <v>1722</v>
      </c>
      <c r="G8599" s="92">
        <v>0</v>
      </c>
      <c r="H8599" s="288" t="s">
        <v>1698</v>
      </c>
      <c r="I8599" s="86">
        <v>0</v>
      </c>
      <c r="J8599" s="92">
        <v>10</v>
      </c>
      <c r="K8599" s="838" t="s">
        <v>1707</v>
      </c>
      <c r="L8599" s="839"/>
      <c r="M8599" s="845"/>
    </row>
    <row r="8600" spans="2:13">
      <c r="B8600" s="61" t="s">
        <v>1682</v>
      </c>
      <c r="C8600" s="86" t="s">
        <v>1722</v>
      </c>
      <c r="D8600" s="92">
        <v>0</v>
      </c>
      <c r="E8600" s="288" t="s">
        <v>1682</v>
      </c>
      <c r="F8600" s="86" t="s">
        <v>1722</v>
      </c>
      <c r="G8600" s="92">
        <v>0</v>
      </c>
      <c r="H8600" s="289" t="s">
        <v>1724</v>
      </c>
      <c r="I8600" s="86">
        <v>50</v>
      </c>
      <c r="J8600" s="92">
        <v>0</v>
      </c>
      <c r="K8600" s="846" t="s">
        <v>1708</v>
      </c>
      <c r="L8600" s="847"/>
      <c r="M8600" s="107">
        <v>0</v>
      </c>
    </row>
    <row r="8601" spans="2:13">
      <c r="B8601" s="61" t="s">
        <v>1683</v>
      </c>
      <c r="C8601" s="86" t="s">
        <v>1723</v>
      </c>
      <c r="D8601" s="92" t="s">
        <v>1723</v>
      </c>
      <c r="E8601" s="288" t="s">
        <v>1683</v>
      </c>
      <c r="F8601" s="86" t="s">
        <v>1723</v>
      </c>
      <c r="G8601" s="92" t="s">
        <v>1723</v>
      </c>
      <c r="H8601" s="288" t="s">
        <v>1699</v>
      </c>
      <c r="I8601" s="86">
        <v>0</v>
      </c>
      <c r="J8601" s="92">
        <v>0</v>
      </c>
      <c r="K8601" s="846" t="s">
        <v>1709</v>
      </c>
      <c r="L8601" s="847"/>
      <c r="M8601" s="107">
        <v>0</v>
      </c>
    </row>
    <row r="8602" spans="2:13">
      <c r="B8602" s="61" t="s">
        <v>1684</v>
      </c>
      <c r="C8602" s="96" t="s">
        <v>869</v>
      </c>
      <c r="D8602" s="92">
        <v>150</v>
      </c>
      <c r="E8602" s="288" t="s">
        <v>1684</v>
      </c>
      <c r="F8602" s="94" t="s">
        <v>866</v>
      </c>
      <c r="G8602" s="92">
        <v>84</v>
      </c>
      <c r="H8602" s="288" t="s">
        <v>1685</v>
      </c>
      <c r="I8602" s="86">
        <v>85</v>
      </c>
      <c r="J8602" s="92">
        <v>30</v>
      </c>
      <c r="K8602" s="846" t="s">
        <v>1710</v>
      </c>
      <c r="L8602" s="847"/>
      <c r="M8602" s="107">
        <v>0</v>
      </c>
    </row>
    <row r="8603" spans="2:13">
      <c r="B8603" s="61" t="s">
        <v>1685</v>
      </c>
      <c r="C8603" s="86" t="s">
        <v>1095</v>
      </c>
      <c r="D8603" s="92">
        <v>80</v>
      </c>
      <c r="E8603" s="288" t="s">
        <v>1685</v>
      </c>
      <c r="F8603" s="86" t="s">
        <v>1722</v>
      </c>
      <c r="G8603" s="92">
        <v>0</v>
      </c>
      <c r="H8603" s="288" t="s">
        <v>1700</v>
      </c>
      <c r="I8603" s="100">
        <v>0</v>
      </c>
      <c r="J8603" s="106">
        <v>0</v>
      </c>
      <c r="K8603" s="593" t="s">
        <v>2003</v>
      </c>
      <c r="L8603" s="100"/>
      <c r="M8603" s="101" t="s">
        <v>2004</v>
      </c>
    </row>
    <row r="8604" spans="2:13">
      <c r="B8604" s="61" t="s">
        <v>1686</v>
      </c>
      <c r="C8604" s="86" t="s">
        <v>774</v>
      </c>
      <c r="D8604" s="92">
        <v>40</v>
      </c>
      <c r="E8604" s="288" t="s">
        <v>1686</v>
      </c>
      <c r="F8604" s="86" t="s">
        <v>1722</v>
      </c>
      <c r="G8604" s="92">
        <v>0</v>
      </c>
      <c r="H8604" s="848" t="s">
        <v>1712</v>
      </c>
      <c r="I8604" s="849"/>
      <c r="J8604" s="81" t="s">
        <v>1711</v>
      </c>
      <c r="K8604" s="97">
        <v>30</v>
      </c>
      <c r="L8604" s="82" t="s">
        <v>1705</v>
      </c>
      <c r="M8604" s="98">
        <v>245</v>
      </c>
    </row>
    <row r="8605" spans="2:13">
      <c r="B8605" s="61" t="s">
        <v>1687</v>
      </c>
      <c r="C8605" s="86" t="s">
        <v>627</v>
      </c>
      <c r="D8605" s="92">
        <v>60</v>
      </c>
      <c r="E8605" s="288" t="s">
        <v>1687</v>
      </c>
      <c r="F8605" s="86" t="s">
        <v>1722</v>
      </c>
      <c r="G8605" s="92">
        <v>0</v>
      </c>
      <c r="H8605" s="289"/>
      <c r="I8605" s="289"/>
      <c r="J8605" s="289"/>
      <c r="K8605" s="289"/>
      <c r="L8605" s="289"/>
      <c r="M8605" s="65"/>
    </row>
    <row r="8606" spans="2:13">
      <c r="B8606" s="61" t="s">
        <v>1688</v>
      </c>
      <c r="C8606" s="86" t="s">
        <v>1722</v>
      </c>
      <c r="D8606" s="92">
        <v>0</v>
      </c>
      <c r="E8606" s="288" t="s">
        <v>1688</v>
      </c>
      <c r="F8606" s="96" t="s">
        <v>806</v>
      </c>
      <c r="G8606" s="92">
        <v>50</v>
      </c>
      <c r="H8606" s="289"/>
      <c r="I8606" s="289"/>
      <c r="J8606" s="289"/>
      <c r="K8606" s="289"/>
      <c r="L8606" s="289"/>
      <c r="M8606" s="65"/>
    </row>
    <row r="8607" spans="2:13">
      <c r="B8607" s="61" t="s">
        <v>1689</v>
      </c>
      <c r="C8607" s="86" t="s">
        <v>1749</v>
      </c>
      <c r="D8607" s="92">
        <v>80</v>
      </c>
      <c r="E8607" s="288" t="s">
        <v>1689</v>
      </c>
      <c r="F8607" s="86" t="s">
        <v>1722</v>
      </c>
      <c r="G8607" s="92">
        <v>0</v>
      </c>
      <c r="H8607" s="289"/>
      <c r="I8607" s="289"/>
      <c r="J8607" s="289"/>
      <c r="K8607" s="289"/>
      <c r="L8607" s="289"/>
      <c r="M8607" s="65"/>
    </row>
    <row r="8608" spans="2:13">
      <c r="B8608" s="61" t="s">
        <v>1690</v>
      </c>
      <c r="C8608" s="86" t="s">
        <v>1722</v>
      </c>
      <c r="D8608" s="92">
        <v>0</v>
      </c>
      <c r="E8608" s="288" t="s">
        <v>1690</v>
      </c>
      <c r="F8608" s="86" t="s">
        <v>1722</v>
      </c>
      <c r="G8608" s="92">
        <v>0</v>
      </c>
      <c r="H8608" s="289"/>
      <c r="I8608" s="289"/>
      <c r="J8608" s="289"/>
      <c r="K8608" s="289"/>
      <c r="L8608" s="289"/>
      <c r="M8608" s="65"/>
    </row>
    <row r="8609" spans="2:13">
      <c r="B8609" s="61" t="s">
        <v>1691</v>
      </c>
      <c r="C8609" s="96" t="s">
        <v>1187</v>
      </c>
      <c r="D8609" s="92">
        <v>70</v>
      </c>
      <c r="E8609" s="288" t="s">
        <v>1691</v>
      </c>
      <c r="F8609" s="96" t="s">
        <v>1185</v>
      </c>
      <c r="G8609" s="92">
        <v>80</v>
      </c>
      <c r="H8609" s="86" t="s">
        <v>1716</v>
      </c>
      <c r="I8609" s="289"/>
      <c r="J8609" s="85" t="s">
        <v>1717</v>
      </c>
      <c r="K8609" s="289"/>
      <c r="L8609" s="85" t="s">
        <v>1718</v>
      </c>
      <c r="M8609" s="65"/>
    </row>
    <row r="8610" spans="2:13">
      <c r="B8610" s="61" t="s">
        <v>1692</v>
      </c>
      <c r="C8610" s="86" t="s">
        <v>1722</v>
      </c>
      <c r="D8610" s="92">
        <v>0</v>
      </c>
      <c r="E8610" s="288" t="s">
        <v>1692</v>
      </c>
      <c r="F8610" s="86" t="s">
        <v>1722</v>
      </c>
      <c r="G8610" s="92">
        <v>0</v>
      </c>
      <c r="H8610" s="289"/>
      <c r="I8610" s="289"/>
      <c r="J8610" s="289"/>
      <c r="K8610" s="289"/>
      <c r="L8610" s="289"/>
      <c r="M8610" s="65"/>
    </row>
    <row r="8611" spans="2:13">
      <c r="B8611" s="61" t="s">
        <v>1677</v>
      </c>
      <c r="C8611" s="86" t="s">
        <v>1723</v>
      </c>
      <c r="D8611" s="92" t="s">
        <v>1723</v>
      </c>
      <c r="E8611" s="288" t="s">
        <v>1677</v>
      </c>
      <c r="F8611" s="86" t="s">
        <v>1723</v>
      </c>
      <c r="G8611" s="92" t="s">
        <v>1723</v>
      </c>
      <c r="H8611" s="289"/>
      <c r="I8611" s="289"/>
      <c r="J8611" s="289"/>
      <c r="K8611" s="289"/>
      <c r="L8611" s="289"/>
      <c r="M8611" s="65"/>
    </row>
    <row r="8612" spans="2:13">
      <c r="B8612" s="61" t="s">
        <v>1693</v>
      </c>
      <c r="C8612" s="86" t="s">
        <v>964</v>
      </c>
      <c r="D8612" s="92">
        <v>75</v>
      </c>
      <c r="E8612" s="288" t="s">
        <v>1693</v>
      </c>
      <c r="F8612" s="86" t="s">
        <v>1722</v>
      </c>
      <c r="G8612" s="92">
        <v>0</v>
      </c>
      <c r="H8612" s="289"/>
      <c r="I8612" s="289"/>
      <c r="J8612" s="289"/>
      <c r="K8612" s="289"/>
      <c r="L8612" s="289"/>
      <c r="M8612" s="65"/>
    </row>
    <row r="8613" spans="2:13" ht="15.75" thickBot="1">
      <c r="B8613" s="102" t="s">
        <v>1729</v>
      </c>
      <c r="C8613" s="93"/>
      <c r="D8613" s="108">
        <v>82</v>
      </c>
      <c r="E8613" s="103" t="s">
        <v>1730</v>
      </c>
      <c r="F8613" s="93"/>
      <c r="G8613" s="108">
        <v>75</v>
      </c>
      <c r="H8613" s="83"/>
      <c r="I8613" s="83"/>
      <c r="J8613" s="83"/>
      <c r="K8613" s="83"/>
      <c r="L8613" s="83"/>
      <c r="M8613" s="84"/>
    </row>
    <row r="8614" spans="2:13" ht="15.75" thickTop="1"/>
    <row r="8616" spans="2:13" ht="15.75" thickBot="1"/>
    <row r="8617" spans="2:13" ht="16.5" thickTop="1" thickBot="1">
      <c r="B8617" s="833" t="s">
        <v>1928</v>
      </c>
      <c r="C8617" s="834"/>
      <c r="D8617" s="835" t="s">
        <v>1658</v>
      </c>
      <c r="E8617" s="836"/>
      <c r="F8617" s="836"/>
      <c r="G8617" s="836"/>
      <c r="H8617" s="836"/>
      <c r="I8617" s="837"/>
      <c r="J8617" s="333"/>
      <c r="K8617" s="59"/>
      <c r="L8617" s="59"/>
      <c r="M8617" s="60"/>
    </row>
    <row r="8618" spans="2:13" ht="15.75" thickTop="1">
      <c r="B8618" s="66" t="s">
        <v>1667</v>
      </c>
      <c r="C8618" s="604" t="s">
        <v>2075</v>
      </c>
      <c r="D8618" s="429" t="s">
        <v>1652</v>
      </c>
      <c r="E8618" s="430" t="s">
        <v>1653</v>
      </c>
      <c r="F8618" s="430" t="s">
        <v>1654</v>
      </c>
      <c r="G8618" s="430" t="s">
        <v>1656</v>
      </c>
      <c r="H8618" s="430" t="s">
        <v>1655</v>
      </c>
      <c r="I8618" s="431" t="s">
        <v>1657</v>
      </c>
      <c r="J8618" s="217"/>
      <c r="K8618" s="428"/>
      <c r="L8618" s="428"/>
      <c r="M8618" s="65"/>
    </row>
    <row r="8619" spans="2:13">
      <c r="B8619" s="66" t="s">
        <v>1757</v>
      </c>
      <c r="C8619" s="86" t="s">
        <v>1762</v>
      </c>
      <c r="D8619" s="87">
        <v>65</v>
      </c>
      <c r="E8619" s="88">
        <v>90</v>
      </c>
      <c r="F8619" s="88">
        <v>120</v>
      </c>
      <c r="G8619" s="88">
        <v>85</v>
      </c>
      <c r="H8619" s="88">
        <v>70</v>
      </c>
      <c r="I8619" s="89">
        <v>60</v>
      </c>
      <c r="J8619" s="217"/>
      <c r="K8619" s="428"/>
      <c r="L8619" s="428"/>
      <c r="M8619" s="65"/>
    </row>
    <row r="8620" spans="2:13">
      <c r="B8620" s="66" t="s">
        <v>1665</v>
      </c>
      <c r="C8620" s="86" t="s">
        <v>12</v>
      </c>
      <c r="D8620" s="838" t="s">
        <v>1669</v>
      </c>
      <c r="E8620" s="839"/>
      <c r="F8620" s="839"/>
      <c r="G8620" s="839"/>
      <c r="H8620" s="839"/>
      <c r="I8620" s="840"/>
      <c r="J8620" s="217"/>
      <c r="K8620" s="428"/>
      <c r="L8620" s="428"/>
      <c r="M8620" s="65"/>
    </row>
    <row r="8621" spans="2:13">
      <c r="B8621" s="66" t="s">
        <v>1666</v>
      </c>
      <c r="C8621" s="86" t="s">
        <v>1723</v>
      </c>
      <c r="D8621" s="841" t="s">
        <v>1661</v>
      </c>
      <c r="E8621" s="842"/>
      <c r="F8621" s="842"/>
      <c r="G8621" s="842" t="s">
        <v>1662</v>
      </c>
      <c r="H8621" s="842"/>
      <c r="I8621" s="843"/>
      <c r="J8621" s="217"/>
      <c r="K8621" s="428"/>
      <c r="L8621" s="428"/>
      <c r="M8621" s="65"/>
    </row>
    <row r="8622" spans="2:13">
      <c r="B8622" s="66" t="s">
        <v>1670</v>
      </c>
      <c r="C8622" s="86" t="s">
        <v>1497</v>
      </c>
      <c r="D8622" s="63" t="s">
        <v>1663</v>
      </c>
      <c r="E8622" s="428" t="s">
        <v>1722</v>
      </c>
      <c r="F8622" s="428"/>
      <c r="G8622" s="64" t="s">
        <v>1663</v>
      </c>
      <c r="H8622" s="428" t="s">
        <v>1723</v>
      </c>
      <c r="I8622" s="70"/>
      <c r="J8622" s="217"/>
      <c r="K8622" s="428"/>
      <c r="L8622" s="428"/>
      <c r="M8622" s="65"/>
    </row>
    <row r="8623" spans="2:13">
      <c r="B8623" s="66" t="s">
        <v>1659</v>
      </c>
      <c r="C8623" s="86">
        <v>54.74</v>
      </c>
      <c r="D8623" s="71" t="s">
        <v>1664</v>
      </c>
      <c r="E8623" s="90">
        <v>0</v>
      </c>
      <c r="F8623" s="68"/>
      <c r="G8623" s="72" t="s">
        <v>1664</v>
      </c>
      <c r="H8623" s="90" t="s">
        <v>1723</v>
      </c>
      <c r="I8623" s="69"/>
      <c r="J8623" s="217"/>
      <c r="K8623" s="428"/>
      <c r="L8623" s="428"/>
      <c r="M8623" s="65"/>
    </row>
    <row r="8624" spans="2:13">
      <c r="B8624" s="66" t="s">
        <v>1660</v>
      </c>
      <c r="C8624" s="140">
        <v>351.5</v>
      </c>
      <c r="D8624" s="838" t="s">
        <v>1668</v>
      </c>
      <c r="E8624" s="839"/>
      <c r="F8624" s="839"/>
      <c r="G8624" s="839"/>
      <c r="H8624" s="839"/>
      <c r="I8624" s="840"/>
      <c r="J8624" s="217"/>
      <c r="K8624" s="428"/>
      <c r="L8624" s="428"/>
      <c r="M8624" s="65"/>
    </row>
    <row r="8625" spans="2:13">
      <c r="B8625" s="66" t="s">
        <v>1728</v>
      </c>
      <c r="C8625" s="86">
        <v>274.55</v>
      </c>
      <c r="D8625" s="841" t="s">
        <v>1661</v>
      </c>
      <c r="E8625" s="842"/>
      <c r="F8625" s="842"/>
      <c r="G8625" s="842" t="s">
        <v>1662</v>
      </c>
      <c r="H8625" s="842"/>
      <c r="I8625" s="843"/>
      <c r="J8625" s="217"/>
      <c r="K8625" s="428"/>
      <c r="L8625" s="428"/>
      <c r="M8625" s="65"/>
    </row>
    <row r="8626" spans="2:13">
      <c r="B8626" s="66" t="s">
        <v>1713</v>
      </c>
      <c r="C8626" s="140">
        <v>1</v>
      </c>
      <c r="D8626" s="63" t="s">
        <v>1663</v>
      </c>
      <c r="E8626" s="428" t="s">
        <v>1216</v>
      </c>
      <c r="F8626" s="428"/>
      <c r="G8626" s="64" t="s">
        <v>1663</v>
      </c>
      <c r="H8626" s="428" t="s">
        <v>1723</v>
      </c>
      <c r="I8626" s="70"/>
      <c r="J8626" s="217"/>
      <c r="K8626" s="428"/>
      <c r="L8626" s="428"/>
      <c r="M8626" s="65"/>
    </row>
    <row r="8627" spans="2:13">
      <c r="B8627" s="66" t="s">
        <v>1714</v>
      </c>
      <c r="C8627" s="86">
        <v>0.92</v>
      </c>
      <c r="D8627" s="63" t="s">
        <v>1664</v>
      </c>
      <c r="E8627" s="90">
        <v>90</v>
      </c>
      <c r="F8627" s="68"/>
      <c r="G8627" s="72" t="s">
        <v>1664</v>
      </c>
      <c r="H8627" s="91" t="s">
        <v>1723</v>
      </c>
      <c r="I8627" s="70"/>
      <c r="J8627" s="217"/>
      <c r="K8627" s="428"/>
      <c r="L8627" s="428"/>
      <c r="M8627" s="65"/>
    </row>
    <row r="8628" spans="2:13">
      <c r="B8628" s="844" t="s">
        <v>1671</v>
      </c>
      <c r="C8628" s="839"/>
      <c r="D8628" s="840"/>
      <c r="E8628" s="838" t="s">
        <v>1672</v>
      </c>
      <c r="F8628" s="839"/>
      <c r="G8628" s="840"/>
      <c r="H8628" s="838" t="s">
        <v>1673</v>
      </c>
      <c r="I8628" s="839"/>
      <c r="J8628" s="840"/>
      <c r="K8628" s="838" t="s">
        <v>1701</v>
      </c>
      <c r="L8628" s="839"/>
      <c r="M8628" s="845"/>
    </row>
    <row r="8629" spans="2:13">
      <c r="B8629" s="73" t="s">
        <v>1674</v>
      </c>
      <c r="C8629" s="430" t="s">
        <v>1675</v>
      </c>
      <c r="D8629" s="431" t="s">
        <v>1676</v>
      </c>
      <c r="E8629" s="429" t="s">
        <v>1674</v>
      </c>
      <c r="F8629" s="430" t="s">
        <v>1675</v>
      </c>
      <c r="G8629" s="431" t="s">
        <v>1676</v>
      </c>
      <c r="H8629" s="429" t="s">
        <v>1694</v>
      </c>
      <c r="I8629" s="430" t="s">
        <v>1731</v>
      </c>
      <c r="J8629" s="431" t="s">
        <v>1732</v>
      </c>
      <c r="K8629" s="429" t="s">
        <v>1702</v>
      </c>
      <c r="L8629" s="430"/>
      <c r="M8629" s="77" t="s">
        <v>1703</v>
      </c>
    </row>
    <row r="8630" spans="2:13">
      <c r="B8630" s="61" t="s">
        <v>1678</v>
      </c>
      <c r="C8630" s="86" t="s">
        <v>1144</v>
      </c>
      <c r="D8630" s="92">
        <v>102</v>
      </c>
      <c r="E8630" s="427" t="s">
        <v>1678</v>
      </c>
      <c r="F8630" s="94" t="s">
        <v>944</v>
      </c>
      <c r="G8630" s="92">
        <v>68</v>
      </c>
      <c r="H8630" s="427" t="s">
        <v>1695</v>
      </c>
      <c r="I8630" s="86">
        <v>75</v>
      </c>
      <c r="J8630" s="92">
        <v>10</v>
      </c>
      <c r="K8630" s="427" t="s">
        <v>1704</v>
      </c>
      <c r="L8630" s="428"/>
      <c r="M8630" s="107">
        <v>0</v>
      </c>
    </row>
    <row r="8631" spans="2:13">
      <c r="B8631" s="61" t="s">
        <v>1679</v>
      </c>
      <c r="C8631" s="86" t="s">
        <v>1722</v>
      </c>
      <c r="D8631" s="92">
        <v>0</v>
      </c>
      <c r="E8631" s="427" t="s">
        <v>1679</v>
      </c>
      <c r="F8631" s="86" t="s">
        <v>844</v>
      </c>
      <c r="G8631" s="92">
        <v>102</v>
      </c>
      <c r="H8631" s="427" t="s">
        <v>1696</v>
      </c>
      <c r="I8631" s="86">
        <v>90</v>
      </c>
      <c r="J8631" s="92">
        <v>10</v>
      </c>
      <c r="K8631" s="427" t="s">
        <v>1735</v>
      </c>
      <c r="L8631" s="428"/>
      <c r="M8631" s="107">
        <v>0</v>
      </c>
    </row>
    <row r="8632" spans="2:13">
      <c r="B8632" s="61" t="s">
        <v>1680</v>
      </c>
      <c r="C8632" s="86" t="s">
        <v>1722</v>
      </c>
      <c r="D8632" s="92">
        <v>0</v>
      </c>
      <c r="E8632" s="427" t="s">
        <v>1680</v>
      </c>
      <c r="F8632" s="86" t="s">
        <v>1722</v>
      </c>
      <c r="G8632" s="92">
        <v>0</v>
      </c>
      <c r="H8632" s="427" t="s">
        <v>1697</v>
      </c>
      <c r="I8632" s="86">
        <v>0</v>
      </c>
      <c r="J8632" s="92">
        <v>20</v>
      </c>
      <c r="K8632" s="67" t="s">
        <v>1706</v>
      </c>
      <c r="L8632" s="68"/>
      <c r="M8632" s="101">
        <v>0</v>
      </c>
    </row>
    <row r="8633" spans="2:13">
      <c r="B8633" s="61" t="s">
        <v>1681</v>
      </c>
      <c r="C8633" s="86" t="s">
        <v>1722</v>
      </c>
      <c r="D8633" s="92">
        <v>0</v>
      </c>
      <c r="E8633" s="427" t="s">
        <v>1681</v>
      </c>
      <c r="F8633" s="96" t="s">
        <v>1307</v>
      </c>
      <c r="G8633" s="92">
        <v>95</v>
      </c>
      <c r="H8633" s="427" t="s">
        <v>1698</v>
      </c>
      <c r="I8633" s="86">
        <v>0</v>
      </c>
      <c r="J8633" s="92">
        <v>0</v>
      </c>
      <c r="K8633" s="838" t="s">
        <v>1707</v>
      </c>
      <c r="L8633" s="839"/>
      <c r="M8633" s="845"/>
    </row>
    <row r="8634" spans="2:13">
      <c r="B8634" s="61" t="s">
        <v>1682</v>
      </c>
      <c r="C8634" s="86" t="s">
        <v>1722</v>
      </c>
      <c r="D8634" s="92">
        <v>0</v>
      </c>
      <c r="E8634" s="427" t="s">
        <v>1682</v>
      </c>
      <c r="F8634" s="86" t="s">
        <v>1722</v>
      </c>
      <c r="G8634" s="92">
        <v>0</v>
      </c>
      <c r="H8634" s="428" t="s">
        <v>1724</v>
      </c>
      <c r="I8634" s="86">
        <v>50</v>
      </c>
      <c r="J8634" s="92">
        <v>0</v>
      </c>
      <c r="K8634" s="846" t="s">
        <v>1708</v>
      </c>
      <c r="L8634" s="847"/>
      <c r="M8634" s="107">
        <v>0</v>
      </c>
    </row>
    <row r="8635" spans="2:13">
      <c r="B8635" s="61" t="s">
        <v>1683</v>
      </c>
      <c r="C8635" s="86" t="s">
        <v>1722</v>
      </c>
      <c r="D8635" s="92">
        <v>0</v>
      </c>
      <c r="E8635" s="427" t="s">
        <v>1683</v>
      </c>
      <c r="F8635" s="86" t="s">
        <v>1722</v>
      </c>
      <c r="G8635" s="92">
        <v>0</v>
      </c>
      <c r="H8635" s="427" t="s">
        <v>1699</v>
      </c>
      <c r="I8635" s="86">
        <v>0</v>
      </c>
      <c r="J8635" s="92">
        <v>10</v>
      </c>
      <c r="K8635" s="846" t="s">
        <v>1709</v>
      </c>
      <c r="L8635" s="847"/>
      <c r="M8635" s="107">
        <v>0</v>
      </c>
    </row>
    <row r="8636" spans="2:13">
      <c r="B8636" s="61" t="s">
        <v>1684</v>
      </c>
      <c r="C8636" s="86" t="s">
        <v>1722</v>
      </c>
      <c r="D8636" s="92">
        <v>0</v>
      </c>
      <c r="E8636" s="427" t="s">
        <v>1684</v>
      </c>
      <c r="F8636" s="86" t="s">
        <v>1722</v>
      </c>
      <c r="G8636" s="92">
        <v>0</v>
      </c>
      <c r="H8636" s="427" t="s">
        <v>1685</v>
      </c>
      <c r="I8636" s="86">
        <v>85</v>
      </c>
      <c r="J8636" s="92">
        <v>30</v>
      </c>
      <c r="K8636" s="846" t="s">
        <v>1710</v>
      </c>
      <c r="L8636" s="847"/>
      <c r="M8636" s="107">
        <v>0</v>
      </c>
    </row>
    <row r="8637" spans="2:13">
      <c r="B8637" s="61" t="s">
        <v>1685</v>
      </c>
      <c r="C8637" s="86" t="s">
        <v>1723</v>
      </c>
      <c r="D8637" s="92" t="s">
        <v>1723</v>
      </c>
      <c r="E8637" s="427" t="s">
        <v>1685</v>
      </c>
      <c r="F8637" s="86" t="s">
        <v>1723</v>
      </c>
      <c r="G8637" s="92" t="s">
        <v>1723</v>
      </c>
      <c r="H8637" s="427" t="s">
        <v>1700</v>
      </c>
      <c r="I8637" s="100">
        <v>0</v>
      </c>
      <c r="J8637" s="106">
        <v>0</v>
      </c>
      <c r="K8637" s="593" t="s">
        <v>2003</v>
      </c>
      <c r="L8637" s="100"/>
      <c r="M8637" s="101">
        <v>0</v>
      </c>
    </row>
    <row r="8638" spans="2:13">
      <c r="B8638" s="61" t="s">
        <v>1686</v>
      </c>
      <c r="C8638" s="86" t="s">
        <v>1722</v>
      </c>
      <c r="D8638" s="92">
        <v>0</v>
      </c>
      <c r="E8638" s="427" t="s">
        <v>1686</v>
      </c>
      <c r="F8638" s="86" t="s">
        <v>1722</v>
      </c>
      <c r="G8638" s="92">
        <v>0</v>
      </c>
      <c r="H8638" s="848" t="s">
        <v>1712</v>
      </c>
      <c r="I8638" s="849"/>
      <c r="J8638" s="81" t="s">
        <v>1711</v>
      </c>
      <c r="K8638" s="97">
        <v>10</v>
      </c>
      <c r="L8638" s="82" t="s">
        <v>1705</v>
      </c>
      <c r="M8638" s="98">
        <v>205</v>
      </c>
    </row>
    <row r="8639" spans="2:13">
      <c r="B8639" s="61" t="s">
        <v>1687</v>
      </c>
      <c r="C8639" s="86" t="s">
        <v>1722</v>
      </c>
      <c r="D8639" s="92">
        <v>0</v>
      </c>
      <c r="E8639" s="427" t="s">
        <v>1687</v>
      </c>
      <c r="F8639" s="86" t="s">
        <v>1722</v>
      </c>
      <c r="G8639" s="92">
        <v>0</v>
      </c>
      <c r="H8639" s="428"/>
      <c r="I8639" s="428"/>
      <c r="J8639" s="428"/>
      <c r="K8639" s="428"/>
      <c r="L8639" s="428"/>
      <c r="M8639" s="65"/>
    </row>
    <row r="8640" spans="2:13">
      <c r="B8640" s="61" t="s">
        <v>1688</v>
      </c>
      <c r="C8640" s="86" t="s">
        <v>1722</v>
      </c>
      <c r="D8640" s="92">
        <v>0</v>
      </c>
      <c r="E8640" s="427" t="s">
        <v>1688</v>
      </c>
      <c r="F8640" s="86" t="s">
        <v>1111</v>
      </c>
      <c r="G8640" s="92">
        <v>65</v>
      </c>
      <c r="H8640" s="428"/>
      <c r="I8640" s="428"/>
      <c r="J8640" s="428"/>
      <c r="K8640" s="428"/>
      <c r="L8640" s="428"/>
      <c r="M8640" s="65"/>
    </row>
    <row r="8641" spans="2:13">
      <c r="B8641" s="61" t="s">
        <v>1689</v>
      </c>
      <c r="C8641" s="86" t="s">
        <v>1722</v>
      </c>
      <c r="D8641" s="92">
        <v>0</v>
      </c>
      <c r="E8641" s="427" t="s">
        <v>1689</v>
      </c>
      <c r="F8641" s="86" t="s">
        <v>1722</v>
      </c>
      <c r="G8641" s="92">
        <v>0</v>
      </c>
      <c r="H8641" s="428"/>
      <c r="I8641" s="428"/>
      <c r="J8641" s="428"/>
      <c r="K8641" s="428"/>
      <c r="L8641" s="428"/>
      <c r="M8641" s="65"/>
    </row>
    <row r="8642" spans="2:13">
      <c r="B8642" s="61" t="s">
        <v>1690</v>
      </c>
      <c r="C8642" s="86" t="s">
        <v>1162</v>
      </c>
      <c r="D8642" s="92">
        <v>49</v>
      </c>
      <c r="E8642" s="427" t="s">
        <v>1690</v>
      </c>
      <c r="F8642" s="86" t="s">
        <v>1722</v>
      </c>
      <c r="G8642" s="92">
        <v>0</v>
      </c>
      <c r="H8642" s="428"/>
      <c r="I8642" s="428"/>
      <c r="J8642" s="428"/>
      <c r="K8642" s="428"/>
      <c r="L8642" s="428"/>
      <c r="M8642" s="65"/>
    </row>
    <row r="8643" spans="2:13">
      <c r="B8643" s="61" t="s">
        <v>1691</v>
      </c>
      <c r="C8643" s="86" t="s">
        <v>1722</v>
      </c>
      <c r="D8643" s="92">
        <v>0</v>
      </c>
      <c r="E8643" s="427" t="s">
        <v>1691</v>
      </c>
      <c r="F8643" s="96" t="s">
        <v>1185</v>
      </c>
      <c r="G8643" s="92">
        <v>80</v>
      </c>
      <c r="H8643" s="86" t="s">
        <v>1716</v>
      </c>
      <c r="I8643" s="428"/>
      <c r="J8643" s="85" t="s">
        <v>1717</v>
      </c>
      <c r="K8643" s="428"/>
      <c r="L8643" s="85" t="s">
        <v>1718</v>
      </c>
      <c r="M8643" s="65"/>
    </row>
    <row r="8644" spans="2:13">
      <c r="B8644" s="61" t="s">
        <v>1692</v>
      </c>
      <c r="C8644" s="86" t="s">
        <v>1722</v>
      </c>
      <c r="D8644" s="92">
        <v>0</v>
      </c>
      <c r="E8644" s="427" t="s">
        <v>1692</v>
      </c>
      <c r="F8644" s="86" t="s">
        <v>1722</v>
      </c>
      <c r="G8644" s="92">
        <v>0</v>
      </c>
      <c r="H8644" s="428"/>
      <c r="I8644" s="428"/>
      <c r="J8644" s="428"/>
      <c r="K8644" s="428"/>
      <c r="L8644" s="428"/>
      <c r="M8644" s="65"/>
    </row>
    <row r="8645" spans="2:13">
      <c r="B8645" s="61" t="s">
        <v>1677</v>
      </c>
      <c r="C8645" s="86" t="s">
        <v>1081</v>
      </c>
      <c r="D8645" s="92">
        <v>75</v>
      </c>
      <c r="E8645" s="427" t="s">
        <v>1677</v>
      </c>
      <c r="F8645" s="86" t="s">
        <v>761</v>
      </c>
      <c r="G8645" s="92">
        <v>80</v>
      </c>
      <c r="H8645" s="428"/>
      <c r="I8645" s="428"/>
      <c r="J8645" s="428"/>
      <c r="K8645" s="428"/>
      <c r="L8645" s="428"/>
      <c r="M8645" s="65"/>
    </row>
    <row r="8646" spans="2:13">
      <c r="B8646" s="61" t="s">
        <v>1693</v>
      </c>
      <c r="C8646" s="86" t="s">
        <v>909</v>
      </c>
      <c r="D8646" s="92">
        <v>75</v>
      </c>
      <c r="E8646" s="427" t="s">
        <v>1693</v>
      </c>
      <c r="F8646" s="86" t="s">
        <v>1722</v>
      </c>
      <c r="G8646" s="92">
        <v>0</v>
      </c>
      <c r="H8646" s="428"/>
      <c r="I8646" s="428"/>
      <c r="J8646" s="428"/>
      <c r="K8646" s="428"/>
      <c r="L8646" s="428"/>
      <c r="M8646" s="65"/>
    </row>
    <row r="8647" spans="2:13" ht="15.75" thickBot="1">
      <c r="B8647" s="102" t="s">
        <v>1729</v>
      </c>
      <c r="C8647" s="93"/>
      <c r="D8647" s="108">
        <v>75</v>
      </c>
      <c r="E8647" s="103" t="s">
        <v>1730</v>
      </c>
      <c r="F8647" s="93"/>
      <c r="G8647" s="108">
        <v>82</v>
      </c>
      <c r="H8647" s="83"/>
      <c r="I8647" s="83"/>
      <c r="J8647" s="83"/>
      <c r="K8647" s="83"/>
      <c r="L8647" s="83"/>
      <c r="M8647" s="84"/>
    </row>
    <row r="8648" spans="2:13" ht="16.5" thickTop="1" thickBot="1"/>
    <row r="8649" spans="2:13" ht="16.5" thickTop="1" thickBot="1">
      <c r="B8649" s="833" t="s">
        <v>1959</v>
      </c>
      <c r="C8649" s="834"/>
      <c r="D8649" s="835" t="s">
        <v>1658</v>
      </c>
      <c r="E8649" s="836"/>
      <c r="F8649" s="836"/>
      <c r="G8649" s="836"/>
      <c r="H8649" s="836"/>
      <c r="I8649" s="837"/>
      <c r="J8649" s="190"/>
      <c r="K8649" s="59"/>
      <c r="L8649" s="59"/>
      <c r="M8649" s="60"/>
    </row>
    <row r="8650" spans="2:13" ht="15.75" thickTop="1">
      <c r="B8650" s="66" t="s">
        <v>1667</v>
      </c>
      <c r="C8650" s="604" t="s">
        <v>2062</v>
      </c>
      <c r="D8650" s="517" t="s">
        <v>1652</v>
      </c>
      <c r="E8650" s="518" t="s">
        <v>1653</v>
      </c>
      <c r="F8650" s="518" t="s">
        <v>1654</v>
      </c>
      <c r="G8650" s="518" t="s">
        <v>1656</v>
      </c>
      <c r="H8650" s="518" t="s">
        <v>1655</v>
      </c>
      <c r="I8650" s="519" t="s">
        <v>1657</v>
      </c>
      <c r="J8650" s="191"/>
      <c r="K8650" s="516"/>
      <c r="L8650" s="516"/>
      <c r="M8650" s="65"/>
    </row>
    <row r="8651" spans="2:13">
      <c r="B8651" s="66" t="s">
        <v>1757</v>
      </c>
      <c r="C8651" s="86" t="s">
        <v>1792</v>
      </c>
      <c r="D8651" s="87">
        <v>110</v>
      </c>
      <c r="E8651" s="88">
        <v>78</v>
      </c>
      <c r="F8651" s="88">
        <v>73</v>
      </c>
      <c r="G8651" s="88">
        <v>76</v>
      </c>
      <c r="H8651" s="88">
        <v>71</v>
      </c>
      <c r="I8651" s="89">
        <v>60</v>
      </c>
      <c r="J8651" s="191"/>
      <c r="K8651" s="516"/>
      <c r="L8651" s="516"/>
      <c r="M8651" s="65"/>
    </row>
    <row r="8652" spans="2:13">
      <c r="B8652" s="66" t="s">
        <v>1665</v>
      </c>
      <c r="C8652" s="86" t="s">
        <v>16</v>
      </c>
      <c r="D8652" s="838" t="s">
        <v>1669</v>
      </c>
      <c r="E8652" s="839"/>
      <c r="F8652" s="839"/>
      <c r="G8652" s="839"/>
      <c r="H8652" s="839"/>
      <c r="I8652" s="840"/>
      <c r="J8652" s="191"/>
      <c r="K8652" s="516"/>
      <c r="L8652" s="516"/>
      <c r="M8652" s="65"/>
    </row>
    <row r="8653" spans="2:13">
      <c r="B8653" s="66" t="s">
        <v>1666</v>
      </c>
      <c r="C8653" s="86" t="s">
        <v>9</v>
      </c>
      <c r="D8653" s="841" t="s">
        <v>1661</v>
      </c>
      <c r="E8653" s="842"/>
      <c r="F8653" s="842"/>
      <c r="G8653" s="842" t="s">
        <v>1662</v>
      </c>
      <c r="H8653" s="842"/>
      <c r="I8653" s="843"/>
      <c r="J8653" s="191"/>
      <c r="K8653" s="516"/>
      <c r="L8653" s="516"/>
      <c r="M8653" s="65"/>
    </row>
    <row r="8654" spans="2:13">
      <c r="B8654" s="66" t="s">
        <v>1670</v>
      </c>
      <c r="C8654" s="96" t="s">
        <v>1412</v>
      </c>
      <c r="D8654" s="63" t="s">
        <v>1663</v>
      </c>
      <c r="E8654" s="516" t="s">
        <v>644</v>
      </c>
      <c r="F8654" s="516"/>
      <c r="G8654" s="64" t="s">
        <v>1663</v>
      </c>
      <c r="H8654" s="516" t="s">
        <v>811</v>
      </c>
      <c r="I8654" s="70"/>
      <c r="J8654" s="294"/>
      <c r="K8654" s="516"/>
      <c r="L8654" s="516"/>
      <c r="M8654" s="65"/>
    </row>
    <row r="8655" spans="2:13">
      <c r="B8655" s="66" t="s">
        <v>1659</v>
      </c>
      <c r="C8655" s="86">
        <v>497.68</v>
      </c>
      <c r="D8655" s="71" t="s">
        <v>1664</v>
      </c>
      <c r="E8655" s="90">
        <v>81</v>
      </c>
      <c r="F8655" s="68"/>
      <c r="G8655" s="72" t="s">
        <v>1664</v>
      </c>
      <c r="H8655" s="90">
        <v>100</v>
      </c>
      <c r="I8655" s="69"/>
      <c r="J8655" s="145"/>
      <c r="K8655" s="516"/>
      <c r="L8655" s="516"/>
      <c r="M8655" s="65"/>
    </row>
    <row r="8656" spans="2:13">
      <c r="B8656" s="66" t="s">
        <v>1660</v>
      </c>
      <c r="C8656" s="86">
        <v>389.38</v>
      </c>
      <c r="D8656" s="838" t="s">
        <v>1668</v>
      </c>
      <c r="E8656" s="839"/>
      <c r="F8656" s="839"/>
      <c r="G8656" s="839"/>
      <c r="H8656" s="839"/>
      <c r="I8656" s="840"/>
      <c r="J8656" s="145"/>
      <c r="K8656" s="516"/>
      <c r="L8656" s="516"/>
      <c r="M8656" s="65"/>
    </row>
    <row r="8657" spans="2:13">
      <c r="B8657" s="66" t="s">
        <v>1728</v>
      </c>
      <c r="C8657" s="86">
        <v>252.01</v>
      </c>
      <c r="D8657" s="841" t="s">
        <v>1661</v>
      </c>
      <c r="E8657" s="842"/>
      <c r="F8657" s="842"/>
      <c r="G8657" s="842" t="s">
        <v>1662</v>
      </c>
      <c r="H8657" s="842"/>
      <c r="I8657" s="843"/>
      <c r="J8657" s="145"/>
      <c r="K8657" s="516"/>
      <c r="L8657" s="516"/>
      <c r="M8657" s="65"/>
    </row>
    <row r="8658" spans="2:13">
      <c r="B8658" s="66" t="s">
        <v>1713</v>
      </c>
      <c r="C8658" s="86">
        <v>1.69</v>
      </c>
      <c r="D8658" s="63" t="s">
        <v>1663</v>
      </c>
      <c r="E8658" s="516" t="s">
        <v>1271</v>
      </c>
      <c r="F8658" s="516"/>
      <c r="G8658" s="64" t="s">
        <v>1663</v>
      </c>
      <c r="H8658" s="516" t="s">
        <v>810</v>
      </c>
      <c r="I8658" s="70"/>
      <c r="J8658" s="145"/>
      <c r="K8658" s="516"/>
      <c r="L8658" s="516"/>
      <c r="M8658" s="65"/>
    </row>
    <row r="8659" spans="2:13">
      <c r="B8659" s="66" t="s">
        <v>1714</v>
      </c>
      <c r="C8659" s="86">
        <v>0.92</v>
      </c>
      <c r="D8659" s="63" t="s">
        <v>1664</v>
      </c>
      <c r="E8659" s="90">
        <v>95</v>
      </c>
      <c r="F8659" s="68"/>
      <c r="G8659" s="72" t="s">
        <v>1664</v>
      </c>
      <c r="H8659" s="91">
        <v>90</v>
      </c>
      <c r="I8659" s="70"/>
      <c r="J8659" s="145"/>
      <c r="K8659" s="516"/>
      <c r="L8659" s="516"/>
      <c r="M8659" s="65"/>
    </row>
    <row r="8660" spans="2:13">
      <c r="B8660" s="844" t="s">
        <v>1671</v>
      </c>
      <c r="C8660" s="839"/>
      <c r="D8660" s="840"/>
      <c r="E8660" s="838" t="s">
        <v>1672</v>
      </c>
      <c r="F8660" s="839"/>
      <c r="G8660" s="840"/>
      <c r="H8660" s="838" t="s">
        <v>1673</v>
      </c>
      <c r="I8660" s="839"/>
      <c r="J8660" s="840"/>
      <c r="K8660" s="838" t="s">
        <v>1701</v>
      </c>
      <c r="L8660" s="839"/>
      <c r="M8660" s="845"/>
    </row>
    <row r="8661" spans="2:13">
      <c r="B8661" s="73" t="s">
        <v>1674</v>
      </c>
      <c r="C8661" s="518" t="s">
        <v>1675</v>
      </c>
      <c r="D8661" s="519" t="s">
        <v>1676</v>
      </c>
      <c r="E8661" s="517" t="s">
        <v>1674</v>
      </c>
      <c r="F8661" s="518" t="s">
        <v>1675</v>
      </c>
      <c r="G8661" s="519" t="s">
        <v>1676</v>
      </c>
      <c r="H8661" s="517" t="s">
        <v>1694</v>
      </c>
      <c r="I8661" s="518" t="s">
        <v>1731</v>
      </c>
      <c r="J8661" s="519" t="s">
        <v>1732</v>
      </c>
      <c r="K8661" s="517" t="s">
        <v>1702</v>
      </c>
      <c r="L8661" s="518"/>
      <c r="M8661" s="77" t="s">
        <v>1703</v>
      </c>
    </row>
    <row r="8662" spans="2:13">
      <c r="B8662" s="61" t="s">
        <v>1678</v>
      </c>
      <c r="C8662" s="86" t="s">
        <v>1144</v>
      </c>
      <c r="D8662" s="92">
        <v>102</v>
      </c>
      <c r="E8662" s="515" t="s">
        <v>1678</v>
      </c>
      <c r="F8662" s="94" t="s">
        <v>944</v>
      </c>
      <c r="G8662" s="92">
        <v>68</v>
      </c>
      <c r="H8662" s="515" t="s">
        <v>1695</v>
      </c>
      <c r="I8662" s="86">
        <v>0</v>
      </c>
      <c r="J8662" s="92">
        <v>0</v>
      </c>
      <c r="K8662" s="515" t="s">
        <v>1704</v>
      </c>
      <c r="L8662" s="516"/>
      <c r="M8662" s="107">
        <v>0</v>
      </c>
    </row>
    <row r="8663" spans="2:13">
      <c r="B8663" s="61" t="s">
        <v>1679</v>
      </c>
      <c r="C8663" s="86" t="s">
        <v>1722</v>
      </c>
      <c r="D8663" s="92">
        <v>0</v>
      </c>
      <c r="E8663" s="515" t="s">
        <v>1679</v>
      </c>
      <c r="F8663" s="86" t="s">
        <v>1722</v>
      </c>
      <c r="G8663" s="92">
        <v>0</v>
      </c>
      <c r="H8663" s="515" t="s">
        <v>1696</v>
      </c>
      <c r="I8663" s="86">
        <v>90</v>
      </c>
      <c r="J8663" s="92">
        <v>0</v>
      </c>
      <c r="K8663" s="515" t="s">
        <v>1735</v>
      </c>
      <c r="L8663" s="516"/>
      <c r="M8663" s="107">
        <v>0</v>
      </c>
    </row>
    <row r="8664" spans="2:13">
      <c r="B8664" s="61" t="s">
        <v>1680</v>
      </c>
      <c r="C8664" s="86" t="s">
        <v>1723</v>
      </c>
      <c r="D8664" s="92" t="s">
        <v>1723</v>
      </c>
      <c r="E8664" s="515" t="s">
        <v>1680</v>
      </c>
      <c r="F8664" s="86" t="s">
        <v>1723</v>
      </c>
      <c r="G8664" s="92" t="s">
        <v>1723</v>
      </c>
      <c r="H8664" s="515" t="s">
        <v>1697</v>
      </c>
      <c r="I8664" s="86">
        <v>0</v>
      </c>
      <c r="J8664" s="92">
        <v>20</v>
      </c>
      <c r="K8664" s="67" t="s">
        <v>1706</v>
      </c>
      <c r="L8664" s="68"/>
      <c r="M8664" s="101">
        <v>0</v>
      </c>
    </row>
    <row r="8665" spans="2:13">
      <c r="B8665" s="61" t="s">
        <v>1681</v>
      </c>
      <c r="C8665" s="86" t="s">
        <v>1232</v>
      </c>
      <c r="D8665" s="92">
        <v>65</v>
      </c>
      <c r="E8665" s="515" t="s">
        <v>1681</v>
      </c>
      <c r="F8665" s="86" t="s">
        <v>1722</v>
      </c>
      <c r="G8665" s="92">
        <v>0</v>
      </c>
      <c r="H8665" s="515" t="s">
        <v>1698</v>
      </c>
      <c r="I8665" s="86">
        <v>0</v>
      </c>
      <c r="J8665" s="92">
        <v>10</v>
      </c>
      <c r="K8665" s="838" t="s">
        <v>1707</v>
      </c>
      <c r="L8665" s="839"/>
      <c r="M8665" s="845"/>
    </row>
    <row r="8666" spans="2:13">
      <c r="B8666" s="61" t="s">
        <v>1682</v>
      </c>
      <c r="C8666" s="86" t="s">
        <v>1722</v>
      </c>
      <c r="D8666" s="92">
        <v>0</v>
      </c>
      <c r="E8666" s="515" t="s">
        <v>1682</v>
      </c>
      <c r="F8666" s="86" t="s">
        <v>1722</v>
      </c>
      <c r="G8666" s="92">
        <v>0</v>
      </c>
      <c r="H8666" s="516" t="s">
        <v>1724</v>
      </c>
      <c r="I8666" s="86">
        <v>50</v>
      </c>
      <c r="J8666" s="92">
        <v>0</v>
      </c>
      <c r="K8666" s="846" t="s">
        <v>1708</v>
      </c>
      <c r="L8666" s="847"/>
      <c r="M8666" s="107">
        <v>0</v>
      </c>
    </row>
    <row r="8667" spans="2:13">
      <c r="B8667" s="61" t="s">
        <v>1683</v>
      </c>
      <c r="C8667" s="86" t="s">
        <v>1722</v>
      </c>
      <c r="D8667" s="92">
        <v>0</v>
      </c>
      <c r="E8667" s="515" t="s">
        <v>1683</v>
      </c>
      <c r="F8667" s="86" t="s">
        <v>950</v>
      </c>
      <c r="G8667" s="92">
        <v>95</v>
      </c>
      <c r="H8667" s="515" t="s">
        <v>1699</v>
      </c>
      <c r="I8667" s="86">
        <v>0</v>
      </c>
      <c r="J8667" s="92">
        <v>30</v>
      </c>
      <c r="K8667" s="846" t="s">
        <v>1709</v>
      </c>
      <c r="L8667" s="847"/>
      <c r="M8667" s="107">
        <v>0</v>
      </c>
    </row>
    <row r="8668" spans="2:13">
      <c r="B8668" s="61" t="s">
        <v>1684</v>
      </c>
      <c r="C8668" s="94" t="s">
        <v>1155</v>
      </c>
      <c r="D8668" s="92">
        <v>40</v>
      </c>
      <c r="E8668" s="515" t="s">
        <v>1684</v>
      </c>
      <c r="F8668" s="86" t="s">
        <v>1722</v>
      </c>
      <c r="G8668" s="92">
        <v>0</v>
      </c>
      <c r="H8668" s="515" t="s">
        <v>1685</v>
      </c>
      <c r="I8668" s="86">
        <v>85</v>
      </c>
      <c r="J8668" s="92">
        <v>0</v>
      </c>
      <c r="K8668" s="846" t="s">
        <v>1710</v>
      </c>
      <c r="L8668" s="847"/>
      <c r="M8668" s="107">
        <v>0</v>
      </c>
    </row>
    <row r="8669" spans="2:13">
      <c r="B8669" s="61" t="s">
        <v>1685</v>
      </c>
      <c r="C8669" s="86" t="s">
        <v>1722</v>
      </c>
      <c r="D8669" s="92">
        <v>0</v>
      </c>
      <c r="E8669" s="515" t="s">
        <v>1685</v>
      </c>
      <c r="F8669" s="86" t="s">
        <v>1722</v>
      </c>
      <c r="G8669" s="92">
        <v>0</v>
      </c>
      <c r="H8669" s="515" t="s">
        <v>1700</v>
      </c>
      <c r="I8669" s="100">
        <v>0</v>
      </c>
      <c r="J8669" s="106">
        <v>0</v>
      </c>
      <c r="K8669" s="593" t="s">
        <v>2003</v>
      </c>
      <c r="L8669" s="100"/>
      <c r="M8669" s="101">
        <v>0</v>
      </c>
    </row>
    <row r="8670" spans="2:13">
      <c r="B8670" s="61" t="s">
        <v>1686</v>
      </c>
      <c r="C8670" s="86" t="s">
        <v>1723</v>
      </c>
      <c r="D8670" s="92" t="s">
        <v>1723</v>
      </c>
      <c r="E8670" s="515" t="s">
        <v>1686</v>
      </c>
      <c r="F8670" s="86" t="s">
        <v>1723</v>
      </c>
      <c r="G8670" s="92" t="s">
        <v>1723</v>
      </c>
      <c r="H8670" s="848" t="s">
        <v>1712</v>
      </c>
      <c r="I8670" s="849"/>
      <c r="J8670" s="81" t="s">
        <v>1711</v>
      </c>
      <c r="K8670" s="97">
        <v>20</v>
      </c>
      <c r="L8670" s="82" t="s">
        <v>1705</v>
      </c>
      <c r="M8670" s="98">
        <v>75</v>
      </c>
    </row>
    <row r="8671" spans="2:13">
      <c r="B8671" s="61" t="s">
        <v>1687</v>
      </c>
      <c r="C8671" s="86" t="s">
        <v>693</v>
      </c>
      <c r="D8671" s="92">
        <v>36</v>
      </c>
      <c r="E8671" s="515" t="s">
        <v>1687</v>
      </c>
      <c r="F8671" s="86" t="s">
        <v>1722</v>
      </c>
      <c r="G8671" s="92">
        <v>0</v>
      </c>
      <c r="H8671" s="516"/>
      <c r="I8671" s="516"/>
      <c r="J8671" s="516"/>
      <c r="K8671" s="516"/>
      <c r="L8671" s="516"/>
      <c r="M8671" s="65"/>
    </row>
    <row r="8672" spans="2:13">
      <c r="B8672" s="61" t="s">
        <v>1688</v>
      </c>
      <c r="C8672" s="96" t="s">
        <v>1372</v>
      </c>
      <c r="D8672" s="92">
        <v>72</v>
      </c>
      <c r="E8672" s="515" t="s">
        <v>1688</v>
      </c>
      <c r="F8672" s="94" t="s">
        <v>882</v>
      </c>
      <c r="G8672" s="92">
        <v>24</v>
      </c>
      <c r="H8672" s="516"/>
      <c r="I8672" s="516"/>
      <c r="J8672" s="516"/>
      <c r="K8672" s="516"/>
      <c r="L8672" s="516"/>
      <c r="M8672" s="65"/>
    </row>
    <row r="8673" spans="2:13">
      <c r="B8673" s="61" t="s">
        <v>1689</v>
      </c>
      <c r="C8673" s="86" t="s">
        <v>1722</v>
      </c>
      <c r="D8673" s="92">
        <v>0</v>
      </c>
      <c r="E8673" s="515" t="s">
        <v>1689</v>
      </c>
      <c r="F8673" s="86" t="s">
        <v>1722</v>
      </c>
      <c r="G8673" s="92">
        <v>0</v>
      </c>
      <c r="H8673" s="516"/>
      <c r="I8673" s="516"/>
      <c r="J8673" s="516"/>
      <c r="K8673" s="516"/>
      <c r="L8673" s="516"/>
      <c r="M8673" s="65"/>
    </row>
    <row r="8674" spans="2:13">
      <c r="B8674" s="61" t="s">
        <v>1690</v>
      </c>
      <c r="C8674" s="94" t="s">
        <v>1252</v>
      </c>
      <c r="D8674" s="92">
        <v>80</v>
      </c>
      <c r="E8674" s="515" t="s">
        <v>1690</v>
      </c>
      <c r="F8674" s="86" t="s">
        <v>1722</v>
      </c>
      <c r="G8674" s="92">
        <v>0</v>
      </c>
      <c r="H8674" s="516"/>
      <c r="I8674" s="516"/>
      <c r="J8674" s="516"/>
      <c r="K8674" s="516"/>
      <c r="L8674" s="516"/>
      <c r="M8674" s="65"/>
    </row>
    <row r="8675" spans="2:13">
      <c r="B8675" s="61" t="s">
        <v>1691</v>
      </c>
      <c r="C8675" s="86" t="s">
        <v>1722</v>
      </c>
      <c r="D8675" s="92">
        <v>0</v>
      </c>
      <c r="E8675" s="515" t="s">
        <v>1691</v>
      </c>
      <c r="F8675" s="86" t="s">
        <v>1722</v>
      </c>
      <c r="G8675" s="92">
        <v>0</v>
      </c>
      <c r="H8675" s="86" t="s">
        <v>1716</v>
      </c>
      <c r="I8675" s="516"/>
      <c r="J8675" s="85" t="s">
        <v>1717</v>
      </c>
      <c r="K8675" s="516"/>
      <c r="L8675" s="85" t="s">
        <v>1718</v>
      </c>
      <c r="M8675" s="65"/>
    </row>
    <row r="8676" spans="2:13">
      <c r="B8676" s="61" t="s">
        <v>1692</v>
      </c>
      <c r="C8676" s="86" t="s">
        <v>1722</v>
      </c>
      <c r="D8676" s="92">
        <v>0</v>
      </c>
      <c r="E8676" s="515" t="s">
        <v>1692</v>
      </c>
      <c r="F8676" s="86" t="s">
        <v>1722</v>
      </c>
      <c r="G8676" s="92">
        <v>0</v>
      </c>
      <c r="H8676" s="516"/>
      <c r="I8676" s="516"/>
      <c r="J8676" s="516"/>
      <c r="K8676" s="516"/>
      <c r="L8676" s="516"/>
      <c r="M8676" s="65"/>
    </row>
    <row r="8677" spans="2:13">
      <c r="B8677" s="61" t="s">
        <v>1677</v>
      </c>
      <c r="C8677" s="86" t="s">
        <v>1722</v>
      </c>
      <c r="D8677" s="92">
        <v>0</v>
      </c>
      <c r="E8677" s="515" t="s">
        <v>1677</v>
      </c>
      <c r="F8677" s="86" t="s">
        <v>1722</v>
      </c>
      <c r="G8677" s="92">
        <v>0</v>
      </c>
      <c r="H8677" s="516"/>
      <c r="I8677" s="516"/>
      <c r="J8677" s="516"/>
      <c r="K8677" s="516"/>
      <c r="L8677" s="516"/>
      <c r="M8677" s="65"/>
    </row>
    <row r="8678" spans="2:13">
      <c r="B8678" s="61" t="s">
        <v>1693</v>
      </c>
      <c r="C8678" s="86" t="s">
        <v>1722</v>
      </c>
      <c r="D8678" s="92">
        <v>0</v>
      </c>
      <c r="E8678" s="515" t="s">
        <v>1693</v>
      </c>
      <c r="F8678" s="86" t="s">
        <v>1722</v>
      </c>
      <c r="G8678" s="92">
        <v>0</v>
      </c>
      <c r="H8678" s="516"/>
      <c r="I8678" s="516"/>
      <c r="J8678" s="516"/>
      <c r="K8678" s="516"/>
      <c r="L8678" s="516"/>
      <c r="M8678" s="65"/>
    </row>
    <row r="8679" spans="2:13" ht="15.75" thickBot="1">
      <c r="B8679" s="102" t="s">
        <v>1729</v>
      </c>
      <c r="C8679" s="93"/>
      <c r="D8679" s="108">
        <v>66</v>
      </c>
      <c r="E8679" s="103" t="s">
        <v>1730</v>
      </c>
      <c r="F8679" s="93"/>
      <c r="G8679" s="108">
        <v>62</v>
      </c>
      <c r="H8679" s="83"/>
      <c r="I8679" s="83"/>
      <c r="J8679" s="83"/>
      <c r="K8679" s="83"/>
      <c r="L8679" s="83"/>
      <c r="M8679" s="84"/>
    </row>
    <row r="8680" spans="2:13" ht="15.75" thickTop="1"/>
    <row r="8682" spans="2:13" ht="15.75" thickBot="1"/>
    <row r="8683" spans="2:13" ht="16.5" thickTop="1" thickBot="1">
      <c r="B8683" s="833" t="s">
        <v>2118</v>
      </c>
      <c r="C8683" s="834"/>
      <c r="D8683" s="835" t="s">
        <v>1658</v>
      </c>
      <c r="E8683" s="836"/>
      <c r="F8683" s="836"/>
      <c r="G8683" s="836"/>
      <c r="H8683" s="836"/>
      <c r="I8683" s="837"/>
      <c r="J8683" s="131"/>
      <c r="K8683" s="59"/>
      <c r="L8683" s="59"/>
      <c r="M8683" s="60"/>
    </row>
    <row r="8684" spans="2:13" ht="15.75" thickTop="1">
      <c r="B8684" s="66" t="s">
        <v>1667</v>
      </c>
      <c r="C8684" s="617" t="s">
        <v>2083</v>
      </c>
      <c r="D8684" s="616" t="s">
        <v>1652</v>
      </c>
      <c r="E8684" s="617" t="s">
        <v>1653</v>
      </c>
      <c r="F8684" s="617" t="s">
        <v>1654</v>
      </c>
      <c r="G8684" s="617" t="s">
        <v>1656</v>
      </c>
      <c r="H8684" s="617" t="s">
        <v>1655</v>
      </c>
      <c r="I8684" s="618" t="s">
        <v>1657</v>
      </c>
      <c r="J8684" s="132"/>
      <c r="K8684" s="620"/>
      <c r="L8684" s="620"/>
      <c r="M8684" s="65"/>
    </row>
    <row r="8685" spans="2:13">
      <c r="B8685" s="66" t="s">
        <v>1757</v>
      </c>
      <c r="C8685" s="86" t="s">
        <v>1792</v>
      </c>
      <c r="D8685" s="87">
        <v>140</v>
      </c>
      <c r="E8685" s="88">
        <v>70</v>
      </c>
      <c r="F8685" s="88">
        <v>45</v>
      </c>
      <c r="G8685" s="88">
        <v>75</v>
      </c>
      <c r="H8685" s="88">
        <v>50</v>
      </c>
      <c r="I8685" s="89">
        <v>45</v>
      </c>
      <c r="J8685" s="132"/>
      <c r="K8685" s="620"/>
      <c r="L8685" s="620"/>
      <c r="M8685" s="65"/>
    </row>
    <row r="8686" spans="2:13">
      <c r="B8686" s="66" t="s">
        <v>1665</v>
      </c>
      <c r="C8686" s="86" t="s">
        <v>11</v>
      </c>
      <c r="D8686" s="838" t="s">
        <v>1669</v>
      </c>
      <c r="E8686" s="839"/>
      <c r="F8686" s="839"/>
      <c r="G8686" s="839"/>
      <c r="H8686" s="839"/>
      <c r="I8686" s="840"/>
      <c r="J8686" s="132"/>
      <c r="K8686" s="620"/>
      <c r="L8686" s="620"/>
      <c r="M8686" s="65"/>
    </row>
    <row r="8687" spans="2:13">
      <c r="B8687" s="66" t="s">
        <v>1666</v>
      </c>
      <c r="C8687" s="86" t="s">
        <v>1723</v>
      </c>
      <c r="D8687" s="841" t="s">
        <v>1661</v>
      </c>
      <c r="E8687" s="842"/>
      <c r="F8687" s="842"/>
      <c r="G8687" s="842" t="s">
        <v>1662</v>
      </c>
      <c r="H8687" s="842"/>
      <c r="I8687" s="843"/>
      <c r="J8687" s="132"/>
      <c r="K8687" s="620"/>
      <c r="L8687" s="620"/>
      <c r="M8687" s="65"/>
    </row>
    <row r="8688" spans="2:13">
      <c r="B8688" s="66" t="s">
        <v>1670</v>
      </c>
      <c r="C8688" s="95" t="s">
        <v>1431</v>
      </c>
      <c r="D8688" s="63" t="s">
        <v>1663</v>
      </c>
      <c r="E8688" s="620" t="s">
        <v>1144</v>
      </c>
      <c r="F8688" s="620"/>
      <c r="G8688" s="64" t="s">
        <v>1663</v>
      </c>
      <c r="H8688" s="620" t="s">
        <v>1723</v>
      </c>
      <c r="I8688" s="70"/>
      <c r="J8688" s="132"/>
      <c r="K8688" s="620"/>
      <c r="L8688" s="620"/>
      <c r="M8688" s="65"/>
    </row>
    <row r="8689" spans="2:13">
      <c r="B8689" s="66" t="s">
        <v>1659</v>
      </c>
      <c r="C8689" s="140">
        <v>99.99</v>
      </c>
      <c r="D8689" s="71" t="s">
        <v>1664</v>
      </c>
      <c r="E8689" s="90">
        <v>102</v>
      </c>
      <c r="F8689" s="68"/>
      <c r="G8689" s="72" t="s">
        <v>1664</v>
      </c>
      <c r="H8689" s="90" t="s">
        <v>1723</v>
      </c>
      <c r="I8689" s="69"/>
      <c r="J8689" s="132"/>
      <c r="K8689" s="620"/>
      <c r="L8689" s="620"/>
      <c r="M8689" s="65"/>
    </row>
    <row r="8690" spans="2:13">
      <c r="B8690" s="66" t="s">
        <v>1660</v>
      </c>
      <c r="C8690" s="140">
        <v>241.02</v>
      </c>
      <c r="D8690" s="838" t="s">
        <v>1668</v>
      </c>
      <c r="E8690" s="839"/>
      <c r="F8690" s="839"/>
      <c r="G8690" s="839"/>
      <c r="H8690" s="839"/>
      <c r="I8690" s="840"/>
      <c r="J8690" s="132"/>
      <c r="K8690" s="620"/>
      <c r="L8690" s="620"/>
      <c r="M8690" s="65"/>
    </row>
    <row r="8691" spans="2:13">
      <c r="B8691" s="66" t="s">
        <v>1728</v>
      </c>
      <c r="C8691" s="140">
        <v>748.09</v>
      </c>
      <c r="D8691" s="841" t="s">
        <v>1661</v>
      </c>
      <c r="E8691" s="842"/>
      <c r="F8691" s="842"/>
      <c r="G8691" s="842" t="s">
        <v>1662</v>
      </c>
      <c r="H8691" s="842"/>
      <c r="I8691" s="843"/>
      <c r="J8691" s="132"/>
      <c r="K8691" s="620"/>
      <c r="L8691" s="620"/>
      <c r="M8691" s="65"/>
    </row>
    <row r="8692" spans="2:13">
      <c r="B8692" s="66" t="s">
        <v>1713</v>
      </c>
      <c r="C8692" s="140">
        <v>2.15</v>
      </c>
      <c r="D8692" s="63" t="s">
        <v>1663</v>
      </c>
      <c r="E8692" s="620" t="s">
        <v>946</v>
      </c>
      <c r="F8692" s="620"/>
      <c r="G8692" s="64" t="s">
        <v>1663</v>
      </c>
      <c r="H8692" s="620" t="s">
        <v>1723</v>
      </c>
      <c r="I8692" s="70"/>
      <c r="J8692" s="132"/>
      <c r="K8692" s="620"/>
      <c r="L8692" s="620"/>
      <c r="M8692" s="65"/>
    </row>
    <row r="8693" spans="2:13">
      <c r="B8693" s="66" t="s">
        <v>1714</v>
      </c>
      <c r="C8693" s="140">
        <v>0.69</v>
      </c>
      <c r="D8693" s="63" t="s">
        <v>1664</v>
      </c>
      <c r="E8693" s="90">
        <v>90</v>
      </c>
      <c r="F8693" s="68"/>
      <c r="G8693" s="72" t="s">
        <v>1664</v>
      </c>
      <c r="H8693" s="91" t="s">
        <v>1723</v>
      </c>
      <c r="I8693" s="70"/>
      <c r="J8693" s="132"/>
      <c r="K8693" s="620"/>
      <c r="L8693" s="620"/>
      <c r="M8693" s="65"/>
    </row>
    <row r="8694" spans="2:13">
      <c r="B8694" s="844" t="s">
        <v>1671</v>
      </c>
      <c r="C8694" s="839"/>
      <c r="D8694" s="840"/>
      <c r="E8694" s="838" t="s">
        <v>1672</v>
      </c>
      <c r="F8694" s="839"/>
      <c r="G8694" s="840"/>
      <c r="H8694" s="838" t="s">
        <v>1673</v>
      </c>
      <c r="I8694" s="839"/>
      <c r="J8694" s="840"/>
      <c r="K8694" s="838" t="s">
        <v>1701</v>
      </c>
      <c r="L8694" s="839"/>
      <c r="M8694" s="845"/>
    </row>
    <row r="8695" spans="2:13">
      <c r="B8695" s="73" t="s">
        <v>1674</v>
      </c>
      <c r="C8695" s="617" t="s">
        <v>1675</v>
      </c>
      <c r="D8695" s="618" t="s">
        <v>1676</v>
      </c>
      <c r="E8695" s="616" t="s">
        <v>1674</v>
      </c>
      <c r="F8695" s="617" t="s">
        <v>1675</v>
      </c>
      <c r="G8695" s="618" t="s">
        <v>1676</v>
      </c>
      <c r="H8695" s="616" t="s">
        <v>1694</v>
      </c>
      <c r="I8695" s="617" t="s">
        <v>1731</v>
      </c>
      <c r="J8695" s="618" t="s">
        <v>1732</v>
      </c>
      <c r="K8695" s="616" t="s">
        <v>1702</v>
      </c>
      <c r="L8695" s="617"/>
      <c r="M8695" s="77" t="s">
        <v>1703</v>
      </c>
    </row>
    <row r="8696" spans="2:13">
      <c r="B8696" s="61" t="s">
        <v>1678</v>
      </c>
      <c r="C8696" s="86" t="s">
        <v>1723</v>
      </c>
      <c r="D8696" s="92" t="s">
        <v>1723</v>
      </c>
      <c r="E8696" s="619" t="s">
        <v>1678</v>
      </c>
      <c r="F8696" s="86" t="s">
        <v>1723</v>
      </c>
      <c r="G8696" s="92" t="s">
        <v>1723</v>
      </c>
      <c r="H8696" s="619" t="s">
        <v>1695</v>
      </c>
      <c r="I8696" s="86">
        <v>0</v>
      </c>
      <c r="J8696" s="92">
        <v>10</v>
      </c>
      <c r="K8696" s="619" t="s">
        <v>1704</v>
      </c>
      <c r="L8696" s="620"/>
      <c r="M8696" s="107">
        <v>55</v>
      </c>
    </row>
    <row r="8697" spans="2:13">
      <c r="B8697" s="61" t="s">
        <v>1679</v>
      </c>
      <c r="C8697" s="86" t="s">
        <v>847</v>
      </c>
      <c r="D8697" s="92">
        <v>75</v>
      </c>
      <c r="E8697" s="619" t="s">
        <v>1679</v>
      </c>
      <c r="F8697" s="86" t="s">
        <v>844</v>
      </c>
      <c r="G8697" s="92">
        <v>102</v>
      </c>
      <c r="H8697" s="619" t="s">
        <v>1696</v>
      </c>
      <c r="I8697" s="86">
        <v>90</v>
      </c>
      <c r="J8697" s="92">
        <v>20</v>
      </c>
      <c r="K8697" s="619" t="s">
        <v>1735</v>
      </c>
      <c r="L8697" s="620"/>
      <c r="M8697" s="107">
        <v>25</v>
      </c>
    </row>
    <row r="8698" spans="2:13">
      <c r="B8698" s="61" t="s">
        <v>1680</v>
      </c>
      <c r="C8698" s="86" t="s">
        <v>1722</v>
      </c>
      <c r="D8698" s="92">
        <v>0</v>
      </c>
      <c r="E8698" s="619" t="s">
        <v>1680</v>
      </c>
      <c r="F8698" s="96" t="s">
        <v>1346</v>
      </c>
      <c r="G8698" s="92">
        <v>60</v>
      </c>
      <c r="H8698" s="619" t="s">
        <v>1697</v>
      </c>
      <c r="I8698" s="86">
        <v>0</v>
      </c>
      <c r="J8698" s="92">
        <v>0</v>
      </c>
      <c r="K8698" s="67" t="s">
        <v>1706</v>
      </c>
      <c r="L8698" s="68"/>
      <c r="M8698" s="101">
        <v>50</v>
      </c>
    </row>
    <row r="8699" spans="2:13">
      <c r="B8699" s="61" t="s">
        <v>1681</v>
      </c>
      <c r="C8699" s="109" t="s">
        <v>1784</v>
      </c>
      <c r="D8699" s="92">
        <v>75</v>
      </c>
      <c r="E8699" s="619" t="s">
        <v>1681</v>
      </c>
      <c r="F8699" s="96" t="s">
        <v>1307</v>
      </c>
      <c r="G8699" s="92">
        <v>95</v>
      </c>
      <c r="H8699" s="619" t="s">
        <v>1698</v>
      </c>
      <c r="I8699" s="86">
        <v>0</v>
      </c>
      <c r="J8699" s="92">
        <v>10</v>
      </c>
      <c r="K8699" s="838" t="s">
        <v>1707</v>
      </c>
      <c r="L8699" s="839"/>
      <c r="M8699" s="845"/>
    </row>
    <row r="8700" spans="2:13">
      <c r="B8700" s="61" t="s">
        <v>1682</v>
      </c>
      <c r="C8700" s="86" t="s">
        <v>1722</v>
      </c>
      <c r="D8700" s="92">
        <v>0</v>
      </c>
      <c r="E8700" s="619" t="s">
        <v>1682</v>
      </c>
      <c r="F8700" s="86" t="s">
        <v>889</v>
      </c>
      <c r="G8700" s="92">
        <v>80</v>
      </c>
      <c r="H8700" s="620" t="s">
        <v>1724</v>
      </c>
      <c r="I8700" s="86">
        <v>50</v>
      </c>
      <c r="J8700" s="92">
        <v>0</v>
      </c>
      <c r="K8700" s="846" t="s">
        <v>1708</v>
      </c>
      <c r="L8700" s="847"/>
      <c r="M8700" s="107">
        <v>0</v>
      </c>
    </row>
    <row r="8701" spans="2:13">
      <c r="B8701" s="61" t="s">
        <v>1683</v>
      </c>
      <c r="C8701" s="86" t="s">
        <v>953</v>
      </c>
      <c r="D8701" s="92">
        <v>75</v>
      </c>
      <c r="E8701" s="619" t="s">
        <v>1683</v>
      </c>
      <c r="F8701" s="86" t="s">
        <v>950</v>
      </c>
      <c r="G8701" s="92">
        <v>95</v>
      </c>
      <c r="H8701" s="619" t="s">
        <v>1699</v>
      </c>
      <c r="I8701" s="86">
        <v>100</v>
      </c>
      <c r="J8701" s="92">
        <v>30</v>
      </c>
      <c r="K8701" s="846" t="s">
        <v>1709</v>
      </c>
      <c r="L8701" s="847"/>
      <c r="M8701" s="107">
        <v>0</v>
      </c>
    </row>
    <row r="8702" spans="2:13">
      <c r="B8702" s="61" t="s">
        <v>1684</v>
      </c>
      <c r="C8702" s="96" t="s">
        <v>869</v>
      </c>
      <c r="D8702" s="92">
        <v>150</v>
      </c>
      <c r="E8702" s="619" t="s">
        <v>1684</v>
      </c>
      <c r="F8702" s="94" t="s">
        <v>866</v>
      </c>
      <c r="G8702" s="92">
        <v>84</v>
      </c>
      <c r="H8702" s="619" t="s">
        <v>1685</v>
      </c>
      <c r="I8702" s="86">
        <v>85</v>
      </c>
      <c r="J8702" s="92">
        <v>0</v>
      </c>
      <c r="K8702" s="846" t="s">
        <v>1710</v>
      </c>
      <c r="L8702" s="847"/>
      <c r="M8702" s="107">
        <v>100</v>
      </c>
    </row>
    <row r="8703" spans="2:13">
      <c r="B8703" s="61" t="s">
        <v>1685</v>
      </c>
      <c r="C8703" s="86" t="s">
        <v>1722</v>
      </c>
      <c r="D8703" s="92">
        <v>0</v>
      </c>
      <c r="E8703" s="619" t="s">
        <v>1685</v>
      </c>
      <c r="F8703" s="86" t="s">
        <v>1722</v>
      </c>
      <c r="G8703" s="92">
        <v>0</v>
      </c>
      <c r="H8703" s="619" t="s">
        <v>1700</v>
      </c>
      <c r="I8703" s="100">
        <v>55</v>
      </c>
      <c r="J8703" s="106">
        <v>0</v>
      </c>
      <c r="K8703" s="593" t="s">
        <v>2003</v>
      </c>
      <c r="L8703" s="100"/>
      <c r="M8703" s="101">
        <v>0</v>
      </c>
    </row>
    <row r="8704" spans="2:13">
      <c r="B8704" s="61" t="s">
        <v>1686</v>
      </c>
      <c r="C8704" s="86" t="s">
        <v>774</v>
      </c>
      <c r="D8704" s="92">
        <v>40</v>
      </c>
      <c r="E8704" s="619" t="s">
        <v>1686</v>
      </c>
      <c r="F8704" s="86" t="s">
        <v>1722</v>
      </c>
      <c r="G8704" s="92">
        <v>0</v>
      </c>
      <c r="H8704" s="848" t="s">
        <v>1712</v>
      </c>
      <c r="I8704" s="849"/>
      <c r="J8704" s="81" t="s">
        <v>1711</v>
      </c>
      <c r="K8704" s="97">
        <v>30</v>
      </c>
      <c r="L8704" s="82" t="s">
        <v>1705</v>
      </c>
      <c r="M8704" s="98">
        <v>270</v>
      </c>
    </row>
    <row r="8705" spans="2:13">
      <c r="B8705" s="61" t="s">
        <v>1687</v>
      </c>
      <c r="C8705" s="86" t="s">
        <v>693</v>
      </c>
      <c r="D8705" s="92">
        <v>36</v>
      </c>
      <c r="E8705" s="619" t="s">
        <v>1687</v>
      </c>
      <c r="F8705" s="86" t="s">
        <v>1722</v>
      </c>
      <c r="G8705" s="92">
        <v>0</v>
      </c>
      <c r="H8705" s="620"/>
      <c r="I8705" s="620"/>
      <c r="J8705" s="620"/>
      <c r="K8705" s="620"/>
      <c r="L8705" s="620"/>
      <c r="M8705" s="65"/>
    </row>
    <row r="8706" spans="2:13">
      <c r="B8706" s="61" t="s">
        <v>1688</v>
      </c>
      <c r="C8706" s="86" t="s">
        <v>1722</v>
      </c>
      <c r="D8706" s="92">
        <v>0</v>
      </c>
      <c r="E8706" s="619" t="s">
        <v>1688</v>
      </c>
      <c r="F8706" s="86" t="s">
        <v>13</v>
      </c>
      <c r="G8706" s="92">
        <v>90</v>
      </c>
      <c r="H8706" s="620"/>
      <c r="I8706" s="620"/>
      <c r="J8706" s="620"/>
      <c r="K8706" s="620"/>
      <c r="L8706" s="620"/>
      <c r="M8706" s="65"/>
    </row>
    <row r="8707" spans="2:13">
      <c r="B8707" s="61" t="s">
        <v>1689</v>
      </c>
      <c r="C8707" s="86" t="s">
        <v>1722</v>
      </c>
      <c r="D8707" s="92">
        <v>0</v>
      </c>
      <c r="E8707" s="619" t="s">
        <v>1689</v>
      </c>
      <c r="F8707" s="96" t="s">
        <v>1195</v>
      </c>
      <c r="G8707" s="92">
        <v>75</v>
      </c>
      <c r="H8707" s="620"/>
      <c r="I8707" s="620"/>
      <c r="J8707" s="620"/>
      <c r="K8707" s="620"/>
      <c r="L8707" s="620"/>
      <c r="M8707" s="65"/>
    </row>
    <row r="8708" spans="2:13">
      <c r="B8708" s="61" t="s">
        <v>1690</v>
      </c>
      <c r="C8708" s="86" t="s">
        <v>1162</v>
      </c>
      <c r="D8708" s="92">
        <v>49</v>
      </c>
      <c r="E8708" s="619" t="s">
        <v>1690</v>
      </c>
      <c r="F8708" s="86" t="s">
        <v>1722</v>
      </c>
      <c r="G8708" s="92">
        <v>0</v>
      </c>
      <c r="H8708" s="620"/>
      <c r="I8708" s="620"/>
      <c r="J8708" s="620"/>
      <c r="K8708" s="620"/>
      <c r="L8708" s="620"/>
      <c r="M8708" s="65"/>
    </row>
    <row r="8709" spans="2:13">
      <c r="B8709" s="61" t="s">
        <v>1691</v>
      </c>
      <c r="C8709" s="86" t="s">
        <v>1722</v>
      </c>
      <c r="D8709" s="92">
        <v>0</v>
      </c>
      <c r="E8709" s="619" t="s">
        <v>1691</v>
      </c>
      <c r="F8709" s="96" t="s">
        <v>1185</v>
      </c>
      <c r="G8709" s="92">
        <v>80</v>
      </c>
      <c r="H8709" s="86" t="s">
        <v>1716</v>
      </c>
      <c r="I8709" s="620"/>
      <c r="J8709" s="85" t="s">
        <v>1717</v>
      </c>
      <c r="K8709" s="620"/>
      <c r="L8709" s="85" t="s">
        <v>1718</v>
      </c>
      <c r="M8709" s="65"/>
    </row>
    <row r="8710" spans="2:13">
      <c r="B8710" s="61" t="s">
        <v>1692</v>
      </c>
      <c r="C8710" s="86" t="s">
        <v>1722</v>
      </c>
      <c r="D8710" s="92">
        <v>0</v>
      </c>
      <c r="E8710" s="619" t="s">
        <v>1692</v>
      </c>
      <c r="F8710" s="86" t="s">
        <v>1722</v>
      </c>
      <c r="G8710" s="92">
        <v>0</v>
      </c>
      <c r="H8710" s="620"/>
      <c r="I8710" s="620"/>
      <c r="J8710" s="620"/>
      <c r="K8710" s="620"/>
      <c r="L8710" s="620"/>
      <c r="M8710" s="65"/>
    </row>
    <row r="8711" spans="2:13">
      <c r="B8711" s="61" t="s">
        <v>1677</v>
      </c>
      <c r="C8711" s="86" t="s">
        <v>863</v>
      </c>
      <c r="D8711" s="92">
        <v>66</v>
      </c>
      <c r="E8711" s="619" t="s">
        <v>1677</v>
      </c>
      <c r="F8711" s="86" t="s">
        <v>1722</v>
      </c>
      <c r="G8711" s="92">
        <v>0</v>
      </c>
      <c r="H8711" s="620"/>
      <c r="I8711" s="620"/>
      <c r="J8711" s="620"/>
      <c r="K8711" s="620"/>
      <c r="L8711" s="620"/>
      <c r="M8711" s="65"/>
    </row>
    <row r="8712" spans="2:13">
      <c r="B8712" s="61" t="s">
        <v>1693</v>
      </c>
      <c r="C8712" s="86" t="s">
        <v>909</v>
      </c>
      <c r="D8712" s="92">
        <v>75</v>
      </c>
      <c r="E8712" s="619" t="s">
        <v>1693</v>
      </c>
      <c r="F8712" s="86" t="s">
        <v>1722</v>
      </c>
      <c r="G8712" s="92">
        <v>0</v>
      </c>
      <c r="H8712" s="620"/>
      <c r="I8712" s="620"/>
      <c r="J8712" s="620"/>
      <c r="K8712" s="620"/>
      <c r="L8712" s="620"/>
      <c r="M8712" s="65"/>
    </row>
    <row r="8713" spans="2:13" ht="15.75" thickBot="1">
      <c r="B8713" s="102" t="s">
        <v>1729</v>
      </c>
      <c r="C8713" s="93"/>
      <c r="D8713" s="108">
        <v>71</v>
      </c>
      <c r="E8713" s="103" t="s">
        <v>1730</v>
      </c>
      <c r="F8713" s="93"/>
      <c r="G8713" s="108">
        <v>85</v>
      </c>
      <c r="H8713" s="83"/>
      <c r="I8713" s="83"/>
      <c r="J8713" s="83"/>
      <c r="K8713" s="83"/>
      <c r="L8713" s="83"/>
      <c r="M8713" s="84"/>
    </row>
    <row r="8714" spans="2:13" ht="15.75" thickTop="1"/>
    <row r="8716" spans="2:13" ht="15.75" thickBot="1"/>
    <row r="8717" spans="2:13" s="54" customFormat="1" ht="16.5" thickTop="1" thickBot="1">
      <c r="B8717" s="833" t="s">
        <v>2241</v>
      </c>
      <c r="C8717" s="834"/>
      <c r="D8717" s="835" t="s">
        <v>1658</v>
      </c>
      <c r="E8717" s="836"/>
      <c r="F8717" s="836"/>
      <c r="G8717" s="836"/>
      <c r="H8717" s="836"/>
      <c r="I8717" s="837"/>
      <c r="J8717" s="158"/>
      <c r="K8717" s="59"/>
      <c r="L8717" s="59"/>
      <c r="M8717" s="60"/>
    </row>
    <row r="8718" spans="2:13" ht="15.75" thickTop="1">
      <c r="B8718" s="66" t="s">
        <v>1667</v>
      </c>
      <c r="C8718" s="823" t="s">
        <v>2223</v>
      </c>
      <c r="D8718" s="822" t="s">
        <v>1652</v>
      </c>
      <c r="E8718" s="823" t="s">
        <v>1653</v>
      </c>
      <c r="F8718" s="823" t="s">
        <v>1654</v>
      </c>
      <c r="G8718" s="823" t="s">
        <v>1656</v>
      </c>
      <c r="H8718" s="823" t="s">
        <v>1655</v>
      </c>
      <c r="I8718" s="824" t="s">
        <v>1657</v>
      </c>
      <c r="J8718" s="159"/>
      <c r="K8718" s="826"/>
      <c r="L8718" s="826"/>
      <c r="M8718" s="65"/>
    </row>
    <row r="8719" spans="2:13">
      <c r="B8719" s="66" t="s">
        <v>1757</v>
      </c>
      <c r="C8719" s="86" t="s">
        <v>1792</v>
      </c>
      <c r="D8719" s="87">
        <v>60</v>
      </c>
      <c r="E8719" s="88">
        <v>59</v>
      </c>
      <c r="F8719" s="88">
        <v>85</v>
      </c>
      <c r="G8719" s="88">
        <v>79</v>
      </c>
      <c r="H8719" s="88">
        <v>105</v>
      </c>
      <c r="I8719" s="89">
        <v>36</v>
      </c>
      <c r="J8719" s="159"/>
      <c r="K8719" s="826"/>
      <c r="L8719" s="826"/>
      <c r="M8719" s="65"/>
    </row>
    <row r="8720" spans="2:13">
      <c r="B8720" s="66" t="s">
        <v>1665</v>
      </c>
      <c r="C8720" s="86" t="s">
        <v>0</v>
      </c>
      <c r="D8720" s="838" t="s">
        <v>1669</v>
      </c>
      <c r="E8720" s="839"/>
      <c r="F8720" s="839"/>
      <c r="G8720" s="839"/>
      <c r="H8720" s="839"/>
      <c r="I8720" s="840"/>
      <c r="J8720" s="159"/>
      <c r="K8720" s="826"/>
      <c r="L8720" s="826"/>
      <c r="M8720" s="65"/>
    </row>
    <row r="8721" spans="2:13">
      <c r="B8721" s="66" t="s">
        <v>1666</v>
      </c>
      <c r="C8721" s="86" t="s">
        <v>8</v>
      </c>
      <c r="D8721" s="841" t="s">
        <v>1661</v>
      </c>
      <c r="E8721" s="842"/>
      <c r="F8721" s="842"/>
      <c r="G8721" s="842" t="s">
        <v>1662</v>
      </c>
      <c r="H8721" s="842"/>
      <c r="I8721" s="843"/>
      <c r="J8721" s="159"/>
      <c r="K8721" s="826"/>
      <c r="L8721" s="826"/>
      <c r="M8721" s="65"/>
    </row>
    <row r="8722" spans="2:13">
      <c r="B8722" s="66" t="s">
        <v>1670</v>
      </c>
      <c r="C8722" s="96" t="s">
        <v>1412</v>
      </c>
      <c r="D8722" s="63" t="s">
        <v>1663</v>
      </c>
      <c r="E8722" s="826" t="s">
        <v>704</v>
      </c>
      <c r="F8722" s="826"/>
      <c r="G8722" s="64" t="s">
        <v>1663</v>
      </c>
      <c r="H8722" s="826" t="s">
        <v>1180</v>
      </c>
      <c r="I8722" s="70"/>
      <c r="J8722" s="621"/>
      <c r="K8722" s="826"/>
      <c r="L8722" s="826"/>
      <c r="M8722" s="65"/>
    </row>
    <row r="8723" spans="2:13">
      <c r="B8723" s="66" t="s">
        <v>1659</v>
      </c>
      <c r="C8723" s="140">
        <v>180.58</v>
      </c>
      <c r="D8723" s="71" t="s">
        <v>1664</v>
      </c>
      <c r="E8723" s="90">
        <v>60</v>
      </c>
      <c r="F8723" s="68"/>
      <c r="G8723" s="72" t="s">
        <v>1664</v>
      </c>
      <c r="H8723" s="90">
        <v>80</v>
      </c>
      <c r="I8723" s="69"/>
      <c r="J8723" s="113"/>
      <c r="K8723" s="826"/>
      <c r="L8723" s="826"/>
      <c r="M8723" s="65"/>
    </row>
    <row r="8724" spans="2:13">
      <c r="B8724" s="66" t="s">
        <v>1660</v>
      </c>
      <c r="C8724" s="140">
        <v>159.07</v>
      </c>
      <c r="D8724" s="838" t="s">
        <v>1668</v>
      </c>
      <c r="E8724" s="839"/>
      <c r="F8724" s="839"/>
      <c r="G8724" s="839"/>
      <c r="H8724" s="839"/>
      <c r="I8724" s="840"/>
      <c r="J8724" s="113"/>
      <c r="K8724" s="826"/>
      <c r="L8724" s="826"/>
      <c r="M8724" s="65"/>
    </row>
    <row r="8725" spans="2:13">
      <c r="B8725" s="66" t="s">
        <v>1728</v>
      </c>
      <c r="C8725" s="140">
        <v>164.93</v>
      </c>
      <c r="D8725" s="841" t="s">
        <v>1661</v>
      </c>
      <c r="E8725" s="842"/>
      <c r="F8725" s="842"/>
      <c r="G8725" s="842" t="s">
        <v>1662</v>
      </c>
      <c r="H8725" s="842"/>
      <c r="I8725" s="843"/>
      <c r="J8725" s="113"/>
      <c r="K8725" s="826"/>
      <c r="L8725" s="826"/>
      <c r="M8725" s="65"/>
    </row>
    <row r="8726" spans="2:13">
      <c r="B8726" s="66" t="s">
        <v>1713</v>
      </c>
      <c r="C8726" s="140">
        <v>0.92</v>
      </c>
      <c r="D8726" s="63" t="s">
        <v>1663</v>
      </c>
      <c r="E8726" s="826" t="s">
        <v>1195</v>
      </c>
      <c r="F8726" s="826"/>
      <c r="G8726" s="64" t="s">
        <v>1663</v>
      </c>
      <c r="H8726" s="826" t="s">
        <v>979</v>
      </c>
      <c r="I8726" s="70"/>
      <c r="J8726" s="113"/>
      <c r="K8726" s="826"/>
      <c r="L8726" s="826"/>
      <c r="M8726" s="65"/>
    </row>
    <row r="8727" spans="2:13">
      <c r="B8727" s="66" t="s">
        <v>1714</v>
      </c>
      <c r="C8727" s="140">
        <v>0.55000000000000004</v>
      </c>
      <c r="D8727" s="63" t="s">
        <v>1664</v>
      </c>
      <c r="E8727" s="90">
        <v>75</v>
      </c>
      <c r="F8727" s="68"/>
      <c r="G8727" s="72" t="s">
        <v>1664</v>
      </c>
      <c r="H8727" s="91">
        <v>126</v>
      </c>
      <c r="I8727" s="70"/>
      <c r="J8727" s="113"/>
      <c r="K8727" s="826"/>
      <c r="L8727" s="826"/>
      <c r="M8727" s="65"/>
    </row>
    <row r="8728" spans="2:13">
      <c r="B8728" s="844" t="s">
        <v>1671</v>
      </c>
      <c r="C8728" s="839"/>
      <c r="D8728" s="840"/>
      <c r="E8728" s="838" t="s">
        <v>1672</v>
      </c>
      <c r="F8728" s="839"/>
      <c r="G8728" s="840"/>
      <c r="H8728" s="838" t="s">
        <v>1673</v>
      </c>
      <c r="I8728" s="839"/>
      <c r="J8728" s="840"/>
      <c r="K8728" s="838" t="s">
        <v>1701</v>
      </c>
      <c r="L8728" s="839"/>
      <c r="M8728" s="845"/>
    </row>
    <row r="8729" spans="2:13">
      <c r="B8729" s="73" t="s">
        <v>1674</v>
      </c>
      <c r="C8729" s="823" t="s">
        <v>1675</v>
      </c>
      <c r="D8729" s="824" t="s">
        <v>1676</v>
      </c>
      <c r="E8729" s="822" t="s">
        <v>1674</v>
      </c>
      <c r="F8729" s="823" t="s">
        <v>1675</v>
      </c>
      <c r="G8729" s="824" t="s">
        <v>1676</v>
      </c>
      <c r="H8729" s="822" t="s">
        <v>1694</v>
      </c>
      <c r="I8729" s="823" t="s">
        <v>1731</v>
      </c>
      <c r="J8729" s="824" t="s">
        <v>1732</v>
      </c>
      <c r="K8729" s="822" t="s">
        <v>1702</v>
      </c>
      <c r="L8729" s="823"/>
      <c r="M8729" s="77" t="s">
        <v>1703</v>
      </c>
    </row>
    <row r="8730" spans="2:13">
      <c r="B8730" s="61" t="s">
        <v>1678</v>
      </c>
      <c r="C8730" s="86" t="s">
        <v>1144</v>
      </c>
      <c r="D8730" s="92">
        <v>102</v>
      </c>
      <c r="E8730" s="825" t="s">
        <v>1678</v>
      </c>
      <c r="F8730" s="94" t="s">
        <v>944</v>
      </c>
      <c r="G8730" s="92">
        <v>68</v>
      </c>
      <c r="H8730" s="825" t="s">
        <v>1695</v>
      </c>
      <c r="I8730" s="86">
        <v>0</v>
      </c>
      <c r="J8730" s="92">
        <v>0</v>
      </c>
      <c r="K8730" s="825" t="s">
        <v>1704</v>
      </c>
      <c r="L8730" s="826"/>
      <c r="M8730" s="107">
        <v>55</v>
      </c>
    </row>
    <row r="8731" spans="2:13">
      <c r="B8731" s="61" t="s">
        <v>1679</v>
      </c>
      <c r="C8731" s="86" t="s">
        <v>1722</v>
      </c>
      <c r="D8731" s="92">
        <v>0</v>
      </c>
      <c r="E8731" s="825" t="s">
        <v>1679</v>
      </c>
      <c r="F8731" s="86" t="s">
        <v>1722</v>
      </c>
      <c r="G8731" s="92">
        <v>0</v>
      </c>
      <c r="H8731" s="825" t="s">
        <v>1696</v>
      </c>
      <c r="I8731" s="86">
        <v>90</v>
      </c>
      <c r="J8731" s="92">
        <v>10</v>
      </c>
      <c r="K8731" s="825" t="s">
        <v>1735</v>
      </c>
      <c r="L8731" s="826"/>
      <c r="M8731" s="107">
        <v>50</v>
      </c>
    </row>
    <row r="8732" spans="2:13">
      <c r="B8732" s="61" t="s">
        <v>1680</v>
      </c>
      <c r="C8732" s="86" t="s">
        <v>1722</v>
      </c>
      <c r="D8732" s="92">
        <v>0</v>
      </c>
      <c r="E8732" s="825" t="s">
        <v>1680</v>
      </c>
      <c r="F8732" s="86" t="s">
        <v>1722</v>
      </c>
      <c r="G8732" s="92">
        <v>0</v>
      </c>
      <c r="H8732" s="825" t="s">
        <v>1697</v>
      </c>
      <c r="I8732" s="86">
        <v>0</v>
      </c>
      <c r="J8732" s="92">
        <v>0</v>
      </c>
      <c r="K8732" s="67" t="s">
        <v>1706</v>
      </c>
      <c r="L8732" s="68"/>
      <c r="M8732" s="101">
        <v>0</v>
      </c>
    </row>
    <row r="8733" spans="2:13">
      <c r="B8733" s="61" t="s">
        <v>1681</v>
      </c>
      <c r="C8733" s="86" t="s">
        <v>1722</v>
      </c>
      <c r="D8733" s="92">
        <v>0</v>
      </c>
      <c r="E8733" s="825" t="s">
        <v>1681</v>
      </c>
      <c r="F8733" s="86" t="s">
        <v>1722</v>
      </c>
      <c r="G8733" s="92">
        <v>0</v>
      </c>
      <c r="H8733" s="825" t="s">
        <v>1698</v>
      </c>
      <c r="I8733" s="86">
        <v>0</v>
      </c>
      <c r="J8733" s="92">
        <v>0</v>
      </c>
      <c r="K8733" s="838" t="s">
        <v>1707</v>
      </c>
      <c r="L8733" s="839"/>
      <c r="M8733" s="845"/>
    </row>
    <row r="8734" spans="2:13">
      <c r="B8734" s="61" t="s">
        <v>1682</v>
      </c>
      <c r="C8734" s="86" t="s">
        <v>1723</v>
      </c>
      <c r="D8734" s="92" t="s">
        <v>1723</v>
      </c>
      <c r="E8734" s="825" t="s">
        <v>1682</v>
      </c>
      <c r="F8734" s="86" t="s">
        <v>1723</v>
      </c>
      <c r="G8734" s="92" t="s">
        <v>1723</v>
      </c>
      <c r="H8734" s="826" t="s">
        <v>1724</v>
      </c>
      <c r="I8734" s="86">
        <v>50</v>
      </c>
      <c r="J8734" s="92">
        <v>0</v>
      </c>
      <c r="K8734" s="846" t="s">
        <v>1708</v>
      </c>
      <c r="L8734" s="847"/>
      <c r="M8734" s="107">
        <v>0</v>
      </c>
    </row>
    <row r="8735" spans="2:13">
      <c r="B8735" s="61" t="s">
        <v>1683</v>
      </c>
      <c r="C8735" s="86" t="s">
        <v>1722</v>
      </c>
      <c r="D8735" s="92">
        <v>0</v>
      </c>
      <c r="E8735" s="825" t="s">
        <v>1683</v>
      </c>
      <c r="F8735" s="86" t="s">
        <v>1722</v>
      </c>
      <c r="G8735" s="92">
        <v>0</v>
      </c>
      <c r="H8735" s="825" t="s">
        <v>1699</v>
      </c>
      <c r="I8735" s="86">
        <v>0</v>
      </c>
      <c r="J8735" s="92">
        <v>0</v>
      </c>
      <c r="K8735" s="846" t="s">
        <v>1709</v>
      </c>
      <c r="L8735" s="847"/>
      <c r="M8735" s="107">
        <v>0</v>
      </c>
    </row>
    <row r="8736" spans="2:13">
      <c r="B8736" s="61" t="s">
        <v>1684</v>
      </c>
      <c r="C8736" s="86" t="s">
        <v>1722</v>
      </c>
      <c r="D8736" s="92">
        <v>0</v>
      </c>
      <c r="E8736" s="825" t="s">
        <v>1684</v>
      </c>
      <c r="F8736" s="86" t="s">
        <v>1722</v>
      </c>
      <c r="G8736" s="92">
        <v>0</v>
      </c>
      <c r="H8736" s="825" t="s">
        <v>1685</v>
      </c>
      <c r="I8736" s="86">
        <v>85</v>
      </c>
      <c r="J8736" s="92">
        <v>0</v>
      </c>
      <c r="K8736" s="846" t="s">
        <v>1710</v>
      </c>
      <c r="L8736" s="847"/>
      <c r="M8736" s="107">
        <v>0</v>
      </c>
    </row>
    <row r="8737" spans="2:13">
      <c r="B8737" s="61" t="s">
        <v>1685</v>
      </c>
      <c r="C8737" s="86" t="s">
        <v>1722</v>
      </c>
      <c r="D8737" s="92">
        <v>0</v>
      </c>
      <c r="E8737" s="825" t="s">
        <v>1685</v>
      </c>
      <c r="F8737" s="86" t="s">
        <v>1722</v>
      </c>
      <c r="G8737" s="92">
        <v>0</v>
      </c>
      <c r="H8737" s="825" t="s">
        <v>1700</v>
      </c>
      <c r="I8737" s="100">
        <v>0</v>
      </c>
      <c r="J8737" s="106">
        <v>0</v>
      </c>
      <c r="K8737" s="593" t="s">
        <v>2003</v>
      </c>
      <c r="L8737" s="100"/>
      <c r="M8737" s="101" t="s">
        <v>2004</v>
      </c>
    </row>
    <row r="8738" spans="2:13">
      <c r="B8738" s="61" t="s">
        <v>1686</v>
      </c>
      <c r="C8738" s="86" t="s">
        <v>1722</v>
      </c>
      <c r="D8738" s="92">
        <v>0</v>
      </c>
      <c r="E8738" s="825" t="s">
        <v>1686</v>
      </c>
      <c r="F8738" s="86" t="s">
        <v>1722</v>
      </c>
      <c r="G8738" s="92">
        <v>0</v>
      </c>
      <c r="H8738" s="848" t="s">
        <v>1712</v>
      </c>
      <c r="I8738" s="849"/>
      <c r="J8738" s="81" t="s">
        <v>1711</v>
      </c>
      <c r="K8738" s="97">
        <v>10</v>
      </c>
      <c r="L8738" s="82" t="s">
        <v>1705</v>
      </c>
      <c r="M8738" s="98">
        <v>40</v>
      </c>
    </row>
    <row r="8739" spans="2:13">
      <c r="B8739" s="61" t="s">
        <v>1687</v>
      </c>
      <c r="C8739" s="86" t="s">
        <v>1722</v>
      </c>
      <c r="D8739" s="92">
        <v>0</v>
      </c>
      <c r="E8739" s="825" t="s">
        <v>1687</v>
      </c>
      <c r="F8739" s="86" t="s">
        <v>1722</v>
      </c>
      <c r="G8739" s="92">
        <v>0</v>
      </c>
      <c r="H8739" s="826"/>
      <c r="I8739" s="826"/>
      <c r="J8739" s="826"/>
      <c r="K8739" s="826"/>
      <c r="L8739" s="826"/>
      <c r="M8739" s="65"/>
    </row>
    <row r="8740" spans="2:13">
      <c r="B8740" s="61" t="s">
        <v>1688</v>
      </c>
      <c r="C8740" s="86" t="s">
        <v>1722</v>
      </c>
      <c r="D8740" s="92">
        <v>0</v>
      </c>
      <c r="E8740" s="825" t="s">
        <v>1688</v>
      </c>
      <c r="F8740" s="86" t="s">
        <v>13</v>
      </c>
      <c r="G8740" s="92">
        <v>90</v>
      </c>
      <c r="H8740" s="826"/>
      <c r="I8740" s="826"/>
      <c r="J8740" s="826"/>
      <c r="K8740" s="826"/>
      <c r="L8740" s="826"/>
      <c r="M8740" s="65"/>
    </row>
    <row r="8741" spans="2:13">
      <c r="B8741" s="61" t="s">
        <v>1689</v>
      </c>
      <c r="C8741" s="86" t="s">
        <v>1723</v>
      </c>
      <c r="D8741" s="92" t="s">
        <v>1723</v>
      </c>
      <c r="E8741" s="825" t="s">
        <v>1689</v>
      </c>
      <c r="F8741" s="86" t="s">
        <v>1723</v>
      </c>
      <c r="G8741" s="92" t="s">
        <v>1723</v>
      </c>
      <c r="H8741" s="86" t="s">
        <v>1723</v>
      </c>
      <c r="I8741" s="826"/>
      <c r="J8741" s="826"/>
      <c r="K8741" s="826"/>
      <c r="L8741" s="826"/>
      <c r="M8741" s="65"/>
    </row>
    <row r="8742" spans="2:13">
      <c r="B8742" s="61" t="s">
        <v>1690</v>
      </c>
      <c r="C8742" s="86" t="s">
        <v>1722</v>
      </c>
      <c r="D8742" s="92">
        <v>0</v>
      </c>
      <c r="E8742" s="825" t="s">
        <v>1690</v>
      </c>
      <c r="F8742" s="86" t="s">
        <v>1722</v>
      </c>
      <c r="G8742" s="92">
        <v>0</v>
      </c>
      <c r="H8742" s="826"/>
      <c r="I8742" s="826"/>
      <c r="J8742" s="826"/>
      <c r="K8742" s="826"/>
      <c r="L8742" s="826"/>
      <c r="M8742" s="65"/>
    </row>
    <row r="8743" spans="2:13">
      <c r="B8743" s="61" t="s">
        <v>1691</v>
      </c>
      <c r="C8743" s="86" t="s">
        <v>1722</v>
      </c>
      <c r="D8743" s="92">
        <v>0</v>
      </c>
      <c r="E8743" s="825" t="s">
        <v>1691</v>
      </c>
      <c r="F8743" s="96" t="s">
        <v>1185</v>
      </c>
      <c r="G8743" s="92">
        <v>80</v>
      </c>
      <c r="H8743" s="86" t="s">
        <v>1716</v>
      </c>
      <c r="I8743" s="826"/>
      <c r="J8743" s="85" t="s">
        <v>1717</v>
      </c>
      <c r="K8743" s="826"/>
      <c r="L8743" s="85" t="s">
        <v>1718</v>
      </c>
      <c r="M8743" s="65"/>
    </row>
    <row r="8744" spans="2:13">
      <c r="B8744" s="61" t="s">
        <v>1692</v>
      </c>
      <c r="C8744" s="86" t="s">
        <v>1722</v>
      </c>
      <c r="D8744" s="92">
        <v>0</v>
      </c>
      <c r="E8744" s="825" t="s">
        <v>1692</v>
      </c>
      <c r="F8744" s="86" t="s">
        <v>1722</v>
      </c>
      <c r="G8744" s="92">
        <v>0</v>
      </c>
      <c r="H8744" s="826"/>
      <c r="I8744" s="826"/>
      <c r="J8744" s="826"/>
      <c r="K8744" s="826"/>
      <c r="L8744" s="826"/>
      <c r="M8744" s="65"/>
    </row>
    <row r="8745" spans="2:13">
      <c r="B8745" s="61" t="s">
        <v>1677</v>
      </c>
      <c r="C8745" s="96" t="s">
        <v>1262</v>
      </c>
      <c r="D8745" s="92">
        <v>110</v>
      </c>
      <c r="E8745" s="825" t="s">
        <v>1677</v>
      </c>
      <c r="F8745" s="86" t="s">
        <v>1722</v>
      </c>
      <c r="G8745" s="92">
        <v>0</v>
      </c>
      <c r="H8745" s="86" t="s">
        <v>1723</v>
      </c>
      <c r="I8745" s="826"/>
      <c r="J8745" s="826"/>
      <c r="K8745" s="826"/>
      <c r="L8745" s="826"/>
      <c r="M8745" s="65"/>
    </row>
    <row r="8746" spans="2:13">
      <c r="B8746" s="61" t="s">
        <v>1693</v>
      </c>
      <c r="C8746" s="86" t="s">
        <v>1722</v>
      </c>
      <c r="D8746" s="92">
        <v>0</v>
      </c>
      <c r="E8746" s="825" t="s">
        <v>1693</v>
      </c>
      <c r="F8746" s="86" t="s">
        <v>1722</v>
      </c>
      <c r="G8746" s="92">
        <v>0</v>
      </c>
      <c r="H8746" s="826"/>
      <c r="I8746" s="826"/>
      <c r="J8746" s="826"/>
      <c r="K8746" s="826"/>
      <c r="L8746" s="826"/>
      <c r="M8746" s="65"/>
    </row>
    <row r="8747" spans="2:13" ht="15.75" thickBot="1">
      <c r="B8747" s="102" t="s">
        <v>1729</v>
      </c>
      <c r="C8747" s="93"/>
      <c r="D8747" s="108">
        <v>106</v>
      </c>
      <c r="E8747" s="103" t="s">
        <v>1730</v>
      </c>
      <c r="F8747" s="93"/>
      <c r="G8747" s="108">
        <v>79</v>
      </c>
      <c r="H8747" s="83"/>
      <c r="I8747" s="83"/>
      <c r="J8747" s="83"/>
      <c r="K8747" s="83"/>
      <c r="L8747" s="83"/>
      <c r="M8747" s="84"/>
    </row>
    <row r="8748" spans="2:13" ht="16.5" thickTop="1" thickBot="1">
      <c r="B8748" s="104"/>
      <c r="C8748" s="105"/>
      <c r="D8748" s="142"/>
      <c r="E8748" s="104"/>
      <c r="F8748" s="105"/>
      <c r="G8748" s="142"/>
      <c r="H8748" s="58"/>
      <c r="I8748" s="58"/>
      <c r="J8748" s="58"/>
      <c r="K8748" s="58"/>
      <c r="L8748" s="58"/>
      <c r="M8748" s="58"/>
    </row>
    <row r="8749" spans="2:13" ht="16.5" thickTop="1" thickBot="1">
      <c r="B8749" s="833" t="s">
        <v>2242</v>
      </c>
      <c r="C8749" s="834"/>
      <c r="D8749" s="835" t="s">
        <v>1658</v>
      </c>
      <c r="E8749" s="836"/>
      <c r="F8749" s="836"/>
      <c r="G8749" s="836"/>
      <c r="H8749" s="836"/>
      <c r="I8749" s="837"/>
      <c r="J8749" s="158"/>
      <c r="K8749" s="59"/>
      <c r="L8749" s="59"/>
      <c r="M8749" s="60"/>
    </row>
    <row r="8750" spans="2:13" ht="15.75" thickTop="1">
      <c r="B8750" s="66" t="s">
        <v>1667</v>
      </c>
      <c r="C8750" s="823" t="s">
        <v>2186</v>
      </c>
      <c r="D8750" s="822" t="s">
        <v>1652</v>
      </c>
      <c r="E8750" s="823" t="s">
        <v>1653</v>
      </c>
      <c r="F8750" s="823" t="s">
        <v>1654</v>
      </c>
      <c r="G8750" s="823" t="s">
        <v>1656</v>
      </c>
      <c r="H8750" s="823" t="s">
        <v>1655</v>
      </c>
      <c r="I8750" s="824" t="s">
        <v>1657</v>
      </c>
      <c r="J8750" s="159"/>
      <c r="K8750" s="826"/>
      <c r="L8750" s="826"/>
      <c r="M8750" s="65"/>
    </row>
    <row r="8751" spans="2:13">
      <c r="B8751" s="66" t="s">
        <v>1757</v>
      </c>
      <c r="C8751" s="86" t="s">
        <v>1792</v>
      </c>
      <c r="D8751" s="87">
        <v>60</v>
      </c>
      <c r="E8751" s="88">
        <v>79</v>
      </c>
      <c r="F8751" s="88">
        <v>105</v>
      </c>
      <c r="G8751" s="88">
        <v>59</v>
      </c>
      <c r="H8751" s="88">
        <v>85</v>
      </c>
      <c r="I8751" s="89">
        <v>36</v>
      </c>
      <c r="J8751" s="159"/>
      <c r="K8751" s="826"/>
      <c r="L8751" s="826"/>
      <c r="M8751" s="65"/>
    </row>
    <row r="8752" spans="2:13">
      <c r="B8752" s="66" t="s">
        <v>1665</v>
      </c>
      <c r="C8752" s="86" t="s">
        <v>0</v>
      </c>
      <c r="D8752" s="838" t="s">
        <v>1669</v>
      </c>
      <c r="E8752" s="839"/>
      <c r="F8752" s="839"/>
      <c r="G8752" s="839"/>
      <c r="H8752" s="839"/>
      <c r="I8752" s="840"/>
      <c r="J8752" s="159"/>
      <c r="K8752" s="826"/>
      <c r="L8752" s="826"/>
      <c r="M8752" s="65"/>
    </row>
    <row r="8753" spans="2:13">
      <c r="B8753" s="66" t="s">
        <v>1666</v>
      </c>
      <c r="C8753" s="86" t="s">
        <v>9</v>
      </c>
      <c r="D8753" s="841" t="s">
        <v>1661</v>
      </c>
      <c r="E8753" s="842"/>
      <c r="F8753" s="842"/>
      <c r="G8753" s="842" t="s">
        <v>1662</v>
      </c>
      <c r="H8753" s="842"/>
      <c r="I8753" s="843"/>
      <c r="J8753" s="159"/>
      <c r="K8753" s="826"/>
      <c r="L8753" s="826"/>
      <c r="M8753" s="65"/>
    </row>
    <row r="8754" spans="2:13">
      <c r="B8754" s="66" t="s">
        <v>1670</v>
      </c>
      <c r="C8754" s="96" t="s">
        <v>1412</v>
      </c>
      <c r="D8754" s="63" t="s">
        <v>1663</v>
      </c>
      <c r="E8754" s="826" t="s">
        <v>704</v>
      </c>
      <c r="F8754" s="826"/>
      <c r="G8754" s="64" t="s">
        <v>1663</v>
      </c>
      <c r="H8754" s="826" t="s">
        <v>811</v>
      </c>
      <c r="I8754" s="70"/>
      <c r="J8754" s="827"/>
      <c r="K8754" s="826"/>
      <c r="L8754" s="826"/>
      <c r="M8754" s="65"/>
    </row>
    <row r="8755" spans="2:13">
      <c r="B8755" s="66" t="s">
        <v>1659</v>
      </c>
      <c r="C8755" s="140">
        <v>208.56</v>
      </c>
      <c r="D8755" s="71" t="s">
        <v>1664</v>
      </c>
      <c r="E8755" s="90">
        <v>60</v>
      </c>
      <c r="F8755" s="68"/>
      <c r="G8755" s="72" t="s">
        <v>1664</v>
      </c>
      <c r="H8755" s="90">
        <v>100</v>
      </c>
      <c r="I8755" s="69"/>
      <c r="J8755" s="736"/>
      <c r="K8755" s="826"/>
      <c r="L8755" s="826"/>
      <c r="M8755" s="65"/>
    </row>
    <row r="8756" spans="2:13">
      <c r="B8756" s="66" t="s">
        <v>1660</v>
      </c>
      <c r="C8756" s="140">
        <v>206.26</v>
      </c>
      <c r="D8756" s="838" t="s">
        <v>1668</v>
      </c>
      <c r="E8756" s="839"/>
      <c r="F8756" s="839"/>
      <c r="G8756" s="839"/>
      <c r="H8756" s="839"/>
      <c r="I8756" s="840"/>
      <c r="J8756" s="736"/>
      <c r="K8756" s="826"/>
      <c r="L8756" s="826"/>
      <c r="M8756" s="65"/>
    </row>
    <row r="8757" spans="2:13">
      <c r="B8757" s="66" t="s">
        <v>1728</v>
      </c>
      <c r="C8757" s="140">
        <v>131.21</v>
      </c>
      <c r="D8757" s="841" t="s">
        <v>1661</v>
      </c>
      <c r="E8757" s="842"/>
      <c r="F8757" s="842"/>
      <c r="G8757" s="842" t="s">
        <v>1662</v>
      </c>
      <c r="H8757" s="842"/>
      <c r="I8757" s="843"/>
      <c r="J8757" s="736"/>
      <c r="K8757" s="826"/>
      <c r="L8757" s="826"/>
      <c r="M8757" s="65"/>
    </row>
    <row r="8758" spans="2:13">
      <c r="B8758" s="66" t="s">
        <v>1713</v>
      </c>
      <c r="C8758" s="140">
        <v>0.92</v>
      </c>
      <c r="D8758" s="63" t="s">
        <v>1663</v>
      </c>
      <c r="E8758" s="826" t="s">
        <v>1195</v>
      </c>
      <c r="F8758" s="826"/>
      <c r="G8758" s="64" t="s">
        <v>1663</v>
      </c>
      <c r="H8758" s="826" t="s">
        <v>810</v>
      </c>
      <c r="I8758" s="70"/>
      <c r="J8758" s="736"/>
      <c r="K8758" s="826"/>
      <c r="L8758" s="826"/>
      <c r="M8758" s="65"/>
    </row>
    <row r="8759" spans="2:13">
      <c r="B8759" s="66" t="s">
        <v>1714</v>
      </c>
      <c r="C8759" s="140">
        <v>0.55000000000000004</v>
      </c>
      <c r="D8759" s="63" t="s">
        <v>1664</v>
      </c>
      <c r="E8759" s="90">
        <v>75</v>
      </c>
      <c r="F8759" s="68"/>
      <c r="G8759" s="72" t="s">
        <v>1664</v>
      </c>
      <c r="H8759" s="91">
        <v>90</v>
      </c>
      <c r="I8759" s="70"/>
      <c r="J8759" s="736"/>
      <c r="K8759" s="826"/>
      <c r="L8759" s="826"/>
      <c r="M8759" s="65"/>
    </row>
    <row r="8760" spans="2:13">
      <c r="B8760" s="844" t="s">
        <v>1671</v>
      </c>
      <c r="C8760" s="839"/>
      <c r="D8760" s="840"/>
      <c r="E8760" s="838" t="s">
        <v>1672</v>
      </c>
      <c r="F8760" s="839"/>
      <c r="G8760" s="840"/>
      <c r="H8760" s="838" t="s">
        <v>1673</v>
      </c>
      <c r="I8760" s="839"/>
      <c r="J8760" s="840"/>
      <c r="K8760" s="838" t="s">
        <v>1701</v>
      </c>
      <c r="L8760" s="839"/>
      <c r="M8760" s="845"/>
    </row>
    <row r="8761" spans="2:13">
      <c r="B8761" s="73" t="s">
        <v>1674</v>
      </c>
      <c r="C8761" s="823" t="s">
        <v>1675</v>
      </c>
      <c r="D8761" s="824" t="s">
        <v>1676</v>
      </c>
      <c r="E8761" s="822" t="s">
        <v>1674</v>
      </c>
      <c r="F8761" s="823" t="s">
        <v>1675</v>
      </c>
      <c r="G8761" s="824" t="s">
        <v>1676</v>
      </c>
      <c r="H8761" s="822" t="s">
        <v>1694</v>
      </c>
      <c r="I8761" s="823" t="s">
        <v>1731</v>
      </c>
      <c r="J8761" s="824" t="s">
        <v>1732</v>
      </c>
      <c r="K8761" s="822" t="s">
        <v>1702</v>
      </c>
      <c r="L8761" s="823"/>
      <c r="M8761" s="77" t="s">
        <v>1703</v>
      </c>
    </row>
    <row r="8762" spans="2:13">
      <c r="B8762" s="61" t="s">
        <v>1678</v>
      </c>
      <c r="C8762" s="86" t="s">
        <v>1144</v>
      </c>
      <c r="D8762" s="92">
        <v>102</v>
      </c>
      <c r="E8762" s="825" t="s">
        <v>1678</v>
      </c>
      <c r="F8762" s="94" t="s">
        <v>944</v>
      </c>
      <c r="G8762" s="92">
        <v>68</v>
      </c>
      <c r="H8762" s="825" t="s">
        <v>1695</v>
      </c>
      <c r="I8762" s="86">
        <v>0</v>
      </c>
      <c r="J8762" s="92">
        <v>0</v>
      </c>
      <c r="K8762" s="825" t="s">
        <v>1704</v>
      </c>
      <c r="L8762" s="826"/>
      <c r="M8762" s="107">
        <v>25</v>
      </c>
    </row>
    <row r="8763" spans="2:13">
      <c r="B8763" s="61" t="s">
        <v>1679</v>
      </c>
      <c r="C8763" s="86" t="s">
        <v>1722</v>
      </c>
      <c r="D8763" s="92">
        <v>0</v>
      </c>
      <c r="E8763" s="825" t="s">
        <v>1679</v>
      </c>
      <c r="F8763" s="86" t="s">
        <v>1722</v>
      </c>
      <c r="G8763" s="92">
        <v>0</v>
      </c>
      <c r="H8763" s="825" t="s">
        <v>1696</v>
      </c>
      <c r="I8763" s="86">
        <v>90</v>
      </c>
      <c r="J8763" s="92">
        <v>10</v>
      </c>
      <c r="K8763" s="825" t="s">
        <v>1735</v>
      </c>
      <c r="L8763" s="826"/>
      <c r="M8763" s="107">
        <v>0</v>
      </c>
    </row>
    <row r="8764" spans="2:13">
      <c r="B8764" s="61" t="s">
        <v>1680</v>
      </c>
      <c r="C8764" s="86" t="s">
        <v>1722</v>
      </c>
      <c r="D8764" s="92">
        <v>0</v>
      </c>
      <c r="E8764" s="825" t="s">
        <v>1680</v>
      </c>
      <c r="F8764" s="86" t="s">
        <v>1722</v>
      </c>
      <c r="G8764" s="92">
        <v>0</v>
      </c>
      <c r="H8764" s="825" t="s">
        <v>1697</v>
      </c>
      <c r="I8764" s="86">
        <v>0</v>
      </c>
      <c r="J8764" s="92">
        <v>0</v>
      </c>
      <c r="K8764" s="67" t="s">
        <v>1706</v>
      </c>
      <c r="L8764" s="68"/>
      <c r="M8764" s="101">
        <v>0</v>
      </c>
    </row>
    <row r="8765" spans="2:13">
      <c r="B8765" s="61" t="s">
        <v>1681</v>
      </c>
      <c r="C8765" s="86" t="s">
        <v>1722</v>
      </c>
      <c r="D8765" s="92">
        <v>0</v>
      </c>
      <c r="E8765" s="825" t="s">
        <v>1681</v>
      </c>
      <c r="F8765" s="86" t="s">
        <v>1722</v>
      </c>
      <c r="G8765" s="92">
        <v>0</v>
      </c>
      <c r="H8765" s="825" t="s">
        <v>1698</v>
      </c>
      <c r="I8765" s="86">
        <v>0</v>
      </c>
      <c r="J8765" s="92">
        <v>0</v>
      </c>
      <c r="K8765" s="838" t="s">
        <v>1707</v>
      </c>
      <c r="L8765" s="839"/>
      <c r="M8765" s="845"/>
    </row>
    <row r="8766" spans="2:13">
      <c r="B8766" s="61" t="s">
        <v>1682</v>
      </c>
      <c r="C8766" s="86" t="s">
        <v>1722</v>
      </c>
      <c r="D8766" s="92">
        <v>0</v>
      </c>
      <c r="E8766" s="825" t="s">
        <v>1682</v>
      </c>
      <c r="F8766" s="86" t="s">
        <v>1722</v>
      </c>
      <c r="G8766" s="92">
        <v>0</v>
      </c>
      <c r="H8766" s="826" t="s">
        <v>1724</v>
      </c>
      <c r="I8766" s="86">
        <v>50</v>
      </c>
      <c r="J8766" s="92">
        <v>0</v>
      </c>
      <c r="K8766" s="846" t="s">
        <v>1708</v>
      </c>
      <c r="L8766" s="847"/>
      <c r="M8766" s="107">
        <v>0</v>
      </c>
    </row>
    <row r="8767" spans="2:13">
      <c r="B8767" s="61" t="s">
        <v>1683</v>
      </c>
      <c r="C8767" s="86" t="s">
        <v>1722</v>
      </c>
      <c r="D8767" s="92">
        <v>0</v>
      </c>
      <c r="E8767" s="825" t="s">
        <v>1683</v>
      </c>
      <c r="F8767" s="86" t="s">
        <v>1722</v>
      </c>
      <c r="G8767" s="92">
        <v>0</v>
      </c>
      <c r="H8767" s="825" t="s">
        <v>1699</v>
      </c>
      <c r="I8767" s="86">
        <v>0</v>
      </c>
      <c r="J8767" s="92">
        <v>0</v>
      </c>
      <c r="K8767" s="846" t="s">
        <v>1709</v>
      </c>
      <c r="L8767" s="847"/>
      <c r="M8767" s="107">
        <v>0</v>
      </c>
    </row>
    <row r="8768" spans="2:13">
      <c r="B8768" s="61" t="s">
        <v>1684</v>
      </c>
      <c r="C8768" s="86" t="s">
        <v>1722</v>
      </c>
      <c r="D8768" s="92">
        <v>0</v>
      </c>
      <c r="E8768" s="825" t="s">
        <v>1684</v>
      </c>
      <c r="F8768" s="86" t="s">
        <v>1722</v>
      </c>
      <c r="G8768" s="92">
        <v>0</v>
      </c>
      <c r="H8768" s="825" t="s">
        <v>1685</v>
      </c>
      <c r="I8768" s="86">
        <v>85</v>
      </c>
      <c r="J8768" s="92">
        <v>0</v>
      </c>
      <c r="K8768" s="846" t="s">
        <v>1710</v>
      </c>
      <c r="L8768" s="847"/>
      <c r="M8768" s="107">
        <v>0</v>
      </c>
    </row>
    <row r="8769" spans="2:13">
      <c r="B8769" s="61" t="s">
        <v>1685</v>
      </c>
      <c r="C8769" s="86" t="s">
        <v>1722</v>
      </c>
      <c r="D8769" s="92">
        <v>0</v>
      </c>
      <c r="E8769" s="825" t="s">
        <v>1685</v>
      </c>
      <c r="F8769" s="86" t="s">
        <v>1722</v>
      </c>
      <c r="G8769" s="92">
        <v>0</v>
      </c>
      <c r="H8769" s="825" t="s">
        <v>1700</v>
      </c>
      <c r="I8769" s="100">
        <v>0</v>
      </c>
      <c r="J8769" s="106">
        <v>0</v>
      </c>
      <c r="K8769" s="593" t="s">
        <v>2003</v>
      </c>
      <c r="L8769" s="100"/>
      <c r="M8769" s="101">
        <v>0</v>
      </c>
    </row>
    <row r="8770" spans="2:13">
      <c r="B8770" s="61" t="s">
        <v>1686</v>
      </c>
      <c r="C8770" s="86" t="s">
        <v>1723</v>
      </c>
      <c r="D8770" s="92" t="s">
        <v>1723</v>
      </c>
      <c r="E8770" s="825" t="s">
        <v>1686</v>
      </c>
      <c r="F8770" s="86" t="s">
        <v>1723</v>
      </c>
      <c r="G8770" s="92" t="s">
        <v>1723</v>
      </c>
      <c r="H8770" s="848" t="s">
        <v>1712</v>
      </c>
      <c r="I8770" s="849"/>
      <c r="J8770" s="81" t="s">
        <v>1711</v>
      </c>
      <c r="K8770" s="97">
        <v>40</v>
      </c>
      <c r="L8770" s="82" t="s">
        <v>1705</v>
      </c>
      <c r="M8770" s="98">
        <v>40</v>
      </c>
    </row>
    <row r="8771" spans="2:13">
      <c r="B8771" s="61" t="s">
        <v>1687</v>
      </c>
      <c r="C8771" s="86" t="s">
        <v>1722</v>
      </c>
      <c r="D8771" s="92">
        <v>0</v>
      </c>
      <c r="E8771" s="825" t="s">
        <v>1687</v>
      </c>
      <c r="F8771" s="86" t="s">
        <v>1722</v>
      </c>
      <c r="G8771" s="92">
        <v>0</v>
      </c>
      <c r="H8771" s="826"/>
      <c r="I8771" s="826"/>
      <c r="J8771" s="826"/>
      <c r="K8771" s="826"/>
      <c r="L8771" s="826"/>
      <c r="M8771" s="65"/>
    </row>
    <row r="8772" spans="2:13">
      <c r="B8772" s="61" t="s">
        <v>1688</v>
      </c>
      <c r="C8772" s="86" t="s">
        <v>1722</v>
      </c>
      <c r="D8772" s="92">
        <v>0</v>
      </c>
      <c r="E8772" s="825" t="s">
        <v>1688</v>
      </c>
      <c r="F8772" s="86" t="s">
        <v>13</v>
      </c>
      <c r="G8772" s="92">
        <v>90</v>
      </c>
      <c r="H8772" s="826"/>
      <c r="I8772" s="826"/>
      <c r="J8772" s="826"/>
      <c r="K8772" s="826"/>
      <c r="L8772" s="826"/>
      <c r="M8772" s="65"/>
    </row>
    <row r="8773" spans="2:13">
      <c r="B8773" s="61" t="s">
        <v>1689</v>
      </c>
      <c r="C8773" s="86" t="s">
        <v>1723</v>
      </c>
      <c r="D8773" s="92" t="s">
        <v>1723</v>
      </c>
      <c r="E8773" s="825" t="s">
        <v>1689</v>
      </c>
      <c r="F8773" s="86" t="s">
        <v>1723</v>
      </c>
      <c r="G8773" s="92" t="s">
        <v>1723</v>
      </c>
      <c r="H8773" s="86" t="s">
        <v>1723</v>
      </c>
      <c r="I8773" s="826"/>
      <c r="J8773" s="826"/>
      <c r="K8773" s="826"/>
      <c r="L8773" s="826"/>
      <c r="M8773" s="65"/>
    </row>
    <row r="8774" spans="2:13">
      <c r="B8774" s="61" t="s">
        <v>1690</v>
      </c>
      <c r="C8774" s="86" t="s">
        <v>1151</v>
      </c>
      <c r="D8774" s="92">
        <v>60</v>
      </c>
      <c r="E8774" s="825" t="s">
        <v>1690</v>
      </c>
      <c r="F8774" s="86" t="s">
        <v>1722</v>
      </c>
      <c r="G8774" s="92">
        <v>0</v>
      </c>
      <c r="H8774" s="826"/>
      <c r="I8774" s="826"/>
      <c r="J8774" s="826"/>
      <c r="K8774" s="826"/>
      <c r="L8774" s="826"/>
      <c r="M8774" s="65"/>
    </row>
    <row r="8775" spans="2:13">
      <c r="B8775" s="61" t="s">
        <v>1691</v>
      </c>
      <c r="C8775" s="86" t="s">
        <v>1722</v>
      </c>
      <c r="D8775" s="92">
        <v>0</v>
      </c>
      <c r="E8775" s="825" t="s">
        <v>1691</v>
      </c>
      <c r="F8775" s="96" t="s">
        <v>1185</v>
      </c>
      <c r="G8775" s="92">
        <v>80</v>
      </c>
      <c r="H8775" s="86" t="s">
        <v>1716</v>
      </c>
      <c r="I8775" s="826"/>
      <c r="J8775" s="85" t="s">
        <v>1717</v>
      </c>
      <c r="K8775" s="826"/>
      <c r="L8775" s="85" t="s">
        <v>1718</v>
      </c>
      <c r="M8775" s="65"/>
    </row>
    <row r="8776" spans="2:13">
      <c r="B8776" s="61" t="s">
        <v>1692</v>
      </c>
      <c r="C8776" s="86" t="s">
        <v>1722</v>
      </c>
      <c r="D8776" s="92">
        <v>0</v>
      </c>
      <c r="E8776" s="825" t="s">
        <v>1692</v>
      </c>
      <c r="F8776" s="86" t="s">
        <v>1722</v>
      </c>
      <c r="G8776" s="92">
        <v>0</v>
      </c>
      <c r="H8776" s="826"/>
      <c r="I8776" s="826"/>
      <c r="J8776" s="826"/>
      <c r="K8776" s="826"/>
      <c r="L8776" s="826"/>
      <c r="M8776" s="65"/>
    </row>
    <row r="8777" spans="2:13">
      <c r="B8777" s="61" t="s">
        <v>1677</v>
      </c>
      <c r="C8777" s="96" t="s">
        <v>1262</v>
      </c>
      <c r="D8777" s="92">
        <v>110</v>
      </c>
      <c r="E8777" s="825" t="s">
        <v>1677</v>
      </c>
      <c r="F8777" s="86" t="s">
        <v>1722</v>
      </c>
      <c r="G8777" s="92">
        <v>0</v>
      </c>
      <c r="H8777" s="86" t="s">
        <v>1723</v>
      </c>
      <c r="I8777" s="826"/>
      <c r="J8777" s="826"/>
      <c r="K8777" s="826"/>
      <c r="L8777" s="826"/>
      <c r="M8777" s="65"/>
    </row>
    <row r="8778" spans="2:13">
      <c r="B8778" s="61" t="s">
        <v>1693</v>
      </c>
      <c r="C8778" s="86" t="s">
        <v>1722</v>
      </c>
      <c r="D8778" s="92">
        <v>0</v>
      </c>
      <c r="E8778" s="825" t="s">
        <v>1693</v>
      </c>
      <c r="F8778" s="86" t="s">
        <v>1722</v>
      </c>
      <c r="G8778" s="92">
        <v>0</v>
      </c>
      <c r="H8778" s="826"/>
      <c r="I8778" s="826"/>
      <c r="J8778" s="826"/>
      <c r="K8778" s="826"/>
      <c r="L8778" s="826"/>
      <c r="M8778" s="65"/>
    </row>
    <row r="8779" spans="2:13" ht="15.75" thickBot="1">
      <c r="B8779" s="102" t="s">
        <v>1729</v>
      </c>
      <c r="C8779" s="93"/>
      <c r="D8779" s="108">
        <v>91</v>
      </c>
      <c r="E8779" s="103" t="s">
        <v>1730</v>
      </c>
      <c r="F8779" s="93"/>
      <c r="G8779" s="108">
        <v>79</v>
      </c>
      <c r="H8779" s="83"/>
      <c r="I8779" s="83"/>
      <c r="J8779" s="83"/>
      <c r="K8779" s="83"/>
      <c r="L8779" s="83"/>
      <c r="M8779" s="84"/>
    </row>
    <row r="8780" spans="2:13" ht="16.5" thickTop="1" thickBot="1"/>
    <row r="8781" spans="2:13" ht="16.5" thickTop="1" thickBot="1">
      <c r="B8781" s="833" t="s">
        <v>2243</v>
      </c>
      <c r="C8781" s="834"/>
      <c r="D8781" s="835" t="s">
        <v>1658</v>
      </c>
      <c r="E8781" s="836"/>
      <c r="F8781" s="836"/>
      <c r="G8781" s="836"/>
      <c r="H8781" s="836"/>
      <c r="I8781" s="837"/>
      <c r="J8781" s="158"/>
      <c r="K8781" s="59"/>
      <c r="L8781" s="59"/>
      <c r="M8781" s="60"/>
    </row>
    <row r="8782" spans="2:13" ht="15.75" thickTop="1">
      <c r="B8782" s="66" t="s">
        <v>1667</v>
      </c>
      <c r="C8782" s="823" t="s">
        <v>2215</v>
      </c>
      <c r="D8782" s="822" t="s">
        <v>1652</v>
      </c>
      <c r="E8782" s="823" t="s">
        <v>1653</v>
      </c>
      <c r="F8782" s="823" t="s">
        <v>1654</v>
      </c>
      <c r="G8782" s="823" t="s">
        <v>1656</v>
      </c>
      <c r="H8782" s="823" t="s">
        <v>1655</v>
      </c>
      <c r="I8782" s="824" t="s">
        <v>1657</v>
      </c>
      <c r="J8782" s="159"/>
      <c r="K8782" s="826"/>
      <c r="L8782" s="826"/>
      <c r="M8782" s="65"/>
    </row>
    <row r="8783" spans="2:13">
      <c r="B8783" s="66" t="s">
        <v>1757</v>
      </c>
      <c r="C8783" s="86" t="s">
        <v>1792</v>
      </c>
      <c r="D8783" s="87">
        <v>60</v>
      </c>
      <c r="E8783" s="88">
        <v>69</v>
      </c>
      <c r="F8783" s="88">
        <v>95</v>
      </c>
      <c r="G8783" s="88">
        <v>69</v>
      </c>
      <c r="H8783" s="88">
        <v>95</v>
      </c>
      <c r="I8783" s="89">
        <v>36</v>
      </c>
      <c r="J8783" s="159"/>
      <c r="K8783" s="826"/>
      <c r="L8783" s="826"/>
      <c r="M8783" s="65"/>
    </row>
    <row r="8784" spans="2:13">
      <c r="B8784" s="66" t="s">
        <v>1665</v>
      </c>
      <c r="C8784" s="86" t="s">
        <v>0</v>
      </c>
      <c r="D8784" s="838" t="s">
        <v>1669</v>
      </c>
      <c r="E8784" s="839"/>
      <c r="F8784" s="839"/>
      <c r="G8784" s="839"/>
      <c r="H8784" s="839"/>
      <c r="I8784" s="840"/>
      <c r="J8784" s="159"/>
      <c r="K8784" s="826"/>
      <c r="L8784" s="826"/>
      <c r="M8784" s="65"/>
    </row>
    <row r="8785" spans="2:13">
      <c r="B8785" s="66" t="s">
        <v>1666</v>
      </c>
      <c r="C8785" s="86" t="s">
        <v>15</v>
      </c>
      <c r="D8785" s="841" t="s">
        <v>1661</v>
      </c>
      <c r="E8785" s="842"/>
      <c r="F8785" s="842"/>
      <c r="G8785" s="842" t="s">
        <v>1662</v>
      </c>
      <c r="H8785" s="842"/>
      <c r="I8785" s="843"/>
      <c r="J8785" s="159"/>
      <c r="K8785" s="826"/>
      <c r="L8785" s="826"/>
      <c r="M8785" s="65"/>
    </row>
    <row r="8786" spans="2:13">
      <c r="B8786" s="66" t="s">
        <v>1670</v>
      </c>
      <c r="C8786" s="96" t="s">
        <v>1412</v>
      </c>
      <c r="D8786" s="63" t="s">
        <v>1663</v>
      </c>
      <c r="E8786" s="826" t="s">
        <v>704</v>
      </c>
      <c r="F8786" s="826"/>
      <c r="G8786" s="64" t="s">
        <v>1663</v>
      </c>
      <c r="H8786" s="826" t="s">
        <v>963</v>
      </c>
      <c r="I8786" s="70"/>
      <c r="J8786" s="161"/>
      <c r="K8786" s="826"/>
      <c r="L8786" s="826"/>
      <c r="M8786" s="65"/>
    </row>
    <row r="8787" spans="2:13">
      <c r="B8787" s="66" t="s">
        <v>1659</v>
      </c>
      <c r="C8787" s="140">
        <v>190.62</v>
      </c>
      <c r="D8787" s="71" t="s">
        <v>1664</v>
      </c>
      <c r="E8787" s="90">
        <v>60</v>
      </c>
      <c r="F8787" s="68"/>
      <c r="G8787" s="72" t="s">
        <v>1664</v>
      </c>
      <c r="H8787" s="90">
        <v>80</v>
      </c>
      <c r="I8787" s="69"/>
      <c r="J8787" s="826"/>
      <c r="K8787" s="826"/>
      <c r="L8787" s="826"/>
      <c r="M8787" s="65"/>
    </row>
    <row r="8788" spans="2:13">
      <c r="B8788" s="66" t="s">
        <v>1660</v>
      </c>
      <c r="C8788" s="140">
        <v>541.88</v>
      </c>
      <c r="D8788" s="838" t="s">
        <v>1668</v>
      </c>
      <c r="E8788" s="839"/>
      <c r="F8788" s="839"/>
      <c r="G8788" s="839"/>
      <c r="H8788" s="839"/>
      <c r="I8788" s="840"/>
      <c r="J8788" s="826"/>
      <c r="K8788" s="826"/>
      <c r="L8788" s="826"/>
      <c r="M8788" s="65"/>
    </row>
    <row r="8789" spans="2:13">
      <c r="B8789" s="66" t="s">
        <v>1728</v>
      </c>
      <c r="C8789" s="140">
        <v>260.88</v>
      </c>
      <c r="D8789" s="841" t="s">
        <v>1661</v>
      </c>
      <c r="E8789" s="842"/>
      <c r="F8789" s="842"/>
      <c r="G8789" s="842" t="s">
        <v>1662</v>
      </c>
      <c r="H8789" s="842"/>
      <c r="I8789" s="843"/>
      <c r="J8789" s="826"/>
      <c r="K8789" s="826"/>
      <c r="L8789" s="826"/>
      <c r="M8789" s="65"/>
    </row>
    <row r="8790" spans="2:13">
      <c r="B8790" s="66" t="s">
        <v>1713</v>
      </c>
      <c r="C8790" s="140">
        <v>0.92</v>
      </c>
      <c r="D8790" s="63" t="s">
        <v>1663</v>
      </c>
      <c r="E8790" s="826" t="s">
        <v>1195</v>
      </c>
      <c r="F8790" s="826"/>
      <c r="G8790" s="64" t="s">
        <v>1663</v>
      </c>
      <c r="H8790" s="826" t="s">
        <v>860</v>
      </c>
      <c r="I8790" s="70"/>
      <c r="J8790" s="826"/>
      <c r="K8790" s="826"/>
      <c r="L8790" s="826"/>
      <c r="M8790" s="65"/>
    </row>
    <row r="8791" spans="2:13">
      <c r="B8791" s="66" t="s">
        <v>1714</v>
      </c>
      <c r="C8791" s="140">
        <v>0.55000000000000004</v>
      </c>
      <c r="D8791" s="63" t="s">
        <v>1664</v>
      </c>
      <c r="E8791" s="90">
        <v>75</v>
      </c>
      <c r="F8791" s="68"/>
      <c r="G8791" s="72" t="s">
        <v>1664</v>
      </c>
      <c r="H8791" s="91">
        <v>80</v>
      </c>
      <c r="I8791" s="70"/>
      <c r="J8791" s="826"/>
      <c r="K8791" s="826"/>
      <c r="L8791" s="826"/>
      <c r="M8791" s="65"/>
    </row>
    <row r="8792" spans="2:13">
      <c r="B8792" s="844" t="s">
        <v>1671</v>
      </c>
      <c r="C8792" s="839"/>
      <c r="D8792" s="840"/>
      <c r="E8792" s="838" t="s">
        <v>1672</v>
      </c>
      <c r="F8792" s="839"/>
      <c r="G8792" s="840"/>
      <c r="H8792" s="838" t="s">
        <v>1673</v>
      </c>
      <c r="I8792" s="839"/>
      <c r="J8792" s="840"/>
      <c r="K8792" s="838" t="s">
        <v>1701</v>
      </c>
      <c r="L8792" s="839"/>
      <c r="M8792" s="845"/>
    </row>
    <row r="8793" spans="2:13">
      <c r="B8793" s="73" t="s">
        <v>1674</v>
      </c>
      <c r="C8793" s="823" t="s">
        <v>1675</v>
      </c>
      <c r="D8793" s="824" t="s">
        <v>1676</v>
      </c>
      <c r="E8793" s="822" t="s">
        <v>1674</v>
      </c>
      <c r="F8793" s="823" t="s">
        <v>1675</v>
      </c>
      <c r="G8793" s="824" t="s">
        <v>1676</v>
      </c>
      <c r="H8793" s="822" t="s">
        <v>1694</v>
      </c>
      <c r="I8793" s="823" t="s">
        <v>1731</v>
      </c>
      <c r="J8793" s="824" t="s">
        <v>1732</v>
      </c>
      <c r="K8793" s="822" t="s">
        <v>1702</v>
      </c>
      <c r="L8793" s="823"/>
      <c r="M8793" s="77" t="s">
        <v>1703</v>
      </c>
    </row>
    <row r="8794" spans="2:13">
      <c r="B8794" s="61" t="s">
        <v>1678</v>
      </c>
      <c r="C8794" s="86" t="s">
        <v>1144</v>
      </c>
      <c r="D8794" s="92">
        <v>102</v>
      </c>
      <c r="E8794" s="825" t="s">
        <v>1678</v>
      </c>
      <c r="F8794" s="94" t="s">
        <v>944</v>
      </c>
      <c r="G8794" s="92">
        <v>68</v>
      </c>
      <c r="H8794" s="825" t="s">
        <v>1695</v>
      </c>
      <c r="I8794" s="86">
        <v>0</v>
      </c>
      <c r="J8794" s="92">
        <v>0</v>
      </c>
      <c r="K8794" s="825" t="s">
        <v>1704</v>
      </c>
      <c r="L8794" s="826"/>
      <c r="M8794" s="107">
        <v>25</v>
      </c>
    </row>
    <row r="8795" spans="2:13">
      <c r="B8795" s="61" t="s">
        <v>1679</v>
      </c>
      <c r="C8795" s="86" t="s">
        <v>1722</v>
      </c>
      <c r="D8795" s="92">
        <v>0</v>
      </c>
      <c r="E8795" s="825" t="s">
        <v>1679</v>
      </c>
      <c r="F8795" s="86" t="s">
        <v>1722</v>
      </c>
      <c r="G8795" s="92">
        <v>0</v>
      </c>
      <c r="H8795" s="825" t="s">
        <v>1696</v>
      </c>
      <c r="I8795" s="86">
        <v>90</v>
      </c>
      <c r="J8795" s="92">
        <v>10</v>
      </c>
      <c r="K8795" s="825" t="s">
        <v>1735</v>
      </c>
      <c r="L8795" s="826"/>
      <c r="M8795" s="107">
        <v>0</v>
      </c>
    </row>
    <row r="8796" spans="2:13">
      <c r="B8796" s="61" t="s">
        <v>1680</v>
      </c>
      <c r="C8796" s="86" t="s">
        <v>1722</v>
      </c>
      <c r="D8796" s="92">
        <v>0</v>
      </c>
      <c r="E8796" s="825" t="s">
        <v>1680</v>
      </c>
      <c r="F8796" s="86" t="s">
        <v>1722</v>
      </c>
      <c r="G8796" s="92">
        <v>0</v>
      </c>
      <c r="H8796" s="825" t="s">
        <v>1697</v>
      </c>
      <c r="I8796" s="86">
        <v>0</v>
      </c>
      <c r="J8796" s="92">
        <v>30</v>
      </c>
      <c r="K8796" s="67" t="s">
        <v>1706</v>
      </c>
      <c r="L8796" s="68"/>
      <c r="M8796" s="101">
        <v>0</v>
      </c>
    </row>
    <row r="8797" spans="2:13">
      <c r="B8797" s="61" t="s">
        <v>1681</v>
      </c>
      <c r="C8797" s="86" t="s">
        <v>1722</v>
      </c>
      <c r="D8797" s="92">
        <v>0</v>
      </c>
      <c r="E8797" s="825" t="s">
        <v>1681</v>
      </c>
      <c r="F8797" s="86" t="s">
        <v>1722</v>
      </c>
      <c r="G8797" s="92">
        <v>0</v>
      </c>
      <c r="H8797" s="825" t="s">
        <v>1698</v>
      </c>
      <c r="I8797" s="86">
        <v>0</v>
      </c>
      <c r="J8797" s="92">
        <v>0</v>
      </c>
      <c r="K8797" s="838" t="s">
        <v>1707</v>
      </c>
      <c r="L8797" s="839"/>
      <c r="M8797" s="845"/>
    </row>
    <row r="8798" spans="2:13">
      <c r="B8798" s="61" t="s">
        <v>1682</v>
      </c>
      <c r="C8798" s="86" t="s">
        <v>1722</v>
      </c>
      <c r="D8798" s="92">
        <v>0</v>
      </c>
      <c r="E8798" s="825" t="s">
        <v>1682</v>
      </c>
      <c r="F8798" s="86" t="s">
        <v>1722</v>
      </c>
      <c r="G8798" s="92">
        <v>0</v>
      </c>
      <c r="H8798" s="826" t="s">
        <v>1724</v>
      </c>
      <c r="I8798" s="86">
        <v>50</v>
      </c>
      <c r="J8798" s="92">
        <v>0</v>
      </c>
      <c r="K8798" s="846" t="s">
        <v>1708</v>
      </c>
      <c r="L8798" s="847"/>
      <c r="M8798" s="107">
        <v>0</v>
      </c>
    </row>
    <row r="8799" spans="2:13">
      <c r="B8799" s="61" t="s">
        <v>1683</v>
      </c>
      <c r="C8799" s="86" t="s">
        <v>1722</v>
      </c>
      <c r="D8799" s="92">
        <v>0</v>
      </c>
      <c r="E8799" s="825" t="s">
        <v>1683</v>
      </c>
      <c r="F8799" s="86" t="s">
        <v>1722</v>
      </c>
      <c r="G8799" s="92">
        <v>0</v>
      </c>
      <c r="H8799" s="825" t="s">
        <v>1699</v>
      </c>
      <c r="I8799" s="86">
        <v>0</v>
      </c>
      <c r="J8799" s="92">
        <v>0</v>
      </c>
      <c r="K8799" s="846" t="s">
        <v>1709</v>
      </c>
      <c r="L8799" s="847"/>
      <c r="M8799" s="107">
        <v>0</v>
      </c>
    </row>
    <row r="8800" spans="2:13">
      <c r="B8800" s="61" t="s">
        <v>1684</v>
      </c>
      <c r="C8800" s="86" t="s">
        <v>1722</v>
      </c>
      <c r="D8800" s="92">
        <v>0</v>
      </c>
      <c r="E8800" s="825" t="s">
        <v>1684</v>
      </c>
      <c r="F8800" s="86" t="s">
        <v>1722</v>
      </c>
      <c r="G8800" s="92">
        <v>0</v>
      </c>
      <c r="H8800" s="825" t="s">
        <v>1685</v>
      </c>
      <c r="I8800" s="86">
        <v>85</v>
      </c>
      <c r="J8800" s="92">
        <v>30</v>
      </c>
      <c r="K8800" s="846" t="s">
        <v>1710</v>
      </c>
      <c r="L8800" s="847"/>
      <c r="M8800" s="107">
        <v>100</v>
      </c>
    </row>
    <row r="8801" spans="2:13">
      <c r="B8801" s="61" t="s">
        <v>1685</v>
      </c>
      <c r="C8801" s="86" t="s">
        <v>905</v>
      </c>
      <c r="D8801" s="92">
        <v>84</v>
      </c>
      <c r="E8801" s="825" t="s">
        <v>1685</v>
      </c>
      <c r="F8801" s="86" t="s">
        <v>1722</v>
      </c>
      <c r="G8801" s="92">
        <v>0</v>
      </c>
      <c r="H8801" s="825" t="s">
        <v>1700</v>
      </c>
      <c r="I8801" s="100">
        <v>0</v>
      </c>
      <c r="J8801" s="106">
        <v>0</v>
      </c>
      <c r="K8801" s="593" t="s">
        <v>2003</v>
      </c>
      <c r="L8801" s="100"/>
      <c r="M8801" s="101">
        <v>0</v>
      </c>
    </row>
    <row r="8802" spans="2:13">
      <c r="B8802" s="61" t="s">
        <v>1686</v>
      </c>
      <c r="C8802" s="86" t="s">
        <v>1722</v>
      </c>
      <c r="D8802" s="92">
        <v>0</v>
      </c>
      <c r="E8802" s="825" t="s">
        <v>1686</v>
      </c>
      <c r="F8802" s="86" t="s">
        <v>1722</v>
      </c>
      <c r="G8802" s="92">
        <v>0</v>
      </c>
      <c r="H8802" s="848" t="s">
        <v>1712</v>
      </c>
      <c r="I8802" s="849"/>
      <c r="J8802" s="81" t="s">
        <v>1711</v>
      </c>
      <c r="K8802" s="97">
        <v>40</v>
      </c>
      <c r="L8802" s="82" t="s">
        <v>1705</v>
      </c>
      <c r="M8802" s="98">
        <v>100</v>
      </c>
    </row>
    <row r="8803" spans="2:13">
      <c r="B8803" s="61" t="s">
        <v>1687</v>
      </c>
      <c r="C8803" s="86" t="s">
        <v>1722</v>
      </c>
      <c r="D8803" s="92">
        <v>0</v>
      </c>
      <c r="E8803" s="825" t="s">
        <v>1687</v>
      </c>
      <c r="F8803" s="86" t="s">
        <v>1722</v>
      </c>
      <c r="G8803" s="92">
        <v>0</v>
      </c>
      <c r="H8803" s="826"/>
      <c r="I8803" s="826"/>
      <c r="J8803" s="826"/>
      <c r="K8803" s="826"/>
      <c r="L8803" s="826"/>
      <c r="M8803" s="65"/>
    </row>
    <row r="8804" spans="2:13">
      <c r="B8804" s="61" t="s">
        <v>1688</v>
      </c>
      <c r="C8804" s="86" t="s">
        <v>1722</v>
      </c>
      <c r="D8804" s="92">
        <v>0</v>
      </c>
      <c r="E8804" s="825" t="s">
        <v>1688</v>
      </c>
      <c r="F8804" s="86" t="s">
        <v>13</v>
      </c>
      <c r="G8804" s="92">
        <v>90</v>
      </c>
      <c r="H8804" s="826"/>
      <c r="I8804" s="826"/>
      <c r="J8804" s="826"/>
      <c r="K8804" s="826"/>
      <c r="L8804" s="826"/>
      <c r="M8804" s="65"/>
    </row>
    <row r="8805" spans="2:13">
      <c r="B8805" s="61" t="s">
        <v>1689</v>
      </c>
      <c r="C8805" s="86" t="s">
        <v>1723</v>
      </c>
      <c r="D8805" s="92" t="s">
        <v>1723</v>
      </c>
      <c r="E8805" s="825" t="s">
        <v>1689</v>
      </c>
      <c r="F8805" s="86" t="s">
        <v>1723</v>
      </c>
      <c r="G8805" s="92" t="s">
        <v>1723</v>
      </c>
      <c r="H8805" s="86" t="s">
        <v>1723</v>
      </c>
      <c r="I8805" s="826"/>
      <c r="J8805" s="826"/>
      <c r="K8805" s="826"/>
      <c r="L8805" s="826"/>
      <c r="M8805" s="65"/>
    </row>
    <row r="8806" spans="2:13">
      <c r="B8806" s="61" t="s">
        <v>1690</v>
      </c>
      <c r="C8806" s="86" t="s">
        <v>1722</v>
      </c>
      <c r="D8806" s="92">
        <v>0</v>
      </c>
      <c r="E8806" s="825" t="s">
        <v>1690</v>
      </c>
      <c r="F8806" s="86" t="s">
        <v>1722</v>
      </c>
      <c r="G8806" s="92">
        <v>0</v>
      </c>
      <c r="H8806" s="826"/>
      <c r="I8806" s="826"/>
      <c r="J8806" s="826"/>
      <c r="K8806" s="826"/>
      <c r="L8806" s="826"/>
      <c r="M8806" s="65"/>
    </row>
    <row r="8807" spans="2:13">
      <c r="B8807" s="61" t="s">
        <v>1691</v>
      </c>
      <c r="C8807" s="86" t="s">
        <v>1722</v>
      </c>
      <c r="D8807" s="92">
        <v>0</v>
      </c>
      <c r="E8807" s="825" t="s">
        <v>1691</v>
      </c>
      <c r="F8807" s="96" t="s">
        <v>1185</v>
      </c>
      <c r="G8807" s="92">
        <v>80</v>
      </c>
      <c r="H8807" s="86" t="s">
        <v>1716</v>
      </c>
      <c r="I8807" s="826"/>
      <c r="J8807" s="85" t="s">
        <v>1717</v>
      </c>
      <c r="K8807" s="826"/>
      <c r="L8807" s="85" t="s">
        <v>1718</v>
      </c>
      <c r="M8807" s="65"/>
    </row>
    <row r="8808" spans="2:13">
      <c r="B8808" s="61" t="s">
        <v>1692</v>
      </c>
      <c r="C8808" s="86" t="s">
        <v>1722</v>
      </c>
      <c r="D8808" s="92">
        <v>0</v>
      </c>
      <c r="E8808" s="825" t="s">
        <v>1692</v>
      </c>
      <c r="F8808" s="86" t="s">
        <v>1722</v>
      </c>
      <c r="G8808" s="92">
        <v>0</v>
      </c>
      <c r="H8808" s="826"/>
      <c r="I8808" s="826"/>
      <c r="J8808" s="826"/>
      <c r="K8808" s="826"/>
      <c r="L8808" s="826"/>
      <c r="M8808" s="65"/>
    </row>
    <row r="8809" spans="2:13">
      <c r="B8809" s="61" t="s">
        <v>1677</v>
      </c>
      <c r="C8809" s="96" t="s">
        <v>1262</v>
      </c>
      <c r="D8809" s="92">
        <v>110</v>
      </c>
      <c r="E8809" s="825" t="s">
        <v>1677</v>
      </c>
      <c r="F8809" s="86" t="s">
        <v>1722</v>
      </c>
      <c r="G8809" s="92">
        <v>0</v>
      </c>
      <c r="H8809" s="86" t="s">
        <v>1723</v>
      </c>
      <c r="I8809" s="826"/>
      <c r="J8809" s="826"/>
      <c r="K8809" s="826"/>
      <c r="L8809" s="826"/>
      <c r="M8809" s="65"/>
    </row>
    <row r="8810" spans="2:13">
      <c r="B8810" s="61" t="s">
        <v>1693</v>
      </c>
      <c r="C8810" s="86" t="s">
        <v>1723</v>
      </c>
      <c r="D8810" s="92" t="s">
        <v>1723</v>
      </c>
      <c r="E8810" s="825" t="s">
        <v>1693</v>
      </c>
      <c r="F8810" s="86" t="s">
        <v>1723</v>
      </c>
      <c r="G8810" s="92" t="s">
        <v>1723</v>
      </c>
      <c r="H8810" s="826"/>
      <c r="I8810" s="826"/>
      <c r="J8810" s="826"/>
      <c r="K8810" s="826"/>
      <c r="L8810" s="826"/>
      <c r="M8810" s="65"/>
    </row>
    <row r="8811" spans="2:13" ht="15.75" thickBot="1">
      <c r="B8811" s="102" t="s">
        <v>1729</v>
      </c>
      <c r="C8811" s="93"/>
      <c r="D8811" s="108">
        <v>99</v>
      </c>
      <c r="E8811" s="103" t="s">
        <v>1730</v>
      </c>
      <c r="F8811" s="93"/>
      <c r="G8811" s="108">
        <v>79</v>
      </c>
      <c r="H8811" s="83"/>
      <c r="I8811" s="83"/>
      <c r="J8811" s="83"/>
      <c r="K8811" s="83"/>
      <c r="L8811" s="83"/>
      <c r="M8811" s="84"/>
    </row>
    <row r="8812" spans="2:13" ht="16.5" thickTop="1" thickBot="1"/>
    <row r="8813" spans="2:13" ht="16.5" thickTop="1" thickBot="1">
      <c r="B8813" s="833" t="s">
        <v>1794</v>
      </c>
      <c r="C8813" s="834"/>
      <c r="D8813" s="835" t="s">
        <v>1658</v>
      </c>
      <c r="E8813" s="836"/>
      <c r="F8813" s="836"/>
      <c r="G8813" s="836"/>
      <c r="H8813" s="836"/>
      <c r="I8813" s="837"/>
      <c r="J8813" s="158"/>
      <c r="K8813" s="59"/>
      <c r="L8813" s="59"/>
      <c r="M8813" s="60"/>
    </row>
    <row r="8814" spans="2:13" ht="15.75" thickTop="1">
      <c r="B8814" s="66" t="s">
        <v>1667</v>
      </c>
      <c r="C8814" s="604" t="s">
        <v>2097</v>
      </c>
      <c r="D8814" s="169" t="s">
        <v>1652</v>
      </c>
      <c r="E8814" s="170" t="s">
        <v>1653</v>
      </c>
      <c r="F8814" s="170" t="s">
        <v>1654</v>
      </c>
      <c r="G8814" s="170" t="s">
        <v>1656</v>
      </c>
      <c r="H8814" s="170" t="s">
        <v>1655</v>
      </c>
      <c r="I8814" s="171" t="s">
        <v>1657</v>
      </c>
      <c r="J8814" s="159"/>
      <c r="K8814" s="168"/>
      <c r="L8814" s="168"/>
      <c r="M8814" s="65"/>
    </row>
    <row r="8815" spans="2:13">
      <c r="B8815" s="66" t="s">
        <v>1757</v>
      </c>
      <c r="C8815" s="86" t="s">
        <v>1741</v>
      </c>
      <c r="D8815" s="87">
        <v>45</v>
      </c>
      <c r="E8815" s="88">
        <v>45</v>
      </c>
      <c r="F8815" s="88">
        <v>35</v>
      </c>
      <c r="G8815" s="88">
        <v>20</v>
      </c>
      <c r="H8815" s="88">
        <v>30</v>
      </c>
      <c r="I8815" s="89">
        <v>20</v>
      </c>
      <c r="J8815" s="159"/>
      <c r="K8815" s="168"/>
      <c r="L8815" s="168"/>
      <c r="M8815" s="65"/>
    </row>
    <row r="8816" spans="2:13">
      <c r="B8816" s="66" t="s">
        <v>1665</v>
      </c>
      <c r="C8816" s="86" t="s">
        <v>0</v>
      </c>
      <c r="D8816" s="838" t="s">
        <v>1669</v>
      </c>
      <c r="E8816" s="839"/>
      <c r="F8816" s="839"/>
      <c r="G8816" s="839"/>
      <c r="H8816" s="839"/>
      <c r="I8816" s="840"/>
      <c r="J8816" s="159"/>
      <c r="K8816" s="168"/>
      <c r="L8816" s="168"/>
      <c r="M8816" s="65"/>
    </row>
    <row r="8817" spans="2:13">
      <c r="B8817" s="66" t="s">
        <v>1666</v>
      </c>
      <c r="C8817" s="86" t="s">
        <v>1723</v>
      </c>
      <c r="D8817" s="841" t="s">
        <v>1661</v>
      </c>
      <c r="E8817" s="842"/>
      <c r="F8817" s="842"/>
      <c r="G8817" s="842" t="s">
        <v>1662</v>
      </c>
      <c r="H8817" s="842"/>
      <c r="I8817" s="843"/>
      <c r="J8817" s="159"/>
      <c r="K8817" s="168"/>
      <c r="L8817" s="168"/>
      <c r="M8817" s="65"/>
    </row>
    <row r="8818" spans="2:13">
      <c r="B8818" s="66" t="s">
        <v>1670</v>
      </c>
      <c r="C8818" s="96" t="s">
        <v>1571</v>
      </c>
      <c r="D8818" s="63" t="s">
        <v>1663</v>
      </c>
      <c r="E8818" s="168" t="s">
        <v>704</v>
      </c>
      <c r="F8818" s="168"/>
      <c r="G8818" s="64" t="s">
        <v>1663</v>
      </c>
      <c r="H8818" s="168" t="s">
        <v>1723</v>
      </c>
      <c r="I8818" s="70"/>
      <c r="J8818" s="159"/>
      <c r="K8818" s="168"/>
      <c r="L8818" s="168"/>
      <c r="M8818" s="65"/>
    </row>
    <row r="8819" spans="2:13">
      <c r="B8819" s="66" t="s">
        <v>1659</v>
      </c>
      <c r="C8819" s="86">
        <v>18.23</v>
      </c>
      <c r="D8819" s="71" t="s">
        <v>1664</v>
      </c>
      <c r="E8819" s="90">
        <v>60</v>
      </c>
      <c r="F8819" s="68"/>
      <c r="G8819" s="72" t="s">
        <v>1664</v>
      </c>
      <c r="H8819" s="90" t="s">
        <v>1723</v>
      </c>
      <c r="I8819" s="69"/>
      <c r="J8819" s="159"/>
      <c r="K8819" s="168"/>
      <c r="L8819" s="168"/>
      <c r="M8819" s="65"/>
    </row>
    <row r="8820" spans="2:13">
      <c r="B8820" s="66" t="s">
        <v>1660</v>
      </c>
      <c r="C8820" s="86">
        <v>44.85</v>
      </c>
      <c r="D8820" s="838" t="s">
        <v>1668</v>
      </c>
      <c r="E8820" s="839"/>
      <c r="F8820" s="839"/>
      <c r="G8820" s="839"/>
      <c r="H8820" s="839"/>
      <c r="I8820" s="840"/>
      <c r="J8820" s="159"/>
      <c r="K8820" s="168"/>
      <c r="L8820" s="168"/>
      <c r="M8820" s="65"/>
    </row>
    <row r="8821" spans="2:13">
      <c r="B8821" s="66" t="s">
        <v>1728</v>
      </c>
      <c r="C8821" s="86">
        <v>26.65</v>
      </c>
      <c r="D8821" s="841" t="s">
        <v>1661</v>
      </c>
      <c r="E8821" s="842"/>
      <c r="F8821" s="842"/>
      <c r="G8821" s="842" t="s">
        <v>1662</v>
      </c>
      <c r="H8821" s="842"/>
      <c r="I8821" s="843"/>
      <c r="J8821" s="159"/>
      <c r="K8821" s="168"/>
      <c r="L8821" s="168"/>
      <c r="M8821" s="65"/>
    </row>
    <row r="8822" spans="2:13">
      <c r="B8822" s="66" t="s">
        <v>1713</v>
      </c>
      <c r="C8822" s="86">
        <v>0.69</v>
      </c>
      <c r="D8822" s="63" t="s">
        <v>1663</v>
      </c>
      <c r="E8822" s="168" t="s">
        <v>1722</v>
      </c>
      <c r="F8822" s="168"/>
      <c r="G8822" s="64" t="s">
        <v>1663</v>
      </c>
      <c r="H8822" s="168" t="s">
        <v>1723</v>
      </c>
      <c r="I8822" s="70"/>
      <c r="J8822" s="159"/>
      <c r="K8822" s="168"/>
      <c r="L8822" s="168"/>
      <c r="M8822" s="65"/>
    </row>
    <row r="8823" spans="2:13">
      <c r="B8823" s="66" t="s">
        <v>1714</v>
      </c>
      <c r="C8823" s="86">
        <v>0.31</v>
      </c>
      <c r="D8823" s="63" t="s">
        <v>1664</v>
      </c>
      <c r="E8823" s="90">
        <v>0</v>
      </c>
      <c r="F8823" s="68"/>
      <c r="G8823" s="72" t="s">
        <v>1664</v>
      </c>
      <c r="H8823" s="91" t="s">
        <v>1723</v>
      </c>
      <c r="I8823" s="70"/>
      <c r="J8823" s="159"/>
      <c r="K8823" s="168"/>
      <c r="L8823" s="168"/>
      <c r="M8823" s="65"/>
    </row>
    <row r="8824" spans="2:13">
      <c r="B8824" s="844" t="s">
        <v>1671</v>
      </c>
      <c r="C8824" s="839"/>
      <c r="D8824" s="840"/>
      <c r="E8824" s="838" t="s">
        <v>1672</v>
      </c>
      <c r="F8824" s="839"/>
      <c r="G8824" s="840"/>
      <c r="H8824" s="838" t="s">
        <v>1673</v>
      </c>
      <c r="I8824" s="839"/>
      <c r="J8824" s="840"/>
      <c r="K8824" s="838" t="s">
        <v>1701</v>
      </c>
      <c r="L8824" s="839"/>
      <c r="M8824" s="845"/>
    </row>
    <row r="8825" spans="2:13">
      <c r="B8825" s="73" t="s">
        <v>1674</v>
      </c>
      <c r="C8825" s="170" t="s">
        <v>1675</v>
      </c>
      <c r="D8825" s="171" t="s">
        <v>1676</v>
      </c>
      <c r="E8825" s="169" t="s">
        <v>1674</v>
      </c>
      <c r="F8825" s="170" t="s">
        <v>1675</v>
      </c>
      <c r="G8825" s="171" t="s">
        <v>1676</v>
      </c>
      <c r="H8825" s="169" t="s">
        <v>1694</v>
      </c>
      <c r="I8825" s="170" t="s">
        <v>1731</v>
      </c>
      <c r="J8825" s="171" t="s">
        <v>1732</v>
      </c>
      <c r="K8825" s="169" t="s">
        <v>1702</v>
      </c>
      <c r="L8825" s="170"/>
      <c r="M8825" s="77" t="s">
        <v>1703</v>
      </c>
    </row>
    <row r="8826" spans="2:13">
      <c r="B8826" s="61" t="s">
        <v>1678</v>
      </c>
      <c r="C8826" s="86" t="s">
        <v>1286</v>
      </c>
      <c r="D8826" s="92">
        <v>33</v>
      </c>
      <c r="E8826" s="167" t="s">
        <v>1678</v>
      </c>
      <c r="F8826" s="86" t="s">
        <v>1722</v>
      </c>
      <c r="G8826" s="92">
        <v>0</v>
      </c>
      <c r="H8826" s="167" t="s">
        <v>1695</v>
      </c>
      <c r="I8826" s="86">
        <v>0</v>
      </c>
      <c r="J8826" s="92">
        <v>0</v>
      </c>
      <c r="K8826" s="167" t="s">
        <v>1704</v>
      </c>
      <c r="L8826" s="168"/>
      <c r="M8826" s="107">
        <v>0</v>
      </c>
    </row>
    <row r="8827" spans="2:13">
      <c r="B8827" s="61" t="s">
        <v>1679</v>
      </c>
      <c r="C8827" s="86" t="s">
        <v>1722</v>
      </c>
      <c r="D8827" s="92">
        <v>0</v>
      </c>
      <c r="E8827" s="167" t="s">
        <v>1679</v>
      </c>
      <c r="F8827" s="86" t="s">
        <v>1722</v>
      </c>
      <c r="G8827" s="92">
        <v>0</v>
      </c>
      <c r="H8827" s="167" t="s">
        <v>1696</v>
      </c>
      <c r="I8827" s="86">
        <v>0</v>
      </c>
      <c r="J8827" s="92">
        <v>0</v>
      </c>
      <c r="K8827" s="167" t="s">
        <v>1735</v>
      </c>
      <c r="L8827" s="168"/>
      <c r="M8827" s="107">
        <v>0</v>
      </c>
    </row>
    <row r="8828" spans="2:13">
      <c r="B8828" s="61" t="s">
        <v>1680</v>
      </c>
      <c r="C8828" s="86" t="s">
        <v>1722</v>
      </c>
      <c r="D8828" s="92">
        <v>0</v>
      </c>
      <c r="E8828" s="167" t="s">
        <v>1680</v>
      </c>
      <c r="F8828" s="86" t="s">
        <v>1722</v>
      </c>
      <c r="G8828" s="92">
        <v>0</v>
      </c>
      <c r="H8828" s="167" t="s">
        <v>1697</v>
      </c>
      <c r="I8828" s="86">
        <v>0</v>
      </c>
      <c r="J8828" s="92">
        <v>0</v>
      </c>
      <c r="K8828" s="67" t="s">
        <v>1706</v>
      </c>
      <c r="L8828" s="68"/>
      <c r="M8828" s="101">
        <v>0</v>
      </c>
    </row>
    <row r="8829" spans="2:13">
      <c r="B8829" s="61" t="s">
        <v>1681</v>
      </c>
      <c r="C8829" s="86" t="s">
        <v>1722</v>
      </c>
      <c r="D8829" s="92">
        <v>0</v>
      </c>
      <c r="E8829" s="167" t="s">
        <v>1681</v>
      </c>
      <c r="F8829" s="86" t="s">
        <v>1722</v>
      </c>
      <c r="G8829" s="92">
        <v>0</v>
      </c>
      <c r="H8829" s="167" t="s">
        <v>1698</v>
      </c>
      <c r="I8829" s="86">
        <v>0</v>
      </c>
      <c r="J8829" s="92">
        <v>0</v>
      </c>
      <c r="K8829" s="838" t="s">
        <v>1707</v>
      </c>
      <c r="L8829" s="839"/>
      <c r="M8829" s="845"/>
    </row>
    <row r="8830" spans="2:13">
      <c r="B8830" s="61" t="s">
        <v>1682</v>
      </c>
      <c r="C8830" s="86" t="s">
        <v>1722</v>
      </c>
      <c r="D8830" s="92">
        <v>0</v>
      </c>
      <c r="E8830" s="167" t="s">
        <v>1682</v>
      </c>
      <c r="F8830" s="86" t="s">
        <v>1722</v>
      </c>
      <c r="G8830" s="92">
        <v>0</v>
      </c>
      <c r="H8830" s="168" t="s">
        <v>1724</v>
      </c>
      <c r="I8830" s="86">
        <v>0</v>
      </c>
      <c r="J8830" s="92">
        <v>0</v>
      </c>
      <c r="K8830" s="846" t="s">
        <v>1708</v>
      </c>
      <c r="L8830" s="847"/>
      <c r="M8830" s="107">
        <v>0</v>
      </c>
    </row>
    <row r="8831" spans="2:13">
      <c r="B8831" s="61" t="s">
        <v>1683</v>
      </c>
      <c r="C8831" s="86" t="s">
        <v>1722</v>
      </c>
      <c r="D8831" s="92">
        <v>0</v>
      </c>
      <c r="E8831" s="167" t="s">
        <v>1683</v>
      </c>
      <c r="F8831" s="86" t="s">
        <v>1722</v>
      </c>
      <c r="G8831" s="92">
        <v>0</v>
      </c>
      <c r="H8831" s="167" t="s">
        <v>1699</v>
      </c>
      <c r="I8831" s="86">
        <v>0</v>
      </c>
      <c r="J8831" s="92">
        <v>0</v>
      </c>
      <c r="K8831" s="846" t="s">
        <v>1709</v>
      </c>
      <c r="L8831" s="847"/>
      <c r="M8831" s="107">
        <v>0</v>
      </c>
    </row>
    <row r="8832" spans="2:13">
      <c r="B8832" s="61" t="s">
        <v>1684</v>
      </c>
      <c r="C8832" s="86" t="s">
        <v>1722</v>
      </c>
      <c r="D8832" s="92">
        <v>0</v>
      </c>
      <c r="E8832" s="167" t="s">
        <v>1684</v>
      </c>
      <c r="F8832" s="86" t="s">
        <v>1722</v>
      </c>
      <c r="G8832" s="92">
        <v>0</v>
      </c>
      <c r="H8832" s="167" t="s">
        <v>1685</v>
      </c>
      <c r="I8832" s="86">
        <v>0</v>
      </c>
      <c r="J8832" s="92">
        <v>30</v>
      </c>
      <c r="K8832" s="846" t="s">
        <v>1710</v>
      </c>
      <c r="L8832" s="847"/>
      <c r="M8832" s="107">
        <v>0</v>
      </c>
    </row>
    <row r="8833" spans="2:13">
      <c r="B8833" s="61" t="s">
        <v>1685</v>
      </c>
      <c r="C8833" s="96" t="s">
        <v>1096</v>
      </c>
      <c r="D8833" s="92">
        <v>15</v>
      </c>
      <c r="E8833" s="167" t="s">
        <v>1685</v>
      </c>
      <c r="F8833" s="86" t="s">
        <v>1722</v>
      </c>
      <c r="G8833" s="92">
        <v>0</v>
      </c>
      <c r="H8833" s="167" t="s">
        <v>1700</v>
      </c>
      <c r="I8833" s="100">
        <v>0</v>
      </c>
      <c r="J8833" s="106">
        <v>0</v>
      </c>
      <c r="K8833" s="593" t="s">
        <v>2003</v>
      </c>
      <c r="L8833" s="100"/>
      <c r="M8833" s="101" t="s">
        <v>2004</v>
      </c>
    </row>
    <row r="8834" spans="2:13">
      <c r="B8834" s="61" t="s">
        <v>1686</v>
      </c>
      <c r="C8834" s="86" t="s">
        <v>1722</v>
      </c>
      <c r="D8834" s="92">
        <v>0</v>
      </c>
      <c r="E8834" s="167" t="s">
        <v>1686</v>
      </c>
      <c r="F8834" s="86" t="s">
        <v>1722</v>
      </c>
      <c r="G8834" s="92">
        <v>0</v>
      </c>
      <c r="H8834" s="848" t="s">
        <v>1712</v>
      </c>
      <c r="I8834" s="849"/>
      <c r="J8834" s="81" t="s">
        <v>1711</v>
      </c>
      <c r="K8834" s="97">
        <v>10</v>
      </c>
      <c r="L8834" s="82" t="s">
        <v>1705</v>
      </c>
      <c r="M8834" s="98">
        <v>0</v>
      </c>
    </row>
    <row r="8835" spans="2:13">
      <c r="B8835" s="61" t="s">
        <v>1687</v>
      </c>
      <c r="C8835" s="86" t="s">
        <v>1722</v>
      </c>
      <c r="D8835" s="92">
        <v>0</v>
      </c>
      <c r="E8835" s="167" t="s">
        <v>1687</v>
      </c>
      <c r="F8835" s="86" t="s">
        <v>1722</v>
      </c>
      <c r="G8835" s="92">
        <v>0</v>
      </c>
      <c r="H8835" s="168"/>
      <c r="I8835" s="168"/>
      <c r="J8835" s="168"/>
      <c r="K8835" s="168"/>
      <c r="L8835" s="168"/>
      <c r="M8835" s="65"/>
    </row>
    <row r="8836" spans="2:13">
      <c r="B8836" s="61" t="s">
        <v>1688</v>
      </c>
      <c r="C8836" s="86" t="s">
        <v>1722</v>
      </c>
      <c r="D8836" s="92">
        <v>0</v>
      </c>
      <c r="E8836" s="167" t="s">
        <v>1688</v>
      </c>
      <c r="F8836" s="86" t="s">
        <v>1722</v>
      </c>
      <c r="G8836" s="92">
        <v>0</v>
      </c>
      <c r="H8836" s="168"/>
      <c r="I8836" s="168"/>
      <c r="J8836" s="168"/>
      <c r="K8836" s="168"/>
      <c r="L8836" s="168"/>
      <c r="M8836" s="65"/>
    </row>
    <row r="8837" spans="2:13">
      <c r="B8837" s="61" t="s">
        <v>1689</v>
      </c>
      <c r="C8837" s="86" t="s">
        <v>1723</v>
      </c>
      <c r="D8837" s="92" t="s">
        <v>1723</v>
      </c>
      <c r="E8837" s="167" t="s">
        <v>1689</v>
      </c>
      <c r="F8837" s="86" t="s">
        <v>1723</v>
      </c>
      <c r="G8837" s="92" t="s">
        <v>1723</v>
      </c>
      <c r="H8837" s="168"/>
      <c r="I8837" s="168"/>
      <c r="J8837" s="168"/>
      <c r="K8837" s="168"/>
      <c r="L8837" s="168"/>
      <c r="M8837" s="65"/>
    </row>
    <row r="8838" spans="2:13">
      <c r="B8838" s="61" t="s">
        <v>1690</v>
      </c>
      <c r="C8838" s="86" t="s">
        <v>1722</v>
      </c>
      <c r="D8838" s="92">
        <v>0</v>
      </c>
      <c r="E8838" s="167" t="s">
        <v>1690</v>
      </c>
      <c r="F8838" s="86" t="s">
        <v>1722</v>
      </c>
      <c r="G8838" s="92">
        <v>0</v>
      </c>
      <c r="H8838" s="168"/>
      <c r="I8838" s="168"/>
      <c r="J8838" s="168"/>
      <c r="K8838" s="168"/>
      <c r="L8838" s="168"/>
      <c r="M8838" s="65"/>
    </row>
    <row r="8839" spans="2:13">
      <c r="B8839" s="61" t="s">
        <v>1691</v>
      </c>
      <c r="C8839" s="86" t="s">
        <v>1722</v>
      </c>
      <c r="D8839" s="92">
        <v>0</v>
      </c>
      <c r="E8839" s="167" t="s">
        <v>1691</v>
      </c>
      <c r="F8839" s="86" t="s">
        <v>1722</v>
      </c>
      <c r="G8839" s="92">
        <v>0</v>
      </c>
      <c r="H8839" s="86" t="s">
        <v>1716</v>
      </c>
      <c r="I8839" s="168"/>
      <c r="J8839" s="85" t="s">
        <v>1717</v>
      </c>
      <c r="K8839" s="168"/>
      <c r="L8839" s="85" t="s">
        <v>1718</v>
      </c>
      <c r="M8839" s="65"/>
    </row>
    <row r="8840" spans="2:13">
      <c r="B8840" s="61" t="s">
        <v>1692</v>
      </c>
      <c r="C8840" s="86" t="s">
        <v>1722</v>
      </c>
      <c r="D8840" s="92">
        <v>0</v>
      </c>
      <c r="E8840" s="167" t="s">
        <v>1692</v>
      </c>
      <c r="F8840" s="86" t="s">
        <v>1722</v>
      </c>
      <c r="G8840" s="92">
        <v>0</v>
      </c>
      <c r="H8840" s="168"/>
      <c r="I8840" s="168"/>
      <c r="J8840" s="168"/>
      <c r="K8840" s="168"/>
      <c r="L8840" s="168"/>
      <c r="M8840" s="65"/>
    </row>
    <row r="8841" spans="2:13">
      <c r="B8841" s="61" t="s">
        <v>1677</v>
      </c>
      <c r="C8841" s="86" t="s">
        <v>1722</v>
      </c>
      <c r="D8841" s="92">
        <v>0</v>
      </c>
      <c r="E8841" s="167" t="s">
        <v>1677</v>
      </c>
      <c r="F8841" s="86" t="s">
        <v>1722</v>
      </c>
      <c r="G8841" s="92">
        <v>0</v>
      </c>
      <c r="H8841" s="168"/>
      <c r="I8841" s="168"/>
      <c r="J8841" s="168"/>
      <c r="K8841" s="168"/>
      <c r="L8841" s="168"/>
      <c r="M8841" s="65"/>
    </row>
    <row r="8842" spans="2:13">
      <c r="B8842" s="61" t="s">
        <v>1693</v>
      </c>
      <c r="C8842" s="86" t="s">
        <v>1722</v>
      </c>
      <c r="D8842" s="92">
        <v>0</v>
      </c>
      <c r="E8842" s="167" t="s">
        <v>1693</v>
      </c>
      <c r="F8842" s="86" t="s">
        <v>1722</v>
      </c>
      <c r="G8842" s="92">
        <v>0</v>
      </c>
      <c r="H8842" s="168"/>
      <c r="I8842" s="168"/>
      <c r="J8842" s="168"/>
      <c r="K8842" s="168"/>
      <c r="L8842" s="168"/>
      <c r="M8842" s="65"/>
    </row>
    <row r="8843" spans="2:13" ht="15.75" thickBot="1">
      <c r="B8843" s="102" t="s">
        <v>1729</v>
      </c>
      <c r="C8843" s="93"/>
      <c r="D8843" s="108">
        <v>24</v>
      </c>
      <c r="E8843" s="103" t="s">
        <v>1730</v>
      </c>
      <c r="F8843" s="93"/>
      <c r="G8843" s="108">
        <v>0</v>
      </c>
      <c r="H8843" s="83"/>
      <c r="I8843" s="83"/>
      <c r="J8843" s="83"/>
      <c r="K8843" s="83"/>
      <c r="L8843" s="83"/>
      <c r="M8843" s="84"/>
    </row>
    <row r="8844" spans="2:13" ht="15.75" thickTop="1"/>
    <row r="8846" spans="2:13" ht="15.75" thickBot="1"/>
    <row r="8847" spans="2:13" ht="16.5" thickTop="1" thickBot="1">
      <c r="B8847" s="833" t="s">
        <v>1970</v>
      </c>
      <c r="C8847" s="834"/>
      <c r="D8847" s="835" t="s">
        <v>1658</v>
      </c>
      <c r="E8847" s="836"/>
      <c r="F8847" s="836"/>
      <c r="G8847" s="836"/>
      <c r="H8847" s="836"/>
      <c r="I8847" s="837"/>
      <c r="J8847" s="119"/>
      <c r="K8847" s="59"/>
      <c r="L8847" s="59"/>
      <c r="M8847" s="60"/>
    </row>
    <row r="8848" spans="2:13" ht="15.75" thickTop="1">
      <c r="B8848" s="66" t="s">
        <v>1667</v>
      </c>
      <c r="C8848" s="612" t="s">
        <v>2091</v>
      </c>
      <c r="D8848" s="531" t="s">
        <v>1652</v>
      </c>
      <c r="E8848" s="532" t="s">
        <v>1653</v>
      </c>
      <c r="F8848" s="532" t="s">
        <v>1654</v>
      </c>
      <c r="G8848" s="532" t="s">
        <v>1656</v>
      </c>
      <c r="H8848" s="532" t="s">
        <v>1655</v>
      </c>
      <c r="I8848" s="533" t="s">
        <v>1657</v>
      </c>
      <c r="J8848" s="120"/>
      <c r="K8848" s="535"/>
      <c r="L8848" s="535"/>
      <c r="M8848" s="65"/>
    </row>
    <row r="8849" spans="2:13">
      <c r="B8849" s="66" t="s">
        <v>1757</v>
      </c>
      <c r="C8849" s="86" t="s">
        <v>1792</v>
      </c>
      <c r="D8849" s="87">
        <v>65</v>
      </c>
      <c r="E8849" s="88">
        <v>75</v>
      </c>
      <c r="F8849" s="88">
        <v>70</v>
      </c>
      <c r="G8849" s="88">
        <v>95</v>
      </c>
      <c r="H8849" s="88">
        <v>70</v>
      </c>
      <c r="I8849" s="89">
        <v>95</v>
      </c>
      <c r="J8849" s="120"/>
      <c r="K8849" s="535"/>
      <c r="L8849" s="535"/>
      <c r="M8849" s="65"/>
    </row>
    <row r="8850" spans="2:13">
      <c r="B8850" s="66" t="s">
        <v>1665</v>
      </c>
      <c r="C8850" s="86" t="s">
        <v>13</v>
      </c>
      <c r="D8850" s="838" t="s">
        <v>1669</v>
      </c>
      <c r="E8850" s="839"/>
      <c r="F8850" s="839"/>
      <c r="G8850" s="839"/>
      <c r="H8850" s="839"/>
      <c r="I8850" s="840"/>
      <c r="J8850" s="120"/>
      <c r="K8850" s="535"/>
      <c r="L8850" s="535"/>
      <c r="M8850" s="65"/>
    </row>
    <row r="8851" spans="2:13">
      <c r="B8851" s="66" t="s">
        <v>1666</v>
      </c>
      <c r="C8851" s="86" t="s">
        <v>6</v>
      </c>
      <c r="D8851" s="841" t="s">
        <v>1661</v>
      </c>
      <c r="E8851" s="842"/>
      <c r="F8851" s="842"/>
      <c r="G8851" s="842" t="s">
        <v>1662</v>
      </c>
      <c r="H8851" s="842"/>
      <c r="I8851" s="843"/>
      <c r="J8851" s="120"/>
      <c r="K8851" s="535"/>
      <c r="L8851" s="535"/>
      <c r="M8851" s="65"/>
    </row>
    <row r="8852" spans="2:13">
      <c r="B8852" s="66" t="s">
        <v>1670</v>
      </c>
      <c r="C8852" s="96" t="s">
        <v>1614</v>
      </c>
      <c r="D8852" s="63" t="s">
        <v>1663</v>
      </c>
      <c r="E8852" s="535" t="s">
        <v>1372</v>
      </c>
      <c r="F8852" s="535"/>
      <c r="G8852" s="64" t="s">
        <v>1663</v>
      </c>
      <c r="H8852" s="535" t="s">
        <v>808</v>
      </c>
      <c r="I8852" s="70"/>
      <c r="J8852" s="541"/>
      <c r="K8852" s="535"/>
      <c r="L8852" s="535"/>
      <c r="M8852" s="65"/>
    </row>
    <row r="8853" spans="2:13">
      <c r="B8853" s="66" t="s">
        <v>1659</v>
      </c>
      <c r="C8853" s="86">
        <v>748.07</v>
      </c>
      <c r="D8853" s="71" t="s">
        <v>1664</v>
      </c>
      <c r="E8853" s="90">
        <v>72</v>
      </c>
      <c r="F8853" s="68"/>
      <c r="G8853" s="72" t="s">
        <v>1664</v>
      </c>
      <c r="H8853" s="90">
        <v>80</v>
      </c>
      <c r="I8853" s="69"/>
      <c r="J8853" s="152"/>
      <c r="K8853" s="535"/>
      <c r="L8853" s="535"/>
      <c r="M8853" s="65"/>
    </row>
    <row r="8854" spans="2:13">
      <c r="B8854" s="66" t="s">
        <v>1660</v>
      </c>
      <c r="C8854" s="140">
        <v>163.80000000000001</v>
      </c>
      <c r="D8854" s="838" t="s">
        <v>1668</v>
      </c>
      <c r="E8854" s="839"/>
      <c r="F8854" s="839"/>
      <c r="G8854" s="839"/>
      <c r="H8854" s="839"/>
      <c r="I8854" s="840"/>
      <c r="J8854" s="152"/>
      <c r="K8854" s="535"/>
      <c r="L8854" s="535"/>
      <c r="M8854" s="65"/>
    </row>
    <row r="8855" spans="2:13">
      <c r="B8855" s="66" t="s">
        <v>1728</v>
      </c>
      <c r="C8855" s="86">
        <v>675.66</v>
      </c>
      <c r="D8855" s="841" t="s">
        <v>1661</v>
      </c>
      <c r="E8855" s="842"/>
      <c r="F8855" s="842"/>
      <c r="G8855" s="842" t="s">
        <v>1662</v>
      </c>
      <c r="H8855" s="842"/>
      <c r="I8855" s="843"/>
      <c r="J8855" s="152"/>
      <c r="K8855" s="535"/>
      <c r="L8855" s="535"/>
      <c r="M8855" s="65"/>
    </row>
    <row r="8856" spans="2:13">
      <c r="B8856" s="66" t="s">
        <v>1713</v>
      </c>
      <c r="C8856" s="140">
        <v>1</v>
      </c>
      <c r="D8856" s="63" t="s">
        <v>1663</v>
      </c>
      <c r="E8856" s="535" t="s">
        <v>13</v>
      </c>
      <c r="F8856" s="535"/>
      <c r="G8856" s="64" t="s">
        <v>1663</v>
      </c>
      <c r="H8856" s="535" t="s">
        <v>633</v>
      </c>
      <c r="I8856" s="70"/>
      <c r="J8856" s="152"/>
      <c r="K8856" s="535"/>
      <c r="L8856" s="535"/>
      <c r="M8856" s="65"/>
    </row>
    <row r="8857" spans="2:13">
      <c r="B8857" s="66" t="s">
        <v>1714</v>
      </c>
      <c r="C8857" s="86">
        <v>1.46</v>
      </c>
      <c r="D8857" s="63" t="s">
        <v>1664</v>
      </c>
      <c r="E8857" s="90">
        <v>90</v>
      </c>
      <c r="F8857" s="68"/>
      <c r="G8857" s="72" t="s">
        <v>1664</v>
      </c>
      <c r="H8857" s="91">
        <v>52</v>
      </c>
      <c r="I8857" s="70"/>
      <c r="J8857" s="152"/>
      <c r="K8857" s="535"/>
      <c r="L8857" s="535"/>
      <c r="M8857" s="65"/>
    </row>
    <row r="8858" spans="2:13">
      <c r="B8858" s="844" t="s">
        <v>1671</v>
      </c>
      <c r="C8858" s="839"/>
      <c r="D8858" s="840"/>
      <c r="E8858" s="838" t="s">
        <v>1672</v>
      </c>
      <c r="F8858" s="839"/>
      <c r="G8858" s="840"/>
      <c r="H8858" s="838" t="s">
        <v>1673</v>
      </c>
      <c r="I8858" s="839"/>
      <c r="J8858" s="840"/>
      <c r="K8858" s="838" t="s">
        <v>1701</v>
      </c>
      <c r="L8858" s="839"/>
      <c r="M8858" s="845"/>
    </row>
    <row r="8859" spans="2:13">
      <c r="B8859" s="73" t="s">
        <v>1674</v>
      </c>
      <c r="C8859" s="532" t="s">
        <v>1675</v>
      </c>
      <c r="D8859" s="533" t="s">
        <v>1676</v>
      </c>
      <c r="E8859" s="531" t="s">
        <v>1674</v>
      </c>
      <c r="F8859" s="532" t="s">
        <v>1675</v>
      </c>
      <c r="G8859" s="533" t="s">
        <v>1676</v>
      </c>
      <c r="H8859" s="531" t="s">
        <v>1694</v>
      </c>
      <c r="I8859" s="532" t="s">
        <v>1731</v>
      </c>
      <c r="J8859" s="533" t="s">
        <v>1732</v>
      </c>
      <c r="K8859" s="531" t="s">
        <v>1702</v>
      </c>
      <c r="L8859" s="532"/>
      <c r="M8859" s="77" t="s">
        <v>1703</v>
      </c>
    </row>
    <row r="8860" spans="2:13">
      <c r="B8860" s="61" t="s">
        <v>1678</v>
      </c>
      <c r="C8860" s="86" t="s">
        <v>1144</v>
      </c>
      <c r="D8860" s="92">
        <v>102</v>
      </c>
      <c r="E8860" s="534" t="s">
        <v>1678</v>
      </c>
      <c r="F8860" s="94" t="s">
        <v>944</v>
      </c>
      <c r="G8860" s="92">
        <v>68</v>
      </c>
      <c r="H8860" s="534" t="s">
        <v>1695</v>
      </c>
      <c r="I8860" s="86">
        <v>0</v>
      </c>
      <c r="J8860" s="92">
        <v>10</v>
      </c>
      <c r="K8860" s="534" t="s">
        <v>1704</v>
      </c>
      <c r="L8860" s="535"/>
      <c r="M8860" s="107">
        <v>55</v>
      </c>
    </row>
    <row r="8861" spans="2:13">
      <c r="B8861" s="61" t="s">
        <v>1679</v>
      </c>
      <c r="C8861" s="86" t="s">
        <v>1722</v>
      </c>
      <c r="D8861" s="92">
        <v>0</v>
      </c>
      <c r="E8861" s="534" t="s">
        <v>1679</v>
      </c>
      <c r="F8861" s="94" t="s">
        <v>930</v>
      </c>
      <c r="G8861" s="92">
        <v>90</v>
      </c>
      <c r="H8861" s="534" t="s">
        <v>1696</v>
      </c>
      <c r="I8861" s="86">
        <v>100</v>
      </c>
      <c r="J8861" s="92">
        <v>10</v>
      </c>
      <c r="K8861" s="534" t="s">
        <v>1735</v>
      </c>
      <c r="L8861" s="535"/>
      <c r="M8861" s="107">
        <v>75</v>
      </c>
    </row>
    <row r="8862" spans="2:13">
      <c r="B8862" s="61" t="s">
        <v>1680</v>
      </c>
      <c r="C8862" s="86" t="s">
        <v>1722</v>
      </c>
      <c r="D8862" s="92">
        <v>0</v>
      </c>
      <c r="E8862" s="534" t="s">
        <v>1680</v>
      </c>
      <c r="F8862" s="86" t="s">
        <v>1722</v>
      </c>
      <c r="G8862" s="92">
        <v>0</v>
      </c>
      <c r="H8862" s="534" t="s">
        <v>1697</v>
      </c>
      <c r="I8862" s="86">
        <v>0</v>
      </c>
      <c r="J8862" s="92">
        <v>20</v>
      </c>
      <c r="K8862" s="67" t="s">
        <v>1706</v>
      </c>
      <c r="L8862" s="68"/>
      <c r="M8862" s="101">
        <v>30</v>
      </c>
    </row>
    <row r="8863" spans="2:13">
      <c r="B8863" s="61" t="s">
        <v>1681</v>
      </c>
      <c r="C8863" s="86" t="s">
        <v>1722</v>
      </c>
      <c r="D8863" s="92">
        <v>0</v>
      </c>
      <c r="E8863" s="534" t="s">
        <v>1681</v>
      </c>
      <c r="F8863" s="86" t="s">
        <v>1722</v>
      </c>
      <c r="G8863" s="92">
        <v>0</v>
      </c>
      <c r="H8863" s="534" t="s">
        <v>1698</v>
      </c>
      <c r="I8863" s="86">
        <v>0</v>
      </c>
      <c r="J8863" s="92">
        <v>0</v>
      </c>
      <c r="K8863" s="838" t="s">
        <v>1707</v>
      </c>
      <c r="L8863" s="839"/>
      <c r="M8863" s="845"/>
    </row>
    <row r="8864" spans="2:13">
      <c r="B8864" s="61" t="s">
        <v>1682</v>
      </c>
      <c r="C8864" s="86" t="s">
        <v>1722</v>
      </c>
      <c r="D8864" s="92">
        <v>0</v>
      </c>
      <c r="E8864" s="534" t="s">
        <v>1682</v>
      </c>
      <c r="F8864" s="86" t="s">
        <v>889</v>
      </c>
      <c r="G8864" s="92">
        <v>80</v>
      </c>
      <c r="H8864" s="535" t="s">
        <v>1724</v>
      </c>
      <c r="I8864" s="86">
        <v>50</v>
      </c>
      <c r="J8864" s="92">
        <v>0</v>
      </c>
      <c r="K8864" s="846" t="s">
        <v>1708</v>
      </c>
      <c r="L8864" s="847"/>
      <c r="M8864" s="107">
        <v>0</v>
      </c>
    </row>
    <row r="8865" spans="2:13">
      <c r="B8865" s="61" t="s">
        <v>1683</v>
      </c>
      <c r="C8865" s="86" t="s">
        <v>1722</v>
      </c>
      <c r="D8865" s="92">
        <v>0</v>
      </c>
      <c r="E8865" s="534" t="s">
        <v>1683</v>
      </c>
      <c r="F8865" s="86" t="s">
        <v>1722</v>
      </c>
      <c r="G8865" s="92">
        <v>0</v>
      </c>
      <c r="H8865" s="534" t="s">
        <v>1699</v>
      </c>
      <c r="I8865" s="86">
        <v>100</v>
      </c>
      <c r="J8865" s="92">
        <v>0</v>
      </c>
      <c r="K8865" s="846" t="s">
        <v>1709</v>
      </c>
      <c r="L8865" s="847"/>
      <c r="M8865" s="107">
        <v>0</v>
      </c>
    </row>
    <row r="8866" spans="2:13">
      <c r="B8866" s="61" t="s">
        <v>1684</v>
      </c>
      <c r="C8866" s="86" t="s">
        <v>1722</v>
      </c>
      <c r="D8866" s="92">
        <v>0</v>
      </c>
      <c r="E8866" s="534" t="s">
        <v>1684</v>
      </c>
      <c r="F8866" s="86" t="s">
        <v>1722</v>
      </c>
      <c r="G8866" s="92">
        <v>0</v>
      </c>
      <c r="H8866" s="534" t="s">
        <v>1685</v>
      </c>
      <c r="I8866" s="86">
        <v>85</v>
      </c>
      <c r="J8866" s="92">
        <v>0</v>
      </c>
      <c r="K8866" s="846" t="s">
        <v>1710</v>
      </c>
      <c r="L8866" s="847"/>
      <c r="M8866" s="107">
        <v>0</v>
      </c>
    </row>
    <row r="8867" spans="2:13">
      <c r="B8867" s="61" t="s">
        <v>1685</v>
      </c>
      <c r="C8867" s="86" t="s">
        <v>1722</v>
      </c>
      <c r="D8867" s="92">
        <v>0</v>
      </c>
      <c r="E8867" s="534" t="s">
        <v>1685</v>
      </c>
      <c r="F8867" s="86" t="s">
        <v>1722</v>
      </c>
      <c r="G8867" s="92">
        <v>0</v>
      </c>
      <c r="H8867" s="534" t="s">
        <v>1700</v>
      </c>
      <c r="I8867" s="100">
        <v>0</v>
      </c>
      <c r="J8867" s="106">
        <v>0</v>
      </c>
      <c r="K8867" s="593" t="s">
        <v>2003</v>
      </c>
      <c r="L8867" s="100"/>
      <c r="M8867" s="101" t="s">
        <v>2004</v>
      </c>
    </row>
    <row r="8868" spans="2:13">
      <c r="B8868" s="61" t="s">
        <v>1686</v>
      </c>
      <c r="C8868" s="86" t="s">
        <v>1722</v>
      </c>
      <c r="D8868" s="92">
        <v>0</v>
      </c>
      <c r="E8868" s="534" t="s">
        <v>1686</v>
      </c>
      <c r="F8868" s="86" t="s">
        <v>1722</v>
      </c>
      <c r="G8868" s="92">
        <v>0</v>
      </c>
      <c r="H8868" s="848" t="s">
        <v>1712</v>
      </c>
      <c r="I8868" s="849"/>
      <c r="J8868" s="81" t="s">
        <v>1711</v>
      </c>
      <c r="K8868" s="97">
        <v>80</v>
      </c>
      <c r="L8868" s="82" t="s">
        <v>1705</v>
      </c>
      <c r="M8868" s="98">
        <v>325</v>
      </c>
    </row>
    <row r="8869" spans="2:13">
      <c r="B8869" s="61" t="s">
        <v>1687</v>
      </c>
      <c r="C8869" s="86" t="s">
        <v>1723</v>
      </c>
      <c r="D8869" s="92" t="s">
        <v>1723</v>
      </c>
      <c r="E8869" s="534" t="s">
        <v>1687</v>
      </c>
      <c r="F8869" s="86" t="s">
        <v>1723</v>
      </c>
      <c r="G8869" s="92" t="s">
        <v>1723</v>
      </c>
      <c r="H8869" s="535"/>
      <c r="I8869" s="535"/>
      <c r="J8869" s="535"/>
      <c r="K8869" s="535"/>
      <c r="L8869" s="535"/>
      <c r="M8869" s="65"/>
    </row>
    <row r="8870" spans="2:13">
      <c r="B8870" s="61" t="s">
        <v>1688</v>
      </c>
      <c r="C8870" s="86" t="s">
        <v>1723</v>
      </c>
      <c r="D8870" s="92" t="s">
        <v>1723</v>
      </c>
      <c r="E8870" s="534" t="s">
        <v>1688</v>
      </c>
      <c r="F8870" s="86" t="s">
        <v>1723</v>
      </c>
      <c r="G8870" s="92" t="s">
        <v>1723</v>
      </c>
      <c r="H8870" s="535"/>
      <c r="I8870" s="535"/>
      <c r="J8870" s="535"/>
      <c r="K8870" s="535"/>
      <c r="L8870" s="535"/>
      <c r="M8870" s="65"/>
    </row>
    <row r="8871" spans="2:13">
      <c r="B8871" s="61" t="s">
        <v>1689</v>
      </c>
      <c r="C8871" s="86" t="s">
        <v>1333</v>
      </c>
      <c r="D8871" s="92">
        <v>70</v>
      </c>
      <c r="E8871" s="534" t="s">
        <v>1689</v>
      </c>
      <c r="F8871" s="96" t="s">
        <v>1195</v>
      </c>
      <c r="G8871" s="92">
        <v>75</v>
      </c>
      <c r="H8871" s="535"/>
      <c r="I8871" s="535"/>
      <c r="J8871" s="535"/>
      <c r="K8871" s="535"/>
      <c r="L8871" s="535"/>
      <c r="M8871" s="65"/>
    </row>
    <row r="8872" spans="2:13">
      <c r="B8872" s="61" t="s">
        <v>1690</v>
      </c>
      <c r="C8872" s="86" t="s">
        <v>1722</v>
      </c>
      <c r="D8872" s="92">
        <v>0</v>
      </c>
      <c r="E8872" s="534" t="s">
        <v>1690</v>
      </c>
      <c r="F8872" s="86" t="s">
        <v>1722</v>
      </c>
      <c r="G8872" s="92">
        <v>0</v>
      </c>
      <c r="H8872" s="535"/>
      <c r="I8872" s="535"/>
      <c r="J8872" s="535"/>
      <c r="K8872" s="535"/>
      <c r="L8872" s="535"/>
      <c r="M8872" s="65"/>
    </row>
    <row r="8873" spans="2:13">
      <c r="B8873" s="61" t="s">
        <v>1691</v>
      </c>
      <c r="C8873" s="86" t="s">
        <v>1722</v>
      </c>
      <c r="D8873" s="92">
        <v>0</v>
      </c>
      <c r="E8873" s="534" t="s">
        <v>1691</v>
      </c>
      <c r="F8873" s="96" t="s">
        <v>1185</v>
      </c>
      <c r="G8873" s="92">
        <v>80</v>
      </c>
      <c r="H8873" s="86" t="s">
        <v>1716</v>
      </c>
      <c r="I8873" s="535"/>
      <c r="J8873" s="85" t="s">
        <v>1717</v>
      </c>
      <c r="K8873" s="535"/>
      <c r="L8873" s="85" t="s">
        <v>1718</v>
      </c>
      <c r="M8873" s="65"/>
    </row>
    <row r="8874" spans="2:13">
      <c r="B8874" s="61" t="s">
        <v>1692</v>
      </c>
      <c r="C8874" s="86" t="s">
        <v>1722</v>
      </c>
      <c r="D8874" s="92">
        <v>0</v>
      </c>
      <c r="E8874" s="534" t="s">
        <v>1692</v>
      </c>
      <c r="F8874" s="86" t="s">
        <v>1332</v>
      </c>
      <c r="G8874" s="92">
        <v>40</v>
      </c>
      <c r="H8874" s="535"/>
      <c r="I8874" s="535"/>
      <c r="J8874" s="535"/>
      <c r="K8874" s="535"/>
      <c r="L8874" s="535"/>
      <c r="M8874" s="65"/>
    </row>
    <row r="8875" spans="2:13">
      <c r="B8875" s="61" t="s">
        <v>1677</v>
      </c>
      <c r="C8875" s="96" t="s">
        <v>1262</v>
      </c>
      <c r="D8875" s="92">
        <v>110</v>
      </c>
      <c r="E8875" s="534" t="s">
        <v>1677</v>
      </c>
      <c r="F8875" s="86" t="s">
        <v>1722</v>
      </c>
      <c r="G8875" s="92">
        <v>0</v>
      </c>
      <c r="H8875" s="535"/>
      <c r="I8875" s="535"/>
      <c r="J8875" s="535"/>
      <c r="K8875" s="535"/>
      <c r="L8875" s="535"/>
      <c r="M8875" s="65"/>
    </row>
    <row r="8876" spans="2:13">
      <c r="B8876" s="61" t="s">
        <v>1693</v>
      </c>
      <c r="C8876" s="94" t="s">
        <v>1247</v>
      </c>
      <c r="D8876" s="92">
        <v>63</v>
      </c>
      <c r="E8876" s="534" t="s">
        <v>1693</v>
      </c>
      <c r="F8876" s="86" t="s">
        <v>1722</v>
      </c>
      <c r="G8876" s="92">
        <v>0</v>
      </c>
      <c r="H8876" s="535"/>
      <c r="I8876" s="535"/>
      <c r="J8876" s="535"/>
      <c r="K8876" s="535"/>
      <c r="L8876" s="535"/>
      <c r="M8876" s="65"/>
    </row>
    <row r="8877" spans="2:13" ht="15.75" thickBot="1">
      <c r="B8877" s="102" t="s">
        <v>1729</v>
      </c>
      <c r="C8877" s="93"/>
      <c r="D8877" s="108">
        <v>86</v>
      </c>
      <c r="E8877" s="103" t="s">
        <v>1730</v>
      </c>
      <c r="F8877" s="93"/>
      <c r="G8877" s="108">
        <v>72</v>
      </c>
      <c r="H8877" s="83"/>
      <c r="I8877" s="83"/>
      <c r="J8877" s="83"/>
      <c r="K8877" s="83"/>
      <c r="L8877" s="83"/>
      <c r="M8877" s="84"/>
    </row>
    <row r="8878" spans="2:13" ht="15.75" thickTop="1"/>
    <row r="8880" spans="2:13" ht="15.75" thickBot="1"/>
    <row r="8881" spans="2:13" ht="16.5" thickTop="1" thickBot="1">
      <c r="B8881" s="833" t="s">
        <v>1936</v>
      </c>
      <c r="C8881" s="834"/>
      <c r="D8881" s="835" t="s">
        <v>1658</v>
      </c>
      <c r="E8881" s="836"/>
      <c r="F8881" s="836"/>
      <c r="G8881" s="836"/>
      <c r="H8881" s="836"/>
      <c r="I8881" s="837"/>
      <c r="J8881" s="158"/>
      <c r="K8881" s="59"/>
      <c r="L8881" s="59"/>
      <c r="M8881" s="60"/>
    </row>
    <row r="8882" spans="2:13" ht="15.75" thickTop="1">
      <c r="B8882" s="66" t="s">
        <v>1667</v>
      </c>
      <c r="C8882" s="612" t="s">
        <v>2081</v>
      </c>
      <c r="D8882" s="441" t="s">
        <v>1652</v>
      </c>
      <c r="E8882" s="442" t="s">
        <v>1653</v>
      </c>
      <c r="F8882" s="442" t="s">
        <v>1654</v>
      </c>
      <c r="G8882" s="442" t="s">
        <v>1656</v>
      </c>
      <c r="H8882" s="442" t="s">
        <v>1655</v>
      </c>
      <c r="I8882" s="443" t="s">
        <v>1657</v>
      </c>
      <c r="J8882" s="159"/>
      <c r="K8882" s="440"/>
      <c r="L8882" s="440"/>
      <c r="M8882" s="65"/>
    </row>
    <row r="8883" spans="2:13">
      <c r="B8883" s="66" t="s">
        <v>1757</v>
      </c>
      <c r="C8883" s="86" t="s">
        <v>586</v>
      </c>
      <c r="D8883" s="87">
        <v>86</v>
      </c>
      <c r="E8883" s="88">
        <v>76</v>
      </c>
      <c r="F8883" s="88">
        <v>86</v>
      </c>
      <c r="G8883" s="88">
        <v>116</v>
      </c>
      <c r="H8883" s="88">
        <v>56</v>
      </c>
      <c r="I8883" s="89">
        <v>95</v>
      </c>
      <c r="J8883" s="159"/>
      <c r="K8883" s="440"/>
      <c r="L8883" s="440"/>
      <c r="M8883" s="65"/>
    </row>
    <row r="8884" spans="2:13">
      <c r="B8884" s="66" t="s">
        <v>1665</v>
      </c>
      <c r="C8884" s="86" t="s">
        <v>0</v>
      </c>
      <c r="D8884" s="838" t="s">
        <v>1669</v>
      </c>
      <c r="E8884" s="839"/>
      <c r="F8884" s="839"/>
      <c r="G8884" s="839"/>
      <c r="H8884" s="839"/>
      <c r="I8884" s="840"/>
      <c r="J8884" s="159"/>
      <c r="K8884" s="440"/>
      <c r="L8884" s="440"/>
      <c r="M8884" s="65"/>
    </row>
    <row r="8885" spans="2:13">
      <c r="B8885" s="66" t="s">
        <v>1666</v>
      </c>
      <c r="C8885" s="86" t="s">
        <v>6</v>
      </c>
      <c r="D8885" s="841" t="s">
        <v>1661</v>
      </c>
      <c r="E8885" s="842"/>
      <c r="F8885" s="842"/>
      <c r="G8885" s="842" t="s">
        <v>1662</v>
      </c>
      <c r="H8885" s="842"/>
      <c r="I8885" s="843"/>
      <c r="J8885" s="159"/>
      <c r="K8885" s="440"/>
      <c r="L8885" s="440"/>
      <c r="M8885" s="65"/>
    </row>
    <row r="8886" spans="2:13">
      <c r="B8886" s="66" t="s">
        <v>1670</v>
      </c>
      <c r="C8886" s="96" t="s">
        <v>1590</v>
      </c>
      <c r="D8886" s="63" t="s">
        <v>1663</v>
      </c>
      <c r="E8886" s="440" t="s">
        <v>1333</v>
      </c>
      <c r="F8886" s="440"/>
      <c r="G8886" s="64" t="s">
        <v>1663</v>
      </c>
      <c r="H8886" s="440" t="s">
        <v>627</v>
      </c>
      <c r="I8886" s="70"/>
      <c r="J8886" s="275"/>
      <c r="K8886" s="440"/>
      <c r="L8886" s="440"/>
      <c r="M8886" s="65"/>
    </row>
    <row r="8887" spans="2:13">
      <c r="B8887" s="66" t="s">
        <v>1659</v>
      </c>
      <c r="C8887" s="86">
        <v>792.39</v>
      </c>
      <c r="D8887" s="71" t="s">
        <v>1664</v>
      </c>
      <c r="E8887" s="90">
        <v>70</v>
      </c>
      <c r="F8887" s="68"/>
      <c r="G8887" s="72" t="s">
        <v>1664</v>
      </c>
      <c r="H8887" s="90">
        <v>60</v>
      </c>
      <c r="I8887" s="69"/>
      <c r="J8887" s="152"/>
      <c r="K8887" s="440"/>
      <c r="L8887" s="440"/>
      <c r="M8887" s="65"/>
    </row>
    <row r="8888" spans="2:13">
      <c r="B8888" s="66" t="s">
        <v>1660</v>
      </c>
      <c r="C8888" s="86">
        <v>215.56</v>
      </c>
      <c r="D8888" s="838" t="s">
        <v>1668</v>
      </c>
      <c r="E8888" s="839"/>
      <c r="F8888" s="839"/>
      <c r="G8888" s="839"/>
      <c r="H8888" s="839"/>
      <c r="I8888" s="840"/>
      <c r="J8888" s="152"/>
      <c r="K8888" s="440"/>
      <c r="L8888" s="440"/>
      <c r="M8888" s="65"/>
    </row>
    <row r="8889" spans="2:13">
      <c r="B8889" s="66" t="s">
        <v>1728</v>
      </c>
      <c r="C8889" s="86">
        <v>661.98</v>
      </c>
      <c r="D8889" s="841" t="s">
        <v>1661</v>
      </c>
      <c r="E8889" s="842"/>
      <c r="F8889" s="842"/>
      <c r="G8889" s="842" t="s">
        <v>1662</v>
      </c>
      <c r="H8889" s="842"/>
      <c r="I8889" s="843"/>
      <c r="J8889" s="152"/>
      <c r="K8889" s="440"/>
      <c r="L8889" s="440"/>
      <c r="M8889" s="65"/>
    </row>
    <row r="8890" spans="2:13">
      <c r="B8890" s="66" t="s">
        <v>1713</v>
      </c>
      <c r="C8890" s="86">
        <v>1.32</v>
      </c>
      <c r="D8890" s="63" t="s">
        <v>1663</v>
      </c>
      <c r="E8890" s="440" t="s">
        <v>706</v>
      </c>
      <c r="F8890" s="440"/>
      <c r="G8890" s="64" t="s">
        <v>1663</v>
      </c>
      <c r="H8890" s="440" t="s">
        <v>634</v>
      </c>
      <c r="I8890" s="70"/>
      <c r="J8890" s="152"/>
      <c r="K8890" s="440"/>
      <c r="L8890" s="440"/>
      <c r="M8890" s="65"/>
    </row>
    <row r="8891" spans="2:13">
      <c r="B8891" s="66" t="s">
        <v>1714</v>
      </c>
      <c r="C8891" s="86">
        <v>1.46</v>
      </c>
      <c r="D8891" s="63" t="s">
        <v>1664</v>
      </c>
      <c r="E8891" s="90">
        <v>90</v>
      </c>
      <c r="F8891" s="68"/>
      <c r="G8891" s="72" t="s">
        <v>1664</v>
      </c>
      <c r="H8891" s="91">
        <v>71</v>
      </c>
      <c r="I8891" s="70"/>
      <c r="J8891" s="152"/>
      <c r="K8891" s="440"/>
      <c r="L8891" s="440"/>
      <c r="M8891" s="65"/>
    </row>
    <row r="8892" spans="2:13">
      <c r="B8892" s="844" t="s">
        <v>1671</v>
      </c>
      <c r="C8892" s="839"/>
      <c r="D8892" s="840"/>
      <c r="E8892" s="838" t="s">
        <v>1672</v>
      </c>
      <c r="F8892" s="839"/>
      <c r="G8892" s="840"/>
      <c r="H8892" s="838" t="s">
        <v>1673</v>
      </c>
      <c r="I8892" s="839"/>
      <c r="J8892" s="840"/>
      <c r="K8892" s="838" t="s">
        <v>1701</v>
      </c>
      <c r="L8892" s="839"/>
      <c r="M8892" s="845"/>
    </row>
    <row r="8893" spans="2:13">
      <c r="B8893" s="73" t="s">
        <v>1674</v>
      </c>
      <c r="C8893" s="442" t="s">
        <v>1675</v>
      </c>
      <c r="D8893" s="443" t="s">
        <v>1676</v>
      </c>
      <c r="E8893" s="441" t="s">
        <v>1674</v>
      </c>
      <c r="F8893" s="442" t="s">
        <v>1675</v>
      </c>
      <c r="G8893" s="443" t="s">
        <v>1676</v>
      </c>
      <c r="H8893" s="441" t="s">
        <v>1694</v>
      </c>
      <c r="I8893" s="442" t="s">
        <v>1731</v>
      </c>
      <c r="J8893" s="443" t="s">
        <v>1732</v>
      </c>
      <c r="K8893" s="441" t="s">
        <v>1702</v>
      </c>
      <c r="L8893" s="442"/>
      <c r="M8893" s="77" t="s">
        <v>1703</v>
      </c>
    </row>
    <row r="8894" spans="2:13">
      <c r="B8894" s="61" t="s">
        <v>1678</v>
      </c>
      <c r="C8894" s="86" t="s">
        <v>1144</v>
      </c>
      <c r="D8894" s="92">
        <v>102</v>
      </c>
      <c r="E8894" s="439" t="s">
        <v>1678</v>
      </c>
      <c r="F8894" s="94" t="s">
        <v>944</v>
      </c>
      <c r="G8894" s="92">
        <v>68</v>
      </c>
      <c r="H8894" s="439" t="s">
        <v>1695</v>
      </c>
      <c r="I8894" s="86">
        <v>0</v>
      </c>
      <c r="J8894" s="92">
        <v>0</v>
      </c>
      <c r="K8894" s="439" t="s">
        <v>1704</v>
      </c>
      <c r="L8894" s="440"/>
      <c r="M8894" s="107">
        <v>65</v>
      </c>
    </row>
    <row r="8895" spans="2:13">
      <c r="B8895" s="61" t="s">
        <v>1679</v>
      </c>
      <c r="C8895" s="86" t="s">
        <v>1722</v>
      </c>
      <c r="D8895" s="92">
        <v>0</v>
      </c>
      <c r="E8895" s="439" t="s">
        <v>1679</v>
      </c>
      <c r="F8895" s="86" t="s">
        <v>1722</v>
      </c>
      <c r="G8895" s="92">
        <v>0</v>
      </c>
      <c r="H8895" s="439" t="s">
        <v>1696</v>
      </c>
      <c r="I8895" s="86">
        <v>90</v>
      </c>
      <c r="J8895" s="92">
        <v>0</v>
      </c>
      <c r="K8895" s="439" t="s">
        <v>1735</v>
      </c>
      <c r="L8895" s="440"/>
      <c r="M8895" s="107">
        <v>50</v>
      </c>
    </row>
    <row r="8896" spans="2:13">
      <c r="B8896" s="61" t="s">
        <v>1680</v>
      </c>
      <c r="C8896" s="86" t="s">
        <v>1722</v>
      </c>
      <c r="D8896" s="92">
        <v>0</v>
      </c>
      <c r="E8896" s="439" t="s">
        <v>1680</v>
      </c>
      <c r="F8896" s="86" t="s">
        <v>1722</v>
      </c>
      <c r="G8896" s="92">
        <v>0</v>
      </c>
      <c r="H8896" s="439" t="s">
        <v>1697</v>
      </c>
      <c r="I8896" s="86">
        <v>0</v>
      </c>
      <c r="J8896" s="92">
        <v>30</v>
      </c>
      <c r="K8896" s="67" t="s">
        <v>1706</v>
      </c>
      <c r="L8896" s="68"/>
      <c r="M8896" s="101">
        <v>0</v>
      </c>
    </row>
    <row r="8897" spans="2:13">
      <c r="B8897" s="61" t="s">
        <v>1681</v>
      </c>
      <c r="C8897" s="86" t="s">
        <v>1722</v>
      </c>
      <c r="D8897" s="92">
        <v>0</v>
      </c>
      <c r="E8897" s="439" t="s">
        <v>1681</v>
      </c>
      <c r="F8897" s="86" t="s">
        <v>1722</v>
      </c>
      <c r="G8897" s="92">
        <v>0</v>
      </c>
      <c r="H8897" s="439" t="s">
        <v>1698</v>
      </c>
      <c r="I8897" s="86">
        <v>0</v>
      </c>
      <c r="J8897" s="92">
        <v>0</v>
      </c>
      <c r="K8897" s="838" t="s">
        <v>1707</v>
      </c>
      <c r="L8897" s="839"/>
      <c r="M8897" s="845"/>
    </row>
    <row r="8898" spans="2:13">
      <c r="B8898" s="61" t="s">
        <v>1682</v>
      </c>
      <c r="C8898" s="86" t="s">
        <v>1722</v>
      </c>
      <c r="D8898" s="92">
        <v>0</v>
      </c>
      <c r="E8898" s="439" t="s">
        <v>1682</v>
      </c>
      <c r="F8898" s="86" t="s">
        <v>885</v>
      </c>
      <c r="G8898" s="92">
        <v>60</v>
      </c>
      <c r="H8898" s="440" t="s">
        <v>1724</v>
      </c>
      <c r="I8898" s="86">
        <v>50</v>
      </c>
      <c r="J8898" s="92">
        <v>0</v>
      </c>
      <c r="K8898" s="846" t="s">
        <v>1708</v>
      </c>
      <c r="L8898" s="847"/>
      <c r="M8898" s="107">
        <v>0</v>
      </c>
    </row>
    <row r="8899" spans="2:13">
      <c r="B8899" s="61" t="s">
        <v>1683</v>
      </c>
      <c r="C8899" s="86" t="s">
        <v>1722</v>
      </c>
      <c r="D8899" s="92">
        <v>0</v>
      </c>
      <c r="E8899" s="439" t="s">
        <v>1683</v>
      </c>
      <c r="F8899" s="86" t="s">
        <v>1722</v>
      </c>
      <c r="G8899" s="92">
        <v>0</v>
      </c>
      <c r="H8899" s="439" t="s">
        <v>1699</v>
      </c>
      <c r="I8899" s="86">
        <v>0</v>
      </c>
      <c r="J8899" s="92">
        <v>0</v>
      </c>
      <c r="K8899" s="846" t="s">
        <v>1709</v>
      </c>
      <c r="L8899" s="847"/>
      <c r="M8899" s="107">
        <v>0</v>
      </c>
    </row>
    <row r="8900" spans="2:13">
      <c r="B8900" s="61" t="s">
        <v>1684</v>
      </c>
      <c r="C8900" s="86" t="s">
        <v>1147</v>
      </c>
      <c r="D8900" s="92">
        <v>55</v>
      </c>
      <c r="E8900" s="439" t="s">
        <v>1684</v>
      </c>
      <c r="F8900" s="86" t="s">
        <v>1722</v>
      </c>
      <c r="G8900" s="92">
        <v>0</v>
      </c>
      <c r="H8900" s="439" t="s">
        <v>1685</v>
      </c>
      <c r="I8900" s="86">
        <v>85</v>
      </c>
      <c r="J8900" s="92">
        <v>0</v>
      </c>
      <c r="K8900" s="846" t="s">
        <v>1710</v>
      </c>
      <c r="L8900" s="847"/>
      <c r="M8900" s="107">
        <v>0</v>
      </c>
    </row>
    <row r="8901" spans="2:13">
      <c r="B8901" s="61" t="s">
        <v>1685</v>
      </c>
      <c r="C8901" s="86" t="s">
        <v>1722</v>
      </c>
      <c r="D8901" s="92">
        <v>0</v>
      </c>
      <c r="E8901" s="439" t="s">
        <v>1685</v>
      </c>
      <c r="F8901" s="86" t="s">
        <v>1722</v>
      </c>
      <c r="G8901" s="92">
        <v>0</v>
      </c>
      <c r="H8901" s="439" t="s">
        <v>1700</v>
      </c>
      <c r="I8901" s="100">
        <v>70</v>
      </c>
      <c r="J8901" s="106">
        <v>0</v>
      </c>
      <c r="K8901" s="593" t="s">
        <v>2003</v>
      </c>
      <c r="L8901" s="100"/>
      <c r="M8901" s="101" t="s">
        <v>2006</v>
      </c>
    </row>
    <row r="8902" spans="2:13">
      <c r="B8902" s="61" t="s">
        <v>1686</v>
      </c>
      <c r="C8902" s="86" t="s">
        <v>1722</v>
      </c>
      <c r="D8902" s="92">
        <v>0</v>
      </c>
      <c r="E8902" s="439" t="s">
        <v>1686</v>
      </c>
      <c r="F8902" s="86" t="s">
        <v>1722</v>
      </c>
      <c r="G8902" s="92">
        <v>0</v>
      </c>
      <c r="H8902" s="848" t="s">
        <v>1712</v>
      </c>
      <c r="I8902" s="849"/>
      <c r="J8902" s="81" t="s">
        <v>1711</v>
      </c>
      <c r="K8902" s="97">
        <v>100</v>
      </c>
      <c r="L8902" s="82" t="s">
        <v>1705</v>
      </c>
      <c r="M8902" s="98">
        <v>100</v>
      </c>
    </row>
    <row r="8903" spans="2:13">
      <c r="B8903" s="61" t="s">
        <v>1687</v>
      </c>
      <c r="C8903" s="86" t="s">
        <v>1723</v>
      </c>
      <c r="D8903" s="92" t="s">
        <v>1723</v>
      </c>
      <c r="E8903" s="439" t="s">
        <v>1687</v>
      </c>
      <c r="F8903" s="86" t="s">
        <v>1723</v>
      </c>
      <c r="G8903" s="92" t="s">
        <v>1723</v>
      </c>
      <c r="H8903" s="440"/>
      <c r="I8903" s="440"/>
      <c r="J8903" s="440"/>
      <c r="K8903" s="440"/>
      <c r="L8903" s="440"/>
      <c r="M8903" s="65"/>
    </row>
    <row r="8904" spans="2:13">
      <c r="B8904" s="61" t="s">
        <v>1688</v>
      </c>
      <c r="C8904" s="86" t="s">
        <v>1722</v>
      </c>
      <c r="D8904" s="92">
        <v>0</v>
      </c>
      <c r="E8904" s="439" t="s">
        <v>1688</v>
      </c>
      <c r="F8904" s="86" t="s">
        <v>13</v>
      </c>
      <c r="G8904" s="92">
        <v>90</v>
      </c>
      <c r="H8904" s="440"/>
      <c r="I8904" s="440"/>
      <c r="J8904" s="440"/>
      <c r="K8904" s="440"/>
      <c r="L8904" s="440"/>
      <c r="M8904" s="65"/>
    </row>
    <row r="8905" spans="2:13">
      <c r="B8905" s="61" t="s">
        <v>1689</v>
      </c>
      <c r="C8905" s="86" t="s">
        <v>1723</v>
      </c>
      <c r="D8905" s="92" t="s">
        <v>1723</v>
      </c>
      <c r="E8905" s="439" t="s">
        <v>1689</v>
      </c>
      <c r="F8905" s="86" t="s">
        <v>1723</v>
      </c>
      <c r="G8905" s="92" t="s">
        <v>1723</v>
      </c>
      <c r="H8905" s="440"/>
      <c r="I8905" s="440"/>
      <c r="J8905" s="440"/>
      <c r="K8905" s="440"/>
      <c r="L8905" s="440"/>
      <c r="M8905" s="65"/>
    </row>
    <row r="8906" spans="2:13">
      <c r="B8906" s="61" t="s">
        <v>1690</v>
      </c>
      <c r="C8906" s="86" t="s">
        <v>1722</v>
      </c>
      <c r="D8906" s="92">
        <v>0</v>
      </c>
      <c r="E8906" s="439" t="s">
        <v>1690</v>
      </c>
      <c r="F8906" s="109" t="s">
        <v>1851</v>
      </c>
      <c r="G8906" s="92">
        <v>60</v>
      </c>
      <c r="H8906" s="440"/>
      <c r="I8906" s="440"/>
      <c r="J8906" s="440"/>
      <c r="K8906" s="440"/>
      <c r="L8906" s="440"/>
      <c r="M8906" s="65"/>
    </row>
    <row r="8907" spans="2:13">
      <c r="B8907" s="61" t="s">
        <v>1691</v>
      </c>
      <c r="C8907" s="86" t="s">
        <v>1722</v>
      </c>
      <c r="D8907" s="92">
        <v>0</v>
      </c>
      <c r="E8907" s="439" t="s">
        <v>1691</v>
      </c>
      <c r="F8907" s="96" t="s">
        <v>1185</v>
      </c>
      <c r="G8907" s="92">
        <v>80</v>
      </c>
      <c r="H8907" s="86" t="s">
        <v>1716</v>
      </c>
      <c r="I8907" s="440"/>
      <c r="J8907" s="85" t="s">
        <v>1717</v>
      </c>
      <c r="K8907" s="440"/>
      <c r="L8907" s="85" t="s">
        <v>1718</v>
      </c>
      <c r="M8907" s="65"/>
    </row>
    <row r="8908" spans="2:13">
      <c r="B8908" s="61" t="s">
        <v>1692</v>
      </c>
      <c r="C8908" s="86" t="s">
        <v>1722</v>
      </c>
      <c r="D8908" s="92">
        <v>0</v>
      </c>
      <c r="E8908" s="439" t="s">
        <v>1692</v>
      </c>
      <c r="F8908" s="86" t="s">
        <v>1722</v>
      </c>
      <c r="G8908" s="92">
        <v>0</v>
      </c>
      <c r="H8908" s="440"/>
      <c r="I8908" s="440"/>
      <c r="J8908" s="440"/>
      <c r="K8908" s="440"/>
      <c r="L8908" s="440"/>
      <c r="M8908" s="65"/>
    </row>
    <row r="8909" spans="2:13">
      <c r="B8909" s="61" t="s">
        <v>1677</v>
      </c>
      <c r="C8909" s="94" t="s">
        <v>1066</v>
      </c>
      <c r="D8909" s="92">
        <v>70</v>
      </c>
      <c r="E8909" s="439" t="s">
        <v>1677</v>
      </c>
      <c r="F8909" s="86" t="s">
        <v>1722</v>
      </c>
      <c r="G8909" s="92">
        <v>0</v>
      </c>
      <c r="H8909" s="440"/>
      <c r="I8909" s="440"/>
      <c r="J8909" s="440"/>
      <c r="K8909" s="440"/>
      <c r="L8909" s="440"/>
      <c r="M8909" s="65"/>
    </row>
    <row r="8910" spans="2:13">
      <c r="B8910" s="61" t="s">
        <v>1693</v>
      </c>
      <c r="C8910" s="94" t="s">
        <v>1247</v>
      </c>
      <c r="D8910" s="92">
        <v>63</v>
      </c>
      <c r="E8910" s="439" t="s">
        <v>1693</v>
      </c>
      <c r="F8910" s="86" t="s">
        <v>1722</v>
      </c>
      <c r="G8910" s="92">
        <v>0</v>
      </c>
      <c r="H8910" s="440"/>
      <c r="I8910" s="440"/>
      <c r="J8910" s="440"/>
      <c r="K8910" s="440"/>
      <c r="L8910" s="440"/>
      <c r="M8910" s="65"/>
    </row>
    <row r="8911" spans="2:13" ht="15.75" thickBot="1">
      <c r="B8911" s="102" t="s">
        <v>1729</v>
      </c>
      <c r="C8911" s="93"/>
      <c r="D8911" s="108">
        <v>73</v>
      </c>
      <c r="E8911" s="103" t="s">
        <v>1730</v>
      </c>
      <c r="F8911" s="93"/>
      <c r="G8911" s="108">
        <v>72</v>
      </c>
      <c r="H8911" s="83"/>
      <c r="I8911" s="83"/>
      <c r="J8911" s="83"/>
      <c r="K8911" s="83"/>
      <c r="L8911" s="83"/>
      <c r="M8911" s="84"/>
    </row>
    <row r="8912" spans="2:13" ht="16.5" thickTop="1" thickBot="1"/>
    <row r="8913" spans="2:13" ht="16.5" thickTop="1" thickBot="1">
      <c r="B8913" s="833" t="s">
        <v>1936</v>
      </c>
      <c r="C8913" s="834"/>
      <c r="D8913" s="835" t="s">
        <v>1658</v>
      </c>
      <c r="E8913" s="836"/>
      <c r="F8913" s="836"/>
      <c r="G8913" s="836"/>
      <c r="H8913" s="836"/>
      <c r="I8913" s="837"/>
      <c r="J8913" s="158"/>
      <c r="K8913" s="59"/>
      <c r="L8913" s="59"/>
      <c r="M8913" s="60"/>
    </row>
    <row r="8914" spans="2:13" ht="15.75" thickTop="1">
      <c r="B8914" s="66" t="s">
        <v>1667</v>
      </c>
      <c r="C8914" s="668" t="s">
        <v>2066</v>
      </c>
      <c r="D8914" s="667" t="s">
        <v>1652</v>
      </c>
      <c r="E8914" s="668" t="s">
        <v>1653</v>
      </c>
      <c r="F8914" s="668" t="s">
        <v>1654</v>
      </c>
      <c r="G8914" s="668" t="s">
        <v>1656</v>
      </c>
      <c r="H8914" s="668" t="s">
        <v>1655</v>
      </c>
      <c r="I8914" s="669" t="s">
        <v>1657</v>
      </c>
      <c r="J8914" s="159"/>
      <c r="K8914" s="666"/>
      <c r="L8914" s="666"/>
      <c r="M8914" s="65"/>
    </row>
    <row r="8915" spans="2:13">
      <c r="B8915" s="66" t="s">
        <v>1757</v>
      </c>
      <c r="C8915" s="86" t="s">
        <v>586</v>
      </c>
      <c r="D8915" s="87">
        <v>86</v>
      </c>
      <c r="E8915" s="88">
        <v>76</v>
      </c>
      <c r="F8915" s="88">
        <v>86</v>
      </c>
      <c r="G8915" s="88">
        <v>116</v>
      </c>
      <c r="H8915" s="88">
        <v>56</v>
      </c>
      <c r="I8915" s="89">
        <v>95</v>
      </c>
      <c r="J8915" s="159"/>
      <c r="K8915" s="666"/>
      <c r="L8915" s="666"/>
      <c r="M8915" s="65"/>
    </row>
    <row r="8916" spans="2:13">
      <c r="B8916" s="66" t="s">
        <v>1665</v>
      </c>
      <c r="C8916" s="86" t="s">
        <v>0</v>
      </c>
      <c r="D8916" s="838" t="s">
        <v>1669</v>
      </c>
      <c r="E8916" s="839"/>
      <c r="F8916" s="839"/>
      <c r="G8916" s="839"/>
      <c r="H8916" s="839"/>
      <c r="I8916" s="840"/>
      <c r="J8916" s="159"/>
      <c r="K8916" s="666"/>
      <c r="L8916" s="666"/>
      <c r="M8916" s="65"/>
    </row>
    <row r="8917" spans="2:13">
      <c r="B8917" s="66" t="s">
        <v>1666</v>
      </c>
      <c r="C8917" s="86" t="s">
        <v>6</v>
      </c>
      <c r="D8917" s="841" t="s">
        <v>1661</v>
      </c>
      <c r="E8917" s="842"/>
      <c r="F8917" s="842"/>
      <c r="G8917" s="842" t="s">
        <v>1662</v>
      </c>
      <c r="H8917" s="842"/>
      <c r="I8917" s="843"/>
      <c r="J8917" s="159"/>
      <c r="K8917" s="666"/>
      <c r="L8917" s="666"/>
      <c r="M8917" s="65"/>
    </row>
    <row r="8918" spans="2:13">
      <c r="B8918" s="66" t="s">
        <v>1670</v>
      </c>
      <c r="C8918" s="96" t="s">
        <v>1622</v>
      </c>
      <c r="D8918" s="63" t="s">
        <v>1663</v>
      </c>
      <c r="E8918" s="666" t="s">
        <v>1333</v>
      </c>
      <c r="F8918" s="666"/>
      <c r="G8918" s="64" t="s">
        <v>1663</v>
      </c>
      <c r="H8918" s="666" t="s">
        <v>627</v>
      </c>
      <c r="I8918" s="70"/>
      <c r="J8918" s="275"/>
      <c r="K8918" s="666"/>
      <c r="L8918" s="666"/>
      <c r="M8918" s="65"/>
    </row>
    <row r="8919" spans="2:13">
      <c r="B8919" s="66" t="s">
        <v>1659</v>
      </c>
      <c r="C8919" s="110">
        <v>1597.42</v>
      </c>
      <c r="D8919" s="71" t="s">
        <v>1664</v>
      </c>
      <c r="E8919" s="90">
        <v>70</v>
      </c>
      <c r="F8919" s="68"/>
      <c r="G8919" s="72" t="s">
        <v>1664</v>
      </c>
      <c r="H8919" s="90">
        <v>60</v>
      </c>
      <c r="I8919" s="69"/>
      <c r="J8919" s="152"/>
      <c r="K8919" s="666"/>
      <c r="L8919" s="666"/>
      <c r="M8919" s="65"/>
    </row>
    <row r="8920" spans="2:13">
      <c r="B8920" s="66" t="s">
        <v>1660</v>
      </c>
      <c r="C8920" s="86">
        <v>215.56</v>
      </c>
      <c r="D8920" s="838" t="s">
        <v>1668</v>
      </c>
      <c r="E8920" s="839"/>
      <c r="F8920" s="839"/>
      <c r="G8920" s="839"/>
      <c r="H8920" s="839"/>
      <c r="I8920" s="840"/>
      <c r="J8920" s="152"/>
      <c r="K8920" s="666"/>
      <c r="L8920" s="666"/>
      <c r="M8920" s="65"/>
    </row>
    <row r="8921" spans="2:13">
      <c r="B8921" s="66" t="s">
        <v>1728</v>
      </c>
      <c r="C8921" s="86">
        <v>551.65</v>
      </c>
      <c r="D8921" s="841" t="s">
        <v>1661</v>
      </c>
      <c r="E8921" s="842"/>
      <c r="F8921" s="842"/>
      <c r="G8921" s="842" t="s">
        <v>1662</v>
      </c>
      <c r="H8921" s="842"/>
      <c r="I8921" s="843"/>
      <c r="J8921" s="152"/>
      <c r="K8921" s="666"/>
      <c r="L8921" s="666"/>
      <c r="M8921" s="65"/>
    </row>
    <row r="8922" spans="2:13">
      <c r="B8922" s="66" t="s">
        <v>1713</v>
      </c>
      <c r="C8922" s="86">
        <v>1.32</v>
      </c>
      <c r="D8922" s="63" t="s">
        <v>1663</v>
      </c>
      <c r="E8922" s="666" t="s">
        <v>706</v>
      </c>
      <c r="F8922" s="666"/>
      <c r="G8922" s="64" t="s">
        <v>1663</v>
      </c>
      <c r="H8922" s="666" t="s">
        <v>634</v>
      </c>
      <c r="I8922" s="70"/>
      <c r="J8922" s="152"/>
      <c r="K8922" s="666"/>
      <c r="L8922" s="666"/>
      <c r="M8922" s="65"/>
    </row>
    <row r="8923" spans="2:13">
      <c r="B8923" s="66" t="s">
        <v>1714</v>
      </c>
      <c r="C8923" s="86">
        <v>1.46</v>
      </c>
      <c r="D8923" s="63" t="s">
        <v>1664</v>
      </c>
      <c r="E8923" s="90">
        <v>90</v>
      </c>
      <c r="F8923" s="68"/>
      <c r="G8923" s="72" t="s">
        <v>1664</v>
      </c>
      <c r="H8923" s="91">
        <v>71</v>
      </c>
      <c r="I8923" s="70"/>
      <c r="J8923" s="152"/>
      <c r="K8923" s="666"/>
      <c r="L8923" s="666"/>
      <c r="M8923" s="65"/>
    </row>
    <row r="8924" spans="2:13">
      <c r="B8924" s="844" t="s">
        <v>1671</v>
      </c>
      <c r="C8924" s="839"/>
      <c r="D8924" s="840"/>
      <c r="E8924" s="838" t="s">
        <v>1672</v>
      </c>
      <c r="F8924" s="839"/>
      <c r="G8924" s="840"/>
      <c r="H8924" s="838" t="s">
        <v>1673</v>
      </c>
      <c r="I8924" s="839"/>
      <c r="J8924" s="840"/>
      <c r="K8924" s="838" t="s">
        <v>1701</v>
      </c>
      <c r="L8924" s="839"/>
      <c r="M8924" s="845"/>
    </row>
    <row r="8925" spans="2:13">
      <c r="B8925" s="73" t="s">
        <v>1674</v>
      </c>
      <c r="C8925" s="668" t="s">
        <v>1675</v>
      </c>
      <c r="D8925" s="669" t="s">
        <v>1676</v>
      </c>
      <c r="E8925" s="667" t="s">
        <v>1674</v>
      </c>
      <c r="F8925" s="668" t="s">
        <v>1675</v>
      </c>
      <c r="G8925" s="669" t="s">
        <v>1676</v>
      </c>
      <c r="H8925" s="667" t="s">
        <v>1694</v>
      </c>
      <c r="I8925" s="668" t="s">
        <v>1731</v>
      </c>
      <c r="J8925" s="669" t="s">
        <v>1732</v>
      </c>
      <c r="K8925" s="667" t="s">
        <v>1702</v>
      </c>
      <c r="L8925" s="668"/>
      <c r="M8925" s="77" t="s">
        <v>1703</v>
      </c>
    </row>
    <row r="8926" spans="2:13">
      <c r="B8926" s="61" t="s">
        <v>1678</v>
      </c>
      <c r="C8926" s="86" t="s">
        <v>1144</v>
      </c>
      <c r="D8926" s="92">
        <v>102</v>
      </c>
      <c r="E8926" s="665" t="s">
        <v>1678</v>
      </c>
      <c r="F8926" s="94" t="s">
        <v>944</v>
      </c>
      <c r="G8926" s="92">
        <v>68</v>
      </c>
      <c r="H8926" s="665" t="s">
        <v>1695</v>
      </c>
      <c r="I8926" s="86">
        <v>0</v>
      </c>
      <c r="J8926" s="92">
        <v>0</v>
      </c>
      <c r="K8926" s="665" t="s">
        <v>1704</v>
      </c>
      <c r="L8926" s="666"/>
      <c r="M8926" s="107">
        <v>65</v>
      </c>
    </row>
    <row r="8927" spans="2:13">
      <c r="B8927" s="61" t="s">
        <v>1679</v>
      </c>
      <c r="C8927" s="86" t="s">
        <v>1722</v>
      </c>
      <c r="D8927" s="92">
        <v>0</v>
      </c>
      <c r="E8927" s="665" t="s">
        <v>1679</v>
      </c>
      <c r="F8927" s="86" t="s">
        <v>1722</v>
      </c>
      <c r="G8927" s="92">
        <v>0</v>
      </c>
      <c r="H8927" s="665" t="s">
        <v>1696</v>
      </c>
      <c r="I8927" s="86">
        <v>90</v>
      </c>
      <c r="J8927" s="92">
        <v>0</v>
      </c>
      <c r="K8927" s="665" t="s">
        <v>1735</v>
      </c>
      <c r="L8927" s="666"/>
      <c r="M8927" s="107">
        <v>50</v>
      </c>
    </row>
    <row r="8928" spans="2:13">
      <c r="B8928" s="61" t="s">
        <v>1680</v>
      </c>
      <c r="C8928" s="86" t="s">
        <v>1722</v>
      </c>
      <c r="D8928" s="92">
        <v>0</v>
      </c>
      <c r="E8928" s="665" t="s">
        <v>1680</v>
      </c>
      <c r="F8928" s="86" t="s">
        <v>1722</v>
      </c>
      <c r="G8928" s="92">
        <v>0</v>
      </c>
      <c r="H8928" s="665" t="s">
        <v>1697</v>
      </c>
      <c r="I8928" s="86">
        <v>0</v>
      </c>
      <c r="J8928" s="92">
        <v>30</v>
      </c>
      <c r="K8928" s="67" t="s">
        <v>1706</v>
      </c>
      <c r="L8928" s="68"/>
      <c r="M8928" s="101">
        <v>0</v>
      </c>
    </row>
    <row r="8929" spans="2:13">
      <c r="B8929" s="61" t="s">
        <v>1681</v>
      </c>
      <c r="C8929" s="86" t="s">
        <v>1722</v>
      </c>
      <c r="D8929" s="92">
        <v>0</v>
      </c>
      <c r="E8929" s="665" t="s">
        <v>1681</v>
      </c>
      <c r="F8929" s="86" t="s">
        <v>1722</v>
      </c>
      <c r="G8929" s="92">
        <v>0</v>
      </c>
      <c r="H8929" s="665" t="s">
        <v>1698</v>
      </c>
      <c r="I8929" s="86">
        <v>0</v>
      </c>
      <c r="J8929" s="92">
        <v>0</v>
      </c>
      <c r="K8929" s="838" t="s">
        <v>1707</v>
      </c>
      <c r="L8929" s="839"/>
      <c r="M8929" s="845"/>
    </row>
    <row r="8930" spans="2:13">
      <c r="B8930" s="61" t="s">
        <v>1682</v>
      </c>
      <c r="C8930" s="86" t="s">
        <v>1722</v>
      </c>
      <c r="D8930" s="92">
        <v>0</v>
      </c>
      <c r="E8930" s="665" t="s">
        <v>1682</v>
      </c>
      <c r="F8930" s="86" t="s">
        <v>885</v>
      </c>
      <c r="G8930" s="92">
        <v>60</v>
      </c>
      <c r="H8930" s="666" t="s">
        <v>1724</v>
      </c>
      <c r="I8930" s="86">
        <v>50</v>
      </c>
      <c r="J8930" s="92">
        <v>0</v>
      </c>
      <c r="K8930" s="846" t="s">
        <v>1708</v>
      </c>
      <c r="L8930" s="847"/>
      <c r="M8930" s="107">
        <v>0</v>
      </c>
    </row>
    <row r="8931" spans="2:13">
      <c r="B8931" s="61" t="s">
        <v>1683</v>
      </c>
      <c r="C8931" s="86" t="s">
        <v>1722</v>
      </c>
      <c r="D8931" s="92">
        <v>0</v>
      </c>
      <c r="E8931" s="665" t="s">
        <v>1683</v>
      </c>
      <c r="F8931" s="86" t="s">
        <v>1722</v>
      </c>
      <c r="G8931" s="92">
        <v>0</v>
      </c>
      <c r="H8931" s="665" t="s">
        <v>1699</v>
      </c>
      <c r="I8931" s="86">
        <v>0</v>
      </c>
      <c r="J8931" s="92">
        <v>0</v>
      </c>
      <c r="K8931" s="846" t="s">
        <v>1709</v>
      </c>
      <c r="L8931" s="847"/>
      <c r="M8931" s="107">
        <v>0</v>
      </c>
    </row>
    <row r="8932" spans="2:13">
      <c r="B8932" s="61" t="s">
        <v>1684</v>
      </c>
      <c r="C8932" s="86" t="s">
        <v>1147</v>
      </c>
      <c r="D8932" s="92">
        <v>55</v>
      </c>
      <c r="E8932" s="665" t="s">
        <v>1684</v>
      </c>
      <c r="F8932" s="86" t="s">
        <v>1722</v>
      </c>
      <c r="G8932" s="92">
        <v>0</v>
      </c>
      <c r="H8932" s="665" t="s">
        <v>1685</v>
      </c>
      <c r="I8932" s="86">
        <v>85</v>
      </c>
      <c r="J8932" s="92">
        <v>0</v>
      </c>
      <c r="K8932" s="846" t="s">
        <v>1710</v>
      </c>
      <c r="L8932" s="847"/>
      <c r="M8932" s="107">
        <v>0</v>
      </c>
    </row>
    <row r="8933" spans="2:13">
      <c r="B8933" s="61" t="s">
        <v>1685</v>
      </c>
      <c r="C8933" s="86" t="s">
        <v>1722</v>
      </c>
      <c r="D8933" s="92">
        <v>0</v>
      </c>
      <c r="E8933" s="665" t="s">
        <v>1685</v>
      </c>
      <c r="F8933" s="86" t="s">
        <v>1722</v>
      </c>
      <c r="G8933" s="92">
        <v>0</v>
      </c>
      <c r="H8933" s="665" t="s">
        <v>1700</v>
      </c>
      <c r="I8933" s="100">
        <v>70</v>
      </c>
      <c r="J8933" s="106">
        <v>0</v>
      </c>
      <c r="K8933" s="593" t="s">
        <v>2003</v>
      </c>
      <c r="L8933" s="100"/>
      <c r="M8933" s="101" t="s">
        <v>2006</v>
      </c>
    </row>
    <row r="8934" spans="2:13">
      <c r="B8934" s="61" t="s">
        <v>1686</v>
      </c>
      <c r="C8934" s="86" t="s">
        <v>1722</v>
      </c>
      <c r="D8934" s="92">
        <v>0</v>
      </c>
      <c r="E8934" s="665" t="s">
        <v>1686</v>
      </c>
      <c r="F8934" s="86" t="s">
        <v>1722</v>
      </c>
      <c r="G8934" s="92">
        <v>0</v>
      </c>
      <c r="H8934" s="848" t="s">
        <v>1712</v>
      </c>
      <c r="I8934" s="849"/>
      <c r="J8934" s="81" t="s">
        <v>1711</v>
      </c>
      <c r="K8934" s="97">
        <v>100</v>
      </c>
      <c r="L8934" s="82" t="s">
        <v>1705</v>
      </c>
      <c r="M8934" s="98">
        <v>100</v>
      </c>
    </row>
    <row r="8935" spans="2:13">
      <c r="B8935" s="61" t="s">
        <v>1687</v>
      </c>
      <c r="C8935" s="86" t="s">
        <v>1723</v>
      </c>
      <c r="D8935" s="92" t="s">
        <v>1723</v>
      </c>
      <c r="E8935" s="665" t="s">
        <v>1687</v>
      </c>
      <c r="F8935" s="86" t="s">
        <v>1723</v>
      </c>
      <c r="G8935" s="92" t="s">
        <v>1723</v>
      </c>
      <c r="H8935" s="666"/>
      <c r="I8935" s="666"/>
      <c r="J8935" s="666"/>
      <c r="K8935" s="666"/>
      <c r="L8935" s="666"/>
      <c r="M8935" s="65"/>
    </row>
    <row r="8936" spans="2:13">
      <c r="B8936" s="61" t="s">
        <v>1688</v>
      </c>
      <c r="C8936" s="86" t="s">
        <v>1722</v>
      </c>
      <c r="D8936" s="92">
        <v>0</v>
      </c>
      <c r="E8936" s="665" t="s">
        <v>1688</v>
      </c>
      <c r="F8936" s="86" t="s">
        <v>13</v>
      </c>
      <c r="G8936" s="92">
        <v>90</v>
      </c>
      <c r="H8936" s="666"/>
      <c r="I8936" s="666"/>
      <c r="J8936" s="666"/>
      <c r="K8936" s="666"/>
      <c r="L8936" s="666"/>
      <c r="M8936" s="65"/>
    </row>
    <row r="8937" spans="2:13">
      <c r="B8937" s="61" t="s">
        <v>1689</v>
      </c>
      <c r="C8937" s="86" t="s">
        <v>1723</v>
      </c>
      <c r="D8937" s="92" t="s">
        <v>1723</v>
      </c>
      <c r="E8937" s="665" t="s">
        <v>1689</v>
      </c>
      <c r="F8937" s="86" t="s">
        <v>1723</v>
      </c>
      <c r="G8937" s="92" t="s">
        <v>1723</v>
      </c>
      <c r="H8937" s="666"/>
      <c r="I8937" s="666"/>
      <c r="J8937" s="666"/>
      <c r="K8937" s="666"/>
      <c r="L8937" s="666"/>
      <c r="M8937" s="65"/>
    </row>
    <row r="8938" spans="2:13">
      <c r="B8938" s="61" t="s">
        <v>1690</v>
      </c>
      <c r="C8938" s="86" t="s">
        <v>1722</v>
      </c>
      <c r="D8938" s="92">
        <v>0</v>
      </c>
      <c r="E8938" s="665" t="s">
        <v>1690</v>
      </c>
      <c r="F8938" s="109" t="s">
        <v>1851</v>
      </c>
      <c r="G8938" s="92">
        <v>60</v>
      </c>
      <c r="H8938" s="666"/>
      <c r="I8938" s="666"/>
      <c r="J8938" s="666"/>
      <c r="K8938" s="666"/>
      <c r="L8938" s="666"/>
      <c r="M8938" s="65"/>
    </row>
    <row r="8939" spans="2:13">
      <c r="B8939" s="61" t="s">
        <v>1691</v>
      </c>
      <c r="C8939" s="86" t="s">
        <v>1722</v>
      </c>
      <c r="D8939" s="92">
        <v>0</v>
      </c>
      <c r="E8939" s="665" t="s">
        <v>1691</v>
      </c>
      <c r="F8939" s="96" t="s">
        <v>1185</v>
      </c>
      <c r="G8939" s="92">
        <v>80</v>
      </c>
      <c r="H8939" s="86" t="s">
        <v>1716</v>
      </c>
      <c r="I8939" s="666"/>
      <c r="J8939" s="85" t="s">
        <v>1717</v>
      </c>
      <c r="K8939" s="666"/>
      <c r="L8939" s="85" t="s">
        <v>1718</v>
      </c>
      <c r="M8939" s="65"/>
    </row>
    <row r="8940" spans="2:13">
      <c r="B8940" s="61" t="s">
        <v>1692</v>
      </c>
      <c r="C8940" s="86" t="s">
        <v>1722</v>
      </c>
      <c r="D8940" s="92">
        <v>0</v>
      </c>
      <c r="E8940" s="665" t="s">
        <v>1692</v>
      </c>
      <c r="F8940" s="86" t="s">
        <v>1722</v>
      </c>
      <c r="G8940" s="92">
        <v>0</v>
      </c>
      <c r="H8940" s="666"/>
      <c r="I8940" s="666"/>
      <c r="J8940" s="666"/>
      <c r="K8940" s="666"/>
      <c r="L8940" s="666"/>
      <c r="M8940" s="65"/>
    </row>
    <row r="8941" spans="2:13">
      <c r="B8941" s="61" t="s">
        <v>1677</v>
      </c>
      <c r="C8941" s="94" t="s">
        <v>1066</v>
      </c>
      <c r="D8941" s="92">
        <v>70</v>
      </c>
      <c r="E8941" s="665" t="s">
        <v>1677</v>
      </c>
      <c r="F8941" s="86" t="s">
        <v>1722</v>
      </c>
      <c r="G8941" s="92">
        <v>0</v>
      </c>
      <c r="H8941" s="666"/>
      <c r="I8941" s="666"/>
      <c r="J8941" s="666"/>
      <c r="K8941" s="666"/>
      <c r="L8941" s="666"/>
      <c r="M8941" s="65"/>
    </row>
    <row r="8942" spans="2:13">
      <c r="B8942" s="61" t="s">
        <v>1693</v>
      </c>
      <c r="C8942" s="94" t="s">
        <v>1247</v>
      </c>
      <c r="D8942" s="92">
        <v>63</v>
      </c>
      <c r="E8942" s="665" t="s">
        <v>1693</v>
      </c>
      <c r="F8942" s="86" t="s">
        <v>1722</v>
      </c>
      <c r="G8942" s="92">
        <v>0</v>
      </c>
      <c r="H8942" s="666"/>
      <c r="I8942" s="666"/>
      <c r="J8942" s="666"/>
      <c r="K8942" s="666"/>
      <c r="L8942" s="666"/>
      <c r="M8942" s="65"/>
    </row>
    <row r="8943" spans="2:13" ht="15.75" thickBot="1">
      <c r="B8943" s="102" t="s">
        <v>1729</v>
      </c>
      <c r="C8943" s="93"/>
      <c r="D8943" s="108">
        <v>73</v>
      </c>
      <c r="E8943" s="103" t="s">
        <v>1730</v>
      </c>
      <c r="F8943" s="93"/>
      <c r="G8943" s="108">
        <v>72</v>
      </c>
      <c r="H8943" s="83"/>
      <c r="I8943" s="83"/>
      <c r="J8943" s="83"/>
      <c r="K8943" s="83"/>
      <c r="L8943" s="83"/>
      <c r="M8943" s="84"/>
    </row>
    <row r="8944" spans="2:13" ht="16.5" thickTop="1" thickBot="1"/>
    <row r="8945" spans="2:13" ht="16.5" thickTop="1" thickBot="1">
      <c r="B8945" s="833" t="s">
        <v>2237</v>
      </c>
      <c r="C8945" s="834"/>
      <c r="D8945" s="835" t="s">
        <v>1658</v>
      </c>
      <c r="E8945" s="836"/>
      <c r="F8945" s="836"/>
      <c r="G8945" s="836"/>
      <c r="H8945" s="836"/>
      <c r="I8945" s="837"/>
      <c r="J8945" s="131"/>
      <c r="K8945" s="59"/>
      <c r="L8945" s="59"/>
      <c r="M8945" s="60"/>
    </row>
    <row r="8946" spans="2:13" ht="15.75" thickTop="1">
      <c r="B8946" s="66" t="s">
        <v>1667</v>
      </c>
      <c r="C8946" s="818" t="s">
        <v>2028</v>
      </c>
      <c r="D8946" s="817" t="s">
        <v>1652</v>
      </c>
      <c r="E8946" s="818" t="s">
        <v>1653</v>
      </c>
      <c r="F8946" s="818" t="s">
        <v>1654</v>
      </c>
      <c r="G8946" s="818" t="s">
        <v>1656</v>
      </c>
      <c r="H8946" s="818" t="s">
        <v>1655</v>
      </c>
      <c r="I8946" s="819" t="s">
        <v>1657</v>
      </c>
      <c r="J8946" s="132"/>
      <c r="K8946" s="821"/>
      <c r="L8946" s="821"/>
      <c r="M8946" s="65"/>
    </row>
    <row r="8947" spans="2:13">
      <c r="B8947" s="66" t="s">
        <v>1757</v>
      </c>
      <c r="C8947" s="86" t="s">
        <v>1792</v>
      </c>
      <c r="D8947" s="87">
        <v>73</v>
      </c>
      <c r="E8947" s="88">
        <v>115</v>
      </c>
      <c r="F8947" s="88">
        <v>60</v>
      </c>
      <c r="G8947" s="88">
        <v>60</v>
      </c>
      <c r="H8947" s="88">
        <v>60</v>
      </c>
      <c r="I8947" s="89">
        <v>90</v>
      </c>
      <c r="J8947" s="132"/>
      <c r="K8947" s="821"/>
      <c r="L8947" s="821"/>
      <c r="M8947" s="65"/>
    </row>
    <row r="8948" spans="2:13">
      <c r="B8948" s="66" t="s">
        <v>1665</v>
      </c>
      <c r="C8948" s="86" t="s">
        <v>11</v>
      </c>
      <c r="D8948" s="838" t="s">
        <v>1669</v>
      </c>
      <c r="E8948" s="839"/>
      <c r="F8948" s="839"/>
      <c r="G8948" s="839"/>
      <c r="H8948" s="839"/>
      <c r="I8948" s="840"/>
      <c r="J8948" s="132"/>
      <c r="K8948" s="821"/>
      <c r="L8948" s="821"/>
      <c r="M8948" s="65"/>
    </row>
    <row r="8949" spans="2:13">
      <c r="B8949" s="66" t="s">
        <v>1666</v>
      </c>
      <c r="C8949" s="86" t="s">
        <v>1723</v>
      </c>
      <c r="D8949" s="841" t="s">
        <v>1661</v>
      </c>
      <c r="E8949" s="842"/>
      <c r="F8949" s="842"/>
      <c r="G8949" s="842" t="s">
        <v>1662</v>
      </c>
      <c r="H8949" s="842"/>
      <c r="I8949" s="843"/>
      <c r="J8949" s="132"/>
      <c r="K8949" s="821"/>
      <c r="L8949" s="821"/>
      <c r="M8949" s="65"/>
    </row>
    <row r="8950" spans="2:13">
      <c r="B8950" s="66" t="s">
        <v>1670</v>
      </c>
      <c r="C8950" s="94" t="s">
        <v>1481</v>
      </c>
      <c r="D8950" s="63" t="s">
        <v>1663</v>
      </c>
      <c r="E8950" s="821" t="s">
        <v>1144</v>
      </c>
      <c r="F8950" s="821"/>
      <c r="G8950" s="64" t="s">
        <v>1663</v>
      </c>
      <c r="H8950" s="821" t="s">
        <v>1723</v>
      </c>
      <c r="I8950" s="70"/>
      <c r="J8950" s="132"/>
      <c r="K8950" s="821"/>
      <c r="L8950" s="821"/>
      <c r="M8950" s="65"/>
    </row>
    <row r="8951" spans="2:13">
      <c r="B8951" s="66" t="s">
        <v>1659</v>
      </c>
      <c r="C8951" s="140">
        <v>199.98</v>
      </c>
      <c r="D8951" s="71" t="s">
        <v>1664</v>
      </c>
      <c r="E8951" s="90">
        <v>102</v>
      </c>
      <c r="F8951" s="68"/>
      <c r="G8951" s="72" t="s">
        <v>1664</v>
      </c>
      <c r="H8951" s="90" t="s">
        <v>1723</v>
      </c>
      <c r="I8951" s="69"/>
      <c r="J8951" s="132"/>
      <c r="K8951" s="821"/>
      <c r="L8951" s="821"/>
      <c r="M8951" s="65"/>
    </row>
    <row r="8952" spans="2:13">
      <c r="B8952" s="66" t="s">
        <v>1660</v>
      </c>
      <c r="C8952" s="140">
        <v>158.59</v>
      </c>
      <c r="D8952" s="838" t="s">
        <v>1668</v>
      </c>
      <c r="E8952" s="839"/>
      <c r="F8952" s="839"/>
      <c r="G8952" s="839"/>
      <c r="H8952" s="839"/>
      <c r="I8952" s="840"/>
      <c r="J8952" s="132"/>
      <c r="K8952" s="821"/>
      <c r="L8952" s="821"/>
      <c r="M8952" s="65"/>
    </row>
    <row r="8953" spans="2:13">
      <c r="B8953" s="66" t="s">
        <v>1728</v>
      </c>
      <c r="C8953" s="140">
        <v>520.66</v>
      </c>
      <c r="D8953" s="841" t="s">
        <v>1661</v>
      </c>
      <c r="E8953" s="842"/>
      <c r="F8953" s="842"/>
      <c r="G8953" s="842" t="s">
        <v>1662</v>
      </c>
      <c r="H8953" s="842"/>
      <c r="I8953" s="843"/>
      <c r="J8953" s="132"/>
      <c r="K8953" s="821"/>
      <c r="L8953" s="821"/>
      <c r="M8953" s="65"/>
    </row>
    <row r="8954" spans="2:13">
      <c r="B8954" s="66" t="s">
        <v>1713</v>
      </c>
      <c r="C8954" s="140">
        <v>1.1200000000000001</v>
      </c>
      <c r="D8954" s="63" t="s">
        <v>1663</v>
      </c>
      <c r="E8954" s="821" t="s">
        <v>1280</v>
      </c>
      <c r="F8954" s="821"/>
      <c r="G8954" s="64" t="s">
        <v>1663</v>
      </c>
      <c r="H8954" s="821" t="s">
        <v>1723</v>
      </c>
      <c r="I8954" s="70"/>
      <c r="J8954" s="132"/>
      <c r="K8954" s="821"/>
      <c r="L8954" s="821"/>
      <c r="M8954" s="65"/>
    </row>
    <row r="8955" spans="2:13">
      <c r="B8955" s="66" t="s">
        <v>1714</v>
      </c>
      <c r="C8955" s="140">
        <v>1.38</v>
      </c>
      <c r="D8955" s="63" t="s">
        <v>1664</v>
      </c>
      <c r="E8955" s="90">
        <v>60</v>
      </c>
      <c r="F8955" s="68"/>
      <c r="G8955" s="72" t="s">
        <v>1664</v>
      </c>
      <c r="H8955" s="91" t="s">
        <v>1723</v>
      </c>
      <c r="I8955" s="70"/>
      <c r="J8955" s="132"/>
      <c r="K8955" s="821"/>
      <c r="L8955" s="821"/>
      <c r="M8955" s="65"/>
    </row>
    <row r="8956" spans="2:13">
      <c r="B8956" s="844" t="s">
        <v>1671</v>
      </c>
      <c r="C8956" s="839"/>
      <c r="D8956" s="840"/>
      <c r="E8956" s="838" t="s">
        <v>1672</v>
      </c>
      <c r="F8956" s="839"/>
      <c r="G8956" s="840"/>
      <c r="H8956" s="838" t="s">
        <v>1673</v>
      </c>
      <c r="I8956" s="839"/>
      <c r="J8956" s="840"/>
      <c r="K8956" s="838" t="s">
        <v>1701</v>
      </c>
      <c r="L8956" s="839"/>
      <c r="M8956" s="845"/>
    </row>
    <row r="8957" spans="2:13">
      <c r="B8957" s="73" t="s">
        <v>1674</v>
      </c>
      <c r="C8957" s="818" t="s">
        <v>1675</v>
      </c>
      <c r="D8957" s="819" t="s">
        <v>1676</v>
      </c>
      <c r="E8957" s="817" t="s">
        <v>1674</v>
      </c>
      <c r="F8957" s="818" t="s">
        <v>1675</v>
      </c>
      <c r="G8957" s="819" t="s">
        <v>1676</v>
      </c>
      <c r="H8957" s="817" t="s">
        <v>1694</v>
      </c>
      <c r="I8957" s="818" t="s">
        <v>1731</v>
      </c>
      <c r="J8957" s="819" t="s">
        <v>1732</v>
      </c>
      <c r="K8957" s="817" t="s">
        <v>1702</v>
      </c>
      <c r="L8957" s="818"/>
      <c r="M8957" s="77" t="s">
        <v>1703</v>
      </c>
    </row>
    <row r="8958" spans="2:13">
      <c r="B8958" s="61" t="s">
        <v>1678</v>
      </c>
      <c r="C8958" s="86" t="s">
        <v>1723</v>
      </c>
      <c r="D8958" s="92" t="s">
        <v>1723</v>
      </c>
      <c r="E8958" s="820" t="s">
        <v>1678</v>
      </c>
      <c r="F8958" s="86" t="s">
        <v>1723</v>
      </c>
      <c r="G8958" s="92" t="s">
        <v>1723</v>
      </c>
      <c r="H8958" s="820" t="s">
        <v>1695</v>
      </c>
      <c r="I8958" s="86">
        <v>0</v>
      </c>
      <c r="J8958" s="92">
        <v>10</v>
      </c>
      <c r="K8958" s="820" t="s">
        <v>1704</v>
      </c>
      <c r="L8958" s="821"/>
      <c r="M8958" s="107">
        <v>30</v>
      </c>
    </row>
    <row r="8959" spans="2:13">
      <c r="B8959" s="61" t="s">
        <v>1679</v>
      </c>
      <c r="C8959" s="86" t="s">
        <v>847</v>
      </c>
      <c r="D8959" s="92">
        <v>75</v>
      </c>
      <c r="E8959" s="820" t="s">
        <v>1679</v>
      </c>
      <c r="F8959" s="86" t="s">
        <v>844</v>
      </c>
      <c r="G8959" s="92">
        <v>102</v>
      </c>
      <c r="H8959" s="820" t="s">
        <v>1696</v>
      </c>
      <c r="I8959" s="86">
        <v>90</v>
      </c>
      <c r="J8959" s="92">
        <v>20</v>
      </c>
      <c r="K8959" s="820" t="s">
        <v>1735</v>
      </c>
      <c r="L8959" s="821"/>
      <c r="M8959" s="107">
        <v>0</v>
      </c>
    </row>
    <row r="8960" spans="2:13">
      <c r="B8960" s="61" t="s">
        <v>1680</v>
      </c>
      <c r="C8960" s="86" t="s">
        <v>1722</v>
      </c>
      <c r="D8960" s="92">
        <v>0</v>
      </c>
      <c r="E8960" s="820" t="s">
        <v>1680</v>
      </c>
      <c r="F8960" s="96" t="s">
        <v>1346</v>
      </c>
      <c r="G8960" s="92">
        <v>60</v>
      </c>
      <c r="H8960" s="820" t="s">
        <v>1697</v>
      </c>
      <c r="I8960" s="86">
        <v>0</v>
      </c>
      <c r="J8960" s="92">
        <v>30</v>
      </c>
      <c r="K8960" s="67" t="s">
        <v>1706</v>
      </c>
      <c r="L8960" s="68"/>
      <c r="M8960" s="101">
        <v>0</v>
      </c>
    </row>
    <row r="8961" spans="2:13">
      <c r="B8961" s="61" t="s">
        <v>1681</v>
      </c>
      <c r="C8961" s="109" t="s">
        <v>1784</v>
      </c>
      <c r="D8961" s="92">
        <v>75</v>
      </c>
      <c r="E8961" s="820" t="s">
        <v>1681</v>
      </c>
      <c r="F8961" s="96" t="s">
        <v>1307</v>
      </c>
      <c r="G8961" s="92">
        <v>95</v>
      </c>
      <c r="H8961" s="820" t="s">
        <v>1698</v>
      </c>
      <c r="I8961" s="86">
        <v>0</v>
      </c>
      <c r="J8961" s="92">
        <v>10</v>
      </c>
      <c r="K8961" s="838" t="s">
        <v>1707</v>
      </c>
      <c r="L8961" s="839"/>
      <c r="M8961" s="845"/>
    </row>
    <row r="8962" spans="2:13">
      <c r="B8962" s="61" t="s">
        <v>1682</v>
      </c>
      <c r="C8962" s="86" t="s">
        <v>1722</v>
      </c>
      <c r="D8962" s="92">
        <v>0</v>
      </c>
      <c r="E8962" s="820" t="s">
        <v>1682</v>
      </c>
      <c r="F8962" s="94" t="s">
        <v>1908</v>
      </c>
      <c r="G8962" s="92">
        <v>60</v>
      </c>
      <c r="H8962" s="821" t="s">
        <v>1724</v>
      </c>
      <c r="I8962" s="86">
        <v>50</v>
      </c>
      <c r="J8962" s="92">
        <v>0</v>
      </c>
      <c r="K8962" s="846" t="s">
        <v>1708</v>
      </c>
      <c r="L8962" s="847"/>
      <c r="M8962" s="107">
        <v>0</v>
      </c>
    </row>
    <row r="8963" spans="2:13">
      <c r="B8963" s="61" t="s">
        <v>1683</v>
      </c>
      <c r="C8963" s="86" t="s">
        <v>953</v>
      </c>
      <c r="D8963" s="92">
        <v>75</v>
      </c>
      <c r="E8963" s="820" t="s">
        <v>1683</v>
      </c>
      <c r="F8963" s="86" t="s">
        <v>950</v>
      </c>
      <c r="G8963" s="92">
        <v>95</v>
      </c>
      <c r="H8963" s="820" t="s">
        <v>1699</v>
      </c>
      <c r="I8963" s="86">
        <v>0</v>
      </c>
      <c r="J8963" s="92">
        <v>10</v>
      </c>
      <c r="K8963" s="846" t="s">
        <v>1709</v>
      </c>
      <c r="L8963" s="847"/>
      <c r="M8963" s="107">
        <v>0</v>
      </c>
    </row>
    <row r="8964" spans="2:13">
      <c r="B8964" s="61" t="s">
        <v>1684</v>
      </c>
      <c r="C8964" s="96" t="s">
        <v>869</v>
      </c>
      <c r="D8964" s="92">
        <v>150</v>
      </c>
      <c r="E8964" s="820" t="s">
        <v>1684</v>
      </c>
      <c r="F8964" s="94" t="s">
        <v>866</v>
      </c>
      <c r="G8964" s="92">
        <v>84</v>
      </c>
      <c r="H8964" s="820" t="s">
        <v>1685</v>
      </c>
      <c r="I8964" s="86">
        <v>85</v>
      </c>
      <c r="J8964" s="92">
        <v>30</v>
      </c>
      <c r="K8964" s="846" t="s">
        <v>1710</v>
      </c>
      <c r="L8964" s="847"/>
      <c r="M8964" s="107">
        <v>0</v>
      </c>
    </row>
    <row r="8965" spans="2:13">
      <c r="B8965" s="61" t="s">
        <v>1685</v>
      </c>
      <c r="C8965" s="86" t="s">
        <v>1095</v>
      </c>
      <c r="D8965" s="92">
        <v>80</v>
      </c>
      <c r="E8965" s="820" t="s">
        <v>1685</v>
      </c>
      <c r="F8965" s="86" t="s">
        <v>1722</v>
      </c>
      <c r="G8965" s="92">
        <v>0</v>
      </c>
      <c r="H8965" s="820" t="s">
        <v>1700</v>
      </c>
      <c r="I8965" s="100">
        <v>0</v>
      </c>
      <c r="J8965" s="106">
        <v>0</v>
      </c>
      <c r="K8965" s="593" t="s">
        <v>2003</v>
      </c>
      <c r="L8965" s="100"/>
      <c r="M8965" s="101">
        <v>0</v>
      </c>
    </row>
    <row r="8966" spans="2:13">
      <c r="B8966" s="61" t="s">
        <v>1686</v>
      </c>
      <c r="C8966" s="86" t="s">
        <v>774</v>
      </c>
      <c r="D8966" s="92">
        <v>40</v>
      </c>
      <c r="E8966" s="820" t="s">
        <v>1686</v>
      </c>
      <c r="F8966" s="86" t="s">
        <v>1722</v>
      </c>
      <c r="G8966" s="92">
        <v>0</v>
      </c>
      <c r="H8966" s="848" t="s">
        <v>1712</v>
      </c>
      <c r="I8966" s="849"/>
      <c r="J8966" s="81" t="s">
        <v>1711</v>
      </c>
      <c r="K8966" s="97">
        <v>20</v>
      </c>
      <c r="L8966" s="82" t="s">
        <v>1705</v>
      </c>
      <c r="M8966" s="98">
        <v>130</v>
      </c>
    </row>
    <row r="8967" spans="2:13">
      <c r="B8967" s="61" t="s">
        <v>1687</v>
      </c>
      <c r="C8967" s="86" t="s">
        <v>627</v>
      </c>
      <c r="D8967" s="92">
        <v>60</v>
      </c>
      <c r="E8967" s="820" t="s">
        <v>1687</v>
      </c>
      <c r="F8967" s="86" t="s">
        <v>1722</v>
      </c>
      <c r="G8967" s="92">
        <v>0</v>
      </c>
      <c r="H8967" s="821"/>
      <c r="I8967" s="821"/>
      <c r="J8967" s="821"/>
      <c r="K8967" s="821"/>
      <c r="L8967" s="821"/>
      <c r="M8967" s="65"/>
    </row>
    <row r="8968" spans="2:13">
      <c r="B8968" s="61" t="s">
        <v>1688</v>
      </c>
      <c r="C8968" s="86" t="s">
        <v>1722</v>
      </c>
      <c r="D8968" s="92">
        <v>0</v>
      </c>
      <c r="E8968" s="820" t="s">
        <v>1688</v>
      </c>
      <c r="F8968" s="86" t="s">
        <v>1722</v>
      </c>
      <c r="G8968" s="92">
        <v>0</v>
      </c>
      <c r="H8968" s="821"/>
      <c r="I8968" s="821"/>
      <c r="J8968" s="821"/>
      <c r="K8968" s="821"/>
      <c r="L8968" s="821"/>
      <c r="M8968" s="65"/>
    </row>
    <row r="8969" spans="2:13">
      <c r="B8969" s="61" t="s">
        <v>1689</v>
      </c>
      <c r="C8969" s="86" t="s">
        <v>1749</v>
      </c>
      <c r="D8969" s="92">
        <v>80</v>
      </c>
      <c r="E8969" s="820" t="s">
        <v>1689</v>
      </c>
      <c r="F8969" s="86" t="s">
        <v>1722</v>
      </c>
      <c r="G8969" s="92">
        <v>0</v>
      </c>
      <c r="H8969" s="821"/>
      <c r="I8969" s="821"/>
      <c r="J8969" s="821"/>
      <c r="K8969" s="821"/>
      <c r="L8969" s="821"/>
      <c r="M8969" s="65"/>
    </row>
    <row r="8970" spans="2:13">
      <c r="B8970" s="61" t="s">
        <v>1690</v>
      </c>
      <c r="C8970" s="86" t="s">
        <v>1154</v>
      </c>
      <c r="D8970" s="92">
        <v>68</v>
      </c>
      <c r="E8970" s="820" t="s">
        <v>1690</v>
      </c>
      <c r="F8970" s="86" t="s">
        <v>1722</v>
      </c>
      <c r="G8970" s="92">
        <v>0</v>
      </c>
      <c r="H8970" s="821"/>
      <c r="I8970" s="821"/>
      <c r="J8970" s="821"/>
      <c r="K8970" s="821"/>
      <c r="L8970" s="821"/>
      <c r="M8970" s="65"/>
    </row>
    <row r="8971" spans="2:13">
      <c r="B8971" s="61" t="s">
        <v>1691</v>
      </c>
      <c r="C8971" s="96" t="s">
        <v>1187</v>
      </c>
      <c r="D8971" s="92">
        <v>70</v>
      </c>
      <c r="E8971" s="820" t="s">
        <v>1691</v>
      </c>
      <c r="F8971" s="96" t="s">
        <v>1185</v>
      </c>
      <c r="G8971" s="92">
        <v>80</v>
      </c>
      <c r="H8971" s="86" t="s">
        <v>1716</v>
      </c>
      <c r="I8971" s="821"/>
      <c r="J8971" s="85" t="s">
        <v>1717</v>
      </c>
      <c r="K8971" s="821"/>
      <c r="L8971" s="85" t="s">
        <v>1718</v>
      </c>
      <c r="M8971" s="65"/>
    </row>
    <row r="8972" spans="2:13">
      <c r="B8972" s="61" t="s">
        <v>1692</v>
      </c>
      <c r="C8972" s="86" t="s">
        <v>1722</v>
      </c>
      <c r="D8972" s="92">
        <v>0</v>
      </c>
      <c r="E8972" s="820" t="s">
        <v>1692</v>
      </c>
      <c r="F8972" s="86" t="s">
        <v>1722</v>
      </c>
      <c r="G8972" s="92">
        <v>0</v>
      </c>
      <c r="H8972" s="821"/>
      <c r="I8972" s="821"/>
      <c r="J8972" s="821"/>
      <c r="K8972" s="821"/>
      <c r="L8972" s="821"/>
      <c r="M8972" s="65"/>
    </row>
    <row r="8973" spans="2:13">
      <c r="B8973" s="61" t="s">
        <v>1677</v>
      </c>
      <c r="C8973" s="86" t="s">
        <v>1081</v>
      </c>
      <c r="D8973" s="92">
        <v>75</v>
      </c>
      <c r="E8973" s="820" t="s">
        <v>1677</v>
      </c>
      <c r="F8973" s="86" t="s">
        <v>1722</v>
      </c>
      <c r="G8973" s="92">
        <v>0</v>
      </c>
      <c r="H8973" s="821"/>
      <c r="I8973" s="821"/>
      <c r="J8973" s="821"/>
      <c r="K8973" s="821"/>
      <c r="L8973" s="821"/>
      <c r="M8973" s="65"/>
    </row>
    <row r="8974" spans="2:13">
      <c r="B8974" s="61" t="s">
        <v>1693</v>
      </c>
      <c r="C8974" s="86" t="s">
        <v>964</v>
      </c>
      <c r="D8974" s="92">
        <v>75</v>
      </c>
      <c r="E8974" s="820" t="s">
        <v>1693</v>
      </c>
      <c r="F8974" s="86" t="s">
        <v>1722</v>
      </c>
      <c r="G8974" s="92">
        <v>0</v>
      </c>
      <c r="H8974" s="821"/>
      <c r="I8974" s="821"/>
      <c r="J8974" s="821"/>
      <c r="K8974" s="821"/>
      <c r="L8974" s="821"/>
      <c r="M8974" s="65"/>
    </row>
    <row r="8975" spans="2:13" ht="15.75" thickBot="1">
      <c r="B8975" s="102" t="s">
        <v>1729</v>
      </c>
      <c r="C8975" s="93"/>
      <c r="D8975" s="108">
        <v>77</v>
      </c>
      <c r="E8975" s="103" t="s">
        <v>1730</v>
      </c>
      <c r="F8975" s="93"/>
      <c r="G8975" s="108">
        <v>82</v>
      </c>
      <c r="H8975" s="83"/>
      <c r="I8975" s="83"/>
      <c r="J8975" s="83"/>
      <c r="K8975" s="83"/>
      <c r="L8975" s="83"/>
      <c r="M8975" s="84"/>
    </row>
    <row r="8976" spans="2:13" ht="16.5" thickTop="1" thickBot="1"/>
    <row r="8977" spans="2:13" ht="16.5" thickTop="1" thickBot="1">
      <c r="B8977" s="833" t="s">
        <v>1858</v>
      </c>
      <c r="C8977" s="834"/>
      <c r="D8977" s="835" t="s">
        <v>1658</v>
      </c>
      <c r="E8977" s="836"/>
      <c r="F8977" s="836"/>
      <c r="G8977" s="836"/>
      <c r="H8977" s="836"/>
      <c r="I8977" s="837"/>
      <c r="J8977" s="207"/>
      <c r="K8977" s="59"/>
      <c r="L8977" s="59"/>
      <c r="M8977" s="60"/>
    </row>
    <row r="8978" spans="2:13" ht="15.75" thickTop="1">
      <c r="B8978" s="66" t="s">
        <v>1667</v>
      </c>
      <c r="C8978" s="612" t="s">
        <v>2117</v>
      </c>
      <c r="D8978" s="290" t="s">
        <v>1652</v>
      </c>
      <c r="E8978" s="291" t="s">
        <v>1653</v>
      </c>
      <c r="F8978" s="291" t="s">
        <v>1654</v>
      </c>
      <c r="G8978" s="291" t="s">
        <v>1656</v>
      </c>
      <c r="H8978" s="291" t="s">
        <v>1655</v>
      </c>
      <c r="I8978" s="292" t="s">
        <v>1657</v>
      </c>
      <c r="J8978" s="208"/>
      <c r="K8978" s="289"/>
      <c r="L8978" s="289"/>
      <c r="M8978" s="65"/>
    </row>
    <row r="8979" spans="2:13">
      <c r="B8979" s="66" t="s">
        <v>1757</v>
      </c>
      <c r="C8979" s="86" t="s">
        <v>1745</v>
      </c>
      <c r="D8979" s="87">
        <v>90</v>
      </c>
      <c r="E8979" s="88">
        <v>90</v>
      </c>
      <c r="F8979" s="88">
        <v>85</v>
      </c>
      <c r="G8979" s="88">
        <v>125</v>
      </c>
      <c r="H8979" s="88">
        <v>90</v>
      </c>
      <c r="I8979" s="89">
        <v>100</v>
      </c>
      <c r="J8979" s="208"/>
      <c r="K8979" s="289"/>
      <c r="L8979" s="289"/>
      <c r="M8979" s="65"/>
    </row>
    <row r="8980" spans="2:13">
      <c r="B8980" s="66" t="s">
        <v>1665</v>
      </c>
      <c r="C8980" s="86" t="s">
        <v>3</v>
      </c>
      <c r="D8980" s="838" t="s">
        <v>1669</v>
      </c>
      <c r="E8980" s="839"/>
      <c r="F8980" s="839"/>
      <c r="G8980" s="839"/>
      <c r="H8980" s="839"/>
      <c r="I8980" s="840"/>
      <c r="J8980" s="208"/>
      <c r="K8980" s="289"/>
      <c r="L8980" s="289"/>
      <c r="M8980" s="65"/>
    </row>
    <row r="8981" spans="2:13">
      <c r="B8981" s="66" t="s">
        <v>1666</v>
      </c>
      <c r="C8981" s="86" t="s">
        <v>6</v>
      </c>
      <c r="D8981" s="841" t="s">
        <v>1661</v>
      </c>
      <c r="E8981" s="842"/>
      <c r="F8981" s="842"/>
      <c r="G8981" s="842" t="s">
        <v>1662</v>
      </c>
      <c r="H8981" s="842"/>
      <c r="I8981" s="843"/>
      <c r="J8981" s="208"/>
      <c r="K8981" s="289"/>
      <c r="L8981" s="289"/>
      <c r="M8981" s="65"/>
    </row>
    <row r="8982" spans="2:13">
      <c r="B8982" s="66" t="s">
        <v>1670</v>
      </c>
      <c r="C8982" s="86" t="s">
        <v>1541</v>
      </c>
      <c r="D8982" s="63" t="s">
        <v>1663</v>
      </c>
      <c r="E8982" s="289" t="s">
        <v>1722</v>
      </c>
      <c r="F8982" s="289"/>
      <c r="G8982" s="64" t="s">
        <v>1663</v>
      </c>
      <c r="H8982" s="289" t="s">
        <v>808</v>
      </c>
      <c r="I8982" s="70"/>
      <c r="J8982" s="303"/>
      <c r="K8982" s="289"/>
      <c r="L8982" s="289"/>
      <c r="M8982" s="65"/>
    </row>
    <row r="8983" spans="2:13">
      <c r="B8983" s="66" t="s">
        <v>1659</v>
      </c>
      <c r="C8983" s="86">
        <v>795.39</v>
      </c>
      <c r="D8983" s="71" t="s">
        <v>1664</v>
      </c>
      <c r="E8983" s="90">
        <v>0</v>
      </c>
      <c r="F8983" s="68"/>
      <c r="G8983" s="72" t="s">
        <v>1664</v>
      </c>
      <c r="H8983" s="90">
        <v>80</v>
      </c>
      <c r="I8983" s="69"/>
      <c r="J8983" s="152"/>
      <c r="K8983" s="289"/>
      <c r="L8983" s="289"/>
      <c r="M8983" s="65"/>
    </row>
    <row r="8984" spans="2:13">
      <c r="B8984" s="66" t="s">
        <v>1660</v>
      </c>
      <c r="C8984" s="140">
        <v>598.29999999999995</v>
      </c>
      <c r="D8984" s="838" t="s">
        <v>1668</v>
      </c>
      <c r="E8984" s="839"/>
      <c r="F8984" s="839"/>
      <c r="G8984" s="839"/>
      <c r="H8984" s="839"/>
      <c r="I8984" s="840"/>
      <c r="J8984" s="152"/>
      <c r="K8984" s="289"/>
      <c r="L8984" s="289"/>
      <c r="M8984" s="65"/>
    </row>
    <row r="8985" spans="2:13">
      <c r="B8985" s="66" t="s">
        <v>1728</v>
      </c>
      <c r="C8985" s="86">
        <v>534.32000000000005</v>
      </c>
      <c r="D8985" s="841" t="s">
        <v>1661</v>
      </c>
      <c r="E8985" s="842"/>
      <c r="F8985" s="842"/>
      <c r="G8985" s="842" t="s">
        <v>1662</v>
      </c>
      <c r="H8985" s="842"/>
      <c r="I8985" s="843"/>
      <c r="J8985" s="152"/>
      <c r="K8985" s="289"/>
      <c r="L8985" s="289"/>
      <c r="M8985" s="65"/>
    </row>
    <row r="8986" spans="2:13">
      <c r="B8986" s="66" t="s">
        <v>1713</v>
      </c>
      <c r="C8986" s="86">
        <v>1.38</v>
      </c>
      <c r="D8986" s="63" t="s">
        <v>1663</v>
      </c>
      <c r="E8986" s="289" t="s">
        <v>1307</v>
      </c>
      <c r="F8986" s="289"/>
      <c r="G8986" s="64" t="s">
        <v>1663</v>
      </c>
      <c r="H8986" s="289" t="s">
        <v>633</v>
      </c>
      <c r="I8986" s="70"/>
      <c r="J8986" s="152"/>
      <c r="K8986" s="289"/>
      <c r="L8986" s="289"/>
      <c r="M8986" s="65"/>
    </row>
    <row r="8987" spans="2:13">
      <c r="B8987" s="66" t="s">
        <v>1714</v>
      </c>
      <c r="C8987" s="86">
        <v>1.54</v>
      </c>
      <c r="D8987" s="63" t="s">
        <v>1664</v>
      </c>
      <c r="E8987" s="90">
        <v>95</v>
      </c>
      <c r="F8987" s="68"/>
      <c r="G8987" s="72" t="s">
        <v>1664</v>
      </c>
      <c r="H8987" s="91">
        <v>52</v>
      </c>
      <c r="I8987" s="70"/>
      <c r="J8987" s="152"/>
      <c r="K8987" s="289"/>
      <c r="L8987" s="289"/>
      <c r="M8987" s="65"/>
    </row>
    <row r="8988" spans="2:13">
      <c r="B8988" s="844" t="s">
        <v>1671</v>
      </c>
      <c r="C8988" s="839"/>
      <c r="D8988" s="840"/>
      <c r="E8988" s="838" t="s">
        <v>1672</v>
      </c>
      <c r="F8988" s="839"/>
      <c r="G8988" s="840"/>
      <c r="H8988" s="838" t="s">
        <v>1673</v>
      </c>
      <c r="I8988" s="839"/>
      <c r="J8988" s="840"/>
      <c r="K8988" s="838" t="s">
        <v>1701</v>
      </c>
      <c r="L8988" s="839"/>
      <c r="M8988" s="845"/>
    </row>
    <row r="8989" spans="2:13">
      <c r="B8989" s="73" t="s">
        <v>1674</v>
      </c>
      <c r="C8989" s="291" t="s">
        <v>1675</v>
      </c>
      <c r="D8989" s="292" t="s">
        <v>1676</v>
      </c>
      <c r="E8989" s="290" t="s">
        <v>1674</v>
      </c>
      <c r="F8989" s="291" t="s">
        <v>1675</v>
      </c>
      <c r="G8989" s="292" t="s">
        <v>1676</v>
      </c>
      <c r="H8989" s="290" t="s">
        <v>1694</v>
      </c>
      <c r="I8989" s="291" t="s">
        <v>1731</v>
      </c>
      <c r="J8989" s="292" t="s">
        <v>1732</v>
      </c>
      <c r="K8989" s="290" t="s">
        <v>1702</v>
      </c>
      <c r="L8989" s="291"/>
      <c r="M8989" s="77" t="s">
        <v>1703</v>
      </c>
    </row>
    <row r="8990" spans="2:13">
      <c r="B8990" s="61" t="s">
        <v>1678</v>
      </c>
      <c r="C8990" s="86" t="s">
        <v>1144</v>
      </c>
      <c r="D8990" s="92">
        <v>102</v>
      </c>
      <c r="E8990" s="288" t="s">
        <v>1678</v>
      </c>
      <c r="F8990" s="94" t="s">
        <v>944</v>
      </c>
      <c r="G8990" s="92">
        <v>68</v>
      </c>
      <c r="H8990" s="288" t="s">
        <v>1695</v>
      </c>
      <c r="I8990" s="86">
        <v>0</v>
      </c>
      <c r="J8990" s="92">
        <v>10</v>
      </c>
      <c r="K8990" s="288" t="s">
        <v>1704</v>
      </c>
      <c r="L8990" s="289"/>
      <c r="M8990" s="107">
        <v>0</v>
      </c>
    </row>
    <row r="8991" spans="2:13">
      <c r="B8991" s="61" t="s">
        <v>1679</v>
      </c>
      <c r="C8991" s="86" t="s">
        <v>1722</v>
      </c>
      <c r="D8991" s="92">
        <v>0</v>
      </c>
      <c r="E8991" s="288" t="s">
        <v>1679</v>
      </c>
      <c r="F8991" s="94" t="s">
        <v>930</v>
      </c>
      <c r="G8991" s="92">
        <v>90</v>
      </c>
      <c r="H8991" s="288" t="s">
        <v>1696</v>
      </c>
      <c r="I8991" s="86">
        <v>90</v>
      </c>
      <c r="J8991" s="92">
        <v>10</v>
      </c>
      <c r="K8991" s="288" t="s">
        <v>1735</v>
      </c>
      <c r="L8991" s="289"/>
      <c r="M8991" s="107">
        <v>50</v>
      </c>
    </row>
    <row r="8992" spans="2:13">
      <c r="B8992" s="61" t="s">
        <v>1680</v>
      </c>
      <c r="C8992" s="86" t="s">
        <v>1722</v>
      </c>
      <c r="D8992" s="92">
        <v>0</v>
      </c>
      <c r="E8992" s="288" t="s">
        <v>1680</v>
      </c>
      <c r="F8992" s="86" t="s">
        <v>1722</v>
      </c>
      <c r="G8992" s="92">
        <v>0</v>
      </c>
      <c r="H8992" s="288" t="s">
        <v>1697</v>
      </c>
      <c r="I8992" s="86">
        <v>0</v>
      </c>
      <c r="J8992" s="92">
        <v>20</v>
      </c>
      <c r="K8992" s="67" t="s">
        <v>1706</v>
      </c>
      <c r="L8992" s="68"/>
      <c r="M8992" s="101">
        <v>0</v>
      </c>
    </row>
    <row r="8993" spans="2:13">
      <c r="B8993" s="61" t="s">
        <v>1681</v>
      </c>
      <c r="C8993" s="86" t="s">
        <v>1723</v>
      </c>
      <c r="D8993" s="92" t="s">
        <v>1723</v>
      </c>
      <c r="E8993" s="288" t="s">
        <v>1681</v>
      </c>
      <c r="F8993" s="86" t="s">
        <v>1723</v>
      </c>
      <c r="G8993" s="92" t="s">
        <v>1723</v>
      </c>
      <c r="H8993" s="288" t="s">
        <v>1698</v>
      </c>
      <c r="I8993" s="86">
        <v>0</v>
      </c>
      <c r="J8993" s="92">
        <v>0</v>
      </c>
      <c r="K8993" s="838" t="s">
        <v>1707</v>
      </c>
      <c r="L8993" s="839"/>
      <c r="M8993" s="845"/>
    </row>
    <row r="8994" spans="2:13">
      <c r="B8994" s="61" t="s">
        <v>1682</v>
      </c>
      <c r="C8994" s="86" t="s">
        <v>1722</v>
      </c>
      <c r="D8994" s="92">
        <v>0</v>
      </c>
      <c r="E8994" s="288" t="s">
        <v>1682</v>
      </c>
      <c r="F8994" s="86" t="s">
        <v>1722</v>
      </c>
      <c r="G8994" s="92">
        <v>0</v>
      </c>
      <c r="H8994" s="289" t="s">
        <v>1724</v>
      </c>
      <c r="I8994" s="86">
        <v>0</v>
      </c>
      <c r="J8994" s="92">
        <v>0</v>
      </c>
      <c r="K8994" s="846" t="s">
        <v>1708</v>
      </c>
      <c r="L8994" s="847"/>
      <c r="M8994" s="107">
        <v>0</v>
      </c>
    </row>
    <row r="8995" spans="2:13">
      <c r="B8995" s="61" t="s">
        <v>1683</v>
      </c>
      <c r="C8995" s="86" t="s">
        <v>1722</v>
      </c>
      <c r="D8995" s="92">
        <v>0</v>
      </c>
      <c r="E8995" s="288" t="s">
        <v>1683</v>
      </c>
      <c r="F8995" s="86" t="s">
        <v>1722</v>
      </c>
      <c r="G8995" s="92">
        <v>0</v>
      </c>
      <c r="H8995" s="288" t="s">
        <v>1699</v>
      </c>
      <c r="I8995" s="86">
        <v>100</v>
      </c>
      <c r="J8995" s="92">
        <v>10</v>
      </c>
      <c r="K8995" s="846" t="s">
        <v>1709</v>
      </c>
      <c r="L8995" s="847"/>
      <c r="M8995" s="107">
        <v>0</v>
      </c>
    </row>
    <row r="8996" spans="2:13">
      <c r="B8996" s="61" t="s">
        <v>1684</v>
      </c>
      <c r="C8996" s="94" t="s">
        <v>1155</v>
      </c>
      <c r="D8996" s="92">
        <v>40</v>
      </c>
      <c r="E8996" s="288" t="s">
        <v>1684</v>
      </c>
      <c r="F8996" s="86" t="s">
        <v>1722</v>
      </c>
      <c r="G8996" s="92">
        <v>0</v>
      </c>
      <c r="H8996" s="288" t="s">
        <v>1685</v>
      </c>
      <c r="I8996" s="86">
        <v>85</v>
      </c>
      <c r="J8996" s="92">
        <v>0</v>
      </c>
      <c r="K8996" s="846" t="s">
        <v>1710</v>
      </c>
      <c r="L8996" s="847"/>
      <c r="M8996" s="107">
        <v>0</v>
      </c>
    </row>
    <row r="8997" spans="2:13">
      <c r="B8997" s="61" t="s">
        <v>1685</v>
      </c>
      <c r="C8997" s="86" t="s">
        <v>1722</v>
      </c>
      <c r="D8997" s="92">
        <v>0</v>
      </c>
      <c r="E8997" s="288" t="s">
        <v>1685</v>
      </c>
      <c r="F8997" s="86" t="s">
        <v>1722</v>
      </c>
      <c r="G8997" s="92">
        <v>0</v>
      </c>
      <c r="H8997" s="288" t="s">
        <v>1700</v>
      </c>
      <c r="I8997" s="100">
        <v>0</v>
      </c>
      <c r="J8997" s="106">
        <v>0</v>
      </c>
      <c r="K8997" s="593" t="s">
        <v>2003</v>
      </c>
      <c r="L8997" s="100"/>
      <c r="M8997" s="101" t="s">
        <v>2004</v>
      </c>
    </row>
    <row r="8998" spans="2:13">
      <c r="B8998" s="61" t="s">
        <v>1686</v>
      </c>
      <c r="C8998" s="86" t="s">
        <v>1722</v>
      </c>
      <c r="D8998" s="92">
        <v>0</v>
      </c>
      <c r="E8998" s="288" t="s">
        <v>1686</v>
      </c>
      <c r="F8998" s="86" t="s">
        <v>1722</v>
      </c>
      <c r="G8998" s="92">
        <v>0</v>
      </c>
      <c r="H8998" s="848" t="s">
        <v>1712</v>
      </c>
      <c r="I8998" s="849"/>
      <c r="J8998" s="81" t="s">
        <v>1711</v>
      </c>
      <c r="K8998" s="97">
        <v>90</v>
      </c>
      <c r="L8998" s="82" t="s">
        <v>1705</v>
      </c>
      <c r="M8998" s="98">
        <v>140</v>
      </c>
    </row>
    <row r="8999" spans="2:13">
      <c r="B8999" s="61" t="s">
        <v>1687</v>
      </c>
      <c r="C8999" s="86" t="s">
        <v>1723</v>
      </c>
      <c r="D8999" s="92" t="s">
        <v>1723</v>
      </c>
      <c r="E8999" s="288" t="s">
        <v>1687</v>
      </c>
      <c r="F8999" s="86" t="s">
        <v>1723</v>
      </c>
      <c r="G8999" s="92" t="s">
        <v>1723</v>
      </c>
      <c r="H8999" s="289"/>
      <c r="I8999" s="289"/>
      <c r="J8999" s="289"/>
      <c r="K8999" s="289"/>
      <c r="L8999" s="289"/>
      <c r="M8999" s="65"/>
    </row>
    <row r="9000" spans="2:13">
      <c r="B9000" s="61" t="s">
        <v>1688</v>
      </c>
      <c r="C9000" s="86" t="s">
        <v>1722</v>
      </c>
      <c r="D9000" s="92">
        <v>0</v>
      </c>
      <c r="E9000" s="288" t="s">
        <v>1688</v>
      </c>
      <c r="F9000" s="86" t="s">
        <v>1722</v>
      </c>
      <c r="G9000" s="92">
        <v>0</v>
      </c>
      <c r="H9000" s="289"/>
      <c r="I9000" s="289"/>
      <c r="J9000" s="289"/>
      <c r="K9000" s="289"/>
      <c r="L9000" s="289"/>
      <c r="M9000" s="65"/>
    </row>
    <row r="9001" spans="2:13">
      <c r="B9001" s="61" t="s">
        <v>1689</v>
      </c>
      <c r="C9001" s="86" t="s">
        <v>1333</v>
      </c>
      <c r="D9001" s="92">
        <v>70</v>
      </c>
      <c r="E9001" s="288" t="s">
        <v>1689</v>
      </c>
      <c r="F9001" s="96" t="s">
        <v>1195</v>
      </c>
      <c r="G9001" s="92">
        <v>75</v>
      </c>
      <c r="H9001" s="289"/>
      <c r="I9001" s="289"/>
      <c r="J9001" s="289"/>
      <c r="K9001" s="289"/>
      <c r="L9001" s="289"/>
      <c r="M9001" s="65"/>
    </row>
    <row r="9002" spans="2:13">
      <c r="B9002" s="61" t="s">
        <v>1690</v>
      </c>
      <c r="C9002" s="86" t="s">
        <v>1722</v>
      </c>
      <c r="D9002" s="92">
        <v>0</v>
      </c>
      <c r="E9002" s="288" t="s">
        <v>1690</v>
      </c>
      <c r="F9002" s="109" t="s">
        <v>1851</v>
      </c>
      <c r="G9002" s="92">
        <v>60</v>
      </c>
      <c r="H9002" s="289"/>
      <c r="I9002" s="289"/>
      <c r="J9002" s="289"/>
      <c r="K9002" s="289"/>
      <c r="L9002" s="289"/>
      <c r="M9002" s="65"/>
    </row>
    <row r="9003" spans="2:13">
      <c r="B9003" s="61" t="s">
        <v>1691</v>
      </c>
      <c r="C9003" s="86" t="s">
        <v>1722</v>
      </c>
      <c r="D9003" s="92">
        <v>0</v>
      </c>
      <c r="E9003" s="288" t="s">
        <v>1691</v>
      </c>
      <c r="F9003" s="109" t="s">
        <v>1073</v>
      </c>
      <c r="G9003" s="92">
        <v>60</v>
      </c>
      <c r="H9003" s="86"/>
      <c r="I9003" s="289" t="s">
        <v>1800</v>
      </c>
      <c r="J9003" s="85"/>
      <c r="K9003" s="289"/>
      <c r="L9003" s="85" t="s">
        <v>1718</v>
      </c>
      <c r="M9003" s="65"/>
    </row>
    <row r="9004" spans="2:13">
      <c r="B9004" s="61" t="s">
        <v>1692</v>
      </c>
      <c r="C9004" s="86" t="s">
        <v>1722</v>
      </c>
      <c r="D9004" s="92">
        <v>0</v>
      </c>
      <c r="E9004" s="288" t="s">
        <v>1692</v>
      </c>
      <c r="F9004" s="86" t="s">
        <v>1332</v>
      </c>
      <c r="G9004" s="92">
        <v>40</v>
      </c>
      <c r="H9004" s="289"/>
      <c r="I9004" s="289"/>
      <c r="J9004" s="289"/>
      <c r="K9004" s="289"/>
      <c r="L9004" s="289"/>
      <c r="M9004" s="65"/>
    </row>
    <row r="9005" spans="2:13">
      <c r="B9005" s="61" t="s">
        <v>1677</v>
      </c>
      <c r="C9005" s="86" t="s">
        <v>1722</v>
      </c>
      <c r="D9005" s="92">
        <v>0</v>
      </c>
      <c r="E9005" s="288" t="s">
        <v>1677</v>
      </c>
      <c r="F9005" s="86" t="s">
        <v>1722</v>
      </c>
      <c r="G9005" s="92">
        <v>0</v>
      </c>
      <c r="H9005" s="289"/>
      <c r="I9005" s="289"/>
      <c r="J9005" s="289"/>
      <c r="K9005" s="289"/>
      <c r="L9005" s="289"/>
      <c r="M9005" s="65"/>
    </row>
    <row r="9006" spans="2:13">
      <c r="B9006" s="61" t="s">
        <v>1693</v>
      </c>
      <c r="C9006" s="94" t="s">
        <v>1247</v>
      </c>
      <c r="D9006" s="92">
        <v>63</v>
      </c>
      <c r="E9006" s="288" t="s">
        <v>1693</v>
      </c>
      <c r="F9006" s="86" t="s">
        <v>1722</v>
      </c>
      <c r="G9006" s="92">
        <v>0</v>
      </c>
      <c r="H9006" s="289"/>
      <c r="I9006" s="289"/>
      <c r="J9006" s="289"/>
      <c r="K9006" s="289"/>
      <c r="L9006" s="289"/>
      <c r="M9006" s="65"/>
    </row>
    <row r="9007" spans="2:13" ht="15.75" thickBot="1">
      <c r="B9007" s="102" t="s">
        <v>1729</v>
      </c>
      <c r="C9007" s="93"/>
      <c r="D9007" s="108">
        <v>69</v>
      </c>
      <c r="E9007" s="103" t="s">
        <v>1730</v>
      </c>
      <c r="F9007" s="93"/>
      <c r="G9007" s="108">
        <v>66</v>
      </c>
      <c r="H9007" s="83"/>
      <c r="I9007" s="83"/>
      <c r="J9007" s="83"/>
      <c r="K9007" s="83"/>
      <c r="L9007" s="83"/>
      <c r="M9007" s="84"/>
    </row>
    <row r="9008" spans="2:13" ht="15.75" thickTop="1"/>
  </sheetData>
  <mergeCells count="4641">
    <mergeCell ref="B8945:C8945"/>
    <mergeCell ref="D8945:I8945"/>
    <mergeCell ref="D8948:I8948"/>
    <mergeCell ref="D8949:F8949"/>
    <mergeCell ref="G8949:I8949"/>
    <mergeCell ref="D8952:I8952"/>
    <mergeCell ref="D8953:F8953"/>
    <mergeCell ref="G8953:I8953"/>
    <mergeCell ref="B8956:D8956"/>
    <mergeCell ref="E8956:G8956"/>
    <mergeCell ref="H8956:J8956"/>
    <mergeCell ref="K8956:M8956"/>
    <mergeCell ref="K8961:M8961"/>
    <mergeCell ref="K8962:L8962"/>
    <mergeCell ref="K8963:L8963"/>
    <mergeCell ref="K8964:L8964"/>
    <mergeCell ref="H8966:I8966"/>
    <mergeCell ref="B8483:C8483"/>
    <mergeCell ref="D8483:I8483"/>
    <mergeCell ref="D8486:I8486"/>
    <mergeCell ref="D8487:F8487"/>
    <mergeCell ref="G8487:I8487"/>
    <mergeCell ref="D8490:I8490"/>
    <mergeCell ref="D8491:F8491"/>
    <mergeCell ref="G8491:I8491"/>
    <mergeCell ref="B8494:D8494"/>
    <mergeCell ref="E8494:G8494"/>
    <mergeCell ref="H8494:J8494"/>
    <mergeCell ref="K8494:M8494"/>
    <mergeCell ref="K8499:M8499"/>
    <mergeCell ref="K8500:L8500"/>
    <mergeCell ref="K8501:L8501"/>
    <mergeCell ref="K8502:L8502"/>
    <mergeCell ref="H8504:I8504"/>
    <mergeCell ref="B8417:C8417"/>
    <mergeCell ref="D8417:I8417"/>
    <mergeCell ref="D8420:I8420"/>
    <mergeCell ref="D8421:F8421"/>
    <mergeCell ref="G8421:I8421"/>
    <mergeCell ref="D8424:I8424"/>
    <mergeCell ref="D8425:F8425"/>
    <mergeCell ref="G8425:I8425"/>
    <mergeCell ref="B8428:D8428"/>
    <mergeCell ref="E8428:G8428"/>
    <mergeCell ref="H8428:J8428"/>
    <mergeCell ref="K8428:M8428"/>
    <mergeCell ref="K8433:M8433"/>
    <mergeCell ref="K8434:L8434"/>
    <mergeCell ref="K8435:L8435"/>
    <mergeCell ref="K8436:L8436"/>
    <mergeCell ref="H8438:I8438"/>
    <mergeCell ref="K8107:M8107"/>
    <mergeCell ref="K8108:L8108"/>
    <mergeCell ref="K8109:L8109"/>
    <mergeCell ref="K8110:L8110"/>
    <mergeCell ref="H8112:I8112"/>
    <mergeCell ref="G7637:I7637"/>
    <mergeCell ref="B7640:D7640"/>
    <mergeCell ref="E7640:G7640"/>
    <mergeCell ref="H7640:J7640"/>
    <mergeCell ref="K7640:M7640"/>
    <mergeCell ref="K7645:M7645"/>
    <mergeCell ref="K7646:L7646"/>
    <mergeCell ref="K7647:L7647"/>
    <mergeCell ref="K7648:L7648"/>
    <mergeCell ref="H7650:I7650"/>
    <mergeCell ref="B8091:C8091"/>
    <mergeCell ref="D8091:I8091"/>
    <mergeCell ref="D8094:I8094"/>
    <mergeCell ref="D8095:F8095"/>
    <mergeCell ref="G8095:I8095"/>
    <mergeCell ref="D8098:I8098"/>
    <mergeCell ref="D8099:F8099"/>
    <mergeCell ref="G8099:I8099"/>
    <mergeCell ref="D7891:I7891"/>
    <mergeCell ref="D7795:F7795"/>
    <mergeCell ref="G7795:I7795"/>
    <mergeCell ref="D7798:I7798"/>
    <mergeCell ref="D7799:F7799"/>
    <mergeCell ref="G7799:I7799"/>
    <mergeCell ref="K7672:M7672"/>
    <mergeCell ref="K7677:M7677"/>
    <mergeCell ref="K7678:L7678"/>
    <mergeCell ref="D7067:F7067"/>
    <mergeCell ref="G7067:I7067"/>
    <mergeCell ref="B7195:C7195"/>
    <mergeCell ref="K7043:L7043"/>
    <mergeCell ref="B7025:C7025"/>
    <mergeCell ref="D7025:I7025"/>
    <mergeCell ref="D7028:I7028"/>
    <mergeCell ref="D7029:F7029"/>
    <mergeCell ref="G7029:I7029"/>
    <mergeCell ref="D7032:I7032"/>
    <mergeCell ref="D7033:F7033"/>
    <mergeCell ref="G7033:I7033"/>
    <mergeCell ref="B7036:D7036"/>
    <mergeCell ref="E7036:G7036"/>
    <mergeCell ref="H7036:J7036"/>
    <mergeCell ref="K7111:L7111"/>
    <mergeCell ref="K7112:L7112"/>
    <mergeCell ref="H7114:I7114"/>
    <mergeCell ref="B7127:C7127"/>
    <mergeCell ref="D7127:I7127"/>
    <mergeCell ref="D7130:I7130"/>
    <mergeCell ref="D7131:F7131"/>
    <mergeCell ref="G7131:I7131"/>
    <mergeCell ref="D7134:I7134"/>
    <mergeCell ref="D7135:F7135"/>
    <mergeCell ref="G7135:I7135"/>
    <mergeCell ref="B7138:D7138"/>
    <mergeCell ref="E7138:G7138"/>
    <mergeCell ref="H7138:J7138"/>
    <mergeCell ref="K7109:M7109"/>
    <mergeCell ref="K7110:L7110"/>
    <mergeCell ref="K7036:M7036"/>
    <mergeCell ref="K6327:M6327"/>
    <mergeCell ref="K6328:L6328"/>
    <mergeCell ref="K6329:L6329"/>
    <mergeCell ref="K6362:L6362"/>
    <mergeCell ref="H6364:I6364"/>
    <mergeCell ref="K6330:L6330"/>
    <mergeCell ref="H6332:I6332"/>
    <mergeCell ref="B6343:C6343"/>
    <mergeCell ref="D6343:I6343"/>
    <mergeCell ref="D6346:I6346"/>
    <mergeCell ref="D6347:F6347"/>
    <mergeCell ref="G6347:I6347"/>
    <mergeCell ref="D6350:I6350"/>
    <mergeCell ref="D6351:F6351"/>
    <mergeCell ref="G6351:I6351"/>
    <mergeCell ref="B6354:D6354"/>
    <mergeCell ref="E6354:G6354"/>
    <mergeCell ref="H6354:J6354"/>
    <mergeCell ref="K6354:M6354"/>
    <mergeCell ref="K6359:M6359"/>
    <mergeCell ref="K6360:L6360"/>
    <mergeCell ref="K6293:M6293"/>
    <mergeCell ref="K6294:L6294"/>
    <mergeCell ref="K6295:L6295"/>
    <mergeCell ref="K6296:L6296"/>
    <mergeCell ref="H6298:I6298"/>
    <mergeCell ref="B6311:C6311"/>
    <mergeCell ref="D6311:I6311"/>
    <mergeCell ref="D6314:I6314"/>
    <mergeCell ref="D6315:F6315"/>
    <mergeCell ref="G6315:I6315"/>
    <mergeCell ref="D6318:I6318"/>
    <mergeCell ref="D6319:F6319"/>
    <mergeCell ref="G6319:I6319"/>
    <mergeCell ref="B6322:D6322"/>
    <mergeCell ref="E6322:G6322"/>
    <mergeCell ref="H6322:J6322"/>
    <mergeCell ref="K6322:M6322"/>
    <mergeCell ref="D5651:I5651"/>
    <mergeCell ref="D5654:I5654"/>
    <mergeCell ref="D5655:F5655"/>
    <mergeCell ref="G5655:I5655"/>
    <mergeCell ref="D5658:I5658"/>
    <mergeCell ref="D5659:F5659"/>
    <mergeCell ref="G5659:I5659"/>
    <mergeCell ref="B5662:D5662"/>
    <mergeCell ref="E5662:G5662"/>
    <mergeCell ref="H5662:J5662"/>
    <mergeCell ref="K5662:M5662"/>
    <mergeCell ref="K5667:M5667"/>
    <mergeCell ref="K5668:L5668"/>
    <mergeCell ref="K5669:L5669"/>
    <mergeCell ref="K5670:L5670"/>
    <mergeCell ref="H5672:I5672"/>
    <mergeCell ref="H6256:J6256"/>
    <mergeCell ref="K6256:M6256"/>
    <mergeCell ref="K6197:L6197"/>
    <mergeCell ref="K6198:L6198"/>
    <mergeCell ref="H6200:I6200"/>
    <mergeCell ref="G6183:I6183"/>
    <mergeCell ref="H5704:I5704"/>
    <mergeCell ref="B5715:C5715"/>
    <mergeCell ref="D5715:I5715"/>
    <mergeCell ref="D5718:I5718"/>
    <mergeCell ref="D5719:F5719"/>
    <mergeCell ref="G5719:I5719"/>
    <mergeCell ref="D5722:I5722"/>
    <mergeCell ref="D5723:F5723"/>
    <mergeCell ref="G5723:I5723"/>
    <mergeCell ref="B5726:D5726"/>
    <mergeCell ref="B5451:C5451"/>
    <mergeCell ref="B5617:C5617"/>
    <mergeCell ref="D5617:I5617"/>
    <mergeCell ref="D5620:I5620"/>
    <mergeCell ref="D5621:F5621"/>
    <mergeCell ref="G5621:I5621"/>
    <mergeCell ref="D5624:I5624"/>
    <mergeCell ref="D5625:F5625"/>
    <mergeCell ref="G5625:I5625"/>
    <mergeCell ref="B5628:D5628"/>
    <mergeCell ref="E5628:G5628"/>
    <mergeCell ref="H5628:J5628"/>
    <mergeCell ref="K5628:M5628"/>
    <mergeCell ref="K5633:M5633"/>
    <mergeCell ref="K5634:L5634"/>
    <mergeCell ref="K5635:L5635"/>
    <mergeCell ref="K5601:M5601"/>
    <mergeCell ref="K5602:L5602"/>
    <mergeCell ref="K5603:L5603"/>
    <mergeCell ref="K5604:L5604"/>
    <mergeCell ref="H5606:I5606"/>
    <mergeCell ref="K5530:M5530"/>
    <mergeCell ref="K5535:M5535"/>
    <mergeCell ref="K5536:L5536"/>
    <mergeCell ref="K5537:L5537"/>
    <mergeCell ref="K5538:L5538"/>
    <mergeCell ref="H5540:I5540"/>
    <mergeCell ref="D5455:F5455"/>
    <mergeCell ref="G5455:I5455"/>
    <mergeCell ref="D5458:I5458"/>
    <mergeCell ref="D5459:F5459"/>
    <mergeCell ref="G5459:I5459"/>
    <mergeCell ref="B5462:D5462"/>
    <mergeCell ref="E5462:G5462"/>
    <mergeCell ref="H5462:J5462"/>
    <mergeCell ref="K5462:M5462"/>
    <mergeCell ref="K5467:M5467"/>
    <mergeCell ref="K5468:L5468"/>
    <mergeCell ref="K5469:L5469"/>
    <mergeCell ref="K5470:L5470"/>
    <mergeCell ref="H5472:I5472"/>
    <mergeCell ref="B5519:C5519"/>
    <mergeCell ref="D5519:I5519"/>
    <mergeCell ref="D5522:I5522"/>
    <mergeCell ref="K5501:M5501"/>
    <mergeCell ref="K5502:L5502"/>
    <mergeCell ref="K5503:L5503"/>
    <mergeCell ref="K5504:L5504"/>
    <mergeCell ref="H5506:I5506"/>
    <mergeCell ref="E5496:G5496"/>
    <mergeCell ref="H5496:J5496"/>
    <mergeCell ref="D5488:I5488"/>
    <mergeCell ref="D5489:F5489"/>
    <mergeCell ref="G5489:I5489"/>
    <mergeCell ref="D5492:I5492"/>
    <mergeCell ref="D5523:F5523"/>
    <mergeCell ref="G5523:I5523"/>
    <mergeCell ref="G5055:I5055"/>
    <mergeCell ref="D5058:I5058"/>
    <mergeCell ref="D5059:F5059"/>
    <mergeCell ref="G5059:I5059"/>
    <mergeCell ref="B5062:D5062"/>
    <mergeCell ref="E5062:G5062"/>
    <mergeCell ref="H5062:J5062"/>
    <mergeCell ref="K5272:L5272"/>
    <mergeCell ref="H5274:I5274"/>
    <mergeCell ref="B5417:C5417"/>
    <mergeCell ref="D5417:I5417"/>
    <mergeCell ref="D5420:I5420"/>
    <mergeCell ref="D5421:F5421"/>
    <mergeCell ref="G5421:I5421"/>
    <mergeCell ref="B5353:C5353"/>
    <mergeCell ref="D5353:I5353"/>
    <mergeCell ref="D5356:I5356"/>
    <mergeCell ref="D5357:F5357"/>
    <mergeCell ref="G5357:I5357"/>
    <mergeCell ref="D5360:I5360"/>
    <mergeCell ref="D5294:I5294"/>
    <mergeCell ref="D5295:F5295"/>
    <mergeCell ref="G5295:I5295"/>
    <mergeCell ref="K5335:M5335"/>
    <mergeCell ref="K5396:M5396"/>
    <mergeCell ref="D5361:F5361"/>
    <mergeCell ref="D5260:I5260"/>
    <mergeCell ref="D5261:F5261"/>
    <mergeCell ref="G5261:I5261"/>
    <mergeCell ref="B5264:D5264"/>
    <mergeCell ref="E5264:G5264"/>
    <mergeCell ref="H5264:J5264"/>
    <mergeCell ref="K5271:L5271"/>
    <mergeCell ref="B5219:C5219"/>
    <mergeCell ref="D5219:I5219"/>
    <mergeCell ref="D5222:I5222"/>
    <mergeCell ref="D5223:F5223"/>
    <mergeCell ref="G5223:I5223"/>
    <mergeCell ref="D5226:I5226"/>
    <mergeCell ref="D5227:F5227"/>
    <mergeCell ref="G5227:I5227"/>
    <mergeCell ref="K5062:M5062"/>
    <mergeCell ref="K5067:M5067"/>
    <mergeCell ref="K5068:L5068"/>
    <mergeCell ref="K5069:L5069"/>
    <mergeCell ref="K5070:L5070"/>
    <mergeCell ref="H5072:I5072"/>
    <mergeCell ref="D5123:F5123"/>
    <mergeCell ref="K5235:M5235"/>
    <mergeCell ref="K5236:L5236"/>
    <mergeCell ref="K5237:L5237"/>
    <mergeCell ref="K5238:L5238"/>
    <mergeCell ref="H5240:I5240"/>
    <mergeCell ref="B5253:C5253"/>
    <mergeCell ref="D5253:I5253"/>
    <mergeCell ref="G5123:I5123"/>
    <mergeCell ref="B5230:D5230"/>
    <mergeCell ref="E5230:G5230"/>
    <mergeCell ref="H5230:J5230"/>
    <mergeCell ref="K5230:M5230"/>
    <mergeCell ref="D5126:I5126"/>
    <mergeCell ref="D5257:F5257"/>
    <mergeCell ref="G5257:I5257"/>
    <mergeCell ref="B5164:D5164"/>
    <mergeCell ref="K4564:M4564"/>
    <mergeCell ref="K4569:M4569"/>
    <mergeCell ref="K4570:L4570"/>
    <mergeCell ref="K4571:L4571"/>
    <mergeCell ref="K4572:L4572"/>
    <mergeCell ref="H4574:I4574"/>
    <mergeCell ref="K4705:L4705"/>
    <mergeCell ref="K4706:L4706"/>
    <mergeCell ref="H4708:I4708"/>
    <mergeCell ref="D4594:I4594"/>
    <mergeCell ref="D4595:F4595"/>
    <mergeCell ref="G4595:I4595"/>
    <mergeCell ref="B4598:D4598"/>
    <mergeCell ref="E4598:G4598"/>
    <mergeCell ref="H4598:J4598"/>
    <mergeCell ref="K4598:M4598"/>
    <mergeCell ref="K4603:M4603"/>
    <mergeCell ref="K4604:L4604"/>
    <mergeCell ref="K4605:L4605"/>
    <mergeCell ref="K4606:L4606"/>
    <mergeCell ref="H4608:I4608"/>
    <mergeCell ref="B4687:C4687"/>
    <mergeCell ref="D4687:I4687"/>
    <mergeCell ref="D4690:I4690"/>
    <mergeCell ref="K4670:L4670"/>
    <mergeCell ref="K4671:L4671"/>
    <mergeCell ref="K4672:L4672"/>
    <mergeCell ref="G4627:I4627"/>
    <mergeCell ref="B4630:D4630"/>
    <mergeCell ref="E4630:G4630"/>
    <mergeCell ref="B4198:D4198"/>
    <mergeCell ref="E4198:G4198"/>
    <mergeCell ref="H4198:J4198"/>
    <mergeCell ref="K4198:M4198"/>
    <mergeCell ref="K4203:M4203"/>
    <mergeCell ref="K4204:L4204"/>
    <mergeCell ref="D4553:I4553"/>
    <mergeCell ref="B4419:C4419"/>
    <mergeCell ref="D4419:I4419"/>
    <mergeCell ref="D4422:I4422"/>
    <mergeCell ref="D4423:F4423"/>
    <mergeCell ref="G4423:I4423"/>
    <mergeCell ref="D4426:I4426"/>
    <mergeCell ref="D4427:F4427"/>
    <mergeCell ref="G4427:I4427"/>
    <mergeCell ref="D4557:F4557"/>
    <mergeCell ref="G4557:I4557"/>
    <mergeCell ref="D4394:I4394"/>
    <mergeCell ref="H4332:J4332"/>
    <mergeCell ref="B4321:C4321"/>
    <mergeCell ref="D4395:F4395"/>
    <mergeCell ref="G4395:I4395"/>
    <mergeCell ref="B4398:D4398"/>
    <mergeCell ref="E4398:G4398"/>
    <mergeCell ref="H4398:J4398"/>
    <mergeCell ref="K4398:M4398"/>
    <mergeCell ref="K4403:M4403"/>
    <mergeCell ref="K4332:M4332"/>
    <mergeCell ref="K4404:L4404"/>
    <mergeCell ref="K4405:L4405"/>
    <mergeCell ref="K4406:L4406"/>
    <mergeCell ref="K2458:L2458"/>
    <mergeCell ref="K2917:L2917"/>
    <mergeCell ref="B2668:C2668"/>
    <mergeCell ref="K2943:M2943"/>
    <mergeCell ref="D3001:I3001"/>
    <mergeCell ref="G2940:I2940"/>
    <mergeCell ref="D2774:F2774"/>
    <mergeCell ref="B2777:D2777"/>
    <mergeCell ref="K2586:M2586"/>
    <mergeCell ref="B4430:D4430"/>
    <mergeCell ref="E4430:G4430"/>
    <mergeCell ref="H4430:J4430"/>
    <mergeCell ref="K4430:M4430"/>
    <mergeCell ref="K4435:M4435"/>
    <mergeCell ref="K4436:L4436"/>
    <mergeCell ref="K4437:L4437"/>
    <mergeCell ref="K4438:L4438"/>
    <mergeCell ref="D4021:I4021"/>
    <mergeCell ref="D4024:I4024"/>
    <mergeCell ref="D4025:F4025"/>
    <mergeCell ref="G4025:I4025"/>
    <mergeCell ref="K4072:L4072"/>
    <mergeCell ref="H4074:I4074"/>
    <mergeCell ref="B4153:C4153"/>
    <mergeCell ref="D4153:I4153"/>
    <mergeCell ref="D4156:I4156"/>
    <mergeCell ref="D4157:F4157"/>
    <mergeCell ref="G4157:I4157"/>
    <mergeCell ref="D4160:I4160"/>
    <mergeCell ref="K4132:M4132"/>
    <mergeCell ref="K4137:M4137"/>
    <mergeCell ref="K4138:L4138"/>
    <mergeCell ref="D3065:I3065"/>
    <mergeCell ref="K8702:L8702"/>
    <mergeCell ref="H8704:I8704"/>
    <mergeCell ref="H2385:J2385"/>
    <mergeCell ref="K2385:M2385"/>
    <mergeCell ref="K2390:M2390"/>
    <mergeCell ref="K2391:L2391"/>
    <mergeCell ref="K2392:L2392"/>
    <mergeCell ref="K2393:L2393"/>
    <mergeCell ref="H2395:I2395"/>
    <mergeCell ref="B2440:C2440"/>
    <mergeCell ref="D2440:I2440"/>
    <mergeCell ref="D2443:I2443"/>
    <mergeCell ref="D2444:F2444"/>
    <mergeCell ref="G2444:I2444"/>
    <mergeCell ref="D2447:I2447"/>
    <mergeCell ref="D2448:F2448"/>
    <mergeCell ref="G2448:I2448"/>
    <mergeCell ref="K2427:L2427"/>
    <mergeCell ref="H2429:I2429"/>
    <mergeCell ref="K2424:M2424"/>
    <mergeCell ref="D2411:I2411"/>
    <mergeCell ref="D2412:F2412"/>
    <mergeCell ref="G2412:I2412"/>
    <mergeCell ref="D2415:I2415"/>
    <mergeCell ref="E2385:G2385"/>
    <mergeCell ref="B2451:D2451"/>
    <mergeCell ref="E2451:G2451"/>
    <mergeCell ref="H2451:J2451"/>
    <mergeCell ref="K2451:M2451"/>
    <mergeCell ref="K2456:M2456"/>
    <mergeCell ref="K2457:L2457"/>
    <mergeCell ref="K2916:M2916"/>
    <mergeCell ref="B8694:D8694"/>
    <mergeCell ref="E8694:G8694"/>
    <mergeCell ref="H8694:J8694"/>
    <mergeCell ref="K8694:M8694"/>
    <mergeCell ref="K8699:M8699"/>
    <mergeCell ref="K8700:L8700"/>
    <mergeCell ref="K8701:L8701"/>
    <mergeCell ref="K2459:L2459"/>
    <mergeCell ref="H2461:I2461"/>
    <mergeCell ref="B3030:C3030"/>
    <mergeCell ref="D3030:I3030"/>
    <mergeCell ref="D3033:I3033"/>
    <mergeCell ref="D3034:F3034"/>
    <mergeCell ref="G3034:I3034"/>
    <mergeCell ref="D3037:I3037"/>
    <mergeCell ref="D3038:F3038"/>
    <mergeCell ref="G3038:I3038"/>
    <mergeCell ref="B2966:C2966"/>
    <mergeCell ref="D2966:I2966"/>
    <mergeCell ref="D2969:I2969"/>
    <mergeCell ref="D2970:F2970"/>
    <mergeCell ref="G2970:I2970"/>
    <mergeCell ref="D2973:I2973"/>
    <mergeCell ref="D2974:F2974"/>
    <mergeCell ref="K2581:M2581"/>
    <mergeCell ref="K3141:M3141"/>
    <mergeCell ref="K3146:M3146"/>
    <mergeCell ref="K3147:L3147"/>
    <mergeCell ref="K3148:L3148"/>
    <mergeCell ref="K3149:L3149"/>
    <mergeCell ref="H3151:I3151"/>
    <mergeCell ref="B8683:C8683"/>
    <mergeCell ref="D8683:I8683"/>
    <mergeCell ref="D8686:I8686"/>
    <mergeCell ref="D8687:F8687"/>
    <mergeCell ref="G8687:I8687"/>
    <mergeCell ref="D8690:I8690"/>
    <mergeCell ref="D8691:F8691"/>
    <mergeCell ref="G8691:I8691"/>
    <mergeCell ref="D3066:F3066"/>
    <mergeCell ref="G3066:I3066"/>
    <mergeCell ref="D3069:I3069"/>
    <mergeCell ref="D3070:F3070"/>
    <mergeCell ref="G3070:I3070"/>
    <mergeCell ref="B3073:D3073"/>
    <mergeCell ref="E3073:G3073"/>
    <mergeCell ref="H3073:J3073"/>
    <mergeCell ref="K3073:M3073"/>
    <mergeCell ref="K3078:M3078"/>
    <mergeCell ref="K3079:L3079"/>
    <mergeCell ref="K3080:L3080"/>
    <mergeCell ref="K3081:L3081"/>
    <mergeCell ref="H3083:I3083"/>
    <mergeCell ref="K4103:M4103"/>
    <mergeCell ref="G4057:I4057"/>
    <mergeCell ref="B4721:C4721"/>
    <mergeCell ref="D4721:I4721"/>
    <mergeCell ref="H4174:I4174"/>
    <mergeCell ref="B4187:C4187"/>
    <mergeCell ref="D4187:I4187"/>
    <mergeCell ref="D4190:I4190"/>
    <mergeCell ref="D4191:F4191"/>
    <mergeCell ref="G4191:I4191"/>
    <mergeCell ref="D5526:I5526"/>
    <mergeCell ref="D5527:F5527"/>
    <mergeCell ref="G5527:I5527"/>
    <mergeCell ref="B5530:D5530"/>
    <mergeCell ref="E5530:G5530"/>
    <mergeCell ref="H5530:J5530"/>
    <mergeCell ref="K5732:L5732"/>
    <mergeCell ref="K5733:L5733"/>
    <mergeCell ref="K5734:L5734"/>
    <mergeCell ref="H5736:I5736"/>
    <mergeCell ref="B1544:C1544"/>
    <mergeCell ref="D1544:I1544"/>
    <mergeCell ref="D1547:I1547"/>
    <mergeCell ref="D1548:F1548"/>
    <mergeCell ref="G1548:I1548"/>
    <mergeCell ref="D1551:I1551"/>
    <mergeCell ref="D1552:F1552"/>
    <mergeCell ref="G1552:I1552"/>
    <mergeCell ref="B1555:D1555"/>
    <mergeCell ref="E1555:G1555"/>
    <mergeCell ref="H1555:J1555"/>
    <mergeCell ref="K1555:M1555"/>
    <mergeCell ref="K1560:M1560"/>
    <mergeCell ref="K1561:L1561"/>
    <mergeCell ref="K1562:L1562"/>
    <mergeCell ref="K1563:L1563"/>
    <mergeCell ref="H1565:I1565"/>
    <mergeCell ref="B5051:C5051"/>
    <mergeCell ref="D5051:I5051"/>
    <mergeCell ref="K4069:M4069"/>
    <mergeCell ref="D5054:I5054"/>
    <mergeCell ref="D5055:F5055"/>
    <mergeCell ref="K4070:L4070"/>
    <mergeCell ref="K4071:L4071"/>
    <mergeCell ref="K4037:M4037"/>
    <mergeCell ref="B4021:C4021"/>
    <mergeCell ref="K4039:L4039"/>
    <mergeCell ref="H3682:I3682"/>
    <mergeCell ref="B3693:C3693"/>
    <mergeCell ref="D3991:F3991"/>
    <mergeCell ref="K4305:M4305"/>
    <mergeCell ref="K4140:L4140"/>
    <mergeCell ref="H4142:I4142"/>
    <mergeCell ref="B3857:C3857"/>
    <mergeCell ref="D3857:I3857"/>
    <mergeCell ref="E3932:G3932"/>
    <mergeCell ref="K3704:M3704"/>
    <mergeCell ref="B3966:D3966"/>
    <mergeCell ref="E3966:G3966"/>
    <mergeCell ref="H3966:J3966"/>
    <mergeCell ref="K3966:M3966"/>
    <mergeCell ref="K3971:M3971"/>
    <mergeCell ref="K3972:L3972"/>
    <mergeCell ref="K3973:L3973"/>
    <mergeCell ref="K3868:M3868"/>
    <mergeCell ref="K3873:M3873"/>
    <mergeCell ref="K4139:L4139"/>
    <mergeCell ref="B4121:C4121"/>
    <mergeCell ref="K4105:L4105"/>
    <mergeCell ref="K4106:L4106"/>
    <mergeCell ref="K4098:M4098"/>
    <mergeCell ref="K4104:L4104"/>
    <mergeCell ref="D4057:F4057"/>
    <mergeCell ref="D3990:I3990"/>
    <mergeCell ref="D3133:I3133"/>
    <mergeCell ref="D3134:F3134"/>
    <mergeCell ref="G3134:I3134"/>
    <mergeCell ref="K3115:L3115"/>
    <mergeCell ref="H3117:I3117"/>
    <mergeCell ref="G3100:I3100"/>
    <mergeCell ref="E3107:G3107"/>
    <mergeCell ref="D3137:I3137"/>
    <mergeCell ref="D3138:F3138"/>
    <mergeCell ref="G3138:I3138"/>
    <mergeCell ref="B3141:D3141"/>
    <mergeCell ref="E3141:G3141"/>
    <mergeCell ref="D3130:I3130"/>
    <mergeCell ref="E3474:G3474"/>
    <mergeCell ref="H3474:J3474"/>
    <mergeCell ref="K3907:L3907"/>
    <mergeCell ref="D3661:I3661"/>
    <mergeCell ref="K3712:L3712"/>
    <mergeCell ref="H3714:I3714"/>
    <mergeCell ref="B3130:C3130"/>
    <mergeCell ref="K3905:M3905"/>
    <mergeCell ref="K3906:L3906"/>
    <mergeCell ref="K3807:M3807"/>
    <mergeCell ref="K3808:L3808"/>
    <mergeCell ref="K3809:L3809"/>
    <mergeCell ref="K3810:L3810"/>
    <mergeCell ref="K3900:M3900"/>
    <mergeCell ref="K3672:M3672"/>
    <mergeCell ref="K3768:M3768"/>
    <mergeCell ref="K3679:L3679"/>
    <mergeCell ref="D3893:F3893"/>
    <mergeCell ref="K8660:M8660"/>
    <mergeCell ref="K8665:M8665"/>
    <mergeCell ref="K8666:L8666"/>
    <mergeCell ref="K8667:L8667"/>
    <mergeCell ref="K8668:L8668"/>
    <mergeCell ref="H8670:I8670"/>
    <mergeCell ref="B2866:C2866"/>
    <mergeCell ref="D2866:I2866"/>
    <mergeCell ref="D2869:I2869"/>
    <mergeCell ref="D2870:F2870"/>
    <mergeCell ref="G2870:I2870"/>
    <mergeCell ref="D2873:I2873"/>
    <mergeCell ref="D2874:F2874"/>
    <mergeCell ref="G2874:I2874"/>
    <mergeCell ref="B2877:D2877"/>
    <mergeCell ref="E2877:G2877"/>
    <mergeCell ref="H2877:J2877"/>
    <mergeCell ref="K2877:M2877"/>
    <mergeCell ref="K2882:M2882"/>
    <mergeCell ref="K2883:L2883"/>
    <mergeCell ref="K2884:L2884"/>
    <mergeCell ref="K2885:L2885"/>
    <mergeCell ref="H2887:I2887"/>
    <mergeCell ref="B6015:C6015"/>
    <mergeCell ref="D6015:I6015"/>
    <mergeCell ref="D6018:I6018"/>
    <mergeCell ref="D7767:F7767"/>
    <mergeCell ref="G7767:I7767"/>
    <mergeCell ref="B7770:D7770"/>
    <mergeCell ref="E7770:G7770"/>
    <mergeCell ref="H7770:J7770"/>
    <mergeCell ref="K7770:M7770"/>
    <mergeCell ref="K7506:M7506"/>
    <mergeCell ref="K7511:M7511"/>
    <mergeCell ref="K7512:L7512"/>
    <mergeCell ref="K7513:L7513"/>
    <mergeCell ref="K7514:L7514"/>
    <mergeCell ref="H7516:I7516"/>
    <mergeCell ref="B8221:C8221"/>
    <mergeCell ref="D8221:I8221"/>
    <mergeCell ref="K7778:L7778"/>
    <mergeCell ref="H7780:I7780"/>
    <mergeCell ref="K7775:M7775"/>
    <mergeCell ref="K7776:L7776"/>
    <mergeCell ref="K7777:L7777"/>
    <mergeCell ref="K7679:L7679"/>
    <mergeCell ref="K7680:L7680"/>
    <mergeCell ref="H7682:I7682"/>
    <mergeCell ref="K7612:L7612"/>
    <mergeCell ref="K7613:L7613"/>
    <mergeCell ref="K7614:L7614"/>
    <mergeCell ref="H7616:I7616"/>
    <mergeCell ref="D7565:F7565"/>
    <mergeCell ref="G7565:I7565"/>
    <mergeCell ref="B7629:C7629"/>
    <mergeCell ref="D7629:I7629"/>
    <mergeCell ref="D7632:I7632"/>
    <mergeCell ref="D7633:F7633"/>
    <mergeCell ref="G7633:I7633"/>
    <mergeCell ref="D7636:I7636"/>
    <mergeCell ref="D7637:F7637"/>
    <mergeCell ref="E8102:G8102"/>
    <mergeCell ref="H8102:J8102"/>
    <mergeCell ref="K8102:M8102"/>
    <mergeCell ref="K2983:L2983"/>
    <mergeCell ref="B2998:C2998"/>
    <mergeCell ref="D2998:I2998"/>
    <mergeCell ref="K2360:L2360"/>
    <mergeCell ref="K2361:L2361"/>
    <mergeCell ref="H2363:I2363"/>
    <mergeCell ref="K2260:M2260"/>
    <mergeCell ref="K2261:L2261"/>
    <mergeCell ref="K2262:L2262"/>
    <mergeCell ref="K2263:L2263"/>
    <mergeCell ref="H2265:I2265"/>
    <mergeCell ref="D7495:I7495"/>
    <mergeCell ref="D7498:I7498"/>
    <mergeCell ref="D7499:F7499"/>
    <mergeCell ref="G7499:I7499"/>
    <mergeCell ref="D7502:I7502"/>
    <mergeCell ref="D7503:F7503"/>
    <mergeCell ref="G7503:I7503"/>
    <mergeCell ref="E2289:G2289"/>
    <mergeCell ref="H2289:J2289"/>
    <mergeCell ref="K2289:M2289"/>
    <mergeCell ref="B2278:C2278"/>
    <mergeCell ref="D2286:F2286"/>
    <mergeCell ref="G2286:I2286"/>
    <mergeCell ref="B2289:D2289"/>
    <mergeCell ref="H4008:I4008"/>
    <mergeCell ref="B3987:C3987"/>
    <mergeCell ref="K4040:L4040"/>
    <mergeCell ref="H4042:I4042"/>
    <mergeCell ref="G4029:I4029"/>
    <mergeCell ref="B4032:D4032"/>
    <mergeCell ref="E4032:G4032"/>
    <mergeCell ref="B2353:D2353"/>
    <mergeCell ref="E2353:G2353"/>
    <mergeCell ref="D2251:I2251"/>
    <mergeCell ref="D2252:F2252"/>
    <mergeCell ref="G2252:I2252"/>
    <mergeCell ref="B2255:D2255"/>
    <mergeCell ref="E2255:G2255"/>
    <mergeCell ref="H2255:J2255"/>
    <mergeCell ref="K2223:M2223"/>
    <mergeCell ref="K2228:M2228"/>
    <mergeCell ref="D2248:F2248"/>
    <mergeCell ref="G2248:I2248"/>
    <mergeCell ref="K2229:L2229"/>
    <mergeCell ref="B2244:C2244"/>
    <mergeCell ref="D2244:I2244"/>
    <mergeCell ref="D2247:I2247"/>
    <mergeCell ref="D2318:F2318"/>
    <mergeCell ref="G2318:I2318"/>
    <mergeCell ref="K2321:M2321"/>
    <mergeCell ref="K2294:M2294"/>
    <mergeCell ref="K2353:M2353"/>
    <mergeCell ref="K2295:L2295"/>
    <mergeCell ref="K2296:L2296"/>
    <mergeCell ref="K2230:L2230"/>
    <mergeCell ref="K2231:L2231"/>
    <mergeCell ref="K2326:M2326"/>
    <mergeCell ref="K2327:L2327"/>
    <mergeCell ref="K2328:L2328"/>
    <mergeCell ref="K2329:L2329"/>
    <mergeCell ref="H2331:I2331"/>
    <mergeCell ref="B2157:D2157"/>
    <mergeCell ref="E2157:G2157"/>
    <mergeCell ref="H2157:J2157"/>
    <mergeCell ref="K2157:M2157"/>
    <mergeCell ref="K2162:M2162"/>
    <mergeCell ref="K2163:L2163"/>
    <mergeCell ref="K2164:L2164"/>
    <mergeCell ref="D2216:F2216"/>
    <mergeCell ref="D2220:F2220"/>
    <mergeCell ref="D2281:I2281"/>
    <mergeCell ref="K2123:M2123"/>
    <mergeCell ref="K2128:M2128"/>
    <mergeCell ref="D2187:I2187"/>
    <mergeCell ref="G2188:I2188"/>
    <mergeCell ref="B2191:D2191"/>
    <mergeCell ref="G2184:I2184"/>
    <mergeCell ref="B2180:C2180"/>
    <mergeCell ref="D2180:I2180"/>
    <mergeCell ref="B2212:C2212"/>
    <mergeCell ref="D2212:I2212"/>
    <mergeCell ref="D2215:I2215"/>
    <mergeCell ref="K2129:L2129"/>
    <mergeCell ref="K2130:L2130"/>
    <mergeCell ref="K2131:L2131"/>
    <mergeCell ref="H2133:I2133"/>
    <mergeCell ref="B8881:C8881"/>
    <mergeCell ref="D8881:I8881"/>
    <mergeCell ref="D8884:I8884"/>
    <mergeCell ref="D8885:F8885"/>
    <mergeCell ref="G8885:I8885"/>
    <mergeCell ref="D8888:I8888"/>
    <mergeCell ref="D8889:F8889"/>
    <mergeCell ref="G8889:I8889"/>
    <mergeCell ref="B8892:D8892"/>
    <mergeCell ref="E8892:G8892"/>
    <mergeCell ref="H8892:J8892"/>
    <mergeCell ref="K8892:M8892"/>
    <mergeCell ref="K8897:M8897"/>
    <mergeCell ref="K8898:L8898"/>
    <mergeCell ref="K8899:L8899"/>
    <mergeCell ref="K8900:L8900"/>
    <mergeCell ref="H8902:I8902"/>
    <mergeCell ref="K7472:M7472"/>
    <mergeCell ref="K7477:M7477"/>
    <mergeCell ref="K7478:L7478"/>
    <mergeCell ref="K7338:M7338"/>
    <mergeCell ref="B7406:D7406"/>
    <mergeCell ref="E7406:G7406"/>
    <mergeCell ref="H7406:J7406"/>
    <mergeCell ref="K7406:M7406"/>
    <mergeCell ref="K7411:M7411"/>
    <mergeCell ref="K7412:L7412"/>
    <mergeCell ref="K7413:L7413"/>
    <mergeCell ref="K7414:L7414"/>
    <mergeCell ref="H7416:I7416"/>
    <mergeCell ref="B7429:C7429"/>
    <mergeCell ref="D7429:I7429"/>
    <mergeCell ref="D7432:I7432"/>
    <mergeCell ref="D7433:F7433"/>
    <mergeCell ref="G7433:I7433"/>
    <mergeCell ref="D7436:I7436"/>
    <mergeCell ref="D7437:F7437"/>
    <mergeCell ref="G7437:I7437"/>
    <mergeCell ref="K7372:M7372"/>
    <mergeCell ref="K7377:M7377"/>
    <mergeCell ref="K7447:L7447"/>
    <mergeCell ref="K7448:L7448"/>
    <mergeCell ref="H7450:I7450"/>
    <mergeCell ref="B7395:C7395"/>
    <mergeCell ref="D7395:I7395"/>
    <mergeCell ref="K7379:L7379"/>
    <mergeCell ref="G6447:I6447"/>
    <mergeCell ref="B6450:D6450"/>
    <mergeCell ref="E6450:G6450"/>
    <mergeCell ref="H6450:J6450"/>
    <mergeCell ref="K6450:M6450"/>
    <mergeCell ref="B7572:D7572"/>
    <mergeCell ref="D7530:I7530"/>
    <mergeCell ref="D7531:F7531"/>
    <mergeCell ref="G7531:I7531"/>
    <mergeCell ref="D7534:I7534"/>
    <mergeCell ref="B7495:C7495"/>
    <mergeCell ref="B6473:C6473"/>
    <mergeCell ref="D6473:I6473"/>
    <mergeCell ref="D6476:I6476"/>
    <mergeCell ref="D6477:F6477"/>
    <mergeCell ref="G6477:I6477"/>
    <mergeCell ref="D6480:I6480"/>
    <mergeCell ref="D6481:F6481"/>
    <mergeCell ref="G6481:I6481"/>
    <mergeCell ref="B6484:D6484"/>
    <mergeCell ref="E6484:G6484"/>
    <mergeCell ref="H6484:J6484"/>
    <mergeCell ref="E7572:G7572"/>
    <mergeCell ref="H7572:J7572"/>
    <mergeCell ref="G7335:I7335"/>
    <mergeCell ref="B7338:D7338"/>
    <mergeCell ref="E7338:G7338"/>
    <mergeCell ref="H7338:J7338"/>
    <mergeCell ref="D7264:I7264"/>
    <mergeCell ref="B6993:C6993"/>
    <mergeCell ref="D6993:I6993"/>
    <mergeCell ref="D6996:I6996"/>
    <mergeCell ref="B6407:C6407"/>
    <mergeCell ref="D6407:I6407"/>
    <mergeCell ref="K6484:M6484"/>
    <mergeCell ref="D6934:I6934"/>
    <mergeCell ref="D6935:F6935"/>
    <mergeCell ref="K6489:M6489"/>
    <mergeCell ref="K6490:L6490"/>
    <mergeCell ref="K6491:L6491"/>
    <mergeCell ref="K6492:L6492"/>
    <mergeCell ref="H6494:I6494"/>
    <mergeCell ref="D6410:I6410"/>
    <mergeCell ref="D6411:F6411"/>
    <mergeCell ref="G6411:I6411"/>
    <mergeCell ref="D6414:I6414"/>
    <mergeCell ref="D6415:F6415"/>
    <mergeCell ref="G6415:I6415"/>
    <mergeCell ref="B6418:D6418"/>
    <mergeCell ref="E6418:G6418"/>
    <mergeCell ref="H6418:J6418"/>
    <mergeCell ref="K6418:M6418"/>
    <mergeCell ref="K6423:M6423"/>
    <mergeCell ref="K6424:L6424"/>
    <mergeCell ref="K6425:L6425"/>
    <mergeCell ref="K6426:L6426"/>
    <mergeCell ref="H6428:I6428"/>
    <mergeCell ref="B6439:C6439"/>
    <mergeCell ref="D6439:I6439"/>
    <mergeCell ref="D6442:I6442"/>
    <mergeCell ref="D6443:F6443"/>
    <mergeCell ref="G6443:I6443"/>
    <mergeCell ref="D6446:I6446"/>
    <mergeCell ref="D6447:F6447"/>
    <mergeCell ref="K6262:L6262"/>
    <mergeCell ref="K6263:L6263"/>
    <mergeCell ref="D6378:I6378"/>
    <mergeCell ref="D6379:F6379"/>
    <mergeCell ref="G6379:I6379"/>
    <mergeCell ref="D6382:I6382"/>
    <mergeCell ref="D6383:F6383"/>
    <mergeCell ref="G6383:I6383"/>
    <mergeCell ref="B6386:D6386"/>
    <mergeCell ref="E6386:G6386"/>
    <mergeCell ref="H6386:J6386"/>
    <mergeCell ref="K6386:M6386"/>
    <mergeCell ref="K6391:M6391"/>
    <mergeCell ref="K6392:L6392"/>
    <mergeCell ref="K6393:L6393"/>
    <mergeCell ref="K6394:L6394"/>
    <mergeCell ref="H6396:I6396"/>
    <mergeCell ref="K6264:L6264"/>
    <mergeCell ref="H6266:I6266"/>
    <mergeCell ref="B6277:C6277"/>
    <mergeCell ref="D6277:I6277"/>
    <mergeCell ref="K6361:L6361"/>
    <mergeCell ref="D6280:I6280"/>
    <mergeCell ref="D6281:F6281"/>
    <mergeCell ref="G6281:I6281"/>
    <mergeCell ref="D6284:I6284"/>
    <mergeCell ref="D6285:F6285"/>
    <mergeCell ref="G6285:I6285"/>
    <mergeCell ref="B6288:D6288"/>
    <mergeCell ref="E6288:G6288"/>
    <mergeCell ref="H6288:J6288"/>
    <mergeCell ref="K6288:M6288"/>
    <mergeCell ref="K6224:M6224"/>
    <mergeCell ref="K6229:M6229"/>
    <mergeCell ref="K6230:L6230"/>
    <mergeCell ref="K6231:L6231"/>
    <mergeCell ref="K6232:L6232"/>
    <mergeCell ref="H6234:I6234"/>
    <mergeCell ref="B6245:C6245"/>
    <mergeCell ref="D6245:I6245"/>
    <mergeCell ref="D6248:I6248"/>
    <mergeCell ref="D6249:F6249"/>
    <mergeCell ref="G6249:I6249"/>
    <mergeCell ref="D6252:I6252"/>
    <mergeCell ref="D6253:F6253"/>
    <mergeCell ref="G6253:I6253"/>
    <mergeCell ref="B6256:D6256"/>
    <mergeCell ref="E6256:G6256"/>
    <mergeCell ref="K6261:M6261"/>
    <mergeCell ref="D5749:I5749"/>
    <mergeCell ref="D5752:I5752"/>
    <mergeCell ref="D5753:F5753"/>
    <mergeCell ref="G5753:I5753"/>
    <mergeCell ref="B5783:C5783"/>
    <mergeCell ref="D5783:I5783"/>
    <mergeCell ref="B6375:C6375"/>
    <mergeCell ref="D6375:I6375"/>
    <mergeCell ref="B6213:C6213"/>
    <mergeCell ref="D6213:I6213"/>
    <mergeCell ref="D6216:I6216"/>
    <mergeCell ref="D6217:F6217"/>
    <mergeCell ref="G6217:I6217"/>
    <mergeCell ref="D6220:I6220"/>
    <mergeCell ref="D6221:F6221"/>
    <mergeCell ref="G6221:I6221"/>
    <mergeCell ref="B6224:D6224"/>
    <mergeCell ref="E6224:G6224"/>
    <mergeCell ref="H6224:J6224"/>
    <mergeCell ref="D5757:F5757"/>
    <mergeCell ref="G5757:I5757"/>
    <mergeCell ref="B6081:C6081"/>
    <mergeCell ref="D6081:I6081"/>
    <mergeCell ref="D6084:I6084"/>
    <mergeCell ref="D6019:F6019"/>
    <mergeCell ref="G6019:I6019"/>
    <mergeCell ref="D6022:I6022"/>
    <mergeCell ref="D6023:F6023"/>
    <mergeCell ref="G6023:I6023"/>
    <mergeCell ref="B6026:D6026"/>
    <mergeCell ref="E6026:G6026"/>
    <mergeCell ref="H6026:J6026"/>
    <mergeCell ref="B1889:D1889"/>
    <mergeCell ref="E1889:G1889"/>
    <mergeCell ref="H1889:J1889"/>
    <mergeCell ref="K1957:M1957"/>
    <mergeCell ref="K1962:M1962"/>
    <mergeCell ref="K1963:L1963"/>
    <mergeCell ref="K1964:L1964"/>
    <mergeCell ref="D1912:I1912"/>
    <mergeCell ref="D1915:I1915"/>
    <mergeCell ref="D1916:F1916"/>
    <mergeCell ref="G1916:I1916"/>
    <mergeCell ref="D1919:I1919"/>
    <mergeCell ref="D1920:F1920"/>
    <mergeCell ref="G1920:I1920"/>
    <mergeCell ref="B1923:D1923"/>
    <mergeCell ref="E1923:G1923"/>
    <mergeCell ref="H1923:J1923"/>
    <mergeCell ref="K1923:M1923"/>
    <mergeCell ref="K1928:M1928"/>
    <mergeCell ref="K1929:L1929"/>
    <mergeCell ref="D1953:I1953"/>
    <mergeCell ref="D1954:F1954"/>
    <mergeCell ref="K1589:M1589"/>
    <mergeCell ref="B1512:C1512"/>
    <mergeCell ref="K1629:L1629"/>
    <mergeCell ref="H1631:I1631"/>
    <mergeCell ref="K1655:M1655"/>
    <mergeCell ref="K1660:M1660"/>
    <mergeCell ref="K1661:L1661"/>
    <mergeCell ref="K1828:M1828"/>
    <mergeCell ref="D1718:F1718"/>
    <mergeCell ref="B1812:C1812"/>
    <mergeCell ref="D1812:I1812"/>
    <mergeCell ref="D1815:I1815"/>
    <mergeCell ref="D1816:F1816"/>
    <mergeCell ref="K1627:L1627"/>
    <mergeCell ref="K1628:L1628"/>
    <mergeCell ref="K1523:M1523"/>
    <mergeCell ref="K1528:M1528"/>
    <mergeCell ref="D1610:I1610"/>
    <mergeCell ref="B1644:C1644"/>
    <mergeCell ref="D1644:I1644"/>
    <mergeCell ref="D1647:I1647"/>
    <mergeCell ref="D1648:F1648"/>
    <mergeCell ref="G1648:I1648"/>
    <mergeCell ref="D1618:F1618"/>
    <mergeCell ref="G1618:I1618"/>
    <mergeCell ref="K1594:M1594"/>
    <mergeCell ref="D1849:I1849"/>
    <mergeCell ref="D1850:F1850"/>
    <mergeCell ref="D1885:I1885"/>
    <mergeCell ref="B1878:C1878"/>
    <mergeCell ref="D1481:I1481"/>
    <mergeCell ref="D1482:F1482"/>
    <mergeCell ref="E761:G761"/>
    <mergeCell ref="H761:J761"/>
    <mergeCell ref="H1533:I1533"/>
    <mergeCell ref="D1651:I1651"/>
    <mergeCell ref="D1652:F1652"/>
    <mergeCell ref="G1652:I1652"/>
    <mergeCell ref="B1655:D1655"/>
    <mergeCell ref="E1655:G1655"/>
    <mergeCell ref="K1494:M1494"/>
    <mergeCell ref="D1512:I1512"/>
    <mergeCell ref="D1515:I1515"/>
    <mergeCell ref="D1516:F1516"/>
    <mergeCell ref="G1516:I1516"/>
    <mergeCell ref="D1519:I1519"/>
    <mergeCell ref="D1520:F1520"/>
    <mergeCell ref="G1520:I1520"/>
    <mergeCell ref="B1523:D1523"/>
    <mergeCell ref="E1523:G1523"/>
    <mergeCell ref="H1523:J1523"/>
    <mergeCell ref="K1497:L1497"/>
    <mergeCell ref="H1621:J1621"/>
    <mergeCell ref="K1621:M1621"/>
    <mergeCell ref="K1626:M1626"/>
    <mergeCell ref="K1529:L1529"/>
    <mergeCell ref="K1530:L1530"/>
    <mergeCell ref="K1531:L1531"/>
    <mergeCell ref="K832:M832"/>
    <mergeCell ref="D1478:I1478"/>
    <mergeCell ref="B1478:C1478"/>
    <mergeCell ref="K798:M798"/>
    <mergeCell ref="K1462:L1462"/>
    <mergeCell ref="K1463:L1463"/>
    <mergeCell ref="B761:D761"/>
    <mergeCell ref="K834:L834"/>
    <mergeCell ref="K835:L835"/>
    <mergeCell ref="H837:I837"/>
    <mergeCell ref="B850:C850"/>
    <mergeCell ref="D850:I850"/>
    <mergeCell ref="D853:I853"/>
    <mergeCell ref="D854:F854"/>
    <mergeCell ref="G854:I854"/>
    <mergeCell ref="D857:I857"/>
    <mergeCell ref="D858:F858"/>
    <mergeCell ref="G858:I858"/>
    <mergeCell ref="K1025:M1025"/>
    <mergeCell ref="K1030:M1030"/>
    <mergeCell ref="K1031:L1031"/>
    <mergeCell ref="B948:C948"/>
    <mergeCell ref="D948:I948"/>
    <mergeCell ref="H937:I937"/>
    <mergeCell ref="B816:C816"/>
    <mergeCell ref="D816:I816"/>
    <mergeCell ref="D819:I819"/>
    <mergeCell ref="D820:F820"/>
    <mergeCell ref="K800:L800"/>
    <mergeCell ref="D786:F786"/>
    <mergeCell ref="K1032:L1032"/>
    <mergeCell ref="D951:I951"/>
    <mergeCell ref="K1066:L1066"/>
    <mergeCell ref="K693:M693"/>
    <mergeCell ref="D619:I619"/>
    <mergeCell ref="D620:F620"/>
    <mergeCell ref="G620:I620"/>
    <mergeCell ref="B486:C486"/>
    <mergeCell ref="H507:I507"/>
    <mergeCell ref="H497:J497"/>
    <mergeCell ref="E497:G497"/>
    <mergeCell ref="D587:I587"/>
    <mergeCell ref="D758:F758"/>
    <mergeCell ref="G758:I758"/>
    <mergeCell ref="K406:L406"/>
    <mergeCell ref="D429:I429"/>
    <mergeCell ref="D430:F430"/>
    <mergeCell ref="G430:I430"/>
    <mergeCell ref="B433:D433"/>
    <mergeCell ref="E433:G433"/>
    <mergeCell ref="G458:I458"/>
    <mergeCell ref="D558:F558"/>
    <mergeCell ref="G558:I558"/>
    <mergeCell ref="B682:C682"/>
    <mergeCell ref="D682:I682"/>
    <mergeCell ref="D685:I685"/>
    <mergeCell ref="K732:M732"/>
    <mergeCell ref="K733:L733"/>
    <mergeCell ref="K734:L734"/>
    <mergeCell ref="K595:M595"/>
    <mergeCell ref="K470:M470"/>
    <mergeCell ref="K502:M502"/>
    <mergeCell ref="K503:L503"/>
    <mergeCell ref="B518:C518"/>
    <mergeCell ref="K1496:L1496"/>
    <mergeCell ref="G820:I820"/>
    <mergeCell ref="D823:I823"/>
    <mergeCell ref="D824:F824"/>
    <mergeCell ref="G824:I824"/>
    <mergeCell ref="B861:D861"/>
    <mergeCell ref="E861:G861"/>
    <mergeCell ref="H861:J861"/>
    <mergeCell ref="K861:M861"/>
    <mergeCell ref="K1164:L1164"/>
    <mergeCell ref="K1165:L1165"/>
    <mergeCell ref="H1167:I1167"/>
    <mergeCell ref="K866:M866"/>
    <mergeCell ref="K867:L867"/>
    <mergeCell ref="K868:L868"/>
    <mergeCell ref="K869:L869"/>
    <mergeCell ref="K934:L934"/>
    <mergeCell ref="K935:L935"/>
    <mergeCell ref="D952:F952"/>
    <mergeCell ref="G952:I952"/>
    <mergeCell ref="D955:I955"/>
    <mergeCell ref="D956:F956"/>
    <mergeCell ref="K1163:L1163"/>
    <mergeCell ref="K1067:L1067"/>
    <mergeCell ref="H1069:I1069"/>
    <mergeCell ref="B1014:C1014"/>
    <mergeCell ref="K1093:M1093"/>
    <mergeCell ref="K1098:M1098"/>
    <mergeCell ref="K1099:L1099"/>
    <mergeCell ref="K1100:L1100"/>
    <mergeCell ref="G1018:I1018"/>
    <mergeCell ref="K833:L833"/>
    <mergeCell ref="B7661:C7661"/>
    <mergeCell ref="D7661:I7661"/>
    <mergeCell ref="D7664:I7664"/>
    <mergeCell ref="D7665:F7665"/>
    <mergeCell ref="G7665:I7665"/>
    <mergeCell ref="B7595:C7595"/>
    <mergeCell ref="K374:L374"/>
    <mergeCell ref="K375:L375"/>
    <mergeCell ref="K372:M372"/>
    <mergeCell ref="K373:L373"/>
    <mergeCell ref="K441:L441"/>
    <mergeCell ref="H443:I443"/>
    <mergeCell ref="K407:L407"/>
    <mergeCell ref="H409:I409"/>
    <mergeCell ref="B422:C422"/>
    <mergeCell ref="D422:I422"/>
    <mergeCell ref="D425:I425"/>
    <mergeCell ref="D392:F392"/>
    <mergeCell ref="G392:I392"/>
    <mergeCell ref="D395:I395"/>
    <mergeCell ref="D396:F396"/>
    <mergeCell ref="G396:I396"/>
    <mergeCell ref="B399:D399"/>
    <mergeCell ref="K438:M438"/>
    <mergeCell ref="E399:G399"/>
    <mergeCell ref="H399:J399"/>
    <mergeCell ref="K399:M399"/>
    <mergeCell ref="K404:M404"/>
    <mergeCell ref="H7282:I7282"/>
    <mergeCell ref="D7195:I7195"/>
    <mergeCell ref="D7198:I7198"/>
    <mergeCell ref="K1495:L1495"/>
    <mergeCell ref="D6969:F6969"/>
    <mergeCell ref="G6969:I6969"/>
    <mergeCell ref="B7759:C7759"/>
    <mergeCell ref="D7759:I7759"/>
    <mergeCell ref="D7762:I7762"/>
    <mergeCell ref="D7763:F7763"/>
    <mergeCell ref="G7763:I7763"/>
    <mergeCell ref="D7766:I7766"/>
    <mergeCell ref="D7668:I7668"/>
    <mergeCell ref="D7669:F7669"/>
    <mergeCell ref="G7669:I7669"/>
    <mergeCell ref="B7672:D7672"/>
    <mergeCell ref="E7672:G7672"/>
    <mergeCell ref="H7672:J7672"/>
    <mergeCell ref="D6997:F6997"/>
    <mergeCell ref="G6997:I6997"/>
    <mergeCell ref="D7465:F7465"/>
    <mergeCell ref="G7465:I7465"/>
    <mergeCell ref="D7468:I7468"/>
    <mergeCell ref="D7469:F7469"/>
    <mergeCell ref="G7469:I7469"/>
    <mergeCell ref="B7472:D7472"/>
    <mergeCell ref="E7472:G7472"/>
    <mergeCell ref="H7472:J7472"/>
    <mergeCell ref="B7506:D7506"/>
    <mergeCell ref="E7506:G7506"/>
    <mergeCell ref="H7506:J7506"/>
    <mergeCell ref="D7066:I7066"/>
    <mergeCell ref="E6972:G6972"/>
    <mergeCell ref="H6972:J6972"/>
    <mergeCell ref="H7148:I7148"/>
    <mergeCell ref="H7582:I7582"/>
    <mergeCell ref="D6930:I6930"/>
    <mergeCell ref="D6931:F6931"/>
    <mergeCell ref="G6931:I6931"/>
    <mergeCell ref="B6927:C6927"/>
    <mergeCell ref="K6912:L6912"/>
    <mergeCell ref="H6914:I6914"/>
    <mergeCell ref="G6935:I6935"/>
    <mergeCell ref="B6938:D6938"/>
    <mergeCell ref="D7331:F7331"/>
    <mergeCell ref="G7331:I7331"/>
    <mergeCell ref="D7334:I7334"/>
    <mergeCell ref="B7272:D7272"/>
    <mergeCell ref="E7272:G7272"/>
    <mergeCell ref="H7272:J7272"/>
    <mergeCell ref="K7272:M7272"/>
    <mergeCell ref="K7277:M7277"/>
    <mergeCell ref="B7070:D7070"/>
    <mergeCell ref="E7070:G7070"/>
    <mergeCell ref="H7070:J7070"/>
    <mergeCell ref="K7070:M7070"/>
    <mergeCell ref="K7075:M7075"/>
    <mergeCell ref="K7076:L7076"/>
    <mergeCell ref="K7077:L7077"/>
    <mergeCell ref="K7078:L7078"/>
    <mergeCell ref="H7080:I7080"/>
    <mergeCell ref="K7178:L7178"/>
    <mergeCell ref="B7261:C7261"/>
    <mergeCell ref="D7261:I7261"/>
    <mergeCell ref="B7093:C7093"/>
    <mergeCell ref="D7093:I7093"/>
    <mergeCell ref="K7279:L7279"/>
    <mergeCell ref="K7280:L7280"/>
    <mergeCell ref="D6897:F6897"/>
    <mergeCell ref="G6897:I6897"/>
    <mergeCell ref="D6900:I6900"/>
    <mergeCell ref="D6901:F6901"/>
    <mergeCell ref="G6901:I6901"/>
    <mergeCell ref="B6904:D6904"/>
    <mergeCell ref="E6904:G6904"/>
    <mergeCell ref="H6904:J6904"/>
    <mergeCell ref="B6840:D6840"/>
    <mergeCell ref="E6840:G6840"/>
    <mergeCell ref="H6840:J6840"/>
    <mergeCell ref="H6850:I6850"/>
    <mergeCell ref="D6865:F6865"/>
    <mergeCell ref="K6904:M6904"/>
    <mergeCell ref="K6909:M6909"/>
    <mergeCell ref="K6910:L6910"/>
    <mergeCell ref="D6927:I6927"/>
    <mergeCell ref="G6865:I6865"/>
    <mergeCell ref="D6868:I6868"/>
    <mergeCell ref="D6869:F6869"/>
    <mergeCell ref="G6869:I6869"/>
    <mergeCell ref="B6872:D6872"/>
    <mergeCell ref="D6182:I6182"/>
    <mergeCell ref="D6183:F6183"/>
    <mergeCell ref="K5702:L5702"/>
    <mergeCell ref="D6088:I6088"/>
    <mergeCell ref="D6186:I6186"/>
    <mergeCell ref="D6187:F6187"/>
    <mergeCell ref="G6187:I6187"/>
    <mergeCell ref="B6190:D6190"/>
    <mergeCell ref="E6190:G6190"/>
    <mergeCell ref="H6190:J6190"/>
    <mergeCell ref="K6190:M6190"/>
    <mergeCell ref="K6195:M6195"/>
    <mergeCell ref="K6196:L6196"/>
    <mergeCell ref="D6767:F6767"/>
    <mergeCell ref="G6767:I6767"/>
    <mergeCell ref="K6710:M6710"/>
    <mergeCell ref="K6715:M6715"/>
    <mergeCell ref="K6716:L6716"/>
    <mergeCell ref="K6717:L6717"/>
    <mergeCell ref="K6718:L6718"/>
    <mergeCell ref="H6720:I6720"/>
    <mergeCell ref="B6763:C6763"/>
    <mergeCell ref="D6763:I6763"/>
    <mergeCell ref="D6766:I6766"/>
    <mergeCell ref="B6710:D6710"/>
    <mergeCell ref="D6667:I6667"/>
    <mergeCell ref="D6670:I6670"/>
    <mergeCell ref="D6671:F6671"/>
    <mergeCell ref="E6678:G6678"/>
    <mergeCell ref="H6678:J6678"/>
    <mergeCell ref="E6710:G6710"/>
    <mergeCell ref="H6710:J6710"/>
    <mergeCell ref="B6179:C6179"/>
    <mergeCell ref="D6179:I6179"/>
    <mergeCell ref="K5402:L5402"/>
    <mergeCell ref="K5403:L5403"/>
    <mergeCell ref="K5404:L5404"/>
    <mergeCell ref="H5406:I5406"/>
    <mergeCell ref="K5726:M5726"/>
    <mergeCell ref="K5731:M5731"/>
    <mergeCell ref="B5949:C5949"/>
    <mergeCell ref="D5949:I5949"/>
    <mergeCell ref="D5952:I5952"/>
    <mergeCell ref="D5953:F5953"/>
    <mergeCell ref="G5953:I5953"/>
    <mergeCell ref="D5956:I5956"/>
    <mergeCell ref="D5957:F5957"/>
    <mergeCell ref="G5957:I5957"/>
    <mergeCell ref="D6085:F6085"/>
    <mergeCell ref="G6085:I6085"/>
    <mergeCell ref="K6092:M6092"/>
    <mergeCell ref="D5556:I5556"/>
    <mergeCell ref="D5557:F5557"/>
    <mergeCell ref="G5557:I5557"/>
    <mergeCell ref="D5560:I5560"/>
    <mergeCell ref="D5561:F5561"/>
    <mergeCell ref="G5561:I5561"/>
    <mergeCell ref="B5564:D5564"/>
    <mergeCell ref="B5760:D5760"/>
    <mergeCell ref="E5760:G5760"/>
    <mergeCell ref="H5760:J5760"/>
    <mergeCell ref="H5804:I5804"/>
    <mergeCell ref="B5849:C5849"/>
    <mergeCell ref="D5849:I5849"/>
    <mergeCell ref="E4732:G4732"/>
    <mergeCell ref="H4732:J4732"/>
    <mergeCell ref="K4732:M4732"/>
    <mergeCell ref="K4737:M4737"/>
    <mergeCell ref="K4738:L4738"/>
    <mergeCell ref="K4739:L4739"/>
    <mergeCell ref="K4771:M4771"/>
    <mergeCell ref="K4772:L4772"/>
    <mergeCell ref="K5037:L5037"/>
    <mergeCell ref="K4306:L4306"/>
    <mergeCell ref="K4307:L4307"/>
    <mergeCell ref="K4308:L4308"/>
    <mergeCell ref="H4310:I4310"/>
    <mergeCell ref="D4324:I4324"/>
    <mergeCell ref="D4325:F4325"/>
    <mergeCell ref="G4325:I4325"/>
    <mergeCell ref="D4328:I4328"/>
    <mergeCell ref="D4329:F4329"/>
    <mergeCell ref="G4329:I4329"/>
    <mergeCell ref="B4332:D4332"/>
    <mergeCell ref="E4332:G4332"/>
    <mergeCell ref="K4903:M4903"/>
    <mergeCell ref="K4904:L4904"/>
    <mergeCell ref="K4905:L4905"/>
    <mergeCell ref="K4906:L4906"/>
    <mergeCell ref="B4821:C4821"/>
    <mergeCell ref="B4453:C4453"/>
    <mergeCell ref="D4453:I4453"/>
    <mergeCell ref="G4725:I4725"/>
    <mergeCell ref="D4728:I4728"/>
    <mergeCell ref="D4729:F4729"/>
    <mergeCell ref="H4630:J4630"/>
    <mergeCell ref="K3974:L3974"/>
    <mergeCell ref="H3976:I3976"/>
    <mergeCell ref="K3908:L3908"/>
    <mergeCell ref="H3942:I3942"/>
    <mergeCell ref="H3932:J3932"/>
    <mergeCell ref="K3998:M3998"/>
    <mergeCell ref="K4005:L4005"/>
    <mergeCell ref="K4006:L4006"/>
    <mergeCell ref="D3598:I3598"/>
    <mergeCell ref="D3599:F3599"/>
    <mergeCell ref="K3606:M3606"/>
    <mergeCell ref="G3603:I3603"/>
    <mergeCell ref="B3606:D3606"/>
    <mergeCell ref="E3606:G3606"/>
    <mergeCell ref="H3606:J3606"/>
    <mergeCell ref="K3612:L3612"/>
    <mergeCell ref="K3613:L3613"/>
    <mergeCell ref="K3677:M3677"/>
    <mergeCell ref="D3664:I3664"/>
    <mergeCell ref="D3665:F3665"/>
    <mergeCell ref="D3959:F3959"/>
    <mergeCell ref="K3047:L3047"/>
    <mergeCell ref="K3048:L3048"/>
    <mergeCell ref="K3049:L3049"/>
    <mergeCell ref="H3285:I3285"/>
    <mergeCell ref="D3002:F3002"/>
    <mergeCell ref="G3002:I3002"/>
    <mergeCell ref="D3005:I3005"/>
    <mergeCell ref="D3006:F3006"/>
    <mergeCell ref="G3006:I3006"/>
    <mergeCell ref="B3009:D3009"/>
    <mergeCell ref="E3009:G3009"/>
    <mergeCell ref="H3009:J3009"/>
    <mergeCell ref="K3009:M3009"/>
    <mergeCell ref="D3860:I3860"/>
    <mergeCell ref="H3900:J3900"/>
    <mergeCell ref="D3467:F3467"/>
    <mergeCell ref="K3680:L3680"/>
    <mergeCell ref="D3799:F3799"/>
    <mergeCell ref="G3799:I3799"/>
    <mergeCell ref="K3709:M3709"/>
    <mergeCell ref="K3710:L3710"/>
    <mergeCell ref="K3711:L3711"/>
    <mergeCell ref="K3581:L3581"/>
    <mergeCell ref="K3582:L3582"/>
    <mergeCell ref="B3406:D3406"/>
    <mergeCell ref="E3406:G3406"/>
    <mergeCell ref="K3446:L3446"/>
    <mergeCell ref="B3529:C3529"/>
    <mergeCell ref="D3529:I3529"/>
    <mergeCell ref="D3532:I3532"/>
    <mergeCell ref="K3545:M3545"/>
    <mergeCell ref="K3041:M3041"/>
    <mergeCell ref="D1184:F1184"/>
    <mergeCell ref="G1184:I1184"/>
    <mergeCell ref="D1187:I1187"/>
    <mergeCell ref="D1188:F1188"/>
    <mergeCell ref="G1188:I1188"/>
    <mergeCell ref="H1035:I1035"/>
    <mergeCell ref="D1021:I1021"/>
    <mergeCell ref="B1093:D1093"/>
    <mergeCell ref="G1056:I1056"/>
    <mergeCell ref="D1320:F1320"/>
    <mergeCell ref="G1320:I1320"/>
    <mergeCell ref="B1323:D1323"/>
    <mergeCell ref="E1323:G1323"/>
    <mergeCell ref="K2587:L2587"/>
    <mergeCell ref="K4038:L4038"/>
    <mergeCell ref="B3900:D3900"/>
    <mergeCell ref="E3900:G3900"/>
    <mergeCell ref="B2932:C2932"/>
    <mergeCell ref="D2932:I2932"/>
    <mergeCell ref="D2935:I2935"/>
    <mergeCell ref="D2936:F2936"/>
    <mergeCell ref="D2675:I2675"/>
    <mergeCell ref="D2676:F2676"/>
    <mergeCell ref="G2676:I2676"/>
    <mergeCell ref="K2685:L2685"/>
    <mergeCell ref="E2647:G2647"/>
    <mergeCell ref="K2686:L2686"/>
    <mergeCell ref="K2783:L2783"/>
    <mergeCell ref="D3466:I3466"/>
    <mergeCell ref="D3471:F3471"/>
    <mergeCell ref="H2921:I2921"/>
    <mergeCell ref="K3046:M3046"/>
    <mergeCell ref="G1954:I1954"/>
    <mergeCell ref="B1957:D1957"/>
    <mergeCell ref="K1897:L1897"/>
    <mergeCell ref="K2358:M2358"/>
    <mergeCell ref="B2146:C2146"/>
    <mergeCell ref="D2146:I2146"/>
    <mergeCell ref="D2149:I2149"/>
    <mergeCell ref="D2150:F2150"/>
    <mergeCell ref="B2342:C2342"/>
    <mergeCell ref="D2342:I2342"/>
    <mergeCell ref="D2345:I2345"/>
    <mergeCell ref="D2278:I2278"/>
    <mergeCell ref="K1996:L1996"/>
    <mergeCell ref="K2297:L2297"/>
    <mergeCell ref="H2299:I2299"/>
    <mergeCell ref="B2310:C2310"/>
    <mergeCell ref="D2310:I2310"/>
    <mergeCell ref="D2313:I2313"/>
    <mergeCell ref="D2314:F2314"/>
    <mergeCell ref="G2150:I2150"/>
    <mergeCell ref="D2153:I2153"/>
    <mergeCell ref="D2154:F2154"/>
    <mergeCell ref="G2154:I2154"/>
    <mergeCell ref="G2084:I2084"/>
    <mergeCell ref="D2087:I2087"/>
    <mergeCell ref="D2088:F2088"/>
    <mergeCell ref="K2199:L2199"/>
    <mergeCell ref="H2201:I2201"/>
    <mergeCell ref="K1930:L1930"/>
    <mergeCell ref="K1931:L1931"/>
    <mergeCell ref="D1950:F1950"/>
    <mergeCell ref="G1950:I1950"/>
    <mergeCell ref="D916:I916"/>
    <mergeCell ref="D919:I919"/>
    <mergeCell ref="D920:F920"/>
    <mergeCell ref="G920:I920"/>
    <mergeCell ref="D923:I923"/>
    <mergeCell ref="K1033:L1033"/>
    <mergeCell ref="K1157:M1157"/>
    <mergeCell ref="B1082:C1082"/>
    <mergeCell ref="D1082:I1082"/>
    <mergeCell ref="D1085:I1085"/>
    <mergeCell ref="D1086:F1086"/>
    <mergeCell ref="G1086:I1086"/>
    <mergeCell ref="B916:C916"/>
    <mergeCell ref="K993:M993"/>
    <mergeCell ref="K998:M998"/>
    <mergeCell ref="K999:L999"/>
    <mergeCell ref="K1000:L1000"/>
    <mergeCell ref="K1001:L1001"/>
    <mergeCell ref="K933:L933"/>
    <mergeCell ref="D1090:F1090"/>
    <mergeCell ref="B1146:C1146"/>
    <mergeCell ref="D1117:I1117"/>
    <mergeCell ref="D1118:F1118"/>
    <mergeCell ref="G1118:I1118"/>
    <mergeCell ref="H1003:I1003"/>
    <mergeCell ref="H993:J993"/>
    <mergeCell ref="D1018:F1018"/>
    <mergeCell ref="G986:I986"/>
    <mergeCell ref="B1059:D1059"/>
    <mergeCell ref="D1014:I1014"/>
    <mergeCell ref="E993:G993"/>
    <mergeCell ref="K903:L903"/>
    <mergeCell ref="H905:I905"/>
    <mergeCell ref="K367:M367"/>
    <mergeCell ref="D716:I716"/>
    <mergeCell ref="D719:I719"/>
    <mergeCell ref="D720:F720"/>
    <mergeCell ref="G720:I720"/>
    <mergeCell ref="D723:I723"/>
    <mergeCell ref="D724:F724"/>
    <mergeCell ref="G724:I724"/>
    <mergeCell ref="B727:D727"/>
    <mergeCell ref="E727:G727"/>
    <mergeCell ref="H727:J727"/>
    <mergeCell ref="K727:M727"/>
    <mergeCell ref="B388:C388"/>
    <mergeCell ref="D388:I388"/>
    <mergeCell ref="D391:I391"/>
    <mergeCell ref="B550:C550"/>
    <mergeCell ref="D550:I550"/>
    <mergeCell ref="D553:I553"/>
    <mergeCell ref="D554:F554"/>
    <mergeCell ref="G554:I554"/>
    <mergeCell ref="D557:I557"/>
    <mergeCell ref="H377:I377"/>
    <mergeCell ref="B454:C454"/>
    <mergeCell ref="K439:L439"/>
    <mergeCell ref="K440:L440"/>
    <mergeCell ref="D426:F426"/>
    <mergeCell ref="K827:M827"/>
    <mergeCell ref="K405:L405"/>
    <mergeCell ref="K465:M465"/>
    <mergeCell ref="H693:J693"/>
    <mergeCell ref="B324:C324"/>
    <mergeCell ref="D324:I324"/>
    <mergeCell ref="D327:I327"/>
    <mergeCell ref="D328:F328"/>
    <mergeCell ref="G328:I328"/>
    <mergeCell ref="D331:I331"/>
    <mergeCell ref="H1465:I1465"/>
    <mergeCell ref="D651:I651"/>
    <mergeCell ref="D461:I461"/>
    <mergeCell ref="B584:C584"/>
    <mergeCell ref="D584:I584"/>
    <mergeCell ref="K1232:L1232"/>
    <mergeCell ref="K471:L471"/>
    <mergeCell ref="H561:J561"/>
    <mergeCell ref="K561:M561"/>
    <mergeCell ref="E959:G959"/>
    <mergeCell ref="K600:M600"/>
    <mergeCell ref="K601:L601"/>
    <mergeCell ref="K602:L602"/>
    <mergeCell ref="D789:I789"/>
    <mergeCell ref="D790:F790"/>
    <mergeCell ref="H871:I871"/>
    <mergeCell ref="B827:D827"/>
    <mergeCell ref="B561:D561"/>
    <mergeCell ref="E561:G561"/>
    <mergeCell ref="H605:I605"/>
    <mergeCell ref="G790:I790"/>
    <mergeCell ref="K900:M900"/>
    <mergeCell ref="K901:L901"/>
    <mergeCell ref="K902:L902"/>
    <mergeCell ref="D623:I623"/>
    <mergeCell ref="K634:L634"/>
    <mergeCell ref="D521:I521"/>
    <mergeCell ref="K769:L769"/>
    <mergeCell ref="D648:I648"/>
    <mergeCell ref="D522:F522"/>
    <mergeCell ref="G522:I522"/>
    <mergeCell ref="D525:I525"/>
    <mergeCell ref="K603:L603"/>
    <mergeCell ref="D754:F754"/>
    <mergeCell ref="H1499:I1499"/>
    <mergeCell ref="G1482:I1482"/>
    <mergeCell ref="D1485:I1485"/>
    <mergeCell ref="D1486:F1486"/>
    <mergeCell ref="G1486:I1486"/>
    <mergeCell ref="B1489:D1489"/>
    <mergeCell ref="E1489:G1489"/>
    <mergeCell ref="H1489:J1489"/>
    <mergeCell ref="K1489:M1489"/>
    <mergeCell ref="D624:F624"/>
    <mergeCell ref="G624:I624"/>
    <mergeCell ref="K568:L568"/>
    <mergeCell ref="K569:L569"/>
    <mergeCell ref="H571:I571"/>
    <mergeCell ref="K801:L801"/>
    <mergeCell ref="H803:I803"/>
    <mergeCell ref="D588:F588"/>
    <mergeCell ref="K761:M761"/>
    <mergeCell ref="H595:J595"/>
    <mergeCell ref="G656:I656"/>
    <mergeCell ref="B659:D659"/>
    <mergeCell ref="E659:G659"/>
    <mergeCell ref="H659:J659"/>
    <mergeCell ref="K799:L799"/>
    <mergeCell ref="B465:D465"/>
    <mergeCell ref="E465:G465"/>
    <mergeCell ref="D486:I486"/>
    <mergeCell ref="G332:I332"/>
    <mergeCell ref="B335:D335"/>
    <mergeCell ref="D299:I299"/>
    <mergeCell ref="H969:I969"/>
    <mergeCell ref="B648:C648"/>
    <mergeCell ref="D489:I489"/>
    <mergeCell ref="D490:F490"/>
    <mergeCell ref="G490:I490"/>
    <mergeCell ref="D493:I493"/>
    <mergeCell ref="D494:F494"/>
    <mergeCell ref="G494:I494"/>
    <mergeCell ref="B497:D497"/>
    <mergeCell ref="D592:F592"/>
    <mergeCell ref="G592:I592"/>
    <mergeCell ref="B595:D595"/>
    <mergeCell ref="E595:G595"/>
    <mergeCell ref="H465:J465"/>
    <mergeCell ref="H771:I771"/>
    <mergeCell ref="H793:J793"/>
    <mergeCell ref="E627:G627"/>
    <mergeCell ref="H627:J627"/>
    <mergeCell ref="G588:I588"/>
    <mergeCell ref="D591:I591"/>
    <mergeCell ref="G426:I426"/>
    <mergeCell ref="E827:G827"/>
    <mergeCell ref="G786:I786"/>
    <mergeCell ref="H827:J827"/>
    <mergeCell ref="E335:G335"/>
    <mergeCell ref="D518:I518"/>
    <mergeCell ref="H205:J205"/>
    <mergeCell ref="K205:M205"/>
    <mergeCell ref="K210:M210"/>
    <mergeCell ref="K211:L211"/>
    <mergeCell ref="K212:L212"/>
    <mergeCell ref="K213:L213"/>
    <mergeCell ref="H215:I215"/>
    <mergeCell ref="D262:F262"/>
    <mergeCell ref="D364:F364"/>
    <mergeCell ref="G364:I364"/>
    <mergeCell ref="D458:F458"/>
    <mergeCell ref="B367:D367"/>
    <mergeCell ref="E367:G367"/>
    <mergeCell ref="K310:L310"/>
    <mergeCell ref="K311:L311"/>
    <mergeCell ref="H313:I313"/>
    <mergeCell ref="K309:L309"/>
    <mergeCell ref="K308:M308"/>
    <mergeCell ref="H335:J335"/>
    <mergeCell ref="K335:M335"/>
    <mergeCell ref="K340:M340"/>
    <mergeCell ref="K341:L341"/>
    <mergeCell ref="D360:F360"/>
    <mergeCell ref="K342:L342"/>
    <mergeCell ref="K343:L343"/>
    <mergeCell ref="H345:I345"/>
    <mergeCell ref="B356:C356"/>
    <mergeCell ref="D356:I356"/>
    <mergeCell ref="D359:I359"/>
    <mergeCell ref="G360:I360"/>
    <mergeCell ref="D363:I363"/>
    <mergeCell ref="H367:J367"/>
    <mergeCell ref="K114:M114"/>
    <mergeCell ref="K115:L115"/>
    <mergeCell ref="K116:L116"/>
    <mergeCell ref="G134:I134"/>
    <mergeCell ref="B141:D141"/>
    <mergeCell ref="E141:G141"/>
    <mergeCell ref="H141:J141"/>
    <mergeCell ref="G262:I262"/>
    <mergeCell ref="D261:I261"/>
    <mergeCell ref="D69:I69"/>
    <mergeCell ref="D98:I98"/>
    <mergeCell ref="D101:I101"/>
    <mergeCell ref="D102:F102"/>
    <mergeCell ref="G102:I102"/>
    <mergeCell ref="D105:I105"/>
    <mergeCell ref="D106:F106"/>
    <mergeCell ref="G106:I106"/>
    <mergeCell ref="B109:D109"/>
    <mergeCell ref="E109:G109"/>
    <mergeCell ref="B98:C98"/>
    <mergeCell ref="D74:F74"/>
    <mergeCell ref="B194:C194"/>
    <mergeCell ref="D194:I194"/>
    <mergeCell ref="D197:I197"/>
    <mergeCell ref="D198:F198"/>
    <mergeCell ref="G198:I198"/>
    <mergeCell ref="D201:I201"/>
    <mergeCell ref="B226:C226"/>
    <mergeCell ref="H237:J237"/>
    <mergeCell ref="K147:L147"/>
    <mergeCell ref="K148:L148"/>
    <mergeCell ref="K149:L149"/>
    <mergeCell ref="K53:L53"/>
    <mergeCell ref="H55:I55"/>
    <mergeCell ref="B77:D77"/>
    <mergeCell ref="E77:G77"/>
    <mergeCell ref="H77:J77"/>
    <mergeCell ref="G70:I70"/>
    <mergeCell ref="D73:I73"/>
    <mergeCell ref="G74:I74"/>
    <mergeCell ref="K50:M50"/>
    <mergeCell ref="D70:F70"/>
    <mergeCell ref="H87:I87"/>
    <mergeCell ref="K77:M77"/>
    <mergeCell ref="D265:I265"/>
    <mergeCell ref="D300:F300"/>
    <mergeCell ref="G300:I300"/>
    <mergeCell ref="B303:D303"/>
    <mergeCell ref="E303:G303"/>
    <mergeCell ref="H303:J303"/>
    <mergeCell ref="K303:M303"/>
    <mergeCell ref="D266:F266"/>
    <mergeCell ref="G266:I266"/>
    <mergeCell ref="B269:D269"/>
    <mergeCell ref="E269:G269"/>
    <mergeCell ref="H269:J269"/>
    <mergeCell ref="K51:L51"/>
    <mergeCell ref="D66:I66"/>
    <mergeCell ref="K82:M82"/>
    <mergeCell ref="K83:L83"/>
    <mergeCell ref="K84:L84"/>
    <mergeCell ref="K85:L85"/>
    <mergeCell ref="H109:J109"/>
    <mergeCell ref="K109:M109"/>
    <mergeCell ref="D2:I2"/>
    <mergeCell ref="D5:I5"/>
    <mergeCell ref="D6:F6"/>
    <mergeCell ref="G6:I6"/>
    <mergeCell ref="D9:I9"/>
    <mergeCell ref="D10:F10"/>
    <mergeCell ref="G10:I10"/>
    <mergeCell ref="B2:C2"/>
    <mergeCell ref="K18:M18"/>
    <mergeCell ref="K19:L19"/>
    <mergeCell ref="K20:L20"/>
    <mergeCell ref="K21:L21"/>
    <mergeCell ref="D34:I34"/>
    <mergeCell ref="H23:I23"/>
    <mergeCell ref="D37:I37"/>
    <mergeCell ref="D38:F38"/>
    <mergeCell ref="G38:I38"/>
    <mergeCell ref="B34:C34"/>
    <mergeCell ref="B13:D13"/>
    <mergeCell ref="E13:G13"/>
    <mergeCell ref="H13:J13"/>
    <mergeCell ref="K13:M13"/>
    <mergeCell ref="D41:I41"/>
    <mergeCell ref="D42:F42"/>
    <mergeCell ref="G42:I42"/>
    <mergeCell ref="B66:C66"/>
    <mergeCell ref="B45:D45"/>
    <mergeCell ref="E45:G45"/>
    <mergeCell ref="H45:J45"/>
    <mergeCell ref="K45:M45"/>
    <mergeCell ref="K52:L52"/>
    <mergeCell ref="B130:C130"/>
    <mergeCell ref="K566:M566"/>
    <mergeCell ref="K567:L567"/>
    <mergeCell ref="K534:M534"/>
    <mergeCell ref="K535:L535"/>
    <mergeCell ref="K536:L536"/>
    <mergeCell ref="K537:L537"/>
    <mergeCell ref="H539:I539"/>
    <mergeCell ref="D130:I130"/>
    <mergeCell ref="D133:I133"/>
    <mergeCell ref="K497:M497"/>
    <mergeCell ref="H279:I279"/>
    <mergeCell ref="D226:I226"/>
    <mergeCell ref="D229:I229"/>
    <mergeCell ref="D230:F230"/>
    <mergeCell ref="G230:I230"/>
    <mergeCell ref="K237:M237"/>
    <mergeCell ref="K242:M242"/>
    <mergeCell ref="D137:I137"/>
    <mergeCell ref="D138:F138"/>
    <mergeCell ref="G138:I138"/>
    <mergeCell ref="K141:M141"/>
    <mergeCell ref="K146:M146"/>
    <mergeCell ref="B292:C292"/>
    <mergeCell ref="D292:I292"/>
    <mergeCell ref="D295:I295"/>
    <mergeCell ref="D296:F296"/>
    <mergeCell ref="G296:I296"/>
    <mergeCell ref="K245:L245"/>
    <mergeCell ref="H247:I247"/>
    <mergeCell ref="K269:M269"/>
    <mergeCell ref="K274:M274"/>
    <mergeCell ref="K275:L275"/>
    <mergeCell ref="K276:L276"/>
    <mergeCell ref="B258:C258"/>
    <mergeCell ref="K277:L277"/>
    <mergeCell ref="D258:I258"/>
    <mergeCell ref="D526:F526"/>
    <mergeCell ref="G526:I526"/>
    <mergeCell ref="B529:D529"/>
    <mergeCell ref="E529:G529"/>
    <mergeCell ref="H529:J529"/>
    <mergeCell ref="K529:M529"/>
    <mergeCell ref="K472:L472"/>
    <mergeCell ref="K473:L473"/>
    <mergeCell ref="H475:I475"/>
    <mergeCell ref="D454:I454"/>
    <mergeCell ref="D457:I457"/>
    <mergeCell ref="D332:F332"/>
    <mergeCell ref="D462:F462"/>
    <mergeCell ref="H433:J433"/>
    <mergeCell ref="K433:M433"/>
    <mergeCell ref="K504:L504"/>
    <mergeCell ref="K505:L505"/>
    <mergeCell ref="G462:I462"/>
    <mergeCell ref="K117:L117"/>
    <mergeCell ref="H119:I119"/>
    <mergeCell ref="K243:L243"/>
    <mergeCell ref="K244:L244"/>
    <mergeCell ref="D233:I233"/>
    <mergeCell ref="D234:F234"/>
    <mergeCell ref="G234:I234"/>
    <mergeCell ref="B162:C162"/>
    <mergeCell ref="D166:F166"/>
    <mergeCell ref="G166:I166"/>
    <mergeCell ref="D169:I169"/>
    <mergeCell ref="D170:F170"/>
    <mergeCell ref="G170:I170"/>
    <mergeCell ref="B173:D173"/>
    <mergeCell ref="E173:G173"/>
    <mergeCell ref="H173:J173"/>
    <mergeCell ref="H183:I183"/>
    <mergeCell ref="D134:F134"/>
    <mergeCell ref="H151:I151"/>
    <mergeCell ref="D162:I162"/>
    <mergeCell ref="D165:I165"/>
    <mergeCell ref="B237:D237"/>
    <mergeCell ref="E237:G237"/>
    <mergeCell ref="K173:M173"/>
    <mergeCell ref="K178:M178"/>
    <mergeCell ref="K179:L179"/>
    <mergeCell ref="K180:L180"/>
    <mergeCell ref="K181:L181"/>
    <mergeCell ref="D202:F202"/>
    <mergeCell ref="G202:I202"/>
    <mergeCell ref="B205:D205"/>
    <mergeCell ref="E205:G205"/>
    <mergeCell ref="B982:C982"/>
    <mergeCell ref="K1225:M1225"/>
    <mergeCell ref="K1230:M1230"/>
    <mergeCell ref="K1231:L1231"/>
    <mergeCell ref="B1048:C1048"/>
    <mergeCell ref="H1025:J1025"/>
    <mergeCell ref="D1089:I1089"/>
    <mergeCell ref="K1162:M1162"/>
    <mergeCell ref="K1101:L1101"/>
    <mergeCell ref="K1059:M1059"/>
    <mergeCell ref="K1065:L1065"/>
    <mergeCell ref="D1420:F1420"/>
    <mergeCell ref="D2183:I2183"/>
    <mergeCell ref="D2184:F2184"/>
    <mergeCell ref="K1965:L1965"/>
    <mergeCell ref="K1823:M1823"/>
    <mergeCell ref="D2083:I2083"/>
    <mergeCell ref="D2084:F2084"/>
    <mergeCell ref="D989:I989"/>
    <mergeCell ref="D1022:F1022"/>
    <mergeCell ref="G1022:I1022"/>
    <mergeCell ref="B1025:D1025"/>
    <mergeCell ref="D1146:I1146"/>
    <mergeCell ref="D1149:I1149"/>
    <mergeCell ref="B2112:C2112"/>
    <mergeCell ref="D2116:F2116"/>
    <mergeCell ref="H2067:I2067"/>
    <mergeCell ref="B2080:C2080"/>
    <mergeCell ref="G2088:I2088"/>
    <mergeCell ref="K1423:M1423"/>
    <mergeCell ref="K1428:M1428"/>
    <mergeCell ref="K1429:L1429"/>
    <mergeCell ref="K793:M793"/>
    <mergeCell ref="B1423:D1423"/>
    <mergeCell ref="K8635:L8635"/>
    <mergeCell ref="K8636:L8636"/>
    <mergeCell ref="K2588:L2588"/>
    <mergeCell ref="K2589:L2589"/>
    <mergeCell ref="H2591:I2591"/>
    <mergeCell ref="B2636:C2636"/>
    <mergeCell ref="D2636:I2636"/>
    <mergeCell ref="D2639:I2639"/>
    <mergeCell ref="D2640:F2640"/>
    <mergeCell ref="G2640:I2640"/>
    <mergeCell ref="D2643:I2643"/>
    <mergeCell ref="D2644:F2644"/>
    <mergeCell ref="G2644:I2644"/>
    <mergeCell ref="B2647:D2647"/>
    <mergeCell ref="D6514:I6514"/>
    <mergeCell ref="D6515:F6515"/>
    <mergeCell ref="G6515:I6515"/>
    <mergeCell ref="B6518:D6518"/>
    <mergeCell ref="E6518:G6518"/>
    <mergeCell ref="H3704:J3704"/>
    <mergeCell ref="G2936:I2936"/>
    <mergeCell ref="D2939:I2939"/>
    <mergeCell ref="D2668:I2668"/>
    <mergeCell ref="D8123:I8123"/>
    <mergeCell ref="D8126:I8126"/>
    <mergeCell ref="K2784:L2784"/>
    <mergeCell ref="K3412:L3412"/>
    <mergeCell ref="D3403:F3403"/>
    <mergeCell ref="G3403:I3403"/>
    <mergeCell ref="G3599:I3599"/>
    <mergeCell ref="D2900:I2900"/>
    <mergeCell ref="D2903:I2903"/>
    <mergeCell ref="K3382:L3382"/>
    <mergeCell ref="H3384:I3384"/>
    <mergeCell ref="G3371:I3371"/>
    <mergeCell ref="B3374:D3374"/>
    <mergeCell ref="B1610:C1610"/>
    <mergeCell ref="K2522:M2522"/>
    <mergeCell ref="K2523:L2523"/>
    <mergeCell ref="E2191:G2191"/>
    <mergeCell ref="H2191:J2191"/>
    <mergeCell ref="K2191:M2191"/>
    <mergeCell ref="D2770:F2770"/>
    <mergeCell ref="D3206:F3206"/>
    <mergeCell ref="G3206:I3206"/>
    <mergeCell ref="G2774:I2774"/>
    <mergeCell ref="K2785:L2785"/>
    <mergeCell ref="G2770:I2770"/>
    <mergeCell ref="D2773:I2773"/>
    <mergeCell ref="K2919:L2919"/>
    <mergeCell ref="D2574:F2574"/>
    <mergeCell ref="G2574:I2574"/>
    <mergeCell ref="G1816:I1816"/>
    <mergeCell ref="H1899:I1899"/>
    <mergeCell ref="B1946:C1946"/>
    <mergeCell ref="D1946:I1946"/>
    <mergeCell ref="D1949:I1949"/>
    <mergeCell ref="K2425:L2425"/>
    <mergeCell ref="K3014:M3014"/>
    <mergeCell ref="K3015:L3015"/>
    <mergeCell ref="K3016:L3016"/>
    <mergeCell ref="D2080:I2080"/>
    <mergeCell ref="K3017:L3017"/>
    <mergeCell ref="H3019:I3019"/>
    <mergeCell ref="B3062:C3062"/>
    <mergeCell ref="G3104:I3104"/>
    <mergeCell ref="D3172:F3172"/>
    <mergeCell ref="D3267:I3267"/>
    <mergeCell ref="D3236:F3236"/>
    <mergeCell ref="K2918:L2918"/>
    <mergeCell ref="K3932:M3932"/>
    <mergeCell ref="K3317:L3317"/>
    <mergeCell ref="H3319:I3319"/>
    <mergeCell ref="D3305:I3305"/>
    <mergeCell ref="D3306:F3306"/>
    <mergeCell ref="G3471:I3471"/>
    <mergeCell ref="K3482:L3482"/>
    <mergeCell ref="H3484:I3484"/>
    <mergeCell ref="D3602:I3602"/>
    <mergeCell ref="D3570:I3570"/>
    <mergeCell ref="D3571:F3571"/>
    <mergeCell ref="G3571:I3571"/>
    <mergeCell ref="D3603:F3603"/>
    <mergeCell ref="K3548:L3548"/>
    <mergeCell ref="H3550:I3550"/>
    <mergeCell ref="E3374:G3374"/>
    <mergeCell ref="B3540:D3540"/>
    <mergeCell ref="E3540:G3540"/>
    <mergeCell ref="K3611:M3611"/>
    <mergeCell ref="B3627:C3627"/>
    <mergeCell ref="D3627:I3627"/>
    <mergeCell ref="H3616:I3616"/>
    <mergeCell ref="B3595:C3595"/>
    <mergeCell ref="D3595:I3595"/>
    <mergeCell ref="D8617:I8617"/>
    <mergeCell ref="D4456:I4456"/>
    <mergeCell ref="K3678:L3678"/>
    <mergeCell ref="D3630:I3630"/>
    <mergeCell ref="D3631:F3631"/>
    <mergeCell ref="G3631:I3631"/>
    <mergeCell ref="D3634:I3634"/>
    <mergeCell ref="K4800:M4800"/>
    <mergeCell ref="K4805:M4805"/>
    <mergeCell ref="K4806:L4806"/>
    <mergeCell ref="D4129:F4129"/>
    <mergeCell ref="K3937:M3937"/>
    <mergeCell ref="K3938:L3938"/>
    <mergeCell ref="K3939:L3939"/>
    <mergeCell ref="K3940:L3940"/>
    <mergeCell ref="H3910:I3910"/>
    <mergeCell ref="D3987:I3987"/>
    <mergeCell ref="G4129:I4129"/>
    <mergeCell ref="K4232:M4232"/>
    <mergeCell ref="K4237:M4237"/>
    <mergeCell ref="K4238:L4238"/>
    <mergeCell ref="D4161:F4161"/>
    <mergeCell ref="G4161:I4161"/>
    <mergeCell ref="B4164:D4164"/>
    <mergeCell ref="E4098:G4098"/>
    <mergeCell ref="H4098:J4098"/>
    <mergeCell ref="H4342:I4342"/>
    <mergeCell ref="D4293:F4293"/>
    <mergeCell ref="G4293:I4293"/>
    <mergeCell ref="B4355:C4355"/>
    <mergeCell ref="D4355:I4355"/>
    <mergeCell ref="G4729:I4729"/>
    <mergeCell ref="H4664:J4664"/>
    <mergeCell ref="K4664:M4664"/>
    <mergeCell ref="K4669:M4669"/>
    <mergeCell ref="B4496:D4496"/>
    <mergeCell ref="D4489:F4489"/>
    <mergeCell ref="K4337:M4337"/>
    <mergeCell ref="G4493:I4493"/>
    <mergeCell ref="H4276:I4276"/>
    <mergeCell ref="K4373:L4373"/>
    <mergeCell ref="E4300:G4300"/>
    <mergeCell ref="H4300:J4300"/>
    <mergeCell ref="K4300:M4300"/>
    <mergeCell ref="D4259:F4259"/>
    <mergeCell ref="G4259:I4259"/>
    <mergeCell ref="D4262:I4262"/>
    <mergeCell ref="D4228:I4228"/>
    <mergeCell ref="D4229:F4229"/>
    <mergeCell ref="G4229:I4229"/>
    <mergeCell ref="B4232:D4232"/>
    <mergeCell ref="E4232:G4232"/>
    <mergeCell ref="H4232:J4232"/>
    <mergeCell ref="H4474:I4474"/>
    <mergeCell ref="D4321:I4321"/>
    <mergeCell ref="K4374:L4374"/>
    <mergeCell ref="H4376:I4376"/>
    <mergeCell ref="B4387:C4387"/>
    <mergeCell ref="D4387:I4387"/>
    <mergeCell ref="D4560:I4560"/>
    <mergeCell ref="D4561:F4561"/>
    <mergeCell ref="G4561:I4561"/>
    <mergeCell ref="B4564:D4564"/>
    <mergeCell ref="H4564:J4564"/>
    <mergeCell ref="H8824:J8824"/>
    <mergeCell ref="B8628:D8628"/>
    <mergeCell ref="E8628:G8628"/>
    <mergeCell ref="H8628:J8628"/>
    <mergeCell ref="K8628:M8628"/>
    <mergeCell ref="K8599:M8599"/>
    <mergeCell ref="K8600:L8600"/>
    <mergeCell ref="K8601:L8601"/>
    <mergeCell ref="K8602:L8602"/>
    <mergeCell ref="H8604:I8604"/>
    <mergeCell ref="B8617:C8617"/>
    <mergeCell ref="G8625:I8625"/>
    <mergeCell ref="K8633:M8633"/>
    <mergeCell ref="K8634:L8634"/>
    <mergeCell ref="D8620:I8620"/>
    <mergeCell ref="D8621:F8621"/>
    <mergeCell ref="D4825:F4825"/>
    <mergeCell ref="K4837:M4837"/>
    <mergeCell ref="K4838:L4838"/>
    <mergeCell ref="K4839:L4839"/>
    <mergeCell ref="K5303:M5303"/>
    <mergeCell ref="K5304:L5304"/>
    <mergeCell ref="K5305:L5305"/>
    <mergeCell ref="B5153:C5153"/>
    <mergeCell ref="D5153:I5153"/>
    <mergeCell ref="B4953:C4953"/>
    <mergeCell ref="B8134:D8134"/>
    <mergeCell ref="D7993:F7993"/>
    <mergeCell ref="G7993:I7993"/>
    <mergeCell ref="D7926:I7926"/>
    <mergeCell ref="B7891:C7891"/>
    <mergeCell ref="G8621:I8621"/>
    <mergeCell ref="D4061:F4061"/>
    <mergeCell ref="G4061:I4061"/>
    <mergeCell ref="B4064:D4064"/>
    <mergeCell ref="E4064:G4064"/>
    <mergeCell ref="H4064:J4064"/>
    <mergeCell ref="H4208:I4208"/>
    <mergeCell ref="D4091:F4091"/>
    <mergeCell ref="G4091:I4091"/>
    <mergeCell ref="D4094:I4094"/>
    <mergeCell ref="D4095:F4095"/>
    <mergeCell ref="G4095:I4095"/>
    <mergeCell ref="B4098:D4098"/>
    <mergeCell ref="D4292:I4292"/>
    <mergeCell ref="B4053:C4053"/>
    <mergeCell ref="H4132:J4132"/>
    <mergeCell ref="G3959:I3959"/>
    <mergeCell ref="D3962:I3962"/>
    <mergeCell ref="D3963:F3963"/>
    <mergeCell ref="D3995:F3995"/>
    <mergeCell ref="G3991:I3991"/>
    <mergeCell ref="D3994:I3994"/>
    <mergeCell ref="B4289:C4289"/>
    <mergeCell ref="D4289:I4289"/>
    <mergeCell ref="B4132:D4132"/>
    <mergeCell ref="H4108:I4108"/>
    <mergeCell ref="B4255:C4255"/>
    <mergeCell ref="H4032:J4032"/>
    <mergeCell ref="G3963:I3963"/>
    <mergeCell ref="D4194:I4194"/>
    <mergeCell ref="D4195:F4195"/>
    <mergeCell ref="G4195:I4195"/>
    <mergeCell ref="G4125:I4125"/>
    <mergeCell ref="K4064:M4064"/>
    <mergeCell ref="K4003:M4003"/>
    <mergeCell ref="K4032:M4032"/>
    <mergeCell ref="K4004:L4004"/>
    <mergeCell ref="D4263:F4263"/>
    <mergeCell ref="G4263:I4263"/>
    <mergeCell ref="B4266:D4266"/>
    <mergeCell ref="B4485:C4485"/>
    <mergeCell ref="D4485:I4485"/>
    <mergeCell ref="D4488:I4488"/>
    <mergeCell ref="E4132:G4132"/>
    <mergeCell ref="D4258:I4258"/>
    <mergeCell ref="K4169:M4169"/>
    <mergeCell ref="K4170:L4170"/>
    <mergeCell ref="K4205:L4205"/>
    <mergeCell ref="K4206:L4206"/>
    <mergeCell ref="K4171:L4171"/>
    <mergeCell ref="K4172:L4172"/>
    <mergeCell ref="D4358:I4358"/>
    <mergeCell ref="D4359:F4359"/>
    <mergeCell ref="G4359:I4359"/>
    <mergeCell ref="D4362:I4362"/>
    <mergeCell ref="D4363:F4363"/>
    <mergeCell ref="G4363:I4363"/>
    <mergeCell ref="E4164:G4164"/>
    <mergeCell ref="H4164:J4164"/>
    <mergeCell ref="D4296:I4296"/>
    <mergeCell ref="D4297:F4297"/>
    <mergeCell ref="G4297:I4297"/>
    <mergeCell ref="B4300:D4300"/>
    <mergeCell ref="K4340:L4340"/>
    <mergeCell ref="D4060:I4060"/>
    <mergeCell ref="B8102:D8102"/>
    <mergeCell ref="H6656:I6656"/>
    <mergeCell ref="B6667:C6667"/>
    <mergeCell ref="D5127:F5127"/>
    <mergeCell ref="G5127:I5127"/>
    <mergeCell ref="K5135:M5135"/>
    <mergeCell ref="D4653:I4653"/>
    <mergeCell ref="D4656:I4656"/>
    <mergeCell ref="K4630:M4630"/>
    <mergeCell ref="K4635:M4635"/>
    <mergeCell ref="K4636:L4636"/>
    <mergeCell ref="K4637:L4637"/>
    <mergeCell ref="K4638:L4638"/>
    <mergeCell ref="H4640:I4640"/>
    <mergeCell ref="K5130:M5130"/>
    <mergeCell ref="H4974:I4974"/>
    <mergeCell ref="D4657:F4657"/>
    <mergeCell ref="G4657:I4657"/>
    <mergeCell ref="D4660:I4660"/>
    <mergeCell ref="D4661:F4661"/>
    <mergeCell ref="G4661:I4661"/>
    <mergeCell ref="B4664:D4664"/>
    <mergeCell ref="E4664:G4664"/>
    <mergeCell ref="B4921:C4921"/>
    <mergeCell ref="D4921:I4921"/>
    <mergeCell ref="B5130:D5130"/>
    <mergeCell ref="E5130:G5130"/>
    <mergeCell ref="H5130:J5130"/>
    <mergeCell ref="B5019:C5019"/>
    <mergeCell ref="K4932:M4932"/>
    <mergeCell ref="H4674:I4674"/>
    <mergeCell ref="K5170:L5170"/>
    <mergeCell ref="K7910:L7910"/>
    <mergeCell ref="H7912:I7912"/>
    <mergeCell ref="B7923:C7923"/>
    <mergeCell ref="D7923:I7923"/>
    <mergeCell ref="D7996:I7996"/>
    <mergeCell ref="D7997:F7997"/>
    <mergeCell ref="D8027:F8027"/>
    <mergeCell ref="G8027:I8027"/>
    <mergeCell ref="D8030:I8030"/>
    <mergeCell ref="D8031:F8031"/>
    <mergeCell ref="G8031:I8031"/>
    <mergeCell ref="B8034:D8034"/>
    <mergeCell ref="E8034:G8034"/>
    <mergeCell ref="H8034:J8034"/>
    <mergeCell ref="K8034:M8034"/>
    <mergeCell ref="K8039:M8039"/>
    <mergeCell ref="K8040:L8040"/>
    <mergeCell ref="K7973:M7973"/>
    <mergeCell ref="K7974:L7974"/>
    <mergeCell ref="K7975:L7975"/>
    <mergeCell ref="D8260:I8260"/>
    <mergeCell ref="K8239:L8239"/>
    <mergeCell ref="B8285:C8285"/>
    <mergeCell ref="D8285:I8285"/>
    <mergeCell ref="D8288:I8288"/>
    <mergeCell ref="D7927:F7927"/>
    <mergeCell ref="G7927:I7927"/>
    <mergeCell ref="D7930:I7930"/>
    <mergeCell ref="D7931:F7931"/>
    <mergeCell ref="G7931:I7931"/>
    <mergeCell ref="B7934:D7934"/>
    <mergeCell ref="E7934:G7934"/>
    <mergeCell ref="H7934:J7934"/>
    <mergeCell ref="K7934:M7934"/>
    <mergeCell ref="K7939:M7939"/>
    <mergeCell ref="K7940:L7940"/>
    <mergeCell ref="K7941:L7941"/>
    <mergeCell ref="K7942:L7942"/>
    <mergeCell ref="H7944:I7944"/>
    <mergeCell ref="E8134:G8134"/>
    <mergeCell ref="H8134:J8134"/>
    <mergeCell ref="H8144:I8144"/>
    <mergeCell ref="K8134:M8134"/>
    <mergeCell ref="K8139:M8139"/>
    <mergeCell ref="K8140:L8140"/>
    <mergeCell ref="D8127:F8127"/>
    <mergeCell ref="G8127:I8127"/>
    <mergeCell ref="D8130:I8130"/>
    <mergeCell ref="D8131:F8131"/>
    <mergeCell ref="G8131:I8131"/>
    <mergeCell ref="K8142:L8142"/>
    <mergeCell ref="B8123:C8123"/>
    <mergeCell ref="G8257:I8257"/>
    <mergeCell ref="D8261:F8261"/>
    <mergeCell ref="G8261:I8261"/>
    <mergeCell ref="B8232:D8232"/>
    <mergeCell ref="E8232:G8232"/>
    <mergeCell ref="H8232:J8232"/>
    <mergeCell ref="K8232:M8232"/>
    <mergeCell ref="K8237:M8237"/>
    <mergeCell ref="K8238:L8238"/>
    <mergeCell ref="D8224:I8224"/>
    <mergeCell ref="D8225:F8225"/>
    <mergeCell ref="G8225:I8225"/>
    <mergeCell ref="D8228:I8228"/>
    <mergeCell ref="D8229:F8229"/>
    <mergeCell ref="G8229:I8229"/>
    <mergeCell ref="K8367:M8367"/>
    <mergeCell ref="K8368:L8368"/>
    <mergeCell ref="H8362:J8362"/>
    <mergeCell ref="H8296:J8296"/>
    <mergeCell ref="K8296:M8296"/>
    <mergeCell ref="K8301:M8301"/>
    <mergeCell ref="E8362:G8362"/>
    <mergeCell ref="D8324:I8324"/>
    <mergeCell ref="D8325:F8325"/>
    <mergeCell ref="G8325:I8325"/>
    <mergeCell ref="B8328:D8328"/>
    <mergeCell ref="E8328:G8328"/>
    <mergeCell ref="H8328:J8328"/>
    <mergeCell ref="K8328:M8328"/>
    <mergeCell ref="K8333:M8333"/>
    <mergeCell ref="K8334:L8334"/>
    <mergeCell ref="K8335:L8335"/>
    <mergeCell ref="D8984:I8984"/>
    <mergeCell ref="D8985:F8985"/>
    <mergeCell ref="G8985:I8985"/>
    <mergeCell ref="B8988:D8988"/>
    <mergeCell ref="E8988:G8988"/>
    <mergeCell ref="H8988:J8988"/>
    <mergeCell ref="K8988:M8988"/>
    <mergeCell ref="B8813:C8813"/>
    <mergeCell ref="D8813:I8813"/>
    <mergeCell ref="D8816:I8816"/>
    <mergeCell ref="K8829:M8829"/>
    <mergeCell ref="K8830:L8830"/>
    <mergeCell ref="K8831:L8831"/>
    <mergeCell ref="D8587:F8587"/>
    <mergeCell ref="G8587:I8587"/>
    <mergeCell ref="D8590:I8590"/>
    <mergeCell ref="D8591:F8591"/>
    <mergeCell ref="G8591:I8591"/>
    <mergeCell ref="B8594:D8594"/>
    <mergeCell ref="E8594:G8594"/>
    <mergeCell ref="H8594:J8594"/>
    <mergeCell ref="K8594:M8594"/>
    <mergeCell ref="K8832:L8832"/>
    <mergeCell ref="K8824:M8824"/>
    <mergeCell ref="H8834:I8834"/>
    <mergeCell ref="D8817:F8817"/>
    <mergeCell ref="G8817:I8817"/>
    <mergeCell ref="D8820:I8820"/>
    <mergeCell ref="D8821:F8821"/>
    <mergeCell ref="G8821:I8821"/>
    <mergeCell ref="B8824:D8824"/>
    <mergeCell ref="E8824:G8824"/>
    <mergeCell ref="D8557:F8557"/>
    <mergeCell ref="G8557:I8557"/>
    <mergeCell ref="B8560:D8560"/>
    <mergeCell ref="E8560:G8560"/>
    <mergeCell ref="H8560:J8560"/>
    <mergeCell ref="K8560:M8560"/>
    <mergeCell ref="H8044:I8044"/>
    <mergeCell ref="B8157:C8157"/>
    <mergeCell ref="H8168:J8168"/>
    <mergeCell ref="K8168:M8168"/>
    <mergeCell ref="D8556:I8556"/>
    <mergeCell ref="K8362:M8362"/>
    <mergeCell ref="K8173:M8173"/>
    <mergeCell ref="K8174:L8174"/>
    <mergeCell ref="K8175:L8175"/>
    <mergeCell ref="K8176:L8176"/>
    <mergeCell ref="D8253:I8253"/>
    <mergeCell ref="D8256:I8256"/>
    <mergeCell ref="D8257:F8257"/>
    <mergeCell ref="K8302:L8302"/>
    <mergeCell ref="K8303:L8303"/>
    <mergeCell ref="K8304:L8304"/>
    <mergeCell ref="H8306:I8306"/>
    <mergeCell ref="H8178:I8178"/>
    <mergeCell ref="B8253:C8253"/>
    <mergeCell ref="K8240:L8240"/>
    <mergeCell ref="H8242:I8242"/>
    <mergeCell ref="D8157:I8157"/>
    <mergeCell ref="D8160:I8160"/>
    <mergeCell ref="D8161:F8161"/>
    <mergeCell ref="G8161:I8161"/>
    <mergeCell ref="D8164:I8164"/>
    <mergeCell ref="K8993:M8993"/>
    <mergeCell ref="K8994:L8994"/>
    <mergeCell ref="K8995:L8995"/>
    <mergeCell ref="K8996:L8996"/>
    <mergeCell ref="H8998:I8998"/>
    <mergeCell ref="B884:C884"/>
    <mergeCell ref="D884:I884"/>
    <mergeCell ref="D887:I887"/>
    <mergeCell ref="D888:F888"/>
    <mergeCell ref="G888:I888"/>
    <mergeCell ref="D891:I891"/>
    <mergeCell ref="D892:F892"/>
    <mergeCell ref="G892:I892"/>
    <mergeCell ref="B895:D895"/>
    <mergeCell ref="E895:G895"/>
    <mergeCell ref="H895:J895"/>
    <mergeCell ref="K895:M895"/>
    <mergeCell ref="D924:F924"/>
    <mergeCell ref="G924:I924"/>
    <mergeCell ref="B927:D927"/>
    <mergeCell ref="E927:G927"/>
    <mergeCell ref="H927:J927"/>
    <mergeCell ref="K927:M927"/>
    <mergeCell ref="K932:M932"/>
    <mergeCell ref="B8977:C8977"/>
    <mergeCell ref="D8977:I8977"/>
    <mergeCell ref="D8980:I8980"/>
    <mergeCell ref="D8981:F8981"/>
    <mergeCell ref="G8981:I8981"/>
    <mergeCell ref="B7989:C7989"/>
    <mergeCell ref="G956:I956"/>
    <mergeCell ref="B959:D959"/>
    <mergeCell ref="B2091:D2091"/>
    <mergeCell ref="E2091:G2091"/>
    <mergeCell ref="H2091:J2091"/>
    <mergeCell ref="D2053:I2053"/>
    <mergeCell ref="D2054:F2054"/>
    <mergeCell ref="G2054:I2054"/>
    <mergeCell ref="B1278:C1278"/>
    <mergeCell ref="D1278:I1278"/>
    <mergeCell ref="D1281:I1281"/>
    <mergeCell ref="D1282:F1282"/>
    <mergeCell ref="G1282:I1282"/>
    <mergeCell ref="D1285:I1285"/>
    <mergeCell ref="H1267:I1267"/>
    <mergeCell ref="D1419:I1419"/>
    <mergeCell ref="D1254:F1254"/>
    <mergeCell ref="G1254:I1254"/>
    <mergeCell ref="D1214:I1214"/>
    <mergeCell ref="D1217:I1217"/>
    <mergeCell ref="B1225:D1225"/>
    <mergeCell ref="E1225:G1225"/>
    <mergeCell ref="B1246:C1246"/>
    <mergeCell ref="D1218:F1218"/>
    <mergeCell ref="G1218:I1218"/>
    <mergeCell ref="D1221:I1221"/>
    <mergeCell ref="D1222:F1222"/>
    <mergeCell ref="H1299:I1299"/>
    <mergeCell ref="B1312:C1312"/>
    <mergeCell ref="D1312:I1312"/>
    <mergeCell ref="D1315:I1315"/>
    <mergeCell ref="D1316:F1316"/>
    <mergeCell ref="G1316:I1316"/>
    <mergeCell ref="D1319:I1319"/>
    <mergeCell ref="K959:M959"/>
    <mergeCell ref="K964:M964"/>
    <mergeCell ref="K965:L965"/>
    <mergeCell ref="K1131:L1131"/>
    <mergeCell ref="K1132:L1132"/>
    <mergeCell ref="K1133:L1133"/>
    <mergeCell ref="H1135:I1135"/>
    <mergeCell ref="D1121:I1121"/>
    <mergeCell ref="D1122:F1122"/>
    <mergeCell ref="G1122:I1122"/>
    <mergeCell ref="B1180:C1180"/>
    <mergeCell ref="D1180:I1180"/>
    <mergeCell ref="D1183:I1183"/>
    <mergeCell ref="K966:L966"/>
    <mergeCell ref="K967:L967"/>
    <mergeCell ref="H959:J959"/>
    <mergeCell ref="D982:I982"/>
    <mergeCell ref="D985:I985"/>
    <mergeCell ref="D986:F986"/>
    <mergeCell ref="E1025:G1025"/>
    <mergeCell ref="H1059:J1059"/>
    <mergeCell ref="B1157:D1157"/>
    <mergeCell ref="H1103:I1103"/>
    <mergeCell ref="D1017:I1017"/>
    <mergeCell ref="D990:F990"/>
    <mergeCell ref="G990:I990"/>
    <mergeCell ref="B993:D993"/>
    <mergeCell ref="B1114:C1114"/>
    <mergeCell ref="D1114:I1114"/>
    <mergeCell ref="B1125:D1125"/>
    <mergeCell ref="E1125:G1125"/>
    <mergeCell ref="D1056:F1056"/>
    <mergeCell ref="D2542:F2542"/>
    <mergeCell ref="K2197:L2197"/>
    <mergeCell ref="K2198:L2198"/>
    <mergeCell ref="D2416:F2416"/>
    <mergeCell ref="G2416:I2416"/>
    <mergeCell ref="G2216:I2216"/>
    <mergeCell ref="D2219:I2219"/>
    <mergeCell ref="K2255:M2255"/>
    <mergeCell ref="K2419:M2419"/>
    <mergeCell ref="K2426:L2426"/>
    <mergeCell ref="E1059:G1059"/>
    <mergeCell ref="K1289:M1289"/>
    <mergeCell ref="K1294:M1294"/>
    <mergeCell ref="K1295:L1295"/>
    <mergeCell ref="K1296:L1296"/>
    <mergeCell ref="G1150:I1150"/>
    <mergeCell ref="D1153:I1153"/>
    <mergeCell ref="D1154:F1154"/>
    <mergeCell ref="G1154:I1154"/>
    <mergeCell ref="E1157:G1157"/>
    <mergeCell ref="H1157:J1157"/>
    <mergeCell ref="D1150:F1150"/>
    <mergeCell ref="H2321:J2321"/>
    <mergeCell ref="D2510:F2510"/>
    <mergeCell ref="G2510:I2510"/>
    <mergeCell ref="B2385:D2385"/>
    <mergeCell ref="H2233:I2233"/>
    <mergeCell ref="D1246:I1246"/>
    <mergeCell ref="D1249:I1249"/>
    <mergeCell ref="D1250:F1250"/>
    <mergeCell ref="G1250:I1250"/>
    <mergeCell ref="D1253:I1253"/>
    <mergeCell ref="D2573:I2573"/>
    <mergeCell ref="D2282:F2282"/>
    <mergeCell ref="G2282:I2282"/>
    <mergeCell ref="D2285:I2285"/>
    <mergeCell ref="B2223:D2223"/>
    <mergeCell ref="E2223:G2223"/>
    <mergeCell ref="K2549:M2549"/>
    <mergeCell ref="K2554:M2554"/>
    <mergeCell ref="K2555:L2555"/>
    <mergeCell ref="K2556:L2556"/>
    <mergeCell ref="D2513:I2513"/>
    <mergeCell ref="H2223:J2223"/>
    <mergeCell ref="D2570:I2570"/>
    <mergeCell ref="B2506:C2506"/>
    <mergeCell ref="D2506:I2506"/>
    <mergeCell ref="K2557:L2557"/>
    <mergeCell ref="B2374:C2374"/>
    <mergeCell ref="D2374:I2374"/>
    <mergeCell ref="D2377:I2377"/>
    <mergeCell ref="D2378:F2378"/>
    <mergeCell ref="G2378:I2378"/>
    <mergeCell ref="K2359:L2359"/>
    <mergeCell ref="G2314:I2314"/>
    <mergeCell ref="D2317:I2317"/>
    <mergeCell ref="E2321:G2321"/>
    <mergeCell ref="D2346:F2346"/>
    <mergeCell ref="G2346:I2346"/>
    <mergeCell ref="D2349:I2349"/>
    <mergeCell ref="D2350:F2350"/>
    <mergeCell ref="G2350:I2350"/>
    <mergeCell ref="D2382:F2382"/>
    <mergeCell ref="G2382:I2382"/>
    <mergeCell ref="D2671:I2671"/>
    <mergeCell ref="D2672:F2672"/>
    <mergeCell ref="B2679:D2679"/>
    <mergeCell ref="E2679:G2679"/>
    <mergeCell ref="B3096:C3096"/>
    <mergeCell ref="D3096:I3096"/>
    <mergeCell ref="D3099:I3099"/>
    <mergeCell ref="D3100:F3100"/>
    <mergeCell ref="D3167:I3167"/>
    <mergeCell ref="D3168:F3168"/>
    <mergeCell ref="G3168:I3168"/>
    <mergeCell ref="D3171:I3171"/>
    <mergeCell ref="B2943:D2943"/>
    <mergeCell ref="E2943:G2943"/>
    <mergeCell ref="H2943:J2943"/>
    <mergeCell ref="B3107:D3107"/>
    <mergeCell ref="D2940:F2940"/>
    <mergeCell ref="B3041:D3041"/>
    <mergeCell ref="E3041:G3041"/>
    <mergeCell ref="H3041:J3041"/>
    <mergeCell ref="H2679:J2679"/>
    <mergeCell ref="H2721:I2721"/>
    <mergeCell ref="H3051:I3051"/>
    <mergeCell ref="H3141:J3141"/>
    <mergeCell ref="B2734:C2734"/>
    <mergeCell ref="D2734:I2734"/>
    <mergeCell ref="H2787:I2787"/>
    <mergeCell ref="G2672:I2672"/>
    <mergeCell ref="E2777:G2777"/>
    <mergeCell ref="H2777:J2777"/>
    <mergeCell ref="B2700:C2700"/>
    <mergeCell ref="D2700:I2700"/>
    <mergeCell ref="B2711:D2711"/>
    <mergeCell ref="E2711:G2711"/>
    <mergeCell ref="D2703:I2703"/>
    <mergeCell ref="G3306:I3306"/>
    <mergeCell ref="B3309:D3309"/>
    <mergeCell ref="E3309:G3309"/>
    <mergeCell ref="H3309:J3309"/>
    <mergeCell ref="K3309:M3309"/>
    <mergeCell ref="K3112:M3112"/>
    <mergeCell ref="K3113:L3113"/>
    <mergeCell ref="K3114:L3114"/>
    <mergeCell ref="H3107:J3107"/>
    <mergeCell ref="K3243:M3243"/>
    <mergeCell ref="H3185:I3185"/>
    <mergeCell ref="D3164:I3164"/>
    <mergeCell ref="D3268:F3268"/>
    <mergeCell ref="B3164:C3164"/>
    <mergeCell ref="E3175:G3175"/>
    <mergeCell ref="H3175:J3175"/>
    <mergeCell ref="B3209:D3209"/>
    <mergeCell ref="E3209:G3209"/>
    <mergeCell ref="B3232:C3232"/>
    <mergeCell ref="D3232:I3232"/>
    <mergeCell ref="D3235:I3235"/>
    <mergeCell ref="K3216:L3216"/>
    <mergeCell ref="K3217:L3217"/>
    <mergeCell ref="H3219:I3219"/>
    <mergeCell ref="G3172:I3172"/>
    <mergeCell ref="B3264:C3264"/>
    <mergeCell ref="D3264:I3264"/>
    <mergeCell ref="K3209:M3209"/>
    <mergeCell ref="K3214:M3214"/>
    <mergeCell ref="B3363:C3363"/>
    <mergeCell ref="D3395:I3395"/>
    <mergeCell ref="D3398:I3398"/>
    <mergeCell ref="D3399:F3399"/>
    <mergeCell ref="G3399:I3399"/>
    <mergeCell ref="D3363:I3363"/>
    <mergeCell ref="K3481:L3481"/>
    <mergeCell ref="K3251:L3251"/>
    <mergeCell ref="H3406:J3406"/>
    <mergeCell ref="K3406:M3406"/>
    <mergeCell ref="K3411:M3411"/>
    <mergeCell ref="H3341:J3341"/>
    <mergeCell ref="K3341:M3341"/>
    <mergeCell ref="K3346:M3346"/>
    <mergeCell ref="K3347:L3347"/>
    <mergeCell ref="K3348:L3348"/>
    <mergeCell ref="K3448:L3448"/>
    <mergeCell ref="K3283:L3283"/>
    <mergeCell ref="D3337:I3337"/>
    <mergeCell ref="D3338:F3338"/>
    <mergeCell ref="G3338:I3338"/>
    <mergeCell ref="B3463:C3463"/>
    <mergeCell ref="D3366:I3366"/>
    <mergeCell ref="D3367:F3367"/>
    <mergeCell ref="G3367:I3367"/>
    <mergeCell ref="B3341:D3341"/>
    <mergeCell ref="E3341:G3341"/>
    <mergeCell ref="K3316:L3316"/>
    <mergeCell ref="K3349:L3349"/>
    <mergeCell ref="H3351:I3351"/>
    <mergeCell ref="H3450:I3450"/>
    <mergeCell ref="K3281:L3281"/>
    <mergeCell ref="D3330:I3330"/>
    <mergeCell ref="D3333:I3333"/>
    <mergeCell ref="D3334:F3334"/>
    <mergeCell ref="G3334:I3334"/>
    <mergeCell ref="G3236:I3236"/>
    <mergeCell ref="D3239:I3239"/>
    <mergeCell ref="D3240:F3240"/>
    <mergeCell ref="G3240:I3240"/>
    <mergeCell ref="G3268:I3268"/>
    <mergeCell ref="D3271:I3271"/>
    <mergeCell ref="D3272:F3272"/>
    <mergeCell ref="G3272:I3272"/>
    <mergeCell ref="K3215:L3215"/>
    <mergeCell ref="B3298:C3298"/>
    <mergeCell ref="H3275:J3275"/>
    <mergeCell ref="B3243:D3243"/>
    <mergeCell ref="D3302:F3302"/>
    <mergeCell ref="G3302:I3302"/>
    <mergeCell ref="K3314:M3314"/>
    <mergeCell ref="K3315:L3315"/>
    <mergeCell ref="H3253:I3253"/>
    <mergeCell ref="K3275:M3275"/>
    <mergeCell ref="K3282:L3282"/>
    <mergeCell ref="D3371:F3371"/>
    <mergeCell ref="B3395:C3395"/>
    <mergeCell ref="B3672:D3672"/>
    <mergeCell ref="E3672:G3672"/>
    <mergeCell ref="K3547:L3547"/>
    <mergeCell ref="K3508:M3508"/>
    <mergeCell ref="K3513:M3513"/>
    <mergeCell ref="K3514:L3514"/>
    <mergeCell ref="K3515:L3515"/>
    <mergeCell ref="K3516:L3516"/>
    <mergeCell ref="K3440:M3440"/>
    <mergeCell ref="K3413:L3413"/>
    <mergeCell ref="K3414:L3414"/>
    <mergeCell ref="H3416:I3416"/>
    <mergeCell ref="K3447:L3447"/>
    <mergeCell ref="D3436:I3436"/>
    <mergeCell ref="D3635:F3635"/>
    <mergeCell ref="D3533:F3533"/>
    <mergeCell ref="D3463:I3463"/>
    <mergeCell ref="D3501:F3501"/>
    <mergeCell ref="D3536:I3536"/>
    <mergeCell ref="D3537:F3537"/>
    <mergeCell ref="H3540:J3540"/>
    <mergeCell ref="G3665:I3665"/>
    <mergeCell ref="D3668:I3668"/>
    <mergeCell ref="D3669:F3669"/>
    <mergeCell ref="K3614:L3614"/>
    <mergeCell ref="B3563:C3563"/>
    <mergeCell ref="D3563:I3563"/>
    <mergeCell ref="K3379:M3379"/>
    <mergeCell ref="K3380:L3380"/>
    <mergeCell ref="K3381:L3381"/>
    <mergeCell ref="G3501:I3501"/>
    <mergeCell ref="D3504:I3504"/>
    <mergeCell ref="D3505:F3505"/>
    <mergeCell ref="G3505:I3505"/>
    <mergeCell ref="B3508:D3508"/>
    <mergeCell ref="E3508:G3508"/>
    <mergeCell ref="H3508:J3508"/>
    <mergeCell ref="H3518:I3518"/>
    <mergeCell ref="D3566:I3566"/>
    <mergeCell ref="D3567:F3567"/>
    <mergeCell ref="G3567:I3567"/>
    <mergeCell ref="K3546:L3546"/>
    <mergeCell ref="H3574:J3574"/>
    <mergeCell ref="K3574:M3574"/>
    <mergeCell ref="K3579:M3579"/>
    <mergeCell ref="K3580:L3580"/>
    <mergeCell ref="K3540:M3540"/>
    <mergeCell ref="G3537:I3537"/>
    <mergeCell ref="E3802:G3802"/>
    <mergeCell ref="H3802:J3802"/>
    <mergeCell ref="K3802:M3802"/>
    <mergeCell ref="G3635:I3635"/>
    <mergeCell ref="B3638:D3638"/>
    <mergeCell ref="E3638:G3638"/>
    <mergeCell ref="H3638:J3638"/>
    <mergeCell ref="K3638:M3638"/>
    <mergeCell ref="K3643:M3643"/>
    <mergeCell ref="K3644:L3644"/>
    <mergeCell ref="K3645:L3645"/>
    <mergeCell ref="K3646:L3646"/>
    <mergeCell ref="H3648:I3648"/>
    <mergeCell ref="G3669:I3669"/>
    <mergeCell ref="B3661:C3661"/>
    <mergeCell ref="B3574:D3574"/>
    <mergeCell ref="E3574:G3574"/>
    <mergeCell ref="H3584:I3584"/>
    <mergeCell ref="H3672:J3672"/>
    <mergeCell ref="D3693:I3693"/>
    <mergeCell ref="D3696:I3696"/>
    <mergeCell ref="K4872:L4872"/>
    <mergeCell ref="H4874:I4874"/>
    <mergeCell ref="B4987:C4987"/>
    <mergeCell ref="K3875:L3875"/>
    <mergeCell ref="K3876:L3876"/>
    <mergeCell ref="H3878:I3878"/>
    <mergeCell ref="D3921:I3921"/>
    <mergeCell ref="G3701:I3701"/>
    <mergeCell ref="D3697:F3697"/>
    <mergeCell ref="G3697:I3697"/>
    <mergeCell ref="D3700:I3700"/>
    <mergeCell ref="B3704:D3704"/>
    <mergeCell ref="E3704:G3704"/>
    <mergeCell ref="D3861:F3861"/>
    <mergeCell ref="G3861:I3861"/>
    <mergeCell ref="D3864:I3864"/>
    <mergeCell ref="D3865:F3865"/>
    <mergeCell ref="G3865:I3865"/>
    <mergeCell ref="B3868:D3868"/>
    <mergeCell ref="E3868:G3868"/>
    <mergeCell ref="H3868:J3868"/>
    <mergeCell ref="B3802:D3802"/>
    <mergeCell ref="D3892:I3892"/>
    <mergeCell ref="D3701:F3701"/>
    <mergeCell ref="G3765:I3765"/>
    <mergeCell ref="B3768:D3768"/>
    <mergeCell ref="E3768:G3768"/>
    <mergeCell ref="H3768:J3768"/>
    <mergeCell ref="B3921:C3921"/>
    <mergeCell ref="H3812:I3812"/>
    <mergeCell ref="G3893:I3893"/>
    <mergeCell ref="K3773:M3773"/>
    <mergeCell ref="K5264:M5264"/>
    <mergeCell ref="K5269:M5269"/>
    <mergeCell ref="K5270:L5270"/>
    <mergeCell ref="K5172:L5172"/>
    <mergeCell ref="H5174:I5174"/>
    <mergeCell ref="D4724:I4724"/>
    <mergeCell ref="D4725:F4725"/>
    <mergeCell ref="H5030:J5030"/>
    <mergeCell ref="B4732:D4732"/>
    <mergeCell ref="D4828:I4828"/>
    <mergeCell ref="D4829:F4829"/>
    <mergeCell ref="G4829:I4829"/>
    <mergeCell ref="B4832:D4832"/>
    <mergeCell ref="E4832:G4832"/>
    <mergeCell ref="H4832:J4832"/>
    <mergeCell ref="G4763:I4763"/>
    <mergeCell ref="K4840:L4840"/>
    <mergeCell ref="D4793:F4793"/>
    <mergeCell ref="E5164:G5164"/>
    <mergeCell ref="H5164:J5164"/>
    <mergeCell ref="K5164:M5164"/>
    <mergeCell ref="K5169:M5169"/>
    <mergeCell ref="K4869:M4869"/>
    <mergeCell ref="K4870:L4870"/>
    <mergeCell ref="K4938:L4938"/>
    <mergeCell ref="D4924:I4924"/>
    <mergeCell ref="K5030:M5030"/>
    <mergeCell ref="G5023:I5023"/>
    <mergeCell ref="D5026:I5026"/>
    <mergeCell ref="H4842:I4842"/>
    <mergeCell ref="K4871:L4871"/>
    <mergeCell ref="D4824:I4824"/>
    <mergeCell ref="D5256:I5256"/>
    <mergeCell ref="D5160:I5160"/>
    <mergeCell ref="D5161:F5161"/>
    <mergeCell ref="G5161:I5161"/>
    <mergeCell ref="B5287:C5287"/>
    <mergeCell ref="D5287:I5287"/>
    <mergeCell ref="D5290:I5290"/>
    <mergeCell ref="K4964:M4964"/>
    <mergeCell ref="D5019:I5019"/>
    <mergeCell ref="D5022:I5022"/>
    <mergeCell ref="D5023:F5023"/>
    <mergeCell ref="D5291:F5291"/>
    <mergeCell ref="G5291:I5291"/>
    <mergeCell ref="K5005:L5005"/>
    <mergeCell ref="K5006:L5006"/>
    <mergeCell ref="H5008:I5008"/>
    <mergeCell ref="D5027:F5027"/>
    <mergeCell ref="G5027:I5027"/>
    <mergeCell ref="B5030:D5030"/>
    <mergeCell ref="E5030:G5030"/>
    <mergeCell ref="K5038:L5038"/>
    <mergeCell ref="H5040:I5040"/>
    <mergeCell ref="B5119:C5119"/>
    <mergeCell ref="D5119:I5119"/>
    <mergeCell ref="D5122:I5122"/>
    <mergeCell ref="K5136:L5136"/>
    <mergeCell ref="K5137:L5137"/>
    <mergeCell ref="K5138:L5138"/>
    <mergeCell ref="H5140:I5140"/>
    <mergeCell ref="K5035:M5035"/>
    <mergeCell ref="K5036:L5036"/>
    <mergeCell ref="E4964:G4964"/>
    <mergeCell ref="B5085:C5085"/>
    <mergeCell ref="D5085:I5085"/>
    <mergeCell ref="D5088:I5088"/>
    <mergeCell ref="D5089:F5089"/>
    <mergeCell ref="G5089:I5089"/>
    <mergeCell ref="D5092:I5092"/>
    <mergeCell ref="D5093:F5093"/>
    <mergeCell ref="G5093:I5093"/>
    <mergeCell ref="B5096:D5096"/>
    <mergeCell ref="E5096:G5096"/>
    <mergeCell ref="H5096:J5096"/>
    <mergeCell ref="K5096:M5096"/>
    <mergeCell ref="K5101:M5101"/>
    <mergeCell ref="K5102:L5102"/>
    <mergeCell ref="K5205:L5205"/>
    <mergeCell ref="K5206:L5206"/>
    <mergeCell ref="H5208:I5208"/>
    <mergeCell ref="K5103:L5103"/>
    <mergeCell ref="K5104:L5104"/>
    <mergeCell ref="H5106:I5106"/>
    <mergeCell ref="B5187:C5187"/>
    <mergeCell ref="D5187:I5187"/>
    <mergeCell ref="D5156:I5156"/>
    <mergeCell ref="D5157:F5157"/>
    <mergeCell ref="G5157:I5157"/>
    <mergeCell ref="K5171:L5171"/>
    <mergeCell ref="E5396:G5396"/>
    <mergeCell ref="H5396:J5396"/>
    <mergeCell ref="D5385:I5385"/>
    <mergeCell ref="D5388:I5388"/>
    <mergeCell ref="D5389:F5389"/>
    <mergeCell ref="G5389:I5389"/>
    <mergeCell ref="D5392:I5392"/>
    <mergeCell ref="D5393:F5393"/>
    <mergeCell ref="G5393:I5393"/>
    <mergeCell ref="B5385:C5385"/>
    <mergeCell ref="K5336:L5336"/>
    <mergeCell ref="K5337:L5337"/>
    <mergeCell ref="K5338:L5338"/>
    <mergeCell ref="H5340:I5340"/>
    <mergeCell ref="E5298:G5298"/>
    <mergeCell ref="H5298:J5298"/>
    <mergeCell ref="K5298:M5298"/>
    <mergeCell ref="G5687:I5687"/>
    <mergeCell ref="D5690:I5690"/>
    <mergeCell ref="K5401:M5401"/>
    <mergeCell ref="K5496:M5496"/>
    <mergeCell ref="B5553:C5553"/>
    <mergeCell ref="D5553:I5553"/>
    <mergeCell ref="K5572:L5572"/>
    <mergeCell ref="H5574:I5574"/>
    <mergeCell ref="G5425:I5425"/>
    <mergeCell ref="B5428:D5428"/>
    <mergeCell ref="E5428:G5428"/>
    <mergeCell ref="H5428:J5428"/>
    <mergeCell ref="K5428:M5428"/>
    <mergeCell ref="K5433:M5433"/>
    <mergeCell ref="K5434:L5434"/>
    <mergeCell ref="K5435:L5435"/>
    <mergeCell ref="K5436:L5436"/>
    <mergeCell ref="B5596:D5596"/>
    <mergeCell ref="E5596:G5596"/>
    <mergeCell ref="H5596:J5596"/>
    <mergeCell ref="K5596:M5596"/>
    <mergeCell ref="E5564:G5564"/>
    <mergeCell ref="H5564:J5564"/>
    <mergeCell ref="K5564:M5564"/>
    <mergeCell ref="K5569:M5569"/>
    <mergeCell ref="D5424:I5424"/>
    <mergeCell ref="D5425:F5425"/>
    <mergeCell ref="H5438:I5438"/>
    <mergeCell ref="D5451:I5451"/>
    <mergeCell ref="D5454:I5454"/>
    <mergeCell ref="H5638:I5638"/>
    <mergeCell ref="B5651:C5651"/>
    <mergeCell ref="K6523:M6523"/>
    <mergeCell ref="K6524:L6524"/>
    <mergeCell ref="K6525:L6525"/>
    <mergeCell ref="K6526:L6526"/>
    <mergeCell ref="D6606:I6606"/>
    <mergeCell ref="D6861:I6861"/>
    <mergeCell ref="D6642:I6642"/>
    <mergeCell ref="B6507:C6507"/>
    <mergeCell ref="D6507:I6507"/>
    <mergeCell ref="K6557:L6557"/>
    <mergeCell ref="D6539:I6539"/>
    <mergeCell ref="B5298:D5298"/>
    <mergeCell ref="G5361:I5361"/>
    <mergeCell ref="B5364:D5364"/>
    <mergeCell ref="E5364:G5364"/>
    <mergeCell ref="H5364:J5364"/>
    <mergeCell ref="K5364:M5364"/>
    <mergeCell ref="K5369:M5369"/>
    <mergeCell ref="K5370:L5370"/>
    <mergeCell ref="K5371:L5371"/>
    <mergeCell ref="K5372:L5372"/>
    <mergeCell ref="H5374:I5374"/>
    <mergeCell ref="B5683:C5683"/>
    <mergeCell ref="D5683:I5683"/>
    <mergeCell ref="D5686:I5686"/>
    <mergeCell ref="D5687:F5687"/>
    <mergeCell ref="B5960:D5960"/>
    <mergeCell ref="E5960:G5960"/>
    <mergeCell ref="B5883:C5883"/>
    <mergeCell ref="D5883:I5883"/>
    <mergeCell ref="D5886:I5886"/>
    <mergeCell ref="D5887:F5887"/>
    <mergeCell ref="B6115:C6115"/>
    <mergeCell ref="D6115:I6115"/>
    <mergeCell ref="D6118:I6118"/>
    <mergeCell ref="D6119:F6119"/>
    <mergeCell ref="G6119:I6119"/>
    <mergeCell ref="D6122:I6122"/>
    <mergeCell ref="D6123:F6123"/>
    <mergeCell ref="G6123:I6123"/>
    <mergeCell ref="B6126:D6126"/>
    <mergeCell ref="E6126:G6126"/>
    <mergeCell ref="H6126:J6126"/>
    <mergeCell ref="K6126:M6126"/>
    <mergeCell ref="K6131:M6131"/>
    <mergeCell ref="K6132:L6132"/>
    <mergeCell ref="K6133:L6133"/>
    <mergeCell ref="K6134:L6134"/>
    <mergeCell ref="H6136:I6136"/>
    <mergeCell ref="D6635:I6635"/>
    <mergeCell ref="K6678:M6678"/>
    <mergeCell ref="D6607:F6607"/>
    <mergeCell ref="H6560:I6560"/>
    <mergeCell ref="B6571:C6571"/>
    <mergeCell ref="D6571:I6571"/>
    <mergeCell ref="D6574:I6574"/>
    <mergeCell ref="B6603:C6603"/>
    <mergeCell ref="D6603:I6603"/>
    <mergeCell ref="G6579:I6579"/>
    <mergeCell ref="B6582:D6582"/>
    <mergeCell ref="E6582:G6582"/>
    <mergeCell ref="H6582:J6582"/>
    <mergeCell ref="K6582:M6582"/>
    <mergeCell ref="G6671:I6671"/>
    <mergeCell ref="D6674:I6674"/>
    <mergeCell ref="D6638:I6638"/>
    <mergeCell ref="D6639:F6639"/>
    <mergeCell ref="G6639:I6639"/>
    <mergeCell ref="K6654:L6654"/>
    <mergeCell ref="B6646:D6646"/>
    <mergeCell ref="H6646:J6646"/>
    <mergeCell ref="K6646:M6646"/>
    <mergeCell ref="K6651:M6651"/>
    <mergeCell ref="K6652:L6652"/>
    <mergeCell ref="K6653:L6653"/>
    <mergeCell ref="D7794:I7794"/>
    <mergeCell ref="D6675:F6675"/>
    <mergeCell ref="G6675:I6675"/>
    <mergeCell ref="K6880:L6880"/>
    <mergeCell ref="H6882:I6882"/>
    <mergeCell ref="B6699:C6699"/>
    <mergeCell ref="K7177:M7177"/>
    <mergeCell ref="K6911:L6911"/>
    <mergeCell ref="K6945:L6945"/>
    <mergeCell ref="K6946:L6946"/>
    <mergeCell ref="H6948:I6948"/>
    <mergeCell ref="B6961:C6961"/>
    <mergeCell ref="D6961:I6961"/>
    <mergeCell ref="D6964:I6964"/>
    <mergeCell ref="D6965:F6965"/>
    <mergeCell ref="G6965:I6965"/>
    <mergeCell ref="D6968:I6968"/>
    <mergeCell ref="G6703:I6703"/>
    <mergeCell ref="D6706:I6706"/>
    <mergeCell ref="D6707:F6707"/>
    <mergeCell ref="G6707:I6707"/>
    <mergeCell ref="B6678:D6678"/>
    <mergeCell ref="K6683:M6683"/>
    <mergeCell ref="K6684:L6684"/>
    <mergeCell ref="K6685:L6685"/>
    <mergeCell ref="K6686:L6686"/>
    <mergeCell ref="H6688:I6688"/>
    <mergeCell ref="B6731:C6731"/>
    <mergeCell ref="D6731:I6731"/>
    <mergeCell ref="D6734:I6734"/>
    <mergeCell ref="D6735:F6735"/>
    <mergeCell ref="G6735:I6735"/>
    <mergeCell ref="B7791:C7791"/>
    <mergeCell ref="D7791:I7791"/>
    <mergeCell ref="D6703:F6703"/>
    <mergeCell ref="D6738:I6738"/>
    <mergeCell ref="E6872:G6872"/>
    <mergeCell ref="H6872:J6872"/>
    <mergeCell ref="D6833:F6833"/>
    <mergeCell ref="G6833:I6833"/>
    <mergeCell ref="K6814:L6814"/>
    <mergeCell ref="K6815:L6815"/>
    <mergeCell ref="K6816:L6816"/>
    <mergeCell ref="H6818:I6818"/>
    <mergeCell ref="D6770:I6770"/>
    <mergeCell ref="D6771:F6771"/>
    <mergeCell ref="G6771:I6771"/>
    <mergeCell ref="D6864:I6864"/>
    <mergeCell ref="K6938:M6938"/>
    <mergeCell ref="B6861:C6861"/>
    <mergeCell ref="B6774:D6774"/>
    <mergeCell ref="E6774:G6774"/>
    <mergeCell ref="H6774:J6774"/>
    <mergeCell ref="B6829:C6829"/>
    <mergeCell ref="D6829:I6829"/>
    <mergeCell ref="D6832:I6832"/>
    <mergeCell ref="B6893:C6893"/>
    <mergeCell ref="D6893:I6893"/>
    <mergeCell ref="D6896:I6896"/>
    <mergeCell ref="B7561:C7561"/>
    <mergeCell ref="D7561:I7561"/>
    <mergeCell ref="B6972:D6972"/>
    <mergeCell ref="H6742:J6742"/>
    <mergeCell ref="K6742:M6742"/>
    <mergeCell ref="K6747:M6747"/>
    <mergeCell ref="K6780:L6780"/>
    <mergeCell ref="K6781:L6781"/>
    <mergeCell ref="K6782:L6782"/>
    <mergeCell ref="H6784:I6784"/>
    <mergeCell ref="K6872:M6872"/>
    <mergeCell ref="K6877:M6877"/>
    <mergeCell ref="K6878:L6878"/>
    <mergeCell ref="K6879:L6879"/>
    <mergeCell ref="K6813:M6813"/>
    <mergeCell ref="K6840:M6840"/>
    <mergeCell ref="K6845:M6845"/>
    <mergeCell ref="K6846:L6846"/>
    <mergeCell ref="K6847:L6847"/>
    <mergeCell ref="K6848:L6848"/>
    <mergeCell ref="K6779:M6779"/>
    <mergeCell ref="D6699:I6699"/>
    <mergeCell ref="D6702:I6702"/>
    <mergeCell ref="D6739:F6739"/>
    <mergeCell ref="G6739:I6739"/>
    <mergeCell ref="B6742:D6742"/>
    <mergeCell ref="E6742:G6742"/>
    <mergeCell ref="D6836:I6836"/>
    <mergeCell ref="D6837:F6837"/>
    <mergeCell ref="G6837:I6837"/>
    <mergeCell ref="B6808:D6808"/>
    <mergeCell ref="E6808:G6808"/>
    <mergeCell ref="H6808:J6808"/>
    <mergeCell ref="K6808:M6808"/>
    <mergeCell ref="H6518:J6518"/>
    <mergeCell ref="D6610:I6610"/>
    <mergeCell ref="D6611:F6611"/>
    <mergeCell ref="G6611:I6611"/>
    <mergeCell ref="B6614:D6614"/>
    <mergeCell ref="E6614:G6614"/>
    <mergeCell ref="H6614:J6614"/>
    <mergeCell ref="K6614:M6614"/>
    <mergeCell ref="K6619:M6619"/>
    <mergeCell ref="K6620:L6620"/>
    <mergeCell ref="D6643:F6643"/>
    <mergeCell ref="G6643:I6643"/>
    <mergeCell ref="H6550:J6550"/>
    <mergeCell ref="K6587:M6587"/>
    <mergeCell ref="K6588:L6588"/>
    <mergeCell ref="K6589:L6589"/>
    <mergeCell ref="K6590:L6590"/>
    <mergeCell ref="H6592:I6592"/>
    <mergeCell ref="H6528:I6528"/>
    <mergeCell ref="B6539:C6539"/>
    <mergeCell ref="G6607:I6607"/>
    <mergeCell ref="D6575:F6575"/>
    <mergeCell ref="G6575:I6575"/>
    <mergeCell ref="D6578:I6578"/>
    <mergeCell ref="D6579:F6579"/>
    <mergeCell ref="D6546:I6546"/>
    <mergeCell ref="K6550:M6550"/>
    <mergeCell ref="K6555:M6555"/>
    <mergeCell ref="K6621:L6621"/>
    <mergeCell ref="K6622:L6622"/>
    <mergeCell ref="H6624:I6624"/>
    <mergeCell ref="B6635:C6635"/>
    <mergeCell ref="K7041:M7041"/>
    <mergeCell ref="K7042:L7042"/>
    <mergeCell ref="K7809:L7809"/>
    <mergeCell ref="B7372:D7372"/>
    <mergeCell ref="E7372:G7372"/>
    <mergeCell ref="H7372:J7372"/>
    <mergeCell ref="G7535:I7535"/>
    <mergeCell ref="B7538:D7538"/>
    <mergeCell ref="E7538:G7538"/>
    <mergeCell ref="H7538:J7538"/>
    <mergeCell ref="D7535:F7535"/>
    <mergeCell ref="K7378:L7378"/>
    <mergeCell ref="K7278:L7278"/>
    <mergeCell ref="D7269:F7269"/>
    <mergeCell ref="G7269:I7269"/>
    <mergeCell ref="K7346:L7346"/>
    <mergeCell ref="H7348:I7348"/>
    <mergeCell ref="D7335:F7335"/>
    <mergeCell ref="K7808:L7808"/>
    <mergeCell ref="K7044:L7044"/>
    <mergeCell ref="H7046:I7046"/>
    <mergeCell ref="B7161:C7161"/>
    <mergeCell ref="D7368:I7368"/>
    <mergeCell ref="D7369:F7369"/>
    <mergeCell ref="G7369:I7369"/>
    <mergeCell ref="K7580:L7580"/>
    <mergeCell ref="G7063:I7063"/>
    <mergeCell ref="K7138:M7138"/>
    <mergeCell ref="K7143:M7143"/>
    <mergeCell ref="K7144:L7144"/>
    <mergeCell ref="K7145:L7145"/>
    <mergeCell ref="K7146:L7146"/>
    <mergeCell ref="E6938:G6938"/>
    <mergeCell ref="H6938:J6938"/>
    <mergeCell ref="K6943:M6943"/>
    <mergeCell ref="K6944:L6944"/>
    <mergeCell ref="D7265:F7265"/>
    <mergeCell ref="G7265:I7265"/>
    <mergeCell ref="D7268:I7268"/>
    <mergeCell ref="K7807:M7807"/>
    <mergeCell ref="K8272:L8272"/>
    <mergeCell ref="H8274:I8274"/>
    <mergeCell ref="B8351:C8351"/>
    <mergeCell ref="D8351:I8351"/>
    <mergeCell ref="D8354:I8354"/>
    <mergeCell ref="D8355:F8355"/>
    <mergeCell ref="G8355:I8355"/>
    <mergeCell ref="D8358:I8358"/>
    <mergeCell ref="D8359:F8359"/>
    <mergeCell ref="G8359:I8359"/>
    <mergeCell ref="D8289:F8289"/>
    <mergeCell ref="G8289:I8289"/>
    <mergeCell ref="D8292:I8292"/>
    <mergeCell ref="D8293:F8293"/>
    <mergeCell ref="G8293:I8293"/>
    <mergeCell ref="B8296:D8296"/>
    <mergeCell ref="E8296:G8296"/>
    <mergeCell ref="B8317:C8317"/>
    <mergeCell ref="D8317:I8317"/>
    <mergeCell ref="D8320:I8320"/>
    <mergeCell ref="D8321:F8321"/>
    <mergeCell ref="G8321:I8321"/>
    <mergeCell ref="B8264:D8264"/>
    <mergeCell ref="E8264:G8264"/>
    <mergeCell ref="H8264:J8264"/>
    <mergeCell ref="K8264:M8264"/>
    <mergeCell ref="K8269:M8269"/>
    <mergeCell ref="K8270:L8270"/>
    <mergeCell ref="K8271:L8271"/>
    <mergeCell ref="B7857:C7857"/>
    <mergeCell ref="D7857:I7857"/>
    <mergeCell ref="D7860:I7860"/>
    <mergeCell ref="D7861:F7861"/>
    <mergeCell ref="G7861:I7861"/>
    <mergeCell ref="D7864:I7864"/>
    <mergeCell ref="D7865:F7865"/>
    <mergeCell ref="G7865:I7865"/>
    <mergeCell ref="B7868:D7868"/>
    <mergeCell ref="E7868:G7868"/>
    <mergeCell ref="K7810:L7810"/>
    <mergeCell ref="K7802:M7802"/>
    <mergeCell ref="H7812:I7812"/>
    <mergeCell ref="B7802:D7802"/>
    <mergeCell ref="E7802:G7802"/>
    <mergeCell ref="H7802:J7802"/>
    <mergeCell ref="K8076:L8076"/>
    <mergeCell ref="H8078:I8078"/>
    <mergeCell ref="K7976:L7976"/>
    <mergeCell ref="H7978:I7978"/>
    <mergeCell ref="B8057:C8057"/>
    <mergeCell ref="D8057:I8057"/>
    <mergeCell ref="D8060:I8060"/>
    <mergeCell ref="D8061:F8061"/>
    <mergeCell ref="G8061:I8061"/>
    <mergeCell ref="D8064:I8064"/>
    <mergeCell ref="D8065:F8065"/>
    <mergeCell ref="G754:I754"/>
    <mergeCell ref="D757:I757"/>
    <mergeCell ref="D652:F652"/>
    <mergeCell ref="G652:I652"/>
    <mergeCell ref="D655:I655"/>
    <mergeCell ref="D656:F656"/>
    <mergeCell ref="K735:L735"/>
    <mergeCell ref="H737:I737"/>
    <mergeCell ref="B782:C782"/>
    <mergeCell ref="D782:I782"/>
    <mergeCell ref="B750:C750"/>
    <mergeCell ref="D750:I750"/>
    <mergeCell ref="D753:I753"/>
    <mergeCell ref="B616:C616"/>
    <mergeCell ref="D616:I616"/>
    <mergeCell ref="K627:M627"/>
    <mergeCell ref="K632:M632"/>
    <mergeCell ref="K633:L633"/>
    <mergeCell ref="K635:L635"/>
    <mergeCell ref="D686:F686"/>
    <mergeCell ref="G686:I686"/>
    <mergeCell ref="D689:I689"/>
    <mergeCell ref="D690:F690"/>
    <mergeCell ref="H637:I637"/>
    <mergeCell ref="B627:D627"/>
    <mergeCell ref="B716:C716"/>
    <mergeCell ref="K768:L768"/>
    <mergeCell ref="G690:I690"/>
    <mergeCell ref="B693:D693"/>
    <mergeCell ref="E693:G693"/>
    <mergeCell ref="K766:M766"/>
    <mergeCell ref="K767:L767"/>
    <mergeCell ref="D785:I785"/>
    <mergeCell ref="B793:D793"/>
    <mergeCell ref="E793:G793"/>
    <mergeCell ref="K1191:M1191"/>
    <mergeCell ref="K1196:M1196"/>
    <mergeCell ref="K1197:L1197"/>
    <mergeCell ref="K1198:L1198"/>
    <mergeCell ref="K1199:L1199"/>
    <mergeCell ref="H1201:I1201"/>
    <mergeCell ref="K659:M659"/>
    <mergeCell ref="K664:M664"/>
    <mergeCell ref="K665:L665"/>
    <mergeCell ref="K666:L666"/>
    <mergeCell ref="K667:L667"/>
    <mergeCell ref="H669:I669"/>
    <mergeCell ref="K698:M698"/>
    <mergeCell ref="K699:L699"/>
    <mergeCell ref="K700:L700"/>
    <mergeCell ref="K701:L701"/>
    <mergeCell ref="H703:I703"/>
    <mergeCell ref="H1125:J1125"/>
    <mergeCell ref="K1125:M1125"/>
    <mergeCell ref="K1130:M1130"/>
    <mergeCell ref="G1090:I1090"/>
    <mergeCell ref="E1093:G1093"/>
    <mergeCell ref="H1093:J1093"/>
    <mergeCell ref="K1064:M1064"/>
    <mergeCell ref="D1048:I1048"/>
    <mergeCell ref="D1051:I1051"/>
    <mergeCell ref="D1052:F1052"/>
    <mergeCell ref="G1052:I1052"/>
    <mergeCell ref="D1055:I1055"/>
    <mergeCell ref="K1233:L1233"/>
    <mergeCell ref="H1235:I1235"/>
    <mergeCell ref="K1265:L1265"/>
    <mergeCell ref="B1191:D1191"/>
    <mergeCell ref="E1191:G1191"/>
    <mergeCell ref="H1191:J1191"/>
    <mergeCell ref="B1214:C1214"/>
    <mergeCell ref="K1297:L1297"/>
    <mergeCell ref="B1257:D1257"/>
    <mergeCell ref="E1257:G1257"/>
    <mergeCell ref="H1257:J1257"/>
    <mergeCell ref="G1222:I1222"/>
    <mergeCell ref="H1225:J1225"/>
    <mergeCell ref="D1286:F1286"/>
    <mergeCell ref="G1286:I1286"/>
    <mergeCell ref="B1289:D1289"/>
    <mergeCell ref="E1289:G1289"/>
    <mergeCell ref="H1289:J1289"/>
    <mergeCell ref="K1262:M1262"/>
    <mergeCell ref="K1263:L1263"/>
    <mergeCell ref="K1264:L1264"/>
    <mergeCell ref="K1257:M1257"/>
    <mergeCell ref="H1323:J1323"/>
    <mergeCell ref="K1323:M1323"/>
    <mergeCell ref="K1328:M1328"/>
    <mergeCell ref="K1329:L1329"/>
    <mergeCell ref="K1330:L1330"/>
    <mergeCell ref="K1331:L1331"/>
    <mergeCell ref="H1333:I1333"/>
    <mergeCell ref="B1344:C1344"/>
    <mergeCell ref="D1344:I1344"/>
    <mergeCell ref="D1347:I1347"/>
    <mergeCell ref="D1348:F1348"/>
    <mergeCell ref="G1348:I1348"/>
    <mergeCell ref="D1351:I1351"/>
    <mergeCell ref="D1352:F1352"/>
    <mergeCell ref="G1352:I1352"/>
    <mergeCell ref="B1355:D1355"/>
    <mergeCell ref="E1355:G1355"/>
    <mergeCell ref="H1355:J1355"/>
    <mergeCell ref="K1355:M1355"/>
    <mergeCell ref="K1360:M1360"/>
    <mergeCell ref="K1361:L1361"/>
    <mergeCell ref="K1362:L1362"/>
    <mergeCell ref="K1363:L1363"/>
    <mergeCell ref="H1365:I1365"/>
    <mergeCell ref="B1378:C1378"/>
    <mergeCell ref="D1378:I1378"/>
    <mergeCell ref="D1381:I1381"/>
    <mergeCell ref="D1382:F1382"/>
    <mergeCell ref="G1382:I1382"/>
    <mergeCell ref="D1385:I1385"/>
    <mergeCell ref="D1386:F1386"/>
    <mergeCell ref="G1386:I1386"/>
    <mergeCell ref="B1389:D1389"/>
    <mergeCell ref="E1389:G1389"/>
    <mergeCell ref="H1389:J1389"/>
    <mergeCell ref="K1389:M1389"/>
    <mergeCell ref="K1394:M1394"/>
    <mergeCell ref="K1395:L1395"/>
    <mergeCell ref="K1396:L1396"/>
    <mergeCell ref="K1397:L1397"/>
    <mergeCell ref="H1399:I1399"/>
    <mergeCell ref="B1412:C1412"/>
    <mergeCell ref="D1412:I1412"/>
    <mergeCell ref="D1415:I1415"/>
    <mergeCell ref="D1416:F1416"/>
    <mergeCell ref="G1416:I1416"/>
    <mergeCell ref="D1451:I1451"/>
    <mergeCell ref="D1452:F1452"/>
    <mergeCell ref="G1452:I1452"/>
    <mergeCell ref="B1455:D1455"/>
    <mergeCell ref="E1455:G1455"/>
    <mergeCell ref="H1455:J1455"/>
    <mergeCell ref="K1455:M1455"/>
    <mergeCell ref="K1430:L1430"/>
    <mergeCell ref="K1431:L1431"/>
    <mergeCell ref="H1433:I1433"/>
    <mergeCell ref="B1444:C1444"/>
    <mergeCell ref="D1444:I1444"/>
    <mergeCell ref="D1447:I1447"/>
    <mergeCell ref="D1448:F1448"/>
    <mergeCell ref="G1448:I1448"/>
    <mergeCell ref="G1420:I1420"/>
    <mergeCell ref="E1423:G1423"/>
    <mergeCell ref="H1423:J1423"/>
    <mergeCell ref="K1460:M1460"/>
    <mergeCell ref="K1461:L1461"/>
    <mergeCell ref="G2480:I2480"/>
    <mergeCell ref="H2101:I2101"/>
    <mergeCell ref="B2046:C2046"/>
    <mergeCell ref="D2046:I2046"/>
    <mergeCell ref="D2049:I2049"/>
    <mergeCell ref="D2050:F2050"/>
    <mergeCell ref="B2057:D2057"/>
    <mergeCell ref="E2057:G2057"/>
    <mergeCell ref="H2057:J2057"/>
    <mergeCell ref="B2023:D2023"/>
    <mergeCell ref="E2023:G2023"/>
    <mergeCell ref="H2023:J2023"/>
    <mergeCell ref="G2116:I2116"/>
    <mergeCell ref="D2112:I2112"/>
    <mergeCell ref="D2115:I2115"/>
    <mergeCell ref="K2023:M2023"/>
    <mergeCell ref="K1763:L1763"/>
    <mergeCell ref="K1596:L1596"/>
    <mergeCell ref="K1597:L1597"/>
    <mergeCell ref="G2050:I2050"/>
    <mergeCell ref="D2015:I2015"/>
    <mergeCell ref="D2016:F2016"/>
    <mergeCell ref="G2016:I2016"/>
    <mergeCell ref="D2019:I2019"/>
    <mergeCell ref="D1819:I1819"/>
    <mergeCell ref="D1820:F1820"/>
    <mergeCell ref="G1820:I1820"/>
    <mergeCell ref="K1830:L1830"/>
    <mergeCell ref="H1833:I1833"/>
    <mergeCell ref="D1878:I1878"/>
    <mergeCell ref="K8865:L8865"/>
    <mergeCell ref="B2834:C2834"/>
    <mergeCell ref="D2834:I2834"/>
    <mergeCell ref="D2837:I2837"/>
    <mergeCell ref="D2838:F2838"/>
    <mergeCell ref="G2838:I2838"/>
    <mergeCell ref="D2841:I2841"/>
    <mergeCell ref="D2842:F2842"/>
    <mergeCell ref="G2842:I2842"/>
    <mergeCell ref="B2845:D2845"/>
    <mergeCell ref="E2845:G2845"/>
    <mergeCell ref="H2845:J2845"/>
    <mergeCell ref="K2845:M2845"/>
    <mergeCell ref="K2850:M2850"/>
    <mergeCell ref="D3925:F3925"/>
    <mergeCell ref="K4273:L4273"/>
    <mergeCell ref="K8141:L8141"/>
    <mergeCell ref="K7844:L7844"/>
    <mergeCell ref="H7846:I7846"/>
    <mergeCell ref="G7997:I7997"/>
    <mergeCell ref="D8165:F8165"/>
    <mergeCell ref="G8165:I8165"/>
    <mergeCell ref="B8168:D8168"/>
    <mergeCell ref="E8168:G8168"/>
    <mergeCell ref="B8000:D8000"/>
    <mergeCell ref="E8000:G8000"/>
    <mergeCell ref="H8000:J8000"/>
    <mergeCell ref="K8000:M8000"/>
    <mergeCell ref="D7895:F7895"/>
    <mergeCell ref="G7895:I7895"/>
    <mergeCell ref="D7898:I7898"/>
    <mergeCell ref="D7899:F7899"/>
    <mergeCell ref="H8660:J8660"/>
    <mergeCell ref="K2483:M2483"/>
    <mergeCell ref="K2488:M2488"/>
    <mergeCell ref="K2489:L2489"/>
    <mergeCell ref="K2490:L2490"/>
    <mergeCell ref="K2491:L2491"/>
    <mergeCell ref="K2028:M2028"/>
    <mergeCell ref="K2029:L2029"/>
    <mergeCell ref="K2165:L2165"/>
    <mergeCell ref="H2167:I2167"/>
    <mergeCell ref="K2196:M2196"/>
    <mergeCell ref="B8517:C8517"/>
    <mergeCell ref="D8517:I8517"/>
    <mergeCell ref="B2472:C2472"/>
    <mergeCell ref="D2472:I2472"/>
    <mergeCell ref="D2475:I2475"/>
    <mergeCell ref="D2476:F2476"/>
    <mergeCell ref="G2476:I2476"/>
    <mergeCell ref="D2479:I2479"/>
    <mergeCell ref="D2480:F2480"/>
    <mergeCell ref="B2483:D2483"/>
    <mergeCell ref="E2483:G2483"/>
    <mergeCell ref="K7836:M7836"/>
    <mergeCell ref="K7841:M7841"/>
    <mergeCell ref="K7842:L7842"/>
    <mergeCell ref="K7843:L7843"/>
    <mergeCell ref="H2647:J2647"/>
    <mergeCell ref="K2647:M2647"/>
    <mergeCell ref="K2652:M2652"/>
    <mergeCell ref="K2653:L2653"/>
    <mergeCell ref="K2654:L2654"/>
    <mergeCell ref="K2655:L2655"/>
    <mergeCell ref="H8868:I8868"/>
    <mergeCell ref="D8521:F8521"/>
    <mergeCell ref="G8521:I8521"/>
    <mergeCell ref="D8524:I8524"/>
    <mergeCell ref="D8525:F8525"/>
    <mergeCell ref="G8525:I8525"/>
    <mergeCell ref="B8528:D8528"/>
    <mergeCell ref="E8528:G8528"/>
    <mergeCell ref="H8528:J8528"/>
    <mergeCell ref="D8851:F8851"/>
    <mergeCell ref="G8851:I8851"/>
    <mergeCell ref="D8854:I8854"/>
    <mergeCell ref="D8855:F8855"/>
    <mergeCell ref="G8855:I8855"/>
    <mergeCell ref="B8858:D8858"/>
    <mergeCell ref="E8858:G8858"/>
    <mergeCell ref="H8858:J8858"/>
    <mergeCell ref="B8583:C8583"/>
    <mergeCell ref="D8583:I8583"/>
    <mergeCell ref="D8586:I8586"/>
    <mergeCell ref="H8638:I8638"/>
    <mergeCell ref="B8649:C8649"/>
    <mergeCell ref="D8649:I8649"/>
    <mergeCell ref="D8652:I8652"/>
    <mergeCell ref="D8653:F8653"/>
    <mergeCell ref="G8653:I8653"/>
    <mergeCell ref="D8656:I8656"/>
    <mergeCell ref="D8850:I8850"/>
    <mergeCell ref="D8657:F8657"/>
    <mergeCell ref="G8657:I8657"/>
    <mergeCell ref="B8660:D8660"/>
    <mergeCell ref="E8660:G8660"/>
    <mergeCell ref="B8549:C8549"/>
    <mergeCell ref="D8549:I8549"/>
    <mergeCell ref="D8552:I8552"/>
    <mergeCell ref="D8553:F8553"/>
    <mergeCell ref="G8553:I8553"/>
    <mergeCell ref="D8624:I8624"/>
    <mergeCell ref="D8625:F8625"/>
    <mergeCell ref="D8520:I8520"/>
    <mergeCell ref="B2800:C2800"/>
    <mergeCell ref="D2800:I2800"/>
    <mergeCell ref="D3924:I3924"/>
    <mergeCell ref="B3791:C3791"/>
    <mergeCell ref="D3791:I3791"/>
    <mergeCell ref="D3794:I3794"/>
    <mergeCell ref="D3795:F3795"/>
    <mergeCell ref="G3795:I3795"/>
    <mergeCell ref="D3798:I3798"/>
    <mergeCell ref="B7825:C7825"/>
    <mergeCell ref="G7829:I7829"/>
    <mergeCell ref="D7832:I7832"/>
    <mergeCell ref="D7833:F7833"/>
    <mergeCell ref="G7833:I7833"/>
    <mergeCell ref="B7836:D7836"/>
    <mergeCell ref="D4124:I4124"/>
    <mergeCell ref="E7836:G7836"/>
    <mergeCell ref="H7836:J7836"/>
    <mergeCell ref="D7564:I7564"/>
    <mergeCell ref="G7165:I7165"/>
    <mergeCell ref="B7361:C7361"/>
    <mergeCell ref="D7361:I7361"/>
    <mergeCell ref="D7364:I7364"/>
    <mergeCell ref="D7365:F7365"/>
    <mergeCell ref="K8866:L8866"/>
    <mergeCell ref="D2737:I2737"/>
    <mergeCell ref="D2738:F2738"/>
    <mergeCell ref="G2738:I2738"/>
    <mergeCell ref="D2741:I2741"/>
    <mergeCell ref="D2742:F2742"/>
    <mergeCell ref="G2742:I2742"/>
    <mergeCell ref="B2745:D2745"/>
    <mergeCell ref="E2745:G2745"/>
    <mergeCell ref="H2745:J2745"/>
    <mergeCell ref="K2745:M2745"/>
    <mergeCell ref="K2750:M2750"/>
    <mergeCell ref="K2751:L2751"/>
    <mergeCell ref="K2752:L2752"/>
    <mergeCell ref="K2753:L2753"/>
    <mergeCell ref="H2755:I2755"/>
    <mergeCell ref="K4164:M4164"/>
    <mergeCell ref="H3846:I3846"/>
    <mergeCell ref="K8528:M8528"/>
    <mergeCell ref="K8533:M8533"/>
    <mergeCell ref="K8534:L8534"/>
    <mergeCell ref="K8535:L8535"/>
    <mergeCell ref="K8536:L8536"/>
    <mergeCell ref="H8538:I8538"/>
    <mergeCell ref="B8847:C8847"/>
    <mergeCell ref="K2782:M2782"/>
    <mergeCell ref="D8847:I8847"/>
    <mergeCell ref="K8565:M8565"/>
    <mergeCell ref="K8566:L8566"/>
    <mergeCell ref="K8567:L8567"/>
    <mergeCell ref="K8568:L8568"/>
    <mergeCell ref="H8570:I8570"/>
    <mergeCell ref="D3896:I3896"/>
    <mergeCell ref="D3897:F3897"/>
    <mergeCell ref="K1865:L1865"/>
    <mergeCell ref="E1721:G1721"/>
    <mergeCell ref="G3897:I3897"/>
    <mergeCell ref="K3874:L3874"/>
    <mergeCell ref="K2984:L2984"/>
    <mergeCell ref="K2985:L2985"/>
    <mergeCell ref="H2987:I2987"/>
    <mergeCell ref="B2766:C2766"/>
    <mergeCell ref="D2766:I2766"/>
    <mergeCell ref="D2769:I2769"/>
    <mergeCell ref="K2851:L2851"/>
    <mergeCell ref="D2707:I2707"/>
    <mergeCell ref="K2618:M2618"/>
    <mergeCell ref="H2559:I2559"/>
    <mergeCell ref="D2708:F2708"/>
    <mergeCell ref="G2708:I2708"/>
    <mergeCell ref="H2657:I2657"/>
    <mergeCell ref="K2619:L2619"/>
    <mergeCell ref="K2620:L2620"/>
    <mergeCell ref="B2408:C2408"/>
    <mergeCell ref="D2408:I2408"/>
    <mergeCell ref="D2119:I2119"/>
    <mergeCell ref="D2120:F2120"/>
    <mergeCell ref="G2120:I2120"/>
    <mergeCell ref="B2123:D2123"/>
    <mergeCell ref="E2123:G2123"/>
    <mergeCell ref="H2123:J2123"/>
    <mergeCell ref="D2188:F2188"/>
    <mergeCell ref="B1744:C1744"/>
    <mergeCell ref="B3429:C3429"/>
    <mergeCell ref="D3429:I3429"/>
    <mergeCell ref="H1967:I1967"/>
    <mergeCell ref="H1933:I1933"/>
    <mergeCell ref="D2020:F2020"/>
    <mergeCell ref="G2020:I2020"/>
    <mergeCell ref="D1744:I1744"/>
    <mergeCell ref="D1747:I1747"/>
    <mergeCell ref="D1748:F1748"/>
    <mergeCell ref="G1748:I1748"/>
    <mergeCell ref="D1751:I1751"/>
    <mergeCell ref="D1717:I1717"/>
    <mergeCell ref="K1762:L1762"/>
    <mergeCell ref="D1782:F1782"/>
    <mergeCell ref="G1782:I1782"/>
    <mergeCell ref="D1785:I1785"/>
    <mergeCell ref="D1786:F1786"/>
    <mergeCell ref="G1786:I1786"/>
    <mergeCell ref="B1789:D1789"/>
    <mergeCell ref="E1789:G1789"/>
    <mergeCell ref="H1789:J1789"/>
    <mergeCell ref="K1789:M1789"/>
    <mergeCell ref="G1718:I1718"/>
    <mergeCell ref="B1721:D1721"/>
    <mergeCell ref="H1721:J1721"/>
    <mergeCell ref="K1721:M1721"/>
    <mergeCell ref="K1726:M1726"/>
    <mergeCell ref="K1727:L1727"/>
    <mergeCell ref="K1728:L1728"/>
    <mergeCell ref="K1729:L1729"/>
    <mergeCell ref="H1731:I1731"/>
    <mergeCell ref="B2419:D2419"/>
    <mergeCell ref="H1799:I1799"/>
    <mergeCell ref="G1882:I1882"/>
    <mergeCell ref="K1857:M1857"/>
    <mergeCell ref="G1850:I1850"/>
    <mergeCell ref="H1867:I1867"/>
    <mergeCell ref="K1862:M1862"/>
    <mergeCell ref="D1686:F1686"/>
    <mergeCell ref="G1686:I1686"/>
    <mergeCell ref="B1689:D1689"/>
    <mergeCell ref="E1755:G1755"/>
    <mergeCell ref="H1755:J1755"/>
    <mergeCell ref="D1713:I1713"/>
    <mergeCell ref="D1714:F1714"/>
    <mergeCell ref="G1714:I1714"/>
    <mergeCell ref="B1710:C1710"/>
    <mergeCell ref="D1710:I1710"/>
    <mergeCell ref="K1755:M1755"/>
    <mergeCell ref="K1760:M1760"/>
    <mergeCell ref="K1761:L1761"/>
    <mergeCell ref="D1781:I1781"/>
    <mergeCell ref="B1857:D1857"/>
    <mergeCell ref="E1857:G1857"/>
    <mergeCell ref="H1857:J1857"/>
    <mergeCell ref="K1863:L1863"/>
    <mergeCell ref="B1846:C1846"/>
    <mergeCell ref="D1846:I1846"/>
    <mergeCell ref="D1853:I1853"/>
    <mergeCell ref="D1854:F1854"/>
    <mergeCell ref="G1854:I1854"/>
    <mergeCell ref="H1765:I1765"/>
    <mergeCell ref="B1778:C1778"/>
    <mergeCell ref="D1778:I1778"/>
    <mergeCell ref="K1864:L1864"/>
    <mergeCell ref="B1578:C1578"/>
    <mergeCell ref="D1578:I1578"/>
    <mergeCell ref="D1581:I1581"/>
    <mergeCell ref="D1582:F1582"/>
    <mergeCell ref="G1582:I1582"/>
    <mergeCell ref="D1585:I1585"/>
    <mergeCell ref="D1586:F1586"/>
    <mergeCell ref="G1586:I1586"/>
    <mergeCell ref="B1589:D1589"/>
    <mergeCell ref="E1589:G1589"/>
    <mergeCell ref="H1589:J1589"/>
    <mergeCell ref="H1655:J1655"/>
    <mergeCell ref="B1678:C1678"/>
    <mergeCell ref="D1678:I1678"/>
    <mergeCell ref="D1681:I1681"/>
    <mergeCell ref="D1682:F1682"/>
    <mergeCell ref="K1662:L1662"/>
    <mergeCell ref="K1663:L1663"/>
    <mergeCell ref="H1665:I1665"/>
    <mergeCell ref="D1613:I1613"/>
    <mergeCell ref="K1595:L1595"/>
    <mergeCell ref="G1682:I1682"/>
    <mergeCell ref="H1599:I1599"/>
    <mergeCell ref="D1685:I1685"/>
    <mergeCell ref="B1621:D1621"/>
    <mergeCell ref="E1621:G1621"/>
    <mergeCell ref="D1614:F1614"/>
    <mergeCell ref="G1614:I1614"/>
    <mergeCell ref="D1617:I1617"/>
    <mergeCell ref="K1831:L1831"/>
    <mergeCell ref="K1829:L1829"/>
    <mergeCell ref="K1889:M1889"/>
    <mergeCell ref="K1989:M1989"/>
    <mergeCell ref="K1994:M1994"/>
    <mergeCell ref="K1995:L1995"/>
    <mergeCell ref="B1978:C1978"/>
    <mergeCell ref="D1978:I1978"/>
    <mergeCell ref="D1981:I1981"/>
    <mergeCell ref="D1982:F1982"/>
    <mergeCell ref="K1794:M1794"/>
    <mergeCell ref="K1795:L1795"/>
    <mergeCell ref="K1796:L1796"/>
    <mergeCell ref="E1689:G1689"/>
    <mergeCell ref="H1689:J1689"/>
    <mergeCell ref="K1689:M1689"/>
    <mergeCell ref="K1694:M1694"/>
    <mergeCell ref="K1695:L1695"/>
    <mergeCell ref="K1696:L1696"/>
    <mergeCell ref="K1697:L1697"/>
    <mergeCell ref="H1699:I1699"/>
    <mergeCell ref="D1752:F1752"/>
    <mergeCell ref="G1752:I1752"/>
    <mergeCell ref="B1755:D1755"/>
    <mergeCell ref="D1881:I1881"/>
    <mergeCell ref="D1882:F1882"/>
    <mergeCell ref="B5749:C5749"/>
    <mergeCell ref="D4391:F4391"/>
    <mergeCell ref="G4391:I4391"/>
    <mergeCell ref="K1797:L1797"/>
    <mergeCell ref="B1823:D1823"/>
    <mergeCell ref="E1823:G1823"/>
    <mergeCell ref="H1823:J1823"/>
    <mergeCell ref="G3925:I3925"/>
    <mergeCell ref="D3928:I3928"/>
    <mergeCell ref="D3929:F3929"/>
    <mergeCell ref="K2065:L2065"/>
    <mergeCell ref="K2062:M2062"/>
    <mergeCell ref="K2063:L2063"/>
    <mergeCell ref="D2606:F2606"/>
    <mergeCell ref="G2606:I2606"/>
    <mergeCell ref="D2609:I2609"/>
    <mergeCell ref="D2610:F2610"/>
    <mergeCell ref="H3998:J3998"/>
    <mergeCell ref="B3932:D3932"/>
    <mergeCell ref="B3955:C3955"/>
    <mergeCell ref="D3955:I3955"/>
    <mergeCell ref="D3958:I3958"/>
    <mergeCell ref="H2711:J2711"/>
    <mergeCell ref="K2711:M2711"/>
    <mergeCell ref="K2716:M2716"/>
    <mergeCell ref="K2717:L2717"/>
    <mergeCell ref="K2718:L2718"/>
    <mergeCell ref="K2719:L2719"/>
    <mergeCell ref="G3995:I3995"/>
    <mergeCell ref="B3998:D3998"/>
    <mergeCell ref="E3998:G3998"/>
    <mergeCell ref="D4125:F4125"/>
    <mergeCell ref="D4128:I4128"/>
    <mergeCell ref="D4028:I4028"/>
    <mergeCell ref="D4029:F4029"/>
    <mergeCell ref="K4274:L4274"/>
    <mergeCell ref="D4121:I4121"/>
    <mergeCell ref="B4087:C4087"/>
    <mergeCell ref="D4087:I4087"/>
    <mergeCell ref="D4090:I4090"/>
    <mergeCell ref="D4053:I4053"/>
    <mergeCell ref="D4056:I4056"/>
    <mergeCell ref="B5485:C5485"/>
    <mergeCell ref="D5485:I5485"/>
    <mergeCell ref="K5306:L5306"/>
    <mergeCell ref="H5308:I5308"/>
    <mergeCell ref="D5322:I5322"/>
    <mergeCell ref="D5323:F5323"/>
    <mergeCell ref="G5323:I5323"/>
    <mergeCell ref="D5326:I5326"/>
    <mergeCell ref="D5327:F5327"/>
    <mergeCell ref="G5327:I5327"/>
    <mergeCell ref="B5330:D5330"/>
    <mergeCell ref="E5330:G5330"/>
    <mergeCell ref="H5330:J5330"/>
    <mergeCell ref="K5330:M5330"/>
    <mergeCell ref="B5319:C5319"/>
    <mergeCell ref="D5319:I5319"/>
    <mergeCell ref="B5396:D5396"/>
    <mergeCell ref="H4408:I4408"/>
    <mergeCell ref="B4587:C4587"/>
    <mergeCell ref="D4587:I4587"/>
    <mergeCell ref="D4590:I4590"/>
    <mergeCell ref="D4591:F4591"/>
    <mergeCell ref="K2030:L2030"/>
    <mergeCell ref="K2031:L2031"/>
    <mergeCell ref="H2033:I2033"/>
    <mergeCell ref="K2057:M2057"/>
    <mergeCell ref="B1912:C1912"/>
    <mergeCell ref="E1957:G1957"/>
    <mergeCell ref="H1957:J1957"/>
    <mergeCell ref="D1886:F1886"/>
    <mergeCell ref="G1886:I1886"/>
    <mergeCell ref="H2493:I2493"/>
    <mergeCell ref="B2602:C2602"/>
    <mergeCell ref="D2602:I2602"/>
    <mergeCell ref="D2605:I2605"/>
    <mergeCell ref="K1997:L1997"/>
    <mergeCell ref="H1999:I1999"/>
    <mergeCell ref="B2012:C2012"/>
    <mergeCell ref="D2012:I2012"/>
    <mergeCell ref="D1985:I1985"/>
    <mergeCell ref="D1986:F1986"/>
    <mergeCell ref="G1986:I1986"/>
    <mergeCell ref="B1989:D1989"/>
    <mergeCell ref="E1989:G1989"/>
    <mergeCell ref="H1989:J1989"/>
    <mergeCell ref="K1894:M1894"/>
    <mergeCell ref="K1895:L1895"/>
    <mergeCell ref="K1896:L1896"/>
    <mergeCell ref="H2483:J2483"/>
    <mergeCell ref="G1982:I1982"/>
    <mergeCell ref="K2091:M2091"/>
    <mergeCell ref="E2419:G2419"/>
    <mergeCell ref="H2419:J2419"/>
    <mergeCell ref="G2220:I2220"/>
    <mergeCell ref="G2610:I2610"/>
    <mergeCell ref="B2613:D2613"/>
    <mergeCell ref="E2613:G2613"/>
    <mergeCell ref="H2613:J2613"/>
    <mergeCell ref="K2613:M2613"/>
    <mergeCell ref="B2538:C2538"/>
    <mergeCell ref="D2538:I2538"/>
    <mergeCell ref="K2524:L2524"/>
    <mergeCell ref="K2064:L2064"/>
    <mergeCell ref="G2542:I2542"/>
    <mergeCell ref="D2545:I2545"/>
    <mergeCell ref="D2546:F2546"/>
    <mergeCell ref="G2546:I2546"/>
    <mergeCell ref="B2549:D2549"/>
    <mergeCell ref="E2549:G2549"/>
    <mergeCell ref="H2549:J2549"/>
    <mergeCell ref="G2578:I2578"/>
    <mergeCell ref="B2581:D2581"/>
    <mergeCell ref="E2581:G2581"/>
    <mergeCell ref="H2581:J2581"/>
    <mergeCell ref="D2509:I2509"/>
    <mergeCell ref="H2527:I2527"/>
    <mergeCell ref="D2578:F2578"/>
    <mergeCell ref="D2541:I2541"/>
    <mergeCell ref="K2096:M2096"/>
    <mergeCell ref="K2097:L2097"/>
    <mergeCell ref="K2098:L2098"/>
    <mergeCell ref="K2099:L2099"/>
    <mergeCell ref="D2577:I2577"/>
    <mergeCell ref="H2353:J2353"/>
    <mergeCell ref="B2321:D2321"/>
    <mergeCell ref="D2381:I2381"/>
    <mergeCell ref="K2679:M2679"/>
    <mergeCell ref="K2684:M2684"/>
    <mergeCell ref="K2687:L2687"/>
    <mergeCell ref="H2689:I2689"/>
    <mergeCell ref="B2517:D2517"/>
    <mergeCell ref="E2517:G2517"/>
    <mergeCell ref="H2517:J2517"/>
    <mergeCell ref="K2517:M2517"/>
    <mergeCell ref="B2570:C2570"/>
    <mergeCell ref="K2525:L2525"/>
    <mergeCell ref="D2514:F2514"/>
    <mergeCell ref="G2514:I2514"/>
    <mergeCell ref="K2816:M2816"/>
    <mergeCell ref="K2817:L2817"/>
    <mergeCell ref="K2818:L2818"/>
    <mergeCell ref="K2819:L2819"/>
    <mergeCell ref="H2821:I2821"/>
    <mergeCell ref="K2621:L2621"/>
    <mergeCell ref="H2623:I2623"/>
    <mergeCell ref="K2777:M2777"/>
    <mergeCell ref="D2803:I2803"/>
    <mergeCell ref="D2804:F2804"/>
    <mergeCell ref="G2804:I2804"/>
    <mergeCell ref="D2807:I2807"/>
    <mergeCell ref="D2808:F2808"/>
    <mergeCell ref="G2808:I2808"/>
    <mergeCell ref="B2811:D2811"/>
    <mergeCell ref="E2811:G2811"/>
    <mergeCell ref="H2811:J2811"/>
    <mergeCell ref="K2811:M2811"/>
    <mergeCell ref="D2704:F2704"/>
    <mergeCell ref="G2704:I2704"/>
    <mergeCell ref="K2852:L2852"/>
    <mergeCell ref="K2853:L2853"/>
    <mergeCell ref="H2855:I2855"/>
    <mergeCell ref="G2904:I2904"/>
    <mergeCell ref="D2907:I2907"/>
    <mergeCell ref="D2908:F2908"/>
    <mergeCell ref="G2908:I2908"/>
    <mergeCell ref="B2911:D2911"/>
    <mergeCell ref="E2911:G2911"/>
    <mergeCell ref="H2911:J2911"/>
    <mergeCell ref="B2900:C2900"/>
    <mergeCell ref="D2904:F2904"/>
    <mergeCell ref="K2911:M2911"/>
    <mergeCell ref="B3175:D3175"/>
    <mergeCell ref="D3298:I3298"/>
    <mergeCell ref="D3301:I3301"/>
    <mergeCell ref="K3280:M3280"/>
    <mergeCell ref="K3248:M3248"/>
    <mergeCell ref="K3249:L3249"/>
    <mergeCell ref="K3250:L3250"/>
    <mergeCell ref="E3243:G3243"/>
    <mergeCell ref="H3243:J3243"/>
    <mergeCell ref="D3103:I3103"/>
    <mergeCell ref="D3104:F3104"/>
    <mergeCell ref="K2948:M2948"/>
    <mergeCell ref="K2949:L2949"/>
    <mergeCell ref="K2950:L2950"/>
    <mergeCell ref="K2951:L2951"/>
    <mergeCell ref="H2953:I2953"/>
    <mergeCell ref="K3175:M3175"/>
    <mergeCell ref="K3180:M3180"/>
    <mergeCell ref="K3181:L3181"/>
    <mergeCell ref="K3107:M3107"/>
    <mergeCell ref="D3062:I3062"/>
    <mergeCell ref="G2974:I2974"/>
    <mergeCell ref="B2977:D2977"/>
    <mergeCell ref="E2977:G2977"/>
    <mergeCell ref="H2977:J2977"/>
    <mergeCell ref="K2977:M2977"/>
    <mergeCell ref="K2982:M2982"/>
    <mergeCell ref="K3182:L3182"/>
    <mergeCell ref="H3209:J3209"/>
    <mergeCell ref="D3437:F3437"/>
    <mergeCell ref="G3437:I3437"/>
    <mergeCell ref="B3440:D3440"/>
    <mergeCell ref="E3440:G3440"/>
    <mergeCell ref="H3440:J3440"/>
    <mergeCell ref="D3432:I3432"/>
    <mergeCell ref="D3433:F3433"/>
    <mergeCell ref="G3433:I3433"/>
    <mergeCell ref="D3370:I3370"/>
    <mergeCell ref="D3402:I3402"/>
    <mergeCell ref="H3374:J3374"/>
    <mergeCell ref="K3374:M3374"/>
    <mergeCell ref="K3183:L3183"/>
    <mergeCell ref="B3275:D3275"/>
    <mergeCell ref="E3275:G3275"/>
    <mergeCell ref="B3198:C3198"/>
    <mergeCell ref="D3198:I3198"/>
    <mergeCell ref="D3201:I3201"/>
    <mergeCell ref="D3202:F3202"/>
    <mergeCell ref="G3202:I3202"/>
    <mergeCell ref="D3205:I3205"/>
    <mergeCell ref="B3330:C3330"/>
    <mergeCell ref="G3467:I3467"/>
    <mergeCell ref="D3470:I3470"/>
    <mergeCell ref="K3445:M3445"/>
    <mergeCell ref="B3474:D3474"/>
    <mergeCell ref="K3474:M3474"/>
    <mergeCell ref="K3479:M3479"/>
    <mergeCell ref="K3480:L3480"/>
    <mergeCell ref="B3497:C3497"/>
    <mergeCell ref="D3497:I3497"/>
    <mergeCell ref="D3500:I3500"/>
    <mergeCell ref="G3533:I3533"/>
    <mergeCell ref="K8929:M8929"/>
    <mergeCell ref="K8930:L8930"/>
    <mergeCell ref="K8931:L8931"/>
    <mergeCell ref="K3774:L3774"/>
    <mergeCell ref="K3775:L3775"/>
    <mergeCell ref="K3776:L3776"/>
    <mergeCell ref="H3778:I3778"/>
    <mergeCell ref="B3825:C3825"/>
    <mergeCell ref="D3825:I3825"/>
    <mergeCell ref="D3828:I3828"/>
    <mergeCell ref="D3829:F3829"/>
    <mergeCell ref="G3829:I3829"/>
    <mergeCell ref="D3832:I3832"/>
    <mergeCell ref="D3833:F3833"/>
    <mergeCell ref="G3833:I3833"/>
    <mergeCell ref="B3836:D3836"/>
    <mergeCell ref="E3836:G3836"/>
    <mergeCell ref="H3836:J3836"/>
    <mergeCell ref="K5570:L5570"/>
    <mergeCell ref="K5571:L5571"/>
    <mergeCell ref="B8913:C8913"/>
    <mergeCell ref="D8913:I8913"/>
    <mergeCell ref="K3836:M3836"/>
    <mergeCell ref="K3841:M3841"/>
    <mergeCell ref="K3842:L3842"/>
    <mergeCell ref="K3843:L3843"/>
    <mergeCell ref="K3844:L3844"/>
    <mergeCell ref="E4266:G4266"/>
    <mergeCell ref="H4266:J4266"/>
    <mergeCell ref="K4266:M4266"/>
    <mergeCell ref="K4271:M4271"/>
    <mergeCell ref="K4272:L4272"/>
    <mergeCell ref="B4221:C4221"/>
    <mergeCell ref="D4221:I4221"/>
    <mergeCell ref="D4224:I4224"/>
    <mergeCell ref="D4225:F4225"/>
    <mergeCell ref="G4225:I4225"/>
    <mergeCell ref="K4239:L4239"/>
    <mergeCell ref="K4240:L4240"/>
    <mergeCell ref="H4242:I4242"/>
    <mergeCell ref="B4366:D4366"/>
    <mergeCell ref="E4366:G4366"/>
    <mergeCell ref="H4366:J4366"/>
    <mergeCell ref="K4366:M4366"/>
    <mergeCell ref="D4255:I4255"/>
    <mergeCell ref="K4371:M4371"/>
    <mergeCell ref="K4372:L4372"/>
    <mergeCell ref="K4338:L4338"/>
    <mergeCell ref="K4339:L4339"/>
    <mergeCell ref="G3929:I3929"/>
    <mergeCell ref="B3889:C3889"/>
    <mergeCell ref="D3889:I3889"/>
    <mergeCell ref="D4390:I4390"/>
    <mergeCell ref="B8924:D8924"/>
    <mergeCell ref="E8924:G8924"/>
    <mergeCell ref="H8924:J8924"/>
    <mergeCell ref="K8924:M8924"/>
    <mergeCell ref="D5190:I5190"/>
    <mergeCell ref="D5191:F5191"/>
    <mergeCell ref="G5191:I5191"/>
    <mergeCell ref="D5194:I5194"/>
    <mergeCell ref="D5195:F5195"/>
    <mergeCell ref="G5195:I5195"/>
    <mergeCell ref="B5198:D5198"/>
    <mergeCell ref="E5198:G5198"/>
    <mergeCell ref="H5198:J5198"/>
    <mergeCell ref="K5198:M5198"/>
    <mergeCell ref="K5203:M5203"/>
    <mergeCell ref="K5204:L5204"/>
    <mergeCell ref="K5836:L5836"/>
    <mergeCell ref="H5838:I5838"/>
    <mergeCell ref="K5767:L5767"/>
    <mergeCell ref="K5768:L5768"/>
    <mergeCell ref="H5770:I5770"/>
    <mergeCell ref="K8858:M8858"/>
    <mergeCell ref="K8863:M8863"/>
    <mergeCell ref="K8864:L8864"/>
    <mergeCell ref="B5585:C5585"/>
    <mergeCell ref="D5585:I5585"/>
    <mergeCell ref="D5588:I5588"/>
    <mergeCell ref="D5589:F5589"/>
    <mergeCell ref="G5589:I5589"/>
    <mergeCell ref="D5592:I5592"/>
    <mergeCell ref="D5593:F5593"/>
    <mergeCell ref="G5593:I5593"/>
    <mergeCell ref="K8932:L8932"/>
    <mergeCell ref="H8934:I8934"/>
    <mergeCell ref="B3725:C3725"/>
    <mergeCell ref="D3725:I3725"/>
    <mergeCell ref="D3728:I3728"/>
    <mergeCell ref="D3729:F3729"/>
    <mergeCell ref="G3729:I3729"/>
    <mergeCell ref="D3732:I3732"/>
    <mergeCell ref="D3733:F3733"/>
    <mergeCell ref="G3733:I3733"/>
    <mergeCell ref="B3736:D3736"/>
    <mergeCell ref="E3736:G3736"/>
    <mergeCell ref="H3736:J3736"/>
    <mergeCell ref="K3736:M3736"/>
    <mergeCell ref="K3741:M3741"/>
    <mergeCell ref="K3742:L3742"/>
    <mergeCell ref="K3743:L3743"/>
    <mergeCell ref="K3744:L3744"/>
    <mergeCell ref="H3746:I3746"/>
    <mergeCell ref="B3757:C3757"/>
    <mergeCell ref="D3757:I3757"/>
    <mergeCell ref="D3760:I3760"/>
    <mergeCell ref="D3761:F3761"/>
    <mergeCell ref="G3761:I3761"/>
    <mergeCell ref="D3764:I3764"/>
    <mergeCell ref="D3765:F3765"/>
    <mergeCell ref="D8916:I8916"/>
    <mergeCell ref="D8917:F8917"/>
    <mergeCell ref="G8917:I8917"/>
    <mergeCell ref="D8920:I8920"/>
    <mergeCell ref="D8921:F8921"/>
    <mergeCell ref="G8921:I8921"/>
    <mergeCell ref="G4591:I4591"/>
    <mergeCell ref="K4496:M4496"/>
    <mergeCell ref="K4501:M4501"/>
    <mergeCell ref="K4502:L4502"/>
    <mergeCell ref="K4503:L4503"/>
    <mergeCell ref="E4496:G4496"/>
    <mergeCell ref="D4519:I4519"/>
    <mergeCell ref="D4522:I4522"/>
    <mergeCell ref="D4523:F4523"/>
    <mergeCell ref="G4523:I4523"/>
    <mergeCell ref="D4526:I4526"/>
    <mergeCell ref="D4527:F4527"/>
    <mergeCell ref="G4527:I4527"/>
    <mergeCell ref="H4496:J4496"/>
    <mergeCell ref="K4504:L4504"/>
    <mergeCell ref="H4506:I4506"/>
    <mergeCell ref="B4519:C4519"/>
    <mergeCell ref="E4564:G4564"/>
    <mergeCell ref="H4440:I4440"/>
    <mergeCell ref="D4457:F4457"/>
    <mergeCell ref="G4457:I4457"/>
    <mergeCell ref="D4460:I4460"/>
    <mergeCell ref="D4461:F4461"/>
    <mergeCell ref="G4461:I4461"/>
    <mergeCell ref="B4464:D4464"/>
    <mergeCell ref="E4464:G4464"/>
    <mergeCell ref="H4464:J4464"/>
    <mergeCell ref="K4464:M4464"/>
    <mergeCell ref="D4556:I4556"/>
    <mergeCell ref="D4493:F4493"/>
    <mergeCell ref="B4530:D4530"/>
    <mergeCell ref="E4530:G4530"/>
    <mergeCell ref="H4530:J4530"/>
    <mergeCell ref="K4530:M4530"/>
    <mergeCell ref="K4535:M4535"/>
    <mergeCell ref="K4536:L4536"/>
    <mergeCell ref="K4537:L4537"/>
    <mergeCell ref="K4538:L4538"/>
    <mergeCell ref="H4540:I4540"/>
    <mergeCell ref="B4553:C4553"/>
    <mergeCell ref="G4489:I4489"/>
    <mergeCell ref="D4492:I4492"/>
    <mergeCell ref="K4471:L4471"/>
    <mergeCell ref="K4472:L4472"/>
    <mergeCell ref="K4470:L4470"/>
    <mergeCell ref="K4469:M4469"/>
    <mergeCell ref="B4619:C4619"/>
    <mergeCell ref="D4619:I4619"/>
    <mergeCell ref="D4622:I4622"/>
    <mergeCell ref="D4623:F4623"/>
    <mergeCell ref="B4653:C4653"/>
    <mergeCell ref="K4740:L4740"/>
    <mergeCell ref="H4742:I4742"/>
    <mergeCell ref="B4755:C4755"/>
    <mergeCell ref="D4755:I4755"/>
    <mergeCell ref="D4758:I4758"/>
    <mergeCell ref="D4759:F4759"/>
    <mergeCell ref="G4759:I4759"/>
    <mergeCell ref="D4762:I4762"/>
    <mergeCell ref="D4763:F4763"/>
    <mergeCell ref="B4766:D4766"/>
    <mergeCell ref="E4766:G4766"/>
    <mergeCell ref="H4766:J4766"/>
    <mergeCell ref="K4766:M4766"/>
    <mergeCell ref="D4691:F4691"/>
    <mergeCell ref="G4691:I4691"/>
    <mergeCell ref="D4694:I4694"/>
    <mergeCell ref="D4695:F4695"/>
    <mergeCell ref="G4695:I4695"/>
    <mergeCell ref="B4698:D4698"/>
    <mergeCell ref="E4698:G4698"/>
    <mergeCell ref="H4698:J4698"/>
    <mergeCell ref="K4698:M4698"/>
    <mergeCell ref="K4703:M4703"/>
    <mergeCell ref="K4704:L4704"/>
    <mergeCell ref="G4623:I4623"/>
    <mergeCell ref="D4626:I4626"/>
    <mergeCell ref="D4627:F4627"/>
    <mergeCell ref="K4773:L4773"/>
    <mergeCell ref="K4774:L4774"/>
    <mergeCell ref="H4776:I4776"/>
    <mergeCell ref="K4807:L4807"/>
    <mergeCell ref="K4808:L4808"/>
    <mergeCell ref="H4810:I4810"/>
    <mergeCell ref="B4853:C4853"/>
    <mergeCell ref="D4853:I4853"/>
    <mergeCell ref="D4856:I4856"/>
    <mergeCell ref="D4857:F4857"/>
    <mergeCell ref="G4857:I4857"/>
    <mergeCell ref="D4860:I4860"/>
    <mergeCell ref="D4861:F4861"/>
    <mergeCell ref="G4861:I4861"/>
    <mergeCell ref="B4864:D4864"/>
    <mergeCell ref="E4864:G4864"/>
    <mergeCell ref="H4864:J4864"/>
    <mergeCell ref="K4864:M4864"/>
    <mergeCell ref="B4789:C4789"/>
    <mergeCell ref="D4789:I4789"/>
    <mergeCell ref="D4792:I4792"/>
    <mergeCell ref="D4821:I4821"/>
    <mergeCell ref="G4825:I4825"/>
    <mergeCell ref="K4832:M4832"/>
    <mergeCell ref="G4793:I4793"/>
    <mergeCell ref="D4796:I4796"/>
    <mergeCell ref="D4797:F4797"/>
    <mergeCell ref="G4797:I4797"/>
    <mergeCell ref="B4800:D4800"/>
    <mergeCell ref="E4800:G4800"/>
    <mergeCell ref="D5691:F5691"/>
    <mergeCell ref="G5691:I5691"/>
    <mergeCell ref="K5636:L5636"/>
    <mergeCell ref="D5493:F5493"/>
    <mergeCell ref="G5493:I5493"/>
    <mergeCell ref="B5496:D5496"/>
    <mergeCell ref="H4800:J4800"/>
    <mergeCell ref="K4971:L4971"/>
    <mergeCell ref="D4987:I4987"/>
    <mergeCell ref="D4990:I4990"/>
    <mergeCell ref="D4991:F4991"/>
    <mergeCell ref="G4991:I4991"/>
    <mergeCell ref="D4994:I4994"/>
    <mergeCell ref="D4995:F4995"/>
    <mergeCell ref="G4995:I4995"/>
    <mergeCell ref="B4998:D4998"/>
    <mergeCell ref="E4998:G4998"/>
    <mergeCell ref="H4998:J4998"/>
    <mergeCell ref="K4998:M4998"/>
    <mergeCell ref="K4939:L4939"/>
    <mergeCell ref="K4940:L4940"/>
    <mergeCell ref="D4894:I4894"/>
    <mergeCell ref="D4895:F4895"/>
    <mergeCell ref="G4895:I4895"/>
    <mergeCell ref="B4898:D4898"/>
    <mergeCell ref="E4898:G4898"/>
    <mergeCell ref="H4898:J4898"/>
    <mergeCell ref="K4898:M4898"/>
    <mergeCell ref="H4942:I4942"/>
    <mergeCell ref="D4961:F4961"/>
    <mergeCell ref="G4961:I4961"/>
    <mergeCell ref="B4964:D4964"/>
    <mergeCell ref="K5003:M5003"/>
    <mergeCell ref="K5004:L5004"/>
    <mergeCell ref="B4887:C4887"/>
    <mergeCell ref="D4887:I4887"/>
    <mergeCell ref="D4890:I4890"/>
    <mergeCell ref="D4891:F4891"/>
    <mergeCell ref="G4891:I4891"/>
    <mergeCell ref="K4972:L4972"/>
    <mergeCell ref="D4928:I4928"/>
    <mergeCell ref="D4929:F4929"/>
    <mergeCell ref="G4929:I4929"/>
    <mergeCell ref="B4932:D4932"/>
    <mergeCell ref="E4932:G4932"/>
    <mergeCell ref="H4932:J4932"/>
    <mergeCell ref="D4957:F4957"/>
    <mergeCell ref="G4957:I4957"/>
    <mergeCell ref="D4960:I4960"/>
    <mergeCell ref="G4925:I4925"/>
    <mergeCell ref="K4970:L4970"/>
    <mergeCell ref="D4953:I4953"/>
    <mergeCell ref="D4956:I4956"/>
    <mergeCell ref="D4925:F4925"/>
    <mergeCell ref="K4937:M4937"/>
    <mergeCell ref="K4969:M4969"/>
    <mergeCell ref="H4908:I4908"/>
    <mergeCell ref="H4964:J4964"/>
    <mergeCell ref="H5828:J5828"/>
    <mergeCell ref="K5828:M5828"/>
    <mergeCell ref="B5817:C5817"/>
    <mergeCell ref="D5817:I5817"/>
    <mergeCell ref="D5820:I5820"/>
    <mergeCell ref="D5821:F5821"/>
    <mergeCell ref="G5821:I5821"/>
    <mergeCell ref="D5824:I5824"/>
    <mergeCell ref="D5825:F5825"/>
    <mergeCell ref="G5825:I5825"/>
    <mergeCell ref="B5694:D5694"/>
    <mergeCell ref="E5694:G5694"/>
    <mergeCell ref="H5694:J5694"/>
    <mergeCell ref="K5694:M5694"/>
    <mergeCell ref="K5699:M5699"/>
    <mergeCell ref="K5700:L5700"/>
    <mergeCell ref="K5701:L5701"/>
    <mergeCell ref="D5786:I5786"/>
    <mergeCell ref="D5787:F5787"/>
    <mergeCell ref="G5787:I5787"/>
    <mergeCell ref="D5790:I5790"/>
    <mergeCell ref="K5760:M5760"/>
    <mergeCell ref="K5765:M5765"/>
    <mergeCell ref="K5766:L5766"/>
    <mergeCell ref="D5756:I5756"/>
    <mergeCell ref="E5726:G5726"/>
    <mergeCell ref="H5726:J5726"/>
    <mergeCell ref="D5791:F5791"/>
    <mergeCell ref="G5791:I5791"/>
    <mergeCell ref="B5794:D5794"/>
    <mergeCell ref="E5794:G5794"/>
    <mergeCell ref="H5794:J5794"/>
    <mergeCell ref="K5794:M5794"/>
    <mergeCell ref="K5799:M5799"/>
    <mergeCell ref="K5800:L5800"/>
    <mergeCell ref="K5801:L5801"/>
    <mergeCell ref="K5802:L5802"/>
    <mergeCell ref="K5833:M5833"/>
    <mergeCell ref="K5834:L5834"/>
    <mergeCell ref="K5835:L5835"/>
    <mergeCell ref="K5865:M5865"/>
    <mergeCell ref="K5866:L5866"/>
    <mergeCell ref="K5867:L5867"/>
    <mergeCell ref="K5868:L5868"/>
    <mergeCell ref="H5870:I5870"/>
    <mergeCell ref="B5917:C5917"/>
    <mergeCell ref="D5917:I5917"/>
    <mergeCell ref="D5920:I5920"/>
    <mergeCell ref="D5921:F5921"/>
    <mergeCell ref="G5921:I5921"/>
    <mergeCell ref="G5887:I5887"/>
    <mergeCell ref="D5890:I5890"/>
    <mergeCell ref="D5852:I5852"/>
    <mergeCell ref="D5853:F5853"/>
    <mergeCell ref="G5853:I5853"/>
    <mergeCell ref="D5856:I5856"/>
    <mergeCell ref="D5857:F5857"/>
    <mergeCell ref="G5857:I5857"/>
    <mergeCell ref="B5860:D5860"/>
    <mergeCell ref="E5860:G5860"/>
    <mergeCell ref="H5860:J5860"/>
    <mergeCell ref="K5860:M5860"/>
    <mergeCell ref="B5828:D5828"/>
    <mergeCell ref="E5828:G5828"/>
    <mergeCell ref="D5924:I5924"/>
    <mergeCell ref="D5925:F5925"/>
    <mergeCell ref="G5925:I5925"/>
    <mergeCell ref="B5928:D5928"/>
    <mergeCell ref="E5928:G5928"/>
    <mergeCell ref="H5928:J5928"/>
    <mergeCell ref="K5928:M5928"/>
    <mergeCell ref="D5891:F5891"/>
    <mergeCell ref="G5891:I5891"/>
    <mergeCell ref="B5894:D5894"/>
    <mergeCell ref="E5894:G5894"/>
    <mergeCell ref="H5894:J5894"/>
    <mergeCell ref="K5894:M5894"/>
    <mergeCell ref="K5899:M5899"/>
    <mergeCell ref="K5900:L5900"/>
    <mergeCell ref="K5901:L5901"/>
    <mergeCell ref="K5902:L5902"/>
    <mergeCell ref="H5904:I5904"/>
    <mergeCell ref="K5933:M5933"/>
    <mergeCell ref="K5934:L5934"/>
    <mergeCell ref="K5935:L5935"/>
    <mergeCell ref="K5936:L5936"/>
    <mergeCell ref="H5938:I5938"/>
    <mergeCell ref="B5981:C5981"/>
    <mergeCell ref="D5981:I5981"/>
    <mergeCell ref="D5984:I5984"/>
    <mergeCell ref="D5985:F5985"/>
    <mergeCell ref="G5985:I5985"/>
    <mergeCell ref="D5988:I5988"/>
    <mergeCell ref="D5989:F5989"/>
    <mergeCell ref="G5989:I5989"/>
    <mergeCell ref="B5992:D5992"/>
    <mergeCell ref="E5992:G5992"/>
    <mergeCell ref="H5992:J5992"/>
    <mergeCell ref="K5992:M5992"/>
    <mergeCell ref="K5966:L5966"/>
    <mergeCell ref="K5967:L5967"/>
    <mergeCell ref="K5968:L5968"/>
    <mergeCell ref="H5970:I5970"/>
    <mergeCell ref="H5960:J5960"/>
    <mergeCell ref="K5960:M5960"/>
    <mergeCell ref="K5965:M5965"/>
    <mergeCell ref="K5997:M5997"/>
    <mergeCell ref="K5998:L5998"/>
    <mergeCell ref="K5999:L5999"/>
    <mergeCell ref="K6000:L6000"/>
    <mergeCell ref="H6002:I6002"/>
    <mergeCell ref="B6049:C6049"/>
    <mergeCell ref="D6049:I6049"/>
    <mergeCell ref="D6052:I6052"/>
    <mergeCell ref="D6053:F6053"/>
    <mergeCell ref="G6053:I6053"/>
    <mergeCell ref="D6056:I6056"/>
    <mergeCell ref="D6057:F6057"/>
    <mergeCell ref="G6057:I6057"/>
    <mergeCell ref="B6060:D6060"/>
    <mergeCell ref="E6060:G6060"/>
    <mergeCell ref="H6060:J6060"/>
    <mergeCell ref="K6060:M6060"/>
    <mergeCell ref="K6026:M6026"/>
    <mergeCell ref="K6031:M6031"/>
    <mergeCell ref="K6032:L6032"/>
    <mergeCell ref="K6033:L6033"/>
    <mergeCell ref="K6034:L6034"/>
    <mergeCell ref="H6036:I6036"/>
    <mergeCell ref="K6163:M6163"/>
    <mergeCell ref="K6164:L6164"/>
    <mergeCell ref="K6165:L6165"/>
    <mergeCell ref="K6166:L6166"/>
    <mergeCell ref="H6168:I6168"/>
    <mergeCell ref="K6065:M6065"/>
    <mergeCell ref="K6066:L6066"/>
    <mergeCell ref="K6067:L6067"/>
    <mergeCell ref="K6068:L6068"/>
    <mergeCell ref="H6070:I6070"/>
    <mergeCell ref="B6147:C6147"/>
    <mergeCell ref="D6147:I6147"/>
    <mergeCell ref="D6150:I6150"/>
    <mergeCell ref="D6151:F6151"/>
    <mergeCell ref="G6151:I6151"/>
    <mergeCell ref="D6154:I6154"/>
    <mergeCell ref="D6155:F6155"/>
    <mergeCell ref="G6155:I6155"/>
    <mergeCell ref="B6158:D6158"/>
    <mergeCell ref="E6158:G6158"/>
    <mergeCell ref="H6158:J6158"/>
    <mergeCell ref="K6158:M6158"/>
    <mergeCell ref="K6097:M6097"/>
    <mergeCell ref="K6098:L6098"/>
    <mergeCell ref="K6099:L6099"/>
    <mergeCell ref="K6100:L6100"/>
    <mergeCell ref="H6102:I6102"/>
    <mergeCell ref="D6089:F6089"/>
    <mergeCell ref="G6089:I6089"/>
    <mergeCell ref="B6092:D6092"/>
    <mergeCell ref="E6092:G6092"/>
    <mergeCell ref="H6092:J6092"/>
    <mergeCell ref="K6455:M6455"/>
    <mergeCell ref="K6456:L6456"/>
    <mergeCell ref="K6457:L6457"/>
    <mergeCell ref="K6458:L6458"/>
    <mergeCell ref="H6460:I6460"/>
    <mergeCell ref="K6748:L6748"/>
    <mergeCell ref="K6749:L6749"/>
    <mergeCell ref="K6750:L6750"/>
    <mergeCell ref="H6752:I6752"/>
    <mergeCell ref="B6797:C6797"/>
    <mergeCell ref="D6797:I6797"/>
    <mergeCell ref="D6800:I6800"/>
    <mergeCell ref="D6801:F6801"/>
    <mergeCell ref="G6801:I6801"/>
    <mergeCell ref="D6804:I6804"/>
    <mergeCell ref="D6805:F6805"/>
    <mergeCell ref="G6805:I6805"/>
    <mergeCell ref="D6542:I6542"/>
    <mergeCell ref="D6543:F6543"/>
    <mergeCell ref="G6543:I6543"/>
    <mergeCell ref="K6558:L6558"/>
    <mergeCell ref="D6547:F6547"/>
    <mergeCell ref="G6547:I6547"/>
    <mergeCell ref="B6550:D6550"/>
    <mergeCell ref="K6774:M6774"/>
    <mergeCell ref="E6550:G6550"/>
    <mergeCell ref="K6556:L6556"/>
    <mergeCell ref="D6510:I6510"/>
    <mergeCell ref="D6511:F6511"/>
    <mergeCell ref="G6511:I6511"/>
    <mergeCell ref="K6518:M6518"/>
    <mergeCell ref="E6646:G6646"/>
    <mergeCell ref="K6972:M6972"/>
    <mergeCell ref="K6977:M6977"/>
    <mergeCell ref="K6978:L6978"/>
    <mergeCell ref="K6979:L6979"/>
    <mergeCell ref="K6980:L6980"/>
    <mergeCell ref="H6982:I6982"/>
    <mergeCell ref="D7096:I7096"/>
    <mergeCell ref="D7097:F7097"/>
    <mergeCell ref="G7097:I7097"/>
    <mergeCell ref="D7100:I7100"/>
    <mergeCell ref="D7101:F7101"/>
    <mergeCell ref="G7101:I7101"/>
    <mergeCell ref="B7104:D7104"/>
    <mergeCell ref="E7104:G7104"/>
    <mergeCell ref="H7104:J7104"/>
    <mergeCell ref="K7104:M7104"/>
    <mergeCell ref="D7000:I7000"/>
    <mergeCell ref="D7001:F7001"/>
    <mergeCell ref="G7001:I7001"/>
    <mergeCell ref="B7004:D7004"/>
    <mergeCell ref="E7004:G7004"/>
    <mergeCell ref="H7004:J7004"/>
    <mergeCell ref="K7004:M7004"/>
    <mergeCell ref="K7009:M7009"/>
    <mergeCell ref="K7010:L7010"/>
    <mergeCell ref="K7011:L7011"/>
    <mergeCell ref="K7012:L7012"/>
    <mergeCell ref="H7014:I7014"/>
    <mergeCell ref="B7059:C7059"/>
    <mergeCell ref="D7059:I7059"/>
    <mergeCell ref="D7062:I7062"/>
    <mergeCell ref="D7063:F7063"/>
    <mergeCell ref="B7227:C7227"/>
    <mergeCell ref="D7227:I7227"/>
    <mergeCell ref="D7168:I7168"/>
    <mergeCell ref="D7169:F7169"/>
    <mergeCell ref="G7169:I7169"/>
    <mergeCell ref="B7172:D7172"/>
    <mergeCell ref="E7172:G7172"/>
    <mergeCell ref="H7172:J7172"/>
    <mergeCell ref="K7172:M7172"/>
    <mergeCell ref="H7182:I7182"/>
    <mergeCell ref="B7206:D7206"/>
    <mergeCell ref="E7206:G7206"/>
    <mergeCell ref="H7206:J7206"/>
    <mergeCell ref="K7206:M7206"/>
    <mergeCell ref="K7211:M7211"/>
    <mergeCell ref="K7212:L7212"/>
    <mergeCell ref="K7213:L7213"/>
    <mergeCell ref="D7199:F7199"/>
    <mergeCell ref="D7161:I7161"/>
    <mergeCell ref="D7164:I7164"/>
    <mergeCell ref="D7165:F7165"/>
    <mergeCell ref="K7179:L7179"/>
    <mergeCell ref="K7180:L7180"/>
    <mergeCell ref="G7199:I7199"/>
    <mergeCell ref="D7202:I7202"/>
    <mergeCell ref="D7203:F7203"/>
    <mergeCell ref="G7203:I7203"/>
    <mergeCell ref="K7214:L7214"/>
    <mergeCell ref="H7216:I7216"/>
    <mergeCell ref="B7440:D7440"/>
    <mergeCell ref="E7440:G7440"/>
    <mergeCell ref="H7440:J7440"/>
    <mergeCell ref="K7440:M7440"/>
    <mergeCell ref="K7445:M7445"/>
    <mergeCell ref="K7446:L7446"/>
    <mergeCell ref="D7230:I7230"/>
    <mergeCell ref="D7231:F7231"/>
    <mergeCell ref="G7231:I7231"/>
    <mergeCell ref="D7234:I7234"/>
    <mergeCell ref="D7235:F7235"/>
    <mergeCell ref="G7235:I7235"/>
    <mergeCell ref="B7238:D7238"/>
    <mergeCell ref="E7238:G7238"/>
    <mergeCell ref="H7238:J7238"/>
    <mergeCell ref="K7238:M7238"/>
    <mergeCell ref="K7243:M7243"/>
    <mergeCell ref="K7244:L7244"/>
    <mergeCell ref="K7245:L7245"/>
    <mergeCell ref="K7246:L7246"/>
    <mergeCell ref="H7248:I7248"/>
    <mergeCell ref="B7327:C7327"/>
    <mergeCell ref="D7327:I7327"/>
    <mergeCell ref="D7330:I7330"/>
    <mergeCell ref="K7380:L7380"/>
    <mergeCell ref="H7382:I7382"/>
    <mergeCell ref="B7693:C7693"/>
    <mergeCell ref="D7693:I7693"/>
    <mergeCell ref="D7696:I7696"/>
    <mergeCell ref="D7697:F7697"/>
    <mergeCell ref="G7697:I7697"/>
    <mergeCell ref="D7700:I7700"/>
    <mergeCell ref="D7701:F7701"/>
    <mergeCell ref="G7701:I7701"/>
    <mergeCell ref="B7704:D7704"/>
    <mergeCell ref="E7704:G7704"/>
    <mergeCell ref="H7704:J7704"/>
    <mergeCell ref="K7704:M7704"/>
    <mergeCell ref="K7343:M7343"/>
    <mergeCell ref="K7344:L7344"/>
    <mergeCell ref="K7345:L7345"/>
    <mergeCell ref="G7365:I7365"/>
    <mergeCell ref="K7577:M7577"/>
    <mergeCell ref="K7578:L7578"/>
    <mergeCell ref="K7579:L7579"/>
    <mergeCell ref="D7398:I7398"/>
    <mergeCell ref="D7399:F7399"/>
    <mergeCell ref="G7399:I7399"/>
    <mergeCell ref="K7479:L7479"/>
    <mergeCell ref="K7480:L7480"/>
    <mergeCell ref="H7482:I7482"/>
    <mergeCell ref="D7595:I7595"/>
    <mergeCell ref="D7598:I7598"/>
    <mergeCell ref="K7709:M7709"/>
    <mergeCell ref="K7710:L7710"/>
    <mergeCell ref="K7711:L7711"/>
    <mergeCell ref="K7712:L7712"/>
    <mergeCell ref="D7402:I7402"/>
    <mergeCell ref="D7403:F7403"/>
    <mergeCell ref="G7403:I7403"/>
    <mergeCell ref="K7538:M7538"/>
    <mergeCell ref="K7543:M7543"/>
    <mergeCell ref="K7544:L7544"/>
    <mergeCell ref="K7545:L7545"/>
    <mergeCell ref="K7546:L7546"/>
    <mergeCell ref="H7548:I7548"/>
    <mergeCell ref="K7606:M7606"/>
    <mergeCell ref="K7611:M7611"/>
    <mergeCell ref="K7572:M7572"/>
    <mergeCell ref="D7568:I7568"/>
    <mergeCell ref="D7569:F7569"/>
    <mergeCell ref="G7569:I7569"/>
    <mergeCell ref="D7599:F7599"/>
    <mergeCell ref="G7599:I7599"/>
    <mergeCell ref="D7602:I7602"/>
    <mergeCell ref="D7603:F7603"/>
    <mergeCell ref="G7603:I7603"/>
    <mergeCell ref="B7606:D7606"/>
    <mergeCell ref="E7606:G7606"/>
    <mergeCell ref="H7606:J7606"/>
    <mergeCell ref="B7527:C7527"/>
    <mergeCell ref="D7527:I7527"/>
    <mergeCell ref="B7461:C7461"/>
    <mergeCell ref="D7461:I7461"/>
    <mergeCell ref="D7464:I7464"/>
    <mergeCell ref="H7714:I7714"/>
    <mergeCell ref="B7727:C7727"/>
    <mergeCell ref="D7727:I7727"/>
    <mergeCell ref="D7730:I7730"/>
    <mergeCell ref="D7731:F7731"/>
    <mergeCell ref="G7731:I7731"/>
    <mergeCell ref="D7734:I7734"/>
    <mergeCell ref="D7735:F7735"/>
    <mergeCell ref="G7735:I7735"/>
    <mergeCell ref="B7738:D7738"/>
    <mergeCell ref="E7738:G7738"/>
    <mergeCell ref="H7738:J7738"/>
    <mergeCell ref="K7738:M7738"/>
    <mergeCell ref="K7743:M7743"/>
    <mergeCell ref="K7744:L7744"/>
    <mergeCell ref="K7745:L7745"/>
    <mergeCell ref="K7746:L7746"/>
    <mergeCell ref="H7748:I7748"/>
    <mergeCell ref="H7868:J7868"/>
    <mergeCell ref="K7868:M7868"/>
    <mergeCell ref="K7873:M7873"/>
    <mergeCell ref="K7874:L7874"/>
    <mergeCell ref="K7875:L7875"/>
    <mergeCell ref="K7876:L7876"/>
    <mergeCell ref="H7878:I7878"/>
    <mergeCell ref="B7957:C7957"/>
    <mergeCell ref="D7957:I7957"/>
    <mergeCell ref="D7960:I7960"/>
    <mergeCell ref="D7961:F7961"/>
    <mergeCell ref="G7961:I7961"/>
    <mergeCell ref="D7964:I7964"/>
    <mergeCell ref="D7965:F7965"/>
    <mergeCell ref="G7965:I7965"/>
    <mergeCell ref="B7968:D7968"/>
    <mergeCell ref="E7968:G7968"/>
    <mergeCell ref="H7968:J7968"/>
    <mergeCell ref="K7968:M7968"/>
    <mergeCell ref="G7899:I7899"/>
    <mergeCell ref="B7902:D7902"/>
    <mergeCell ref="E7902:G7902"/>
    <mergeCell ref="H7902:J7902"/>
    <mergeCell ref="K7902:M7902"/>
    <mergeCell ref="K7907:M7907"/>
    <mergeCell ref="K7908:L7908"/>
    <mergeCell ref="K7909:L7909"/>
    <mergeCell ref="D7894:I7894"/>
    <mergeCell ref="D7825:I7825"/>
    <mergeCell ref="D7828:I7828"/>
    <mergeCell ref="D7829:F7829"/>
    <mergeCell ref="G8065:I8065"/>
    <mergeCell ref="B8068:D8068"/>
    <mergeCell ref="E8068:G8068"/>
    <mergeCell ref="H8068:J8068"/>
    <mergeCell ref="K8068:M8068"/>
    <mergeCell ref="K8073:M8073"/>
    <mergeCell ref="K8074:L8074"/>
    <mergeCell ref="K8075:L8075"/>
    <mergeCell ref="D7989:I7989"/>
    <mergeCell ref="D7992:I7992"/>
    <mergeCell ref="K8005:M8005"/>
    <mergeCell ref="K8006:L8006"/>
    <mergeCell ref="K8007:L8007"/>
    <mergeCell ref="K8008:L8008"/>
    <mergeCell ref="H8010:I8010"/>
    <mergeCell ref="B8023:C8023"/>
    <mergeCell ref="D8023:I8023"/>
    <mergeCell ref="D8026:I8026"/>
    <mergeCell ref="K8041:L8041"/>
    <mergeCell ref="K8042:L8042"/>
    <mergeCell ref="B8189:C8189"/>
    <mergeCell ref="D8189:I8189"/>
    <mergeCell ref="D8192:I8192"/>
    <mergeCell ref="D8193:F8193"/>
    <mergeCell ref="G8193:I8193"/>
    <mergeCell ref="D8196:I8196"/>
    <mergeCell ref="D8197:F8197"/>
    <mergeCell ref="G8197:I8197"/>
    <mergeCell ref="B8200:D8200"/>
    <mergeCell ref="E8200:G8200"/>
    <mergeCell ref="H8200:J8200"/>
    <mergeCell ref="K8200:M8200"/>
    <mergeCell ref="K8205:M8205"/>
    <mergeCell ref="K8206:L8206"/>
    <mergeCell ref="K8207:L8207"/>
    <mergeCell ref="K8208:L8208"/>
    <mergeCell ref="H8210:I8210"/>
    <mergeCell ref="K8402:L8402"/>
    <mergeCell ref="H8404:I8404"/>
    <mergeCell ref="K8336:L8336"/>
    <mergeCell ref="H8338:I8338"/>
    <mergeCell ref="B8383:C8383"/>
    <mergeCell ref="D8383:I8383"/>
    <mergeCell ref="D8386:I8386"/>
    <mergeCell ref="D8387:F8387"/>
    <mergeCell ref="G8387:I8387"/>
    <mergeCell ref="D8390:I8390"/>
    <mergeCell ref="D8391:F8391"/>
    <mergeCell ref="G8391:I8391"/>
    <mergeCell ref="B8394:D8394"/>
    <mergeCell ref="E8394:G8394"/>
    <mergeCell ref="H8394:J8394"/>
    <mergeCell ref="K8394:M8394"/>
    <mergeCell ref="K8399:M8399"/>
    <mergeCell ref="K8400:L8400"/>
    <mergeCell ref="K8401:L8401"/>
    <mergeCell ref="K8370:L8370"/>
    <mergeCell ref="H8372:I8372"/>
    <mergeCell ref="B8362:D8362"/>
    <mergeCell ref="K8369:L8369"/>
    <mergeCell ref="B8451:C8451"/>
    <mergeCell ref="D8451:I8451"/>
    <mergeCell ref="D8454:I8454"/>
    <mergeCell ref="D8455:F8455"/>
    <mergeCell ref="G8455:I8455"/>
    <mergeCell ref="D8458:I8458"/>
    <mergeCell ref="D8459:F8459"/>
    <mergeCell ref="G8459:I8459"/>
    <mergeCell ref="B8462:D8462"/>
    <mergeCell ref="E8462:G8462"/>
    <mergeCell ref="H8462:J8462"/>
    <mergeCell ref="K8462:M8462"/>
    <mergeCell ref="K8467:M8467"/>
    <mergeCell ref="K8468:L8468"/>
    <mergeCell ref="K8469:L8469"/>
    <mergeCell ref="K8470:L8470"/>
    <mergeCell ref="H8472:I8472"/>
    <mergeCell ref="B8717:C8717"/>
    <mergeCell ref="D8717:I8717"/>
    <mergeCell ref="D8720:I8720"/>
    <mergeCell ref="D8721:F8721"/>
    <mergeCell ref="G8721:I8721"/>
    <mergeCell ref="D8724:I8724"/>
    <mergeCell ref="D8725:F8725"/>
    <mergeCell ref="G8725:I8725"/>
    <mergeCell ref="B8728:D8728"/>
    <mergeCell ref="E8728:G8728"/>
    <mergeCell ref="H8728:J8728"/>
    <mergeCell ref="K8728:M8728"/>
    <mergeCell ref="K8733:M8733"/>
    <mergeCell ref="K8734:L8734"/>
    <mergeCell ref="K8735:L8735"/>
    <mergeCell ref="K8736:L8736"/>
    <mergeCell ref="H8738:I8738"/>
    <mergeCell ref="B8749:C8749"/>
    <mergeCell ref="D8749:I8749"/>
    <mergeCell ref="D8752:I8752"/>
    <mergeCell ref="D8753:F8753"/>
    <mergeCell ref="G8753:I8753"/>
    <mergeCell ref="D8756:I8756"/>
    <mergeCell ref="D8757:F8757"/>
    <mergeCell ref="G8757:I8757"/>
    <mergeCell ref="B8760:D8760"/>
    <mergeCell ref="E8760:G8760"/>
    <mergeCell ref="H8760:J8760"/>
    <mergeCell ref="K8760:M8760"/>
    <mergeCell ref="K8765:M8765"/>
    <mergeCell ref="K8766:L8766"/>
    <mergeCell ref="K8767:L8767"/>
    <mergeCell ref="K8768:L8768"/>
    <mergeCell ref="H8770:I8770"/>
    <mergeCell ref="B8781:C8781"/>
    <mergeCell ref="D8781:I8781"/>
    <mergeCell ref="D8784:I8784"/>
    <mergeCell ref="D8785:F8785"/>
    <mergeCell ref="G8785:I8785"/>
    <mergeCell ref="D8788:I8788"/>
    <mergeCell ref="D8789:F8789"/>
    <mergeCell ref="G8789:I8789"/>
    <mergeCell ref="B8792:D8792"/>
    <mergeCell ref="E8792:G8792"/>
    <mergeCell ref="H8792:J8792"/>
    <mergeCell ref="K8792:M8792"/>
    <mergeCell ref="K8797:M8797"/>
    <mergeCell ref="K8798:L8798"/>
    <mergeCell ref="K8799:L8799"/>
    <mergeCell ref="K8800:L8800"/>
    <mergeCell ref="H8802:I8802"/>
    <mergeCell ref="B7293:C7293"/>
    <mergeCell ref="D7293:I7293"/>
    <mergeCell ref="D7296:I7296"/>
    <mergeCell ref="D7297:F7297"/>
    <mergeCell ref="G7297:I7297"/>
    <mergeCell ref="D7300:I7300"/>
    <mergeCell ref="D7301:F7301"/>
    <mergeCell ref="G7301:I7301"/>
    <mergeCell ref="B7304:D7304"/>
    <mergeCell ref="E7304:G7304"/>
    <mergeCell ref="H7304:J7304"/>
    <mergeCell ref="K7304:M7304"/>
    <mergeCell ref="K7309:M7309"/>
    <mergeCell ref="K7310:L7310"/>
    <mergeCell ref="K7311:L7311"/>
    <mergeCell ref="K7312:L7312"/>
    <mergeCell ref="H7314:I731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dimension ref="A1:CM91"/>
  <sheetViews>
    <sheetView workbookViewId="0">
      <pane xSplit="2" ySplit="2" topLeftCell="C21" activePane="bottomRight" state="frozen"/>
      <selection pane="topRight" activeCell="C1" sqref="C1"/>
      <selection pane="bottomLeft" activeCell="A3" sqref="A3"/>
      <selection pane="bottomRight" activeCell="B35" sqref="B35"/>
    </sheetView>
  </sheetViews>
  <sheetFormatPr defaultRowHeight="15"/>
  <cols>
    <col min="1" max="1" width="15.5703125" style="3" bestFit="1" customWidth="1"/>
    <col min="2" max="2" width="15.140625" style="3" customWidth="1"/>
    <col min="3" max="3" width="8.85546875" style="3" customWidth="1"/>
    <col min="4" max="4" width="9.28515625" style="3" customWidth="1"/>
    <col min="5" max="19" width="9.140625" style="3"/>
    <col min="20" max="20" width="14" style="3" bestFit="1" customWidth="1"/>
    <col min="21" max="21" width="13.85546875" style="3" bestFit="1" customWidth="1"/>
    <col min="22" max="22" width="15" style="3" bestFit="1" customWidth="1"/>
    <col min="23" max="23" width="12.42578125" style="3" bestFit="1" customWidth="1"/>
    <col min="24" max="24" width="11.85546875" style="3" bestFit="1" customWidth="1"/>
    <col min="25" max="25" width="10.5703125" style="3" bestFit="1" customWidth="1"/>
    <col min="26" max="26" width="9.42578125" style="3" bestFit="1" customWidth="1"/>
    <col min="27" max="27" width="9.85546875" style="3" bestFit="1" customWidth="1"/>
    <col min="28" max="28" width="13.7109375" style="3" bestFit="1" customWidth="1"/>
    <col min="29" max="29" width="12" style="3" bestFit="1" customWidth="1"/>
    <col min="30" max="30" width="12.85546875" style="3" bestFit="1" customWidth="1"/>
    <col min="31" max="31" width="15.5703125" style="3" bestFit="1" customWidth="1"/>
    <col min="32" max="32" width="13.7109375" style="3" bestFit="1" customWidth="1"/>
    <col min="33" max="33" width="14" style="3" bestFit="1" customWidth="1"/>
    <col min="34" max="34" width="12.5703125" style="3" bestFit="1" customWidth="1"/>
    <col min="35" max="35" width="13.85546875" style="3" bestFit="1" customWidth="1"/>
    <col min="36" max="36" width="11.85546875" style="3" bestFit="1" customWidth="1"/>
    <col min="37" max="37" width="13.7109375" style="3" bestFit="1" customWidth="1"/>
    <col min="38" max="38" width="11.85546875" style="3" bestFit="1" customWidth="1"/>
    <col min="39" max="39" width="11.140625" style="3" bestFit="1" customWidth="1"/>
    <col min="40" max="41" width="13.5703125" style="3" bestFit="1" customWidth="1"/>
    <col min="42" max="42" width="12.85546875" style="3" bestFit="1" customWidth="1"/>
    <col min="43" max="43" width="13.42578125" style="3" bestFit="1" customWidth="1"/>
    <col min="44" max="44" width="12.28515625" style="3" bestFit="1" customWidth="1"/>
    <col min="45" max="45" width="13.140625" style="3" bestFit="1" customWidth="1"/>
    <col min="46" max="46" width="11.85546875" style="3" bestFit="1" customWidth="1"/>
    <col min="47" max="47" width="13.140625" style="3" bestFit="1" customWidth="1"/>
    <col min="48" max="48" width="13.85546875" style="3" bestFit="1" customWidth="1"/>
    <col min="49" max="49" width="13.28515625" style="3" bestFit="1" customWidth="1"/>
    <col min="50" max="50" width="11" style="3" bestFit="1" customWidth="1"/>
    <col min="51" max="51" width="12.5703125" style="3" bestFit="1" customWidth="1"/>
    <col min="52" max="52" width="13.140625" style="3" bestFit="1" customWidth="1"/>
    <col min="53" max="53" width="10.7109375" style="3" bestFit="1" customWidth="1"/>
    <col min="54" max="54" width="15.5703125" style="3" bestFit="1" customWidth="1"/>
    <col min="55" max="55" width="13.85546875" style="3" bestFit="1" customWidth="1"/>
    <col min="56" max="56" width="15" style="3" bestFit="1" customWidth="1"/>
    <col min="57" max="57" width="14.5703125" style="3" bestFit="1" customWidth="1"/>
    <col min="58" max="58" width="13.28515625" style="3" bestFit="1" customWidth="1"/>
    <col min="59" max="59" width="11.140625" style="3" bestFit="1" customWidth="1"/>
    <col min="60" max="60" width="11.85546875" style="3" bestFit="1" customWidth="1"/>
    <col min="61" max="61" width="13.85546875" style="3" bestFit="1" customWidth="1"/>
    <col min="62" max="62" width="15" style="3" bestFit="1" customWidth="1"/>
    <col min="63" max="63" width="13.85546875" style="3" bestFit="1" customWidth="1"/>
    <col min="64" max="64" width="15" style="3" bestFit="1" customWidth="1"/>
    <col min="65" max="65" width="13.7109375" style="3" bestFit="1" customWidth="1"/>
    <col min="66" max="66" width="15.140625" style="3" bestFit="1" customWidth="1"/>
    <col min="67" max="67" width="13.28515625" style="3" bestFit="1" customWidth="1"/>
    <col min="68" max="68" width="14.5703125" style="3" bestFit="1" customWidth="1"/>
    <col min="69" max="69" width="11.7109375" style="3" bestFit="1" customWidth="1"/>
    <col min="70" max="70" width="11.28515625" style="3" bestFit="1" customWidth="1"/>
    <col min="71" max="71" width="12.42578125" style="3" bestFit="1" customWidth="1"/>
    <col min="72" max="72" width="10.5703125" style="3" bestFit="1" customWidth="1"/>
    <col min="73" max="73" width="12.7109375" style="3" bestFit="1" customWidth="1"/>
    <col min="74" max="74" width="12.85546875" style="3" bestFit="1" customWidth="1"/>
    <col min="75" max="75" width="13.7109375" style="3" bestFit="1" customWidth="1"/>
    <col min="76" max="76" width="13.85546875" style="3" bestFit="1" customWidth="1"/>
    <col min="77" max="77" width="12.5703125" style="3" bestFit="1" customWidth="1"/>
    <col min="78" max="78" width="12" style="3" bestFit="1" customWidth="1"/>
    <col min="79" max="79" width="14" style="3" bestFit="1" customWidth="1"/>
    <col min="80" max="80" width="12.28515625" style="3" bestFit="1" customWidth="1"/>
    <col min="81" max="81" width="13.42578125" style="3" bestFit="1" customWidth="1"/>
    <col min="82" max="82" width="13.85546875" style="3" bestFit="1" customWidth="1"/>
    <col min="83" max="83" width="13.5703125" style="3" bestFit="1" customWidth="1"/>
    <col min="84" max="84" width="14.7109375" style="3" bestFit="1" customWidth="1"/>
    <col min="85" max="85" width="9.28515625" style="3" bestFit="1" customWidth="1"/>
    <col min="86" max="86" width="9.140625" style="3"/>
    <col min="87" max="87" width="11.140625" style="3" bestFit="1" customWidth="1"/>
    <col min="88" max="88" width="13.140625" style="3" bestFit="1" customWidth="1"/>
    <col min="89" max="89" width="11.7109375" style="3" bestFit="1" customWidth="1"/>
    <col min="90" max="90" width="12.85546875" style="3" bestFit="1" customWidth="1"/>
    <col min="91" max="91" width="12.7109375" style="3" bestFit="1" customWidth="1"/>
  </cols>
  <sheetData>
    <row r="1" spans="1:91">
      <c r="A1" s="1"/>
      <c r="B1" s="1" t="s">
        <v>82</v>
      </c>
      <c r="C1" s="2" t="s">
        <v>11</v>
      </c>
      <c r="D1" s="2" t="s">
        <v>5</v>
      </c>
      <c r="E1" s="2" t="s">
        <v>16</v>
      </c>
      <c r="F1" s="2" t="s">
        <v>3</v>
      </c>
      <c r="G1" s="2" t="s">
        <v>8</v>
      </c>
      <c r="H1" s="2" t="s">
        <v>10</v>
      </c>
      <c r="I1" s="2" t="s">
        <v>4</v>
      </c>
      <c r="J1" s="2" t="s">
        <v>12</v>
      </c>
      <c r="K1" s="2" t="s">
        <v>9</v>
      </c>
      <c r="L1" s="2" t="s">
        <v>6</v>
      </c>
      <c r="M1" s="2" t="s">
        <v>13</v>
      </c>
      <c r="N1" s="2" t="s">
        <v>0</v>
      </c>
      <c r="O1" s="2" t="s">
        <v>14</v>
      </c>
      <c r="P1" s="2" t="s">
        <v>7</v>
      </c>
      <c r="Q1" s="2" t="s">
        <v>2</v>
      </c>
      <c r="R1" s="2" t="s">
        <v>1</v>
      </c>
      <c r="S1" s="2" t="s">
        <v>15</v>
      </c>
      <c r="T1" s="2" t="s">
        <v>17</v>
      </c>
      <c r="U1" s="2" t="s">
        <v>18</v>
      </c>
      <c r="V1" s="2" t="s">
        <v>19</v>
      </c>
      <c r="W1" s="2" t="s">
        <v>21</v>
      </c>
      <c r="X1" s="2" t="s">
        <v>20</v>
      </c>
      <c r="Y1" s="2" t="s">
        <v>22</v>
      </c>
      <c r="Z1" s="2" t="s">
        <v>23</v>
      </c>
      <c r="AA1" s="2" t="s">
        <v>24</v>
      </c>
      <c r="AB1" s="2" t="s">
        <v>25</v>
      </c>
      <c r="AC1" s="2" t="s">
        <v>26</v>
      </c>
      <c r="AD1" s="2" t="s">
        <v>27</v>
      </c>
      <c r="AE1" s="2" t="s">
        <v>28</v>
      </c>
      <c r="AF1" s="2" t="s">
        <v>29</v>
      </c>
      <c r="AG1" s="2" t="s">
        <v>30</v>
      </c>
      <c r="AH1" s="2" t="s">
        <v>31</v>
      </c>
      <c r="AI1" s="2" t="s">
        <v>32</v>
      </c>
      <c r="AJ1" s="2" t="s">
        <v>34</v>
      </c>
      <c r="AK1" s="2" t="s">
        <v>35</v>
      </c>
      <c r="AL1" s="2" t="s">
        <v>36</v>
      </c>
      <c r="AM1" s="2" t="s">
        <v>37</v>
      </c>
      <c r="AN1" s="2" t="s">
        <v>38</v>
      </c>
      <c r="AO1" s="2" t="s">
        <v>39</v>
      </c>
      <c r="AP1" s="2" t="s">
        <v>40</v>
      </c>
      <c r="AQ1" s="2" t="s">
        <v>41</v>
      </c>
      <c r="AR1" s="2" t="s">
        <v>42</v>
      </c>
      <c r="AS1" s="2" t="s">
        <v>43</v>
      </c>
      <c r="AT1" s="2" t="s">
        <v>44</v>
      </c>
      <c r="AU1" s="2" t="s">
        <v>45</v>
      </c>
      <c r="AV1" s="2" t="s">
        <v>46</v>
      </c>
      <c r="AW1" s="2" t="s">
        <v>84</v>
      </c>
      <c r="AX1" s="2" t="s">
        <v>47</v>
      </c>
      <c r="AY1" s="2" t="s">
        <v>48</v>
      </c>
      <c r="AZ1" s="2" t="s">
        <v>49</v>
      </c>
      <c r="BA1" s="2" t="s">
        <v>50</v>
      </c>
      <c r="BB1" s="2" t="s">
        <v>52</v>
      </c>
      <c r="BC1" s="2" t="s">
        <v>54</v>
      </c>
      <c r="BD1" s="2" t="s">
        <v>51</v>
      </c>
      <c r="BE1" s="2" t="s">
        <v>55</v>
      </c>
      <c r="BF1" s="2" t="s">
        <v>80</v>
      </c>
      <c r="BG1" s="2" t="s">
        <v>56</v>
      </c>
      <c r="BH1" s="2" t="s">
        <v>58</v>
      </c>
      <c r="BI1" s="2" t="s">
        <v>59</v>
      </c>
      <c r="BJ1" s="2" t="s">
        <v>60</v>
      </c>
      <c r="BK1" s="2" t="s">
        <v>62</v>
      </c>
      <c r="BL1" s="2" t="s">
        <v>63</v>
      </c>
      <c r="BM1" s="2" t="s">
        <v>65</v>
      </c>
      <c r="BN1" s="2" t="s">
        <v>33</v>
      </c>
      <c r="BO1" s="2" t="s">
        <v>85</v>
      </c>
      <c r="BP1" s="2" t="s">
        <v>53</v>
      </c>
      <c r="BQ1" s="2" t="s">
        <v>61</v>
      </c>
      <c r="BR1" s="2" t="s">
        <v>66</v>
      </c>
      <c r="BS1" s="2" t="s">
        <v>72</v>
      </c>
      <c r="BT1" s="2" t="s">
        <v>73</v>
      </c>
      <c r="BU1" s="2" t="s">
        <v>74</v>
      </c>
      <c r="BV1" s="2" t="s">
        <v>86</v>
      </c>
      <c r="BW1" s="2" t="s">
        <v>67</v>
      </c>
      <c r="BX1" s="2" t="s">
        <v>69</v>
      </c>
      <c r="BY1" s="2" t="s">
        <v>76</v>
      </c>
      <c r="BZ1" s="2" t="s">
        <v>75</v>
      </c>
      <c r="CA1" s="2" t="s">
        <v>57</v>
      </c>
      <c r="CB1" s="2" t="s">
        <v>68</v>
      </c>
      <c r="CC1" s="2" t="s">
        <v>77</v>
      </c>
      <c r="CD1" s="2" t="s">
        <v>78</v>
      </c>
      <c r="CE1" s="2" t="s">
        <v>87</v>
      </c>
      <c r="CF1" s="2" t="s">
        <v>70</v>
      </c>
      <c r="CG1" s="2" t="s">
        <v>88</v>
      </c>
      <c r="CH1" s="2" t="s">
        <v>89</v>
      </c>
      <c r="CI1" s="2" t="s">
        <v>90</v>
      </c>
      <c r="CJ1" s="2" t="s">
        <v>64</v>
      </c>
      <c r="CK1" s="2" t="s">
        <v>91</v>
      </c>
      <c r="CL1" s="2" t="s">
        <v>71</v>
      </c>
      <c r="CM1" s="2" t="s">
        <v>79</v>
      </c>
    </row>
    <row r="2" spans="1:91" ht="32.25" customHeight="1">
      <c r="A2" s="1" t="s">
        <v>83</v>
      </c>
      <c r="B2" s="5" t="s">
        <v>81</v>
      </c>
      <c r="C2" s="11">
        <f>(C3+C4+C5+C6+C7+C8+C9+C10+C11+C12+C13+C14+C17+C18+C20+C21+C22+C23+C24+C25+C28+C29+C30+C31+C32+C33+C34+C35+C37+C39+C40+C43+C44+C45+C46+C47+C48+C49+C50+C51+C52+C54+C56+C57+C58+C59+C60+C61+C62+C64+C65+C66+C67+C68+C69+C70+C83+C84+C85+C86+C87)/(C3+C4+C5+C6+C7+C8+C9+C10+C11+C12+C13+C14+C15+C16+C17+C18+C19+C20+C21+C22+C23+C24+C25+C26+C27+C28+C29+C30+C31+C32+C33+C34+C35+C36+C37+C38+C39+C40+C41+C42+C43+C44+C45+C46+C47+C48+C49+C50+C51+C52+C53+C54+C55+C56+C57+C58+C59+C60+C61+C62+C63+C64+C65+C66+C67+C68+C69+C70+C71+C72+C73+C74+C75+C76+C77+C78+C79+C80+C81+C82+C83+C84+C85+C86+C87+C88+C89+C90+C91)</f>
        <v>0.42657342657342656</v>
      </c>
      <c r="D2" s="11">
        <f>(D3+D6+D7+D8+D9+D10+D11+D12+D13+D14+D16+D18+D19+D21+D22+D27+D29+D30+D38+D40+D41+D42+D43+D44+D45+D46+D47+D48+D49+D50+D51+D52+D53+D54+D55+D56+D57+D58+D59+D60+D61+D62+D65+D66+D67+D68+D69+D70+D71+D72+D73+D74+D78+D79+D80+D82+D86+D87+D88+D89+D90+D91)/(D3+D4+D5+D6+D9+D10+D11+D12+D13+D15+D16+D17+D18+D20+D21+D22+D23+D24+D25+D26+D27+D28+D29+D30+D31+D32+D33+D34+D35+D36+D37+D38+D39+D40+D41+D54+D56+D57+D58+D60+D61+D62+D63+D64+D65+D66+D71+D74+D75+D76+D77+D78+D79+D80+D81+D82+D83+D84+D85+D87+D91)</f>
        <v>1.0212765957446808</v>
      </c>
      <c r="E2" s="11">
        <f>(E3+E4+E6+E8+E9+E10+E11+E12+E13+E14+E15+E16+E18+E19+E21+E22+E23+E24+E25+E26+E27+E33+E36+E40+E41+E42+E45+E50+E51+E52+E53+E54+E55+E56+E57+E58+E59+E60+E61+E62+E63+E64+E65+E68+E69+E70+E71+E72+E73+E74+E75+E76+E77+E78+E79+E80+E82+E85+E86+E87+E88+E89+E90)/(E3+E5+E6+E7+E8+E9+E10+E12+E13+E14+E16+E17+E18+E19+E20+E21+E22+E28+E29+E30+E31+E32+E33+E34+E35+E36+E37+E38+E39+E40+E41+E42+E43+E44+E45+E46+E47+E48+E49+E51+E52+E53+E54+E55+E56+E58+E59+E60+E64+E65+E66+E67+E68+E70+E72+E73+E74+E79+E80+E81+E82+E83+E84+E86+E87+E89+E90+E91)</f>
        <v>0.91836734693877553</v>
      </c>
      <c r="F2" s="11">
        <f>(F3+F4+F5+F8+F9+F10+F12+F13+F14+F15+F16+F18+F19+F20+F21+F22+F23+F25+F26+F27+F28+F29+F30+F31+F32+F34+F35+F36+F37+F38+F39+F40+F46+F51+F52+F53+F54+F55+F56+F58+F59+F60+F65+F66+F68+F70+F71+F72+F73+F75+F76+F77+F78+F79+F80+F82+F83+F85+F86+F87+F89+F90)/(F3+F4+F6+F7+F8+F9+F10+F11+F13+F14+F15+F16+F17+F18+F19+F22+F23+F24+F26+F27+F28+F29+F33+F37+F40+F41+F42+F43+F44+F45+F46+F47+F48+F49+F50+F52+F53+F54+F55+F56+F57+F59+F60+F61+F62+F63+F64+F67+F68+F69+F71+F72+F73+F74+F76+F77+F78+F79+F81+F82+F83+F84+F85+F86+F88+F90+F91)</f>
        <v>0.66153846153846152</v>
      </c>
      <c r="G2" s="11">
        <f>(G3+G5+G6+G8+G9+G11+G13+G15+G16+G18+G20+G22+G24+G26+G28+G29+G30+G31+G32+G33+G34+G35+G36+G37+G38+G39+G41+G45+G50+G52+G53+G54+G57+G61+G62+G63+G64+G66+G69+G71+G74+G75+G76+G77+G78+G82+G86+G88)/(G3+G4+G6+G7+G8+G9+G10+G12+G13+G14+G16+G17+G18+G19+G21+G22+G23+G24+G25+G26+G27+G29+G32+G34+G37+G38+G40+G41+G42+G43+G44+G45+G46+G47+G48+G49+G51+G52+G53+G54+G55+G56+G57+G58+G59+G60+G61+G64+G65+G66+G67+G68+G69+G70+G71+G72+G73+G74+G75+G78+G79+G80+G81+G82+G83+G84+G85+G86+G87+G88+G89+G90+G91)</f>
        <v>0.50724637681159424</v>
      </c>
      <c r="H2" s="11">
        <f>(H3+H6+H7+H9+H10+H11+H12+H13+H14+H15+H16+H17+H18+H21+H22+H24+H25+H29+H33+H34+H37+H40+H41+H43+H44+H45+H46+H47+H48+H49+H50+H51+H54+H56+H57+H58+H59+H60+H61+H62+H63+H64+H65+H67+H68+H69+H70+H71+H72+H74+H75+H76+H77+H79+H80+H81+H82+H83+H84+H87+H88+H89+H91)/(H3+H4+H5+H6+H8+H9+H10+H13+H14+H15+H16+H18+H19+H20+H22+H23+H24+H25+H26+H27+H28+H29+H30+H31+H32+H33+H34+H35+H36+H37+H38+H39+H41+H42+H49+H50+H51+H52+H53+H54+H55+H56+H59+H60+H66+H68+H71+H72+H73+H76+H77+H78+H79+H82+H85+H86+H88+H89+H90+H91)</f>
        <v>1.1086956521739131</v>
      </c>
      <c r="I2" s="11">
        <f>(I3+I4+I5+I6+I7+I8+I9+I11+I15+I17+I18+I19+I20+I21+I22+I23+I24+I26+I27+I28+I29+I30+I31+I33+I36+I37+I38+I39+I42+I43+I45+I48+I49+I50+I51+I52+I55+I60+I63+I64+I71+I73+I74+I75+I76+I77+I78+I85+I86+I87+I88+I89+I90+I91)/(I4+I5+I6+I7+I9+I10+I11+I12+I13+I14+I16+I17+I21+I22+I23+I24+I25+I28+I29+I31+I32+I33+I34+I35+I37+I40+I41+I43+I44+I45+I46+I47+I51+I52+I53+I54+I56+I57+I58+I59+I60+I61+I62+I64+I65+I66+I67+I68+I69+I70+I71+I72+I73+I75+I76+I79+I80+I81+I82+I83+I84+I87+I89+I90)</f>
        <v>0.64885496183206104</v>
      </c>
      <c r="J2" s="11">
        <f>(J3+J4+J5+J6+J7+J8+J9+J12+J13+J14+J17+J18+J20+J21+J22+J23+J25+J28+J29+J30+J31+J34+J35+J37+J39+J40+J43+J44+J45+J46+J47+J48+J49+J51+J52+J54+J65+J66+J67+J68+J70+J74+J83+J84+J85+J86+J87)/(J3+J4+J5+J6+J8+J9+J10+J11+J12+J13+J14+J15+J16+J17+J18+J19+J20+J21+J22+J23+J24+J25+J26+J27+J28+J30+J31+J32+J33+J34+J35+J36+J37+J38+J39+J40+J41+J42+J44+J45+J50+J51+J52+J53+J54+J55+J56+J57+J58+J59+J60+J61+J62+J63+J64+J65+J66+J68+J69+J70+J71+J72+J73+J74+J75+J76+J77+J78+J79+J80+J81+J82+J83+J84+J85+J86+J87+J88+J89+J90+J91)</f>
        <v>0.33950617283950618</v>
      </c>
      <c r="K2" s="11">
        <f>(K3+K4+K5+K6+K8+K9+K10+K11+K13+K15+K16+K17+K18+K19+K20+K22+K23+K24+K26+K27+K28+K30+K31+K32+K33+K35+K36+K37+K38+K39+K41+K42+K44+K50+K52+K53+K54+K55+K56+K57+K59+K60+K62+K63+K64+K71+K73+K74+K76+K77+K78+K79+K81+K82+K84+K85+K86+K88+K90+K91)/(K3+K5+K7+K8+K9+K11+K12+K13+K14+K16+K17+K18+K20+K21+K22+K25+K29+K30+K31+K33+K34+K35+K37+K39+K40+K43+K44+K45+K46+K47+K48+K49+K50+K51+K52+K53+K54+K58+K59+K61+K62+K64+K65+K66+K67+K68+K69+K70+K71+K72+K73+K74+K75+K80+K81+K82+K83+K84+K86+K87+K89)</f>
        <v>0.68571428571428572</v>
      </c>
      <c r="L2" s="11">
        <f>(L3+L4+L5+L7+L8+L9+L10+L11+L12+L13+L14+L16+L17+L18+L20+L21+L22+L23+L24+L25+L29+L30+L31+L32+L33+L34+L35+L37+L39+L43+L44+L45+L46+L47+L48+L49+L50+L51+L52+L53+L54+L55+L56+L57+L58+L59+L60+L61+L62+L64+L65+L66+L67+L68+L69+L70+L71+L72+L73+L74+L79+L80+L81+L82+L83+L84+L85+L86+L87)/(L3+L4+L5+L6+L8+L10+L11+L12+L13+L15+L16+L17+L18+L19+L20+L21+L22+L24+L25+L26+L27+L28+L30+L32+L33+L34+L35+L36+L37+L38+L39+L40+L41+L42+L50+L51+L52+L53+L55+L57+L58+L60+L61+L62+L63+L64+L65+L71+L73+L74+L75+L76+L77+L78+L79+L80+L81+L82+L83+L84+L85+L86+L87+L88+L89+L90+L91)</f>
        <v>1.0659340659340659</v>
      </c>
      <c r="M2" s="11">
        <f>(M3+M4+M5+M6+M7+M8+M9+M10+M11+M12+M14+M15+M16+M17+M20+M21+M23+M24+M25+M26+M28+M29+M30+M31+M32+M33+M34+M36+M37+M40+M41+M43+M44+M45+M46+M49+M50+M51+M53+M54+M55+M56+M57+M58+M59+M61+M63+M64+M66+M67+M68+M69+M70+M71+M72+M74+M75+M79+M80+M81+M83)/(M3+M4+M5+M6+M7+M8+M11+M12+M13+M14+M15+M16+M17+M18+M20+M21+M19+M22+M24+M25+M26+M27+M28+M29+M30+M33+M34+M35+M36+M37+M38+M39+M40+M41+M42+M45+M46+M47+M48+M49+M50+M51+M52+M53+M54+M55+M60+M61+M62+M63+M64+M65+M66+M67+M69+M70+M71+M72+M73+M74+M75+M76+M77+M78+M80+M81+M82+M83+M84+M85+M86+M87+M88+M89+M90+M91)</f>
        <v>0.5714285714285714</v>
      </c>
      <c r="N2" s="11">
        <f>(N3+N5+N6+N7+N8+N11+N13+N14+N15+N17+N18+N20+N22+N28+N29+N30+N33+N35+N36+N37+N39+N43+N44+N45+N46+N47+N48+N49+N50+N52+N54+N60+N62+N63+N64+N65+N66+N67+N69+N71+N74+N76+N77+N82+N84+N85+N86+N87+N90)/(N3+N4+N5+N6+N8+N9+N10+N11+N12+N14+N15+N16+N17+N19+N20+N21+N23+N24+N25+N26+N27+N28+N30+N31+N32+N33+N34+N36+N37+N38+N40+N41+N42+N43+N44+N46+N50+N51+N53+N54+N55+N56+N57+N58+N59+N60+N61+N63+N64+N65+N66+N68+N69+N70+N71+N72+N73+N75+N78+N79+N80+N81+N82+N83+N85+N87+N88+N89+N90+N91)</f>
        <v>0.5625</v>
      </c>
      <c r="O2" s="11">
        <f>(O3+O4+O5+O6+O7+O8+O10+O12+O13+O14+O15+O16+O17+O18+O20+O21+O22+O23+O24+O25+O26+O27+O28+O29+O30+O32+O34+O35+O36+O37+O39+O40+O41+O44+O46+O47+O48+O49+O50+O51+O52+O53+O58+O59+O60+O61+O65+O66+O67+O68+O69+O70+O71+O72+O73+O74+O75+O76+O77+O79+O80+O81+O82+O83+O84+O85+O86+O87+O89)/(O3+O5+O6+O7+O9+O10+O11+O13+O15+O16+O17+O18+O19+O20+O22+O23+O24+O27+O28+O29+O31+O32+O33+O35+O36+O37+O39+O38+O41+O42+O43+O44+O45+O47+O48+O50+O54+O55+O56+O57+O60+O61+O62+O63+O64+O68+O69+O73+O74+O76+O77+O79+O81+O82+O84+O78+O88+O89+O90+O91)</f>
        <v>1.2380952380952381</v>
      </c>
      <c r="P2" s="11">
        <f>(P4+P5+P6+P7+P8+P9+P10+P11+P12+P13+P14+P15+P16+P17+P23+P24+P25+P26+P28+P29+P30+P31+P32+P33+P34+P35+P36+P37+P40+P41+P43+P44+P45+P46+P47+P49+P50+P51+P52+P53+P54+P56+P57+P58+P59+P61+P62+P63+P64+P65+P66+P67+P68+P69+P70+P71+P72+P74+P75+P76+P79+P80+P81+P82+P83+P84+P90)/(P3+P4+P5+P6+P7+P8+P9+P10+P11+P12+P14+P15+P17+P18+P19+P20+P21+P22+P23+P24+P25+P26+P27+P28+P29+P30+P31+P32+P33+P34+P36+P37+P38+P39+P40+P42+P43+P44+P45+P46+P48+P49+P50+P51+P55+P56+P57+P58+P59+P60+P61+P63+P64+P66+P67+P68+P69+P70+P71+P73+P74+P75+P77+P78+P82+P83+P85+P86+P87+P88+P89+P90+P91)</f>
        <v>0.77570093457943923</v>
      </c>
      <c r="Q2" s="11">
        <f>(Q3+Q4+Q5+Q6+Q7+Q8+Q9+Q10+Q11+Q12+Q13+Q14+Q15+Q16+Q17+Q18+Q20+Q21+Q22+Q23+Q24+Q25+Q26+Q28+Q29+Q30+Q31+Q32+Q33+Q34+Q35+Q36+Q37+Q39+Q40+Q41+Q43+Q44+Q45+Q46+Q47+Q48+Q49+Q50+Q51+Q52+Q53+Q54+Q56+Q57+Q58+Q59+Q60+Q61+Q62+Q63+Q64+Q65+Q66+Q67+Q68+Q69+Q70+Q71+Q72+Q74+Q75+Q76+Q77+Q79+Q80+Q81+Q82+Q83+Q84+Q85+Q86+Q87+Q91)/(Q3+Q4+Q5+Q6+Q7+Q8+Q9+Q10+Q11+Q12+Q13+Q14+Q15+Q16+Q18+Q19+Q20+Q21+Q22+Q23+Q24+Q25+Q26+Q27+Q28+Q29+Q30+Q31+Q32+Q33+Q34+Q35+Q36+Q38+Q39+Q40+Q41+Q42+Q43+Q44+Q45+Q46+Q47+Q48+Q49+Q50+Q51+Q52+Q53+Q54+Q55+Q56+Q57+Q58+Q59+Q60+Q61+Q62+Q63+Q65+Q66+Q67+Q68+Q69+Q70+Q71+Q72+Q73+Q74+Q75+Q76+Q77+Q78+Q79+Q80+Q82+Q85+Q86+Q87+Q88+Q89+Q90+Q91)</f>
        <v>0.91397849462365588</v>
      </c>
      <c r="R2" s="11">
        <f>(R3+R4+R5+R6+R7+R8+R10+R11+R12+R13+R14+R15+R16+R17+R20+R21+R22+R24+R25+R26+R28+R29+R30+R32+R33+R34+R35+R36+R37+R40+R41+R44+R45+R46+R47+R49+R50+R51+R52+R53+R54+R57+R58+R59+R61+R62+R63+R64+R65+R66+R67+R69+R70+R71+R72+R74+R75+R76+R79+R80+R81+R82+R83+R84+R90)/(R3+R4+R5+R6+R7+R8+R9+R10+R11+R12+R14+R15+R17+R18+R19+R20+R21+R23+R24+R25+R26+R27+R28+R29+R30+R31+R32+R33+R34+R36+R37+R38+R39+R40+R42+R43+R44+R45+R46+R48+R49+R50+R51+R54+R55+R56+R57+R58+R59+R60+R61+R63+R64+R66+R67+R68+R69+R70+R71+R73+R74+R75+R77+R78+R82+R83+R85+R86+R87+R88+R89+R90+R91)</f>
        <v>0.81818181818181823</v>
      </c>
      <c r="S2" s="11">
        <f>(S3+S7+S8+S9+S10+S11+S12+S13+S14+S15+S16+S17+S18+S21+S22+S26+S30+S36+S43+S44+S45+S46+S47+S48+S49+S50+S51+S52+S53+S54+S56+S57+S58+S59+S60+S61+S62+S63+S64+S65+S67+S68+S69+S70+S71+S72+S74+S75+S76+S77+S78+S79+S80+S81+S82+S83+S84+S86+S87)/(S3+S4+S5+S6+S7+S9+S10+S11+S12+S13+S14+S16+S17+S18+S19+S20+S21+S22+S23+S24+S25+S26+S27+S28+S29+S30+S31+S32+S33+S34+S35+S36+S37+S38+S39+S40+S41+S42+S43+S44+S45+S46+S47+S48+S54+S55+S56+S57+S58+S59+S60+S61+S62+S64+S65+S66+S67+S68+S69+S70+S72+S73+S78+S79+S80+S81+S82+S83+S84+S85+S87+S88+S89+S90+S91)</f>
        <v>0.64601769911504425</v>
      </c>
      <c r="T2" s="11">
        <f>(T3+T4+T5+T6+T7+T8+T9+T10+T11+T12+T13+T14+T15+T16+T17+T18+T19+T20+T21+T22+T23+T24+T25+T26+T27+T28+T29+T30+T31+T32+T33+T34+T35+T36+T37+T39+T40+T41+T42+T43+T44+T45+T46+T47+T48+T49+T50+T51+T52+T53+T54+T55+T56+T57+T58+T59+T60+T61+T62+T63+T64+T65+T66+T67+T68+T69+T70+T71+T72+T73+T74+T75+T76+T77+T78+T79+T80+T82+T83+T84+T85+T86+T87+T88+T89+T90)/(T3+T5+T6+T7+T8+T9+T10+T12+T13+T14+T16+T17+T18+T19+T20+T21+T22+T28+T29+T30+T31+T32+T33+T34+T35+T36+T37+T38+T39+T40+T41+T42+T43+T44+T45+T46+T47+T48+T49+T51+T52+T53+T54+T55+T56+T58+T59+T60+T64+T65+T66+T67+T68+T70+T72+T73+T74+T79+T80+T81+T82+T83+T84+T86+T87+T89+T90+T91)</f>
        <v>1.591549295774648</v>
      </c>
      <c r="U2" s="11">
        <f>(U3+U4+U5+U6+U7+U8+U9+U10+U11+U12+U13+U14+U16+U17+U18+U20+U21+U22+U23+U24+U25+U28+U29+U30+U31+U32+U33+U34+U35+U37+U39+U40+U43+U44+U45+U46+U47+U48+U49+U50+U51+U52+U53+U54+U55+U56+U57+U58+U59+U60+U61+U62+U64+U65+U66+U67+U68+U69+U70+U71+U72+U73+U74+U79+U80+U81+U82+U83+U84+U85+U86+U87)/(U3+U4+U5+U6+U8+U10+U11+U12+U13+U15+U16+U17+U18+U19+U20+U21+U22+U24+U25+U26+U27+U28+U30+U32+U33+U34+U35+U36+U37+U38+U39+U40+U41+U42+U50+U51+U52+U53+U55+U57+U58+U60+U61+U62+U63+U64+U65+U71+U73+U74+U75+U76+U77+U78+U79+U80+U81+U82+U83+U84+U85+U86+U87+U88+U89+U90+U91)</f>
        <v>1.1627906976744187</v>
      </c>
      <c r="V2" s="11">
        <f>(V3+V4+V5+V6+V7+V8+V9+V10+V11+V12+V13+V14+V15+V16+V17+V18+V20+V21+V22+V23+V24+V25+V26+V28+V29+V30+V31+V32+V33+V34+V35+V36+V37+V39+V40+V41+V43+V44+V45+V46+V47+V48+V49+V50+V51+V52+V53+V54+V55+V56+V57+V58+V59+V60+V61+V62+V63+V64+V65+V66+V67+V68+V69+V70+V71+V72+V74+V75+V79+V80+V81+V83+V84+V85+V86+V87)/(V3+V4+V5+V6+V7+V8+V11+V12+V13+V14+V15+V16+V17+V18+V19+V20+V21+V22+V24+V25+V26+V27+V28+V29+V30+V33+V34+V35+V36+V37+V38+V39+V40+V41+V42+V45+V46+V47+V48+V49+V50+V51+V52+V53+V54+V55+V60+V61+V62+V63+V64+V65+V66+V67+V69+V70+V71+V72+V73+V74+V75+V76+V77+V78+V80+V81+V82+V83+V84+V85+V86+V87+V88+V89+V90+V91)</f>
        <v>0.98913043478260865</v>
      </c>
      <c r="W2" s="11">
        <f>(W3+W4+W5+W6+W7+W8+W9+W10+W11+W12+W13+W14+W15+W16+W17+W18+W19+W20+W21+W22+W23+W24+W26+W27+W28+W29+W30+W31+W33+W36+W37+W38+W39+W40+W41+W42+W43+W44+W45+W46+W47+W48+W49+W50+W51+W52+W53+W54+W55+W56+W57+W58+W59+W60+W61+W62+W63+W64+W65+W66+W67+W68+W69+W70+W71+W72+W73+W74+W75+W76+W77+W78+W79+W80+W82+W85+W86+W87+W88+W89+W90+W91)/(W4+W5+W6+W9+W10+W11+W12+W13+W16+W17+W21+W22+W23+W24+W25+W28+W29+W31+W32+W33+W34+W35+W37+W40+W41+W54+W56+W57+W58+W60+W61+W62+W64+W65+W66+W71+W75+W76+W79+W80+W81+W82+W83+W84+W87)</f>
        <v>2.6538461538461537</v>
      </c>
      <c r="X2" s="11">
        <f>(X3+X4+X5+X6+X7+X8+X9+X10+X11+X12+X13+X14+X15+X16+X17+X18+X19+X20+X21+X22+X23+X24+X26+X27+X28+X29+X30+X31+X32+X33+X35+X36+X37+X38+X39+X40+X41+X42+X43+X44+X45+X46+X47+X48+X49+X50+X51+X52+X53+X54+X55+X56+X57+X58+X59+X60+X61+X62+X63+X64+X65+X66+X67+X68+X69+X70+X71+X72+X73+X74+X76+X77+X78+X79+X80+X81+X82+X84+X85+X86+X87+X88+X89+X90+X91)/(X3+X5+X9+X11+X12+X13+X16+X17+X18+X20+X21+X22+X25+X29+X30+X31+X33+X34+X35+X37+X39+X40+X54+X58+X61+X62+X64+X65+X66+X71+X74+X75+X80+X81+X82+X83+X84+X87)</f>
        <v>3.5714285714285716</v>
      </c>
      <c r="Y2" s="11">
        <f>(Y3+Y4+Y5+Y6+Y7+Y8+Y9+Y10+Y11+Y12+Y13+Y14+Y16+Y17+Y18+Y19+Y20+Y21+Y23+Y22+Y24+Y25+Y27+Y29+Y30+Y31+Y32+Y33+Y34+Y35+Y37+Y38+Y39+Y40+Y41+Y42+Y43+Y44+Y45+Y46+Y47+Y48+Y49+Y50+Y51+Y52+Y53+Y54+Y55+Y56+Y57+Y58+Y59+Y60+Y61+Y62+Y64+Y65+Y66+Y67+Y68+Y69+Y70+Y71+Y72+Y73+Y74+Y78+Y79+Y80+Y81+Y82+Y83+Y84+Y85+Y86+Y87+Y88+Y89+Y90+Y91)/(Y3+Y4+Y5+Y6+Y10+Y11+Y12+Y13+Y15+Y16+Y17+Y18+Y20+Y21+Y22+Y24+Y25+Y26+Y27+Y28+Y30+Y32+Y33+Y34+Y35+Y36+Y37+Y38+Y39+Y40+Y41+Y57+Y58+Y60+Y61+Y62+Y63+Y64+Y65+Y71+Y74+Y75+Y76+Y77+Y78+Y79+Y80+Y81+Y82+Y83+Y84+Y85+Y87+Y91)</f>
        <v>2.032258064516129</v>
      </c>
      <c r="Z2" s="11">
        <f>(Z3+Z4+Z5+Z6+Z7+Z8+Z9+Z10+Z11+Z12+Z13+Z14+Z15+Z16+Z17+Z18+Z19+Z20+Z21+Z22+Z23+Z24+Z25+Z26+Z27+Z28+Z29+Z30+Z32+Z34+Z35+Z36+Z37+Z38+Z39+Z40+Z41+Z42+Z43+Z44+Z45+Z46+Z47+Z48+Z49+Z50+Z51+Z52+Z53+Z54+Z55+Z56+Z57+Z58+Z59+Z60+Z61+Z62+Z65+Z66+Z67+Z68+Z69+Z70+Z71+Z72+Z73+Z74+Z75+Z76+Z77+Z78+Z79+Z80+Z81+Z82+Z83+Z84+Z85+Z86+Z87+Z88+Z89+Z90+Z91)/(Z3+Z5+Z6+Z9+Z10+Z11+Z13+Z15+Z16+Z17+Z18+Z20+Z22+Z23+Z24+Z27+Z28+Z29+Z31+Z32+Z33+Z35+Z36+Z37+Z38+Z39+Z41+Z54+Z56+Z57+Z60+Z61+Z62+Z63+Z64+Z74+Z76+Z77+Z78+Z79+Z81+Z82+Z84+Z91)</f>
        <v>2.9583333333333335</v>
      </c>
      <c r="AA2" s="11">
        <f>(AA3+AA6+AA7+AA8+AA9+AA10+AA11+AA12+AA13+AA14+AA15+AA16+AA17+AA18+AA19+AA21+AA22+AA26+AA27+AA29+AA30+AA36+AA38+AA40+AA41+AA42+AA43+AA44+AA45+AA46+AA47+AA48+AA49+AA50+AA51+AA52+AA53+AA54+AA55+AA56+AA57+AA58+AA59+AA60+AA61+AA62+AA63+AA64+AA65+AA66+AA67+AA68+AA69+AA70+AA71+AA72+AA73+AA74+AA75+AA76+AA77+AA78+AA79+AA80+AA81+AA82+AA83+AA84+AA86+AA87+AA88+AA89+AA90+AA91)/(AA3+AA4+AA5+AA6+AA9+AA10+AA11+AA12+AA13+AA16+AA17+AA18+AA20+AA21+AA22+AA23+AA24+AA25+AA26+AA27+AA28+AA29+AA30+AA31+AA32+AA33+AA34+AA35+AA36+AA37+AA38+AA39+AA40+AA41+AA54+AA56+AA57+AA58+AA60+AA61+AA62+AA64+AA65+AA66+AA78+AA79+AA80+AA81+AA82+AA83+AA84+AA85+AA87+AA91)</f>
        <v>1.6666666666666667</v>
      </c>
      <c r="AB2" s="11">
        <f>(AB3+AB4+AB5+AB6+AB8+AB9+AB10+AB11+AB12+AB13+AB14+AB15+AB16+AB18+AB19+AB20+AB21+AB22+AB23+AB24+AB25+AB26+AB27+AB28+AB29+AB30+AB31+AB32+AB33+AB34+AB35+AB36+AB37+AB38+AB39+AB40+AB41+AB42+AB45+AB46+AB50+AB51+AB52+AB53+AB54+AB55+AB56+AB57+AB58+AB59+AB60+AB61+AB62+AB63+AB64+AB65+AB66+AB68+AB69+AB70+AB71+AB72+AB73+AB74+AB75+AB76+AB77+AB78+AB79+AB80+AB82+AB83+AB85+AB86+AB87+AB88+AB89+AB90)/(AB3+AB6+AB7+AB8+AB9+AB10+AB13+AB14+AB16+AB17+AB18+AB19+AB22+AB28+AB29+AB33+AB37+AB40+AB41+AB42+AB43+AB44+AB45+AB46+AB47+AB48+AB49+AB52+AB53+AB54+AB55+AB56+AB59+AB60+AB64+AB67+AB68+AB72+AB73+AB74+AB79+AB81+AB82+AB83+AB86+AB90+AB91)</f>
        <v>2.2280701754385963</v>
      </c>
      <c r="AC2" s="11">
        <f>(AC3+AC4+AC5+AC6+AC8+AC9+AC10+AC11+AC12+AC13+AC14+AC15+AC16+AC18+AC19+AC20+AC21+AC22+AC23+AC24+AC25+AC26+AC27+AC28+AC29+AC30+AC31+AC32+AC33+AC34+AC35+AC36+AC37+AC38+AC39+AC40+AC41+AC42+AC45+AC50+AC51+AC52+AC53+AC54+AC55+AC56+AC57+AC58+AC59+AC60+AC61+AC62+AC63+AC64+AC65+AC66+AC68+AC69+AC70+AC71+AC72+AC73+AC74+AC75+AC76+AC77+AC78+AC79+AC80+AC82+AC85+AC86+AC87+AC88+AC89+AC90)/(AC3+AC6+AC7+AC8+AC9+AC10+AC12+AC13+AC14+AC16+AC17+AC18+AC19+AC21+AC22+AC29+AC32+AC34+AC37+AC38+AC40+AC41+AC42+AC43+AC44+AC45+AC46+AC47+AC48+AC49+AC51+AC52+AC53+AC54+AC55+AC56+AC58+AC59+AC60+AC64+AC65+AC66+AC67+AC68+AC70+AC72+AC73+AC74+AC79+AC80+AC81+AC82+AC83+AC84+AC86+AC87+AC89+AC90+AC91)</f>
        <v>1.6111111111111112</v>
      </c>
      <c r="AD2" s="11">
        <f>(AD3+AD4+AD6+AD7+AD8+AD9+AD10+AD11+AD12+AD13+AD14+AD15+AD16+AD17+AD18+AD19+AD21+AD22+AD23+AD24+AD25+AD26+AD27+AD29+AD33+AD34+AD36+AD37+AD40+AD41+AD42+AD43+AD44+AD45+AD46+AD47+AD48+AD49+AD50+AD51+AD52+AD53+AD54+AD55+AD56+AD57+AD58+AD59+AD60+AD61+AD62+AD63+AD64+AD65+AD67+AD68+AD69+AD70+AD71+AD72+AD73+AD74+AD75+AD76+AD77+AD78+AD79+AD80+AD81+AD82+AD83+AD84+AD85+AD86+AD87+AD88+AD89+AD90+AD91)/(AD3+AD5+AD6+AD8+AD9+AD10+AD13+AD14+AD16+AD18+AD19+AD20+AD22+AD28+AD29+AD30+AD31+AD32+AD33+AD34+AD35+AD36+AD37+AD38+AD39+AD41+AD42+AD49+AD51+AD52+AD53+AD54+AD55+AD56+AD59+AD60+AD66+AD68+AD72+AD73+AD79+AD82+AD86+AD89+AD90+AD91)</f>
        <v>2.4642857142857144</v>
      </c>
      <c r="AE2" s="11">
        <f>(AE3+AE4+AE5+AE6+AE7+AE8+AE9+AE10+AE11+AE12+AE13+AE14+AE15+AE16+AE17+AE18+AE19+AE20+AE21+AE22+AE23+AE24+AE25+AE26+AE27+AE28+AE29+AE30+AE31+AE33+AE36+AE37+AE38+AE39+AE40+AE41+AE42+AE43+AE45+AE48+AE49+AE50+AE51+AE52+AE53+AE54+AE55+AE56+AE57+AE58+AE59+AE60+AE61+AE62+AE63+AE64+AE65+AE68+AE69+AE70+AE71+AE72+AE73+AE74+AE75+AE76+AE77+AE78+AE79+AE80+AE82+AE85+AE86+AE87+AE88+AE89+AE90+AE91)/(AE5+AE6+AE7+AE9+AE10+AE12+AE13+AE14+AE16+AE17+AE21+AE22+AE28+AE29+AE31+AE32+AE33+AE34+AE35+AE37+AE40+AE41+AE43+AE44+AE45+AE46+AE47+AE51+AE52+AE53+AE54+AE56+AE58+AE59+AE60+AE64+AE65+AE66+AE67+AE68+AE70+AE72+AE73+AE79+AE80+AE81+AE82+AE83+AE84+AE87+AE89+AE90)</f>
        <v>2.0158730158730158</v>
      </c>
      <c r="AF2" s="11">
        <f>(AF3+AF4+AF5+AF6+AF7+AF8+AF9+AF10+AF11+AF12+AF13+AF14+AF15+AF16+AF17+AF18+AF19+AF20+AF21+AF22+AF23+AF24+AF25+AF26+AF27+AF28+AF29+AF30+AF31+AF33+AF34+AF35+AF36+AF37+AF39+AF40+AF41+AF42+AF43+AF44+AF45+AF46+AF47+AF48+AF49+AF50+AF51+AF52+AF53+AF54+AF55+AF56+AF57+AF58+AF59+AF60+AF61+AF62+AF63+AF64+AF65+AF66+AF67+AF68+AF69+AF70+AF71+AF72+AF73+AF74+AF75+AF76+AF77+AF78+AF79+AF80+AF82+AF83+AF84+AF85+AF86+AF87+AF88+AF89+AF90)/(AF3+AF5+AF6+AF8+AF9+AF10+AF12+AF13+AF14+AF16+AF17+AF18+AF19+AF20+AF21+AF22+AF28+AF30+AF31+AF32+AF33+AF34+AF35+AF36+AF37+AF38+AF39+AF40+AF41+AF42+AF44+AF45+AF51+AF52+AF53+AF54+AF55+AF56+AF58+AF59+AF60+AF64+AF65+AF66+AF68+AF70+AF72+AF73+AF74+AF79+AF80+AF81+AF82+AF83+AF84+AF86+AF87+AF89+AF90+AF91)</f>
        <v>1.875</v>
      </c>
      <c r="AG2" s="11">
        <f>(AG3+AG4+AG5+AG6+AG8+AG9+AG10+AG11+AG12+AG13+AG14+AG15+AG16+AG17+AG18+AG19+AG20+AG21+AG22+AG23+AG24+AG25+AG26+AG27+AG28+AG30+AG31+AG32+AG33+AG35+AG36+AG37+AG38+AG39+AG40+AG41+AG42+AG44+AG45+AG50+AG51+AG52+AG53+AG54+AG55+AG56+AG57+AG58+AG59+AG60+AG61+AG62+AG63+AG64+AG65+AG68+AG69+AG70+AG71+AG72+AG73+AG74+AG75+AG76+AG77+AG78+AG79+AG80+AG81+AG82+AG84+AG85+AG86+AG87+AG88+AG89+AG90+AG91)/(AG3+AG5+AG7+AG8+AG9+AG12+AG13+AG14+AG16+AG17+AG18+AG20+AG21+AG22+AG29+AG30+AG31+AG33+AG34+AG35+AG37+AG39+AG40+AG43+AG44+AG45+AG46+AG47+AG48+AG49+AG51+AG52+AG53+AG54+AG58+AG59+AG64+AG65+AG66+AG67+AG68+AG70+AG72+AG73+AG74+AG80+AG81+AG82+AG83+AG84+AG86+AG87+AG89)</f>
        <v>1.96875</v>
      </c>
      <c r="AH2" s="11">
        <f>(AH3+AH4+AH5+AH6+AH7+AH8+AH9+AH10+AH11+AH12+AH13+AH14+AH15+AH16+AH17+AH18+AH19+AH20+AH21+AH22+AH23+AH24+AH25+AH26+AH27+AH29+AH30+AH31+AH32+AH33+AH34+AH35+AH36+AH37+AH39+AH40+AH41+AH42+AH43+AH44+AH45+AH46+AH47+AH48+AH49+AH50+AH51+AH52+AH53+AH54+AH55+AH56+AH57+AH58+AH59+AH60+AH61+AH62+AH63+AH64+AH65+AH66+AH67+AH68+AH69+AH70+AH71+AH72+AH73+AH74+AH75+AH76+AH77+AH78+AH79+AH80+AH81+AH82+AH83+AH84+AH85+AH86+AH87+AH88+AH89+AH90)/(AH3+AH5+AH6+AH8+AH10+AH12+AH13+AH16+AH17+AH18+AH19+AH20+AH21+AH22+AH28+AH30+AH32+AH33+AH34+AH35+AH36+AH37+AH38+AH39+AH40+AH41+AH42+AH51+AH52+AH53+AH55+AH58+AH60+AH64+AH65+AH73+AH74+AH79+AH80+AH81+AH82+AH83+AH84+AH86+AH87+AH89+AH90+AH91)</f>
        <v>2.7254901960784315</v>
      </c>
      <c r="AI2" s="11">
        <f>(AI3+AI4+AI5+AI6+AI7+AI8+AI9+AI10+AI11+AI12+AI13+AI14+AI15+AI16+AI17+AI18+AI19+AI20+AI21+AI22+AI23+AI24+AI25+AI26+AI27+AI28+AI29+AI30+AI31+AI32+AI33+AI34+AI36+AI37+AI40+AI41+AI42+AI43+AI44+AI45+AI46+AI49+AI50+AI51+AI52+AI53+AI54+AI55+AI56+AI57+AI58+AI59+AI60+AI61+AI62+AI63+AI64+AI65+AI66+AI67+AI68+AI69+AI70+AI71+AI72+AI73+AI74+AI75+AI76+AI77+AI78+AI79+AI80+AI81+AI82+AI83+AI85+AI86+AI87+AI88+AI89+AI90)/(AI3+AI5+AI6+AI7+AI8+AI12+AI13+AI14+AI16+AI17+AI18+AI19+AI20+AI21+AI22+AI28+AI29+AI30+AI33+AI34+AI35+AI36+AI37+AI38+AI39+AI40+AI41+AI42+AI45+AI46+AI47+AI48+AI49+AI51+AI52+AI53+AI54+AI55+AI60+AI64+AI65+AI66+AI67+AI70+AI72+AI73+AI74+AI80+AI81+AI82+AI83+AI85+AI86+AI87+AI88+AI89+AI90)</f>
        <v>1.90625</v>
      </c>
      <c r="AJ2" s="11">
        <f>(AJ3+AJ4+AJ5+AJ6+AJ7+AJ8+AJ9+AJ10+AJ11+AJ12+AJ13+AJ14+AJ15+AJ16+AJ17+AJ18+AJ19+AJ20+AJ21+AJ22+AJ23+AJ24+AJ25+AJ26+AJ27+AJ28+AJ29+AJ30+AJ32+AJ33+AJ34+AJ35+AJ36+AJ37+AJ39+AJ40+AJ41+AJ42+AJ44+AJ45+AJ46+AJ47+AJ48+AJ49+AJ50+AJ51+AJ52+AJ53+AJ54+AJ55+AJ56+AJ57+AJ58+AJ59+AJ60+AJ61+AJ62+AJ63+AJ64+AJ65+AJ66+AJ67+AJ68+AJ69+AJ70+AJ71+AJ72+AJ73+AJ74+AJ75+AJ76+AJ77+AJ78+AJ79+AJ80+AJ81+AJ82+AJ83+AJ84+AJ85+AJ86+AJ87+AJ88+AJ89+AJ90)/(AJ3+AJ5+AJ6+AJ7+AJ9+AJ10+AJ13+AJ16+AJ17+AJ18+AJ19+AJ20+AJ22+AJ28+AJ29+AJ31+AJ32+AJ33+AJ35+AJ36+AJ37+AJ38+AJ39+AJ41+AJ42+AJ43+AJ44+AJ45+AJ47+AJ48+AJ54+AJ55+AJ56+AJ60+AJ64+AJ68+AJ73+AJ74+AJ79+AJ81+AJ82+AJ84+AJ89+AJ90+AJ91)</f>
        <v>2.8775510204081631</v>
      </c>
      <c r="AK2" s="11">
        <f>(AK3+AK4+AK5+AK6+AK7+AK8+AK9+AK10+AK11+AK12+AK13+AK14+AK15+AK16+AK17+AK18+AK19+AK20+AK21+AK22+AK23+AK24+AK25+AK26+AK27+AK28+AK29+AK30+AK31+AK32+AK33+AK34+AK35+AK36+AK37+AK39+AK40+AK41+AK42+AK43+AK44+AK45+AK46+AK47+AK48+AK49+AK50+AK51+AK52+AK53+AK54+AK55+AK56+AK57+AK58+AK59+AK60+AK61+AK62+AK63+AK64+AK65+AK66+AK67+AK68+AK69+AK70+AK71+AK72+AK73+AK74+AK75+AK76+AK77+AK78+AK79+AK80+AK81+AK82+AK83+AK84+AK85+AK86+AK87+AK88+AK89+AK90+AK91)/(AK3+AK5+AK6+AK7+AK8+AK9+AK10+AK12+AK13+AK14+AK16+AK18+AK19+AK20+AK21+AK22+AK28+AK29+AK30+AK31+AK32+AK33+AK34+AK35+AK36+AK38+AK39+AK40+AK41+AK42+AK43+AK44+AK45+AK46+AK47+AK48+AK49+AK51+AK52+AK53+AK54+AK55+AK56+AK58+AK59+AK60+AK65+AK66+AK67+AK68+AK70+AK72+AK73+AK74+AK79+AK80+AK82+AK86+AK87+AK89+AK90+AK91)</f>
        <v>1.9206349206349207</v>
      </c>
      <c r="AL2" s="11">
        <f>(AL3+AL4+AL6+AL7+AL8+AL9+AL10+AL11+AL12+AL13+AL14+AL15+AL16+AL17+AL18+AL19+AL21+AL22+AL23+AL24+AL25+AL26+AL27+AL30+AL33+AL36+AL40+AL41+AL42+AL43+AL44+AL45+AL46+AL47+AL48+AL49+AL50+AL51+AL52+AL53+AL54+AL55+AL56+AL57+AL58+AL59+AL60+AL61+AL62+AL63+AL64+AL65+AL67+AL68+AL69+AL70+AL71+AL72+AL73+AL74+AL75+AL76+AL77+AL78+AL79+AL80+AL81+AL82+AL83+AL84+AL85+AL86+AL87+AL88+AL89+AL90)/(AL3+AL5+AL6+AL7+AL9+AL10+AL12+AL13+AL14+AL16+AL17+AL18+AL19+AL20+AL21+AL22+AL28+AL29+AL30+AL31+AL32+AL33+AL34+AL35+AL36+AL37+AL38+AL39+AL40+AL41+AL42+AL43+AL44+AL45+AL46+AL47+AL48+AL54+AL55+AL56+AL58+AL59+AL60+AL64+AL65+AL66+AL67+AL68+AL70+AL72+AL73+AL79+AL80+AL81+AL82+AL83+AL84+AL87+AL89+AL90+AL91)</f>
        <v>1.4864864864864864</v>
      </c>
      <c r="AM2" s="11">
        <f>(AM3+AM4+AM5+AM6+AM7+AM8+AM9+AM10+AM11+AM12+AM13+AM14+AM15+AM16+AM17+AM18+AM19+AM20+AM21+AM22+AM23+AM24+AM25+AM26+AM27+AM28+AM29+AM30+AM32+AM33+AM34+AM35+AM36+AM37+AM40+AM41+AM42+AM44+AM45+AM46+AM47+AM49+AM50+AM51+AM52+AM53+AM54+AM55+AM56+AM57+AM58+AM59+AM60+AM61+AM62+AM63+AM64+AM65+AM66+AM67+AM68+AM69+AM70+AM71+AM72+AM73+AM74+AM75+AM76+AM77+AM78+AM79+AM80+AM81+AM82+AM83+AM84+AM85+AM86+AM87+AM88+AM89+AM90)/(AM3+AM5+AM6+AM7+AM8+AM9+AM10+AM12+AM14+AM17+AM18+AM19+AM20+AM21+AM28+AM29+AM30+AM31+AM32+AM33+AM34+AM36+AM37+AM38+AM39+AM40+AM42+AM43+AM44+AM45+AM46+AM48+AM49+AM51+AM54+AM55+AM56+AM58+AM59+AM60+AM64+AM66+AM67+AM68+AM73+AM74+AM82+AM83+AM86+AM87+AM89+AM90+AM91)</f>
        <v>2.1186440677966103</v>
      </c>
      <c r="AN2" s="11">
        <f>(AN3+AN4+AN5+AN7+AN8+AN9+AN10+AN11+AN12+AN13+AN14+AN15+AN16+AN17+AN18+AN19+AN20+AN21+AN22+AN23+AN24+AN25+AN26+AN27+AN28+AN29+AN30+AN31+AN32+AN33+AN34+AN35+AN36+AN37+AN38+AN39+AN40+AN43+AN44+AN45+AN46+AN47+AN48+AN49+AN50+AN51+AN52+AN53+AN54+AN55+AN56+AN57+AN58+AN59+AN60+AN61+AN62+AN64+AN65+AN66+AN67+AN68+AN69+AN70+AN71+AN72+AN73+AN74+AN75+AN76+AN77+AN78+AN79+AN80+AN81+AN82+AN83+AN84+AN85+AN86+AN87+AN89+AN90)/(AN3+AN4+AN6+AN8+AN10+AN11+AN13+AN15+AN16+AN17+AN18+AN19+AN22+AN24+AN26+AN27+AN28+AN33+AN37+AN40+AN41+AN42+AN50+AN52+AN53+AN55+AN57+AN60+AN61+AN62+AN63+AN64+AN71+AN73+AN74+AN76+AN77+AN78+AN79+AN81+AN82+AN83+AN84+AN85+AN86+AN88+AN90+AN91)</f>
        <v>2.4444444444444446</v>
      </c>
      <c r="AO2" s="11">
        <f>(AO3+AO4+AO5+AO6+AO7+AO8+AO9+AO10+AO11+AO12+AO13+AO14+AO15+AO16+AO17+AO18+AO19+AO20+AO21+AO22+AO23+AO24+AO25+AO26+AO27+AO28+AO29+AO30+AO31+AO32+AO33+AO34+AO35+AO36+AO37+AO38+AO39+AO40+AO41+AO43+AO44+AO45+AO46+AO47+AO49+AO50+AO51+AO52+AO53+AO54+AO55+AO56+AO57+AO58+AO59+AO60+AO61+AO62+AO63+AO64+AO65+AO66+AO67+AO68+AO69+AO70+AO71+AO72+AO73+AO74+AO75+AO76+AO77+AO78+AO79+AO80+AO81+AO82+AO83+AO84+AO85+AO86+AO87+AO89+AO90)/(AO3+AO4+AO6+AO7+AO8+AO9+AO10+AO11+AO14+AO15+AO17+AO18+AO19+AO22+AO23+AO24+AO26+AO27+AO28+AO29+AO33+AO37+AO40+AO42+AO43+AO44+AO45+AO46+AO48+AO49+AO50+AO55+AO56+AO57+AO59+AO60+AO61+AO63+AO64+AO67+AO68+AO69+AO71+AO73+AO74+AO77+AO78+AO82+AO83+AO85+AO86+AO88+AO90+AO91)</f>
        <v>2.103448275862069</v>
      </c>
      <c r="AP2" s="11">
        <f>(AP3+AP4+AP5+AP7+AP8+AP9+AP10+AP11+AP12+AP13+AP14+AP15+AP16+AP17+AP18+AP19+AP20+AP21+AP22+AP23+AP25+AP26+AP27+AP28+AP29+AP30+AP31+AP32+AP34+AP35+AP36+AP37+AP38+AP39+AP40+AP43+AP44+AP45+AP46+AP47+AP48+AP49+AP50+AP51+AP52+AP53+AP54+AP55+AP56+AP57+AP58+AP59+AP60+AP61+AP62+AP63+AP64+AP65+AP66+AP67+AP68+AP69+AP70+AP71+AP72+AP73+AP74+AP75+AP76+AP77+AP78+AP79+AP80+AP81+AP82+AP83+AP84+AP85+AP86+AP87+AP89+AP90)/(AP3+AP4+AP6+AP7+AP9+AP10+AP11+AP13+AP14+AP16+AP17+AP18+AP19+AP22+AP23+AP24+AP26+AP27+AP28+AP29+AP33+AP37+AP40+AP41+AP42+AP43+AP44+AP45+AP46+AP47+AP48+AP54+AP55+AP56+AP57+AP59+AP60+AP61+AP62+AP64+AP67+AP68+AP69+AP72+AP73+AP78+AP79+AP81+AP82+AP83+AP84+AP85+AP88+AP90+AP91)</f>
        <v>1.903225806451613</v>
      </c>
      <c r="AQ2" s="11">
        <f>(AQ3+AQ4+AQ5+AQ6+AQ7+AQ8+AQ9+AQ11+AQ13+AQ15+AQ16+AQ17+AQ18+AQ19+AQ20+AQ21+AQ22+AQ23+AQ24+AQ26+AQ27+AQ28+AQ29+AQ30+AQ31+AQ32+AQ33+AQ34+AQ35+AQ36+AQ37+AQ38+AQ39+AQ41+AQ42+AQ43+AQ45+AQ48+AQ49+AQ50+AQ51+AQ52+AQ53+AQ54+AQ55+AQ57+AQ60+AQ61+AQ62+AQ63+AQ64+AQ66+AQ69+AQ71+AQ73+AQ74+AQ75+AQ76+AQ77+AQ78+AQ82+AQ85+AQ86+AQ87+AQ88+AQ89+AQ90+AQ91)/(AQ4+AQ6+AQ7+AQ9+AQ10+AQ12+AQ13+AQ14+AQ16+AQ17+AQ21+AQ22+AQ23+AQ24+AQ25+AQ29+AQ32+AQ34+AQ37+AQ40+AQ41+AQ43+AQ44+AQ45+AQ46+AQ47+AQ51+AQ52+AQ53+AQ54+AQ56+AQ57+AQ58+AQ59+AQ60+AQ61+AQ64+AQ65+AQ66+AQ67+AQ68+AQ69+AQ70+AQ71+AQ72+AQ73+AQ75+AQ79+AQ80+AQ81+AQ82+AQ83+AQ84+AQ87+AQ89+AQ90)</f>
        <v>1.3614457831325302</v>
      </c>
      <c r="AR2" s="11">
        <f>(AR3+AR4+AR5+AR6+AR7+AR8+AR9+AR11+AR12+AR13+AR14+AR15+AR16+AR17+AR18+AR20+AR21+AR22+AR23+AR24+AR25+AR26+AR28+AR29+AR30+AR31+AR32+AR33+AR34+AR35+AR36+AR37+AR38+AR39+AR40+AR41+AR43+AR44+AR45+AR46+AR47+AR48+AR49+AR50+AR51+AR52+AR53+AR54+AR57+AR61+AR62+AR63+AR64+AR65+AR66+AR67+AR68+AR69+AR70+AR71+AR74+AR75+AR76+AR77+AR78+AR82+AR83+AR84+AR85+AR86+AR87+AR88)/(AR3+AR4+AR6+AR8+AR9+AR10+AR12+AR13+AR14+AR16+AR17+AR18+AR19+AR21+AR22+AR23+AR24+AR25+AR26+AR27+AR32+AR34+AR37+AR38+AR40+AR41+AR42+AR44+AR45+AR51+AR52+AR53+AR54+AR55+AR56+AR57+AR58+AR59+AR60+AR61+AR64+AR65+AR66+AR68+AR69+AR70+AR71+AR72+AR73+AR74+AR75+AR78+AR79+AR80+AR81+AR82+AR83+AR84+AR85+AR86+AR87+AR88+AR89+AR90+AR91)</f>
        <v>1.1333333333333333</v>
      </c>
      <c r="AS2" s="11">
        <f>(AS3+AS4+AS5+AS6+AS8+AS9+AS10+AS11+AS13+AS15+AS16+AS17+AS18+AS19+AS20+AS22+AS23+AS24+AS26+AS27+AS28+AS29+AS30+AS31+AS32+AS33+AS34+AS35+AS36+AS37+AS38+AS39+AS41+AS42+AS44+AS45+AS50+AS52+AS53+AS54+AS55+AS56+AS57+AS59+AS60+AS61+AS62+AS63+AS64+AS66+AS69+AS71+AS73+AS74+AS75+AS76+AS77+AS78+AS79+AS81+AS82+AS84+AS85+AS86+AS88+AS90+AS91)/(AS3+AS7+AS8+AS9+AS12+AS13+AS14+AS16+AS17+AS18+AS21+AS22+AS25+AS29+AS34+AS37+AS40+AS43+AS44+AS45+AS46+AS47+AS48+AS49+AS51+AS52+AS53+AS54+AS58+AS59+AS61+AS64+AS65+AS66+AS67+AS68+AS69+AS70+AS71+AS72+AS73+AS74+AS75+AS80+AS81+AS82+AS83+AS84+AS86+AS87+AS89)</f>
        <v>1.367816091954023</v>
      </c>
      <c r="AT2" s="11">
        <f>(AT3+AT4+AT5+AT6+AT7+AT8+AT9+AT10+AT11+AT12+AT13+AT14+AT15+AT16+AT17+AT18+AT20+AT21+AT22+AT23+AT24+AT25+AT26+AT28+AT29+AT30+AT31+AT32+AT33+AT34+AT35+AT36+AT37+AT38+AT39+AT41+AT43+AT44+AT45+AT46+AT47+AT48+AT49+AT50+AT51+AT52+AT53+AT54+AT55+AT56+AT57+AT58+AT59+AT60+AT61+AT62+AT63+AT64+AT65+AT66+AT67+AT68+AT69+AT70+AT71+AT72+AT73+AT74+AT75+AT76+AT77+AT78+AT79+AT80+AT81+AT82+AT83+AT84+AT85+AT86+AT87+AT88)/(AT3+AT4+AT6+AT8+AT10+AT12+AT13+AT16+AT17+AT18+AT19+AT21+AT22+AT24+AT25+AT26+AT27+AT32+AT34+AT37+AT38+AT40+AT41+AT42+AT51+AT52+AT53+AT55+AT57+AT58+AT60+AT61+AT64+AT65+AT71+AT73+AT74+AT75+AT78+AT79+AT80+AT81+AT82+AT83+AT84+AT85+AT86+AT87+AT88+AT89+AT90+AT91)</f>
        <v>2.2203389830508473</v>
      </c>
      <c r="AU2" s="11">
        <f>(AU3+AU4+AU5+AU6+AU7+AU8+AU9+AU10+AU11+AU12+AU13+AU14+AU15+AU16+AU17+AU18+AU20+AU21+AU22+AU23+AU24+AU25+AU26+AU28+AU29+AU30+AU31+AU32+AU33+AU34+AU35+AU36+AU37+AU38+AU39+AU40+AU41+AU43+AU44+AU45+AU46+AU49+AU50+AU51+AU52+AU53+AU54+AU55+AU56+AU57+AU58+AU59+AU61+AU62+AU63+AU64+AU66+AU67+AU68+AU69+AU70+AU71+AU72+AU74+AU75+AU76+AU77+AU78+AU79+AU80+AU81+AU82+AU83+AU86+AU88)/(AU3+AU4+AU6+AU7+AU8+AU12+AU13+AU14+AU16+AU17+AU18+AU19+AU21+AU22+AU24+AU25+AU26+AU27+AU29+AU34+AU37+AU38+AU40+AU41+AU42+AU45+AU46+AU47+AU48+AU49+AU51+AU52+AU53+AU54+AU55+AU60+AU61+AU64+AU65+AU66+AU67+AU69+AU70+AU71+AU72+AU73+AU74+AU75+AU78+AU80+AU81+AU82+AU83+AU84+AU85+AU86+AU87+AU88+AU89+AU90+AU91)</f>
        <v>1.48</v>
      </c>
      <c r="AV2" s="11"/>
      <c r="AW2" s="11">
        <f>(AW3+AW5+AW6+AW7+AW8+AW9+AW10+AW11+AW12+AW13+AW14+AW15+AW16+AW17+AW18+AW20+AW21+AW22+AW24+AW25+AW26+AW28+AW29+AW30+AW31+AW32+AW33+AW34+AW35+AW36+AW37+AW38+AW39+AW40+AW41+AW43+AW44+AW45+AW46+AW47+AW48+AW49+AW50+AW51+AW52+AW53+AW54+AW56+AW57+AW58+AW59+AW60+AW61+AW62+AW63+AW64+AW65+AW66+AW67+AW68+AW69+AW70+AW71+AW72+AW74+AW75+AW76+AW77+AW78+AW79+AW80+AW81+AW82+AW83+AW84+AW86+AW87+AW88+AW89+AW91)/(AW3+AW4+AW6+AW8+AW9+AW10+AW13+AW14+AW16+AW18+AW19+AW22+AW23+AW24+AW25+AW26+AW27+AW29+AW32+AW34+AW37+AW38+AW41+AW42+AW49+AW51+AW52+AW53+AW54+AW55+AW56+AW59+AW60+AW66+AW68+AW71+AW72+AW73+AW78+AW79+AW82+AW85+AW86+AW88+AW89+AW90+AW91)</f>
        <v>2.3793103448275863</v>
      </c>
      <c r="AX2" s="11">
        <f>(AX3+AX4+AX5+AX6+AX7+AX8+AX9+AX10+AX11+AX12+AX13+AX14+AX15+AX16+AX17+AX18+AX19+AX20+AX21+AX22+AX23+AX24+AX25+AX26+AX27+AX28+AX29+AX30+AX31+AX32+AX33+AX34+AX35+AX36+AX37+AX38+AX39+AX40+AX41+AX42+AX43+AX44+AX45+AX46+AX47+AX48+AX49+AX50+AX51+AX52+AX53+AX54+AX55+AX56+AX57+AX58+AX59+AX60+AX61+AX62+AX63+AX64+AX65+AX67+AX68+AX69+AX70+AX71+AX72+AX73+AX74+AX75+AX76+AX77+AX78+AX79+AX80+AX81+AX82+AX83+AX84+AX85+AX86+AX87+AX88+AX89+AX90+AX91)/(AX3+AX5+AX8+AX9+AX13+AX14+AX16+AX18+AX20+AX22+AX25+AX29+AX30+AX31+AX33+AX34+AX35+AX37+AX39+AX49+AX50+AX51+AX52+AX53+AX54+AX59+AX66+AX68+AX71+AX72+AX73+AX82+AX86+AX89)</f>
        <v>4.5999999999999996</v>
      </c>
      <c r="AY2" s="11"/>
      <c r="AZ2" s="11"/>
      <c r="BA2" s="11"/>
      <c r="BB2" s="11"/>
      <c r="BC2" s="11">
        <f>(BC3+BC4+BC5+BC6+BC7+BC8+BC9+BC10+BC11+BC12+BC13+BC14+BC15+BC16+BC17+BC18+BC19+BC20+BC21+BC22+BC23+BC24+BC26+BC27+BC28+BC29+BC30+BC31+BC33+BC36+BC37+BC38+BC39+BC42+BC43+BC44+BC45+BC46+BC47+BC48+BC49+BC50+BC51+BC52+BC53+BC54+BC55+BC56+BC57+BC58+BC59+BC60+BC61+BC62+BC63+BC64+BC65+BC67+BC68+BC69+BC70+BC71+BC72+BC73+BC74+BC75+BC76+BC77+BC78+BC79+BC80+BC81+BC82+BC83+BC84+BC85+BC86+BC87+BC88+BC89+BC90+BC91)/(BC4+BC5+BC6+BC7+BC9+BC10+BC11+BC12+BC13+BC14+BC16+BC17+BC21+BC22+BC23+BC24+BC25+BC28+BC29+BC31+BC32+BC33+BC34+BC35+BC37+BC40+BC41+BC43+BC44+BC45+BC46+BC47+BC54+BC56+BC57+BC58+BC59+BC60+BC61+BC62+BC64+BC65+BC66+BC67+BC68+BC69+BC70+BC72+BC73+BC79+BC80+BC81+BC82+BC83+BC84+BC87+BC89+BC90)</f>
        <v>1.8307692307692307</v>
      </c>
      <c r="BD2" s="11"/>
      <c r="BE2" s="11"/>
      <c r="BF2" s="11"/>
      <c r="BG2" s="11"/>
      <c r="BH2" s="11">
        <f>(BH3+BH4+BH5+BH6+BH7+BH8+BH9+BH10+BH11+BH12+BH13+BH14+BH15+BH16+BH17+BH18+BH20+BH21+BH22+BH23+BH24+BH25+BH26+BH28+BH29+BH30+BH31+BH32+BH33+BH34+BH35+BH36+BH37+BH39+BH40+BH41+BH43+BH44+BH45+BH46+BH47+BH48+BH49+BH50+BH51+BH52+BH53+BH54+BH57+BH58+BH59+BH61+BH62+BH63+BH64+BH65+BH66+BH67+BH68+BH69+BH70+BH71+BH72+BH74+BH75+BH76+BH79+BH80+BH81+BH82+BH83+BH84+BH85+BH86+BH87+BH90)/(BH3+BH4+BH5+BH6+BH8+BH9+BH10+BH11+BH12+BH14+BH15+BH17+BH18+BH19+BH20+BH21+BH23+BH24+BH25+BH26+BH27+BH28+BH30+BH31+BH32+BH33+BH34+BH36+BH37+BH38+BH39+BH40+BH42+BH44+BH45+BH46+BH50+BH51+BH54+BH55+BH56+BH57+BH58+BH59+BH60+BH61+BH63+BH64+BH66+BH68+BH69+BH70+BH71+BH73+BH74+BH75+BH77+BH78+BH82+BH83+BH85+BH86+BH87+BH88+BH89+BH90+BH91)</f>
        <v>1.1951219512195121</v>
      </c>
      <c r="BI2" s="11">
        <f>(BI3+BI4+BI5+BI6+BI7+BI8+BI9+BI10+BI11+BI12+BI13+BI14+BI15+BI16+BI17+BI18+BI19+BI20+BI21+BI22+BI23+BI24+BI25+BI26+BI27+BI28+BI29+BI30+BI31+BI32+BI33+BI34+BI35+BI36+BI37+BI38+BI39+BI41+BI42+BI43+BI44+BI45+BI46+BI47+BI48+BI49+BI50+BI51+BI52+BI53+BI54+BI55+BI56+BI57+BI58+BI59+BI60+BI61+BI62+BI63+BI64+BI65+BI66+BI67+BI68+BI69+BI70+BI71+BI72+BI73+BI74+BI76+BI77+BI78+BI79+BI80+BI81+BI82+BI83+BI84+BI85+BI86+BI87+BI88+BI90+BI91)/(BI3+BI5+BI8+BI11+BI12+BI13+BI16+BI17+BI18+BI20+BI21+BI22+BI25+BI30+BI33+BI34+BI35+BI37+BI39+BI40+BI50+BI51+BI52+BI53+BI58+BI61+BI62+BI64+BI65+BI71+BI73+BI74+BI75+BI80+BI81+BI82+BI83+BI84+BI86+BI87+BI89)</f>
        <v>3.3636363636363638</v>
      </c>
      <c r="BJ2" s="11">
        <f>(BJ3+BJ4+BJ5+BJ6+BJ7+BJ8+BJ9+BJ10+BJ11+BJ12+BJ13+BJ14+BJ15+BJ16+BJ17+BJ18+BJ19+BJ20+BJ21+BJ22+BJ23+BJ24+BJ25+BJ26+BJ27+BJ28+BJ29+BJ30+BJ31+BJ32+BJ33+BJ34+BJ35+BJ36+BJ37+BJ38+BJ39+BJ40+BJ41+BJ42+BJ43+BJ44+BJ45+BJ46+BJ49+BJ50+BJ51+BJ52+BJ53+BJ54+BJ55+BJ56+BJ57+BJ58+BJ59+BJ60+BJ61+BJ62+BJ63+BJ64+BJ66+BJ67+BJ68+BJ69+BJ70+BJ71+BJ72+BJ73+BJ74+BJ75+BJ76+BJ77+BJ78+BJ79+BJ80+BJ81+BJ82+BJ83+BJ84+BJ85+BJ86+BJ88+BJ90+BJ91)/(BJ3+BJ5+BJ7+BJ8+BJ11+BJ12+BJ13+BJ14+BJ16+BJ17+BJ18+BJ20+BJ21+BJ22+BJ25+BJ29+BJ30+BJ33+BJ34+BJ35+BJ37+BJ39+BJ40+BJ45+BJ46+BJ47+BJ48+BJ49+BJ50+BJ51+BJ52+BJ53+BJ54+BJ61+BJ62+BJ64+BJ65+BJ66+BJ67+BJ69+BJ70+BJ71+BJ72+BJ73+BJ74+BJ75+BJ80+BJ81+BJ82+BJ83+BJ84+BJ86+BJ87+BJ89)</f>
        <v>2.0806451612903225</v>
      </c>
      <c r="BK2" s="11"/>
      <c r="BL2" s="11">
        <f>(BL3+BL4+BL5+BL6+BL7+BL8+BL9+BL10+BL11+BL12+BL13+BL14+BL15+BL16+BL17+BL18+BL19+BL20+BL21+BL22+BL23+BL24+BL25+BL26+BL27+BL28+BL29+BL30+BL31+BL32+BL33+BL34+BL35+BL36+BL37+BL38+BL39+BL40+BL41+BL42+BL43+BL44+BL45+BL46+BL47+BL48+BL49+BL50+BL51+BL52+BL53+BL54+BL55+BL56+BL57+BL58+BL59+BL60+BL61+BL62+BL63+BL64+BL65+BL66+BL67+BL68+BL69+BL70+BL71+BL72+BL73+BL74+BL75+BL76++BL77+BL78+BL79+BL80+BL81+BL82+BL83+BL84+BL85+BL86+BL87+BL88+BL90+BL91)/(BL3+BL5+BL7+BL8+BL9+BL11+BL12+BL13+BL14+BL16+BL18+BL20+BL21+BL22+BL25+BL29+BL30+BL31+BL33+BL34+BL35+BL39+BL40+BL43+BL44+BL45+BL46+BL47+BL48+BL49+BL50+BL51+BL52+BL53+BL54+BL58+BL59+BL61+BL62+BL65+BL66+BL67+BL68+BL69+BL70+BL71+BL72+BL73+BL74+BL75+BL80+BL86+BL87+BL89)</f>
        <v>2.3636363636363638</v>
      </c>
      <c r="BM2" s="11"/>
      <c r="BN2" s="11"/>
      <c r="BO2" s="11"/>
      <c r="BP2" s="11">
        <f>(BP3+BP4+BP5+BP6+BP7+BP8+BP9+BP11+BP13+BP14+BP15+BP17+BP18+BP19+BP20+BP21+BP22+BP23+BP24+BP26+BP27+BP28+BP29+BP30+BP31+BP33+BP35+BP36+BP37+BP38+BP39+BP42+BP43+BP44+BP45+BP46+BP47+BP48+BP49+BP50+BP51+BP52+BP54+BP55+BP60+BP62+BP63+BP64+BP65+BP66+BP67+BP69+BP71+BP73+BP74+BP75+BP76+BP77+BP78+BP82+BP84+BP85+BP86+BP87+BP88+BP89+BP90+BP91)/(BP4+BP5+BP6+BP7+BP9+BP10+BP11+BP12+BP14+BP16+BP17+BP21+BP23+BP24+BP25+BP28+BP31+BP32+BP33+BP34+BP37+BP40+BP41+BP43+BP44+BP46+BP51+BP53+BP54+BP56+BP57+BP58+BP59+BP60+BP61+BP64+BP65+BP66+BP68+BP69+BP70+BP71+BP72+BP73+BP75+BP79+BP80+BP81+BP82+BP83+BP87+BP89+BP90)</f>
        <v>1.425</v>
      </c>
      <c r="BQ2" s="11"/>
      <c r="BR2" s="11">
        <f>(BR3+BR4+BR5+BR6+BR7+BR8+BR9+BR10+BR11+BR12+BR13+BR14+BR15+BR16+BR17+BR18+BR20+BR21+BR22+BR23+BR24+BR25+BR28+BR29+BR30+BR31+BR32+BR33+BR34+BR35+BR36+BR37+BR39+BR43+BR44+BR45+BR46+BR47+BR48+BR49+BR50+BR51+BR52+BR53+BR54+BR55+BR56+BR57+BR58+BR59+BR60+BR61+BR62+BR63+BR64+BR65+BR66+BR67+BR68+BR69+BR70+BR71+BR72+BR73+BR74+BR76+BR77+BR79+BR80+BR81+BR82+BR83+BR84+BR85+BR86+BR87+BR90)/(BR3+BR4+BR5+BR6+BR8+BR10+BR11+BR12+BR15+BR16+BR17+BR19+BR20+BR21+BR24+BR25+BR26+BR27+BR28+BR30+BR32+BR33+BR34+BR36+BR37+BR38+BR40+BR41+BR42+BR50+BR51+BR53+BR55+BR57+BR58+BR60+BR61+BR63+BR64+BR65+BR71+BR73+BR75+BR78+BR79+BR80+BR81+BR82+BR83+BR85+BR87+BR88+BR89+BR90+BR91)</f>
        <v>1.8059701492537314</v>
      </c>
      <c r="BS2" s="11"/>
      <c r="BT2" s="11"/>
      <c r="BU2" s="11">
        <f>(BU3+BU5+BU6+BU7+BU8+BU9+BU10+BU11+BU12+BU13+BU14+BU15+BU16+BU17+BU18+BU20+BU21+BU22+BU26+BU28+BU29+BU30+BU33+BU35+BU36+BU37+BU39+BU43+BU44+BU45+BU46+BU47+BU48+BU49+BU50+BU51+BU52+BU53+BU54+BU56+BU57+BU58+BU59+BU60+BU61+BU62+BU63+BU64+BU65+BU66+BU67+BU68+BU69+BU70+BU71+BU72+BU74+BU75+BU76+BU77+BU78+BU79+BU80+BU81+BU82+BU83+BU84+BU85+BU86+BU87+BU90)/(BU3+BU4+BU5+BU6+BU9+BU10+BU11+BU12+BU14+BU16+BU17+BU19+BU20+BU21+BU23+BU24+BU25+BU26+BU27+BU28+BU30+BU31+BU32+BU33+BU34+BU36+BU37+BU38+BU40+BU41+BU42+BU43+BU44+BU46+BU54+BU55+BU56+BU57+BU58+BU59+BU60+BU61+BU64+BU65+BU66+BU68+BU69+BU70+BU72+BU73+BU78+BU79+BU80+BU81+BU82+BU83+BU85+BU87+BU88+BU89+BU90+BU91)</f>
        <v>1.2439024390243902</v>
      </c>
      <c r="BV2" s="11"/>
      <c r="BW2" s="11">
        <f>(BW3+BW4+BW5+BW6+BW7+BW8+BW9+BW10+BW11+BW12+BW13+BW14+BW15+BW16+BW17+BW18+BW20+BW21+BW22+BW23+BW24+BW25+BW26+BW27+BW28+BW29+BW30+BW31+BW32+BW33+BW34+BW35+BW36+BW37+BW39+BW40+BW41+BW43+BW44+BW45+BW46+BW47+BW48+BW49+BW50+BW51+BW52+BW53+BW54+BW55+BW56+BW57+BW58+BW59+BW60+BW61+BW62+BW64+BW65+BW66+BW67+BW68+BW69+BW70+BW71+BW72+BW73+BW74+BW75+BW76+BW77+BW79+BW80+BW81+BW82+BW83+BW84+BW85+BW86+BW87+BW89)/(BW3+BW5+BW6+BW10+BW11+BW13+BW15+BW16+BW17+BW18+BW19+BW20+BW22+BW24+BW27+BW28+BW32+BW33+BW35+BW36+BW37+BW38+BW39+BW41+BW42+BW50+BW55+BW57+BW60+BW61+BW62+BW63+BW64+BW73+BW74+BW76+BW77+BW78+BW79+BW81+BW82+BW84+BW88+BW89+BW90+BW91)</f>
        <v>2.5185185185185186</v>
      </c>
      <c r="BX2" s="11"/>
      <c r="BY2" s="11">
        <f>(BY3+BY4+BY5+BY6+BY7+BY8+BY10+BY11+BY12+BY13+BY14+BY15+BY16+BY17+BY18+BY20+BY21+BY22+BY23+BY24+BY25+BY26+BY27+BY28+BY29+BY30+BY32+BY33+BY34+BY35+BY36+BY37+BY39+BY40+BY41+BY44+BY45+BY46+BY47+BY48+BY49+BY50+BY51+BY52+BY53+BY54+BY57+BY58+BY59+BY60+BY61+BY62+BY63+BY64+BY65+BY66+BY67+BY68+BY69+BY70+BY71+BY72+BY73+BY74+BY75+BY76+BY77+BY79+BY80+BY81+BY82+BY83+BY84+BY85+BY86+BY87+BY89+BY90)/(BY3+BY5+BY6+BY7+BY9+BY10+BY11+BY15+BY17+BY18+BY19+BY20+BY23+BY24+BY27+BY28+BY29+BY31+BY32+BY33+BY36+BY37+BY38+BY39+BY42+BY43+BY44+BY45+BY48+BY50+BY54+BY55+BY56+BY57+BY60+BY61+BY63+BY64+BY68+BY69+BY73+BY74+BY77+BY78+BY82+BY88+BY89+BY90+BY91)</f>
        <v>2</v>
      </c>
      <c r="BZ2" s="11">
        <f>(BZ3+BZ4+BZ5+BZ6+BZ7+BZ8+BZ9+BZ10+BZ11+BZ12+BZ13+BZ14+BZ15+BZ16+BZ17+BZ18+BZ20+BZ21+BZ22+BZ23+BZ24+BZ25+BZ26+BZ27+BZ28+BZ29+BZ30+BZ32+BZ34+BZ35+BZ36+BZ37+BZ39+BZ40+BZ41+BZ43+BZ44+BZ45+BZ46+BZ47+BZ48+BZ49+BZ50+BZ51+BZ52+BZ53+BZ54+BZ56+BZ57+BZ58+BZ59+BZ60+BZ61+BZ62+BZ63+BZ64+BZ65+BZ66+BZ67+BZ68+BZ69+BZ70+BZ71+BZ72+BZ73+BZ74+BZ75+BZ76+BZ77+BZ78+BZ79+BZ80+BZ81+BZ82+BZ83+BZ84+BZ85+BZ86+BZ87+BZ89)/(BZ3+BZ5+BZ6+BZ7+BZ9+BZ10+BZ11+BZ13+BZ16+BZ17+BZ18+BZ19+BZ20+BZ22+BZ23+BZ24+BZ27+BZ28+BZ29+BZ31+BZ32+BZ33+BZ35+BZ36+BZ37+BZ38+BZ39+BZ41+BZ42+BZ43+BZ44+BZ45+BZ47+BZ48+BZ54+BZ55+BZ56+BZ57+BZ60+BZ61+BZ62+BZ64+BZ68+BZ69+BZ73+BZ78+BZ79+BZ81+BZ82+BZ84+BZ88+BZ89+BZ90+BZ91)</f>
        <v>1.9206349206349207</v>
      </c>
      <c r="CA2" s="11">
        <f>(CA3+CA4+CA5+CA6+CA7+CA8+CA9+CA10+CA11+CA12+CA13+CA14+CA15+CA16+CA17+CA18+CA20+CA21+CA22+CA23+CA24+CA25+CA26+CA28+CA29+CA30+CA31+CA32+CA33+CA34+CA35+CA36+CA37+CA39+CA40+CA41+CA43+CA44+CA45+CA46+CA47+CA48+CA49+CA50+CA51+CA52+CA53+CA54+CA56+CA57+CA58+CA59+CA61+CA62+CA63+CA64+CA65+CA66+CA67+CA68+CA69+CA70+CA71+CA72+CA74+CA75+CA76+CA79+CA80+CA81+CA82+CA83+CA84+CA85+CA86+CA87+CA90)/(CA3+CA4+CA5+CA6+CA8+CA9+CA10+CA11+CA12+CA14+CA15+CA17+CA18+CA19+CA20+CA21+CA22+CA23+CA24+CA25+CA26+CA27+CA28+CA30+CA31+CA32+CA33+CA34+CA36+CA37+CA38+CA39+CA40+CA42+CA44+CA45+CA50+CA51+CA55+CA56+CA57+CA58+CA59+CA60+CA61+CA63+CA64+CA66+CA68+CA69+CA70+CA71+CA73+CA74+CA75+CA77+CA78+CA82+CA83+CA85+CA86+CA87+CA88+CA89+CA90+CA91)</f>
        <v>1.2820512820512822</v>
      </c>
      <c r="CB2" s="11">
        <f>(CB3+CB4+CB5+CB6+CB7+CB8+CB9+CB10+CB11+CB12+CB13+CB14+CB15+CB16+CB17+CB18+CB20+CB21+CB22+CB23+CB24+CB25+CB26+CB28+CB29+CB30+CB31+CB32+CB33+CB34+CB35+CB36+CB37+CB39+CB40+CB41+CB43+CB44+CB45+CB46+CB47+CB48+CB49+CB50+CB51+CB52+CB53+CB54+CB55+CB56+CB57+CB58+CB59+CB60+CB61+CB62+CB63+CB64+CB65+CB66+CB67+CB68+CB69+CB70+CB71+CB72+CB73+CB74+CB75+CB76+CB79+CB80+CB81+CB82+CB83+CB84+CB85+CB86+CB87+CB90)/(CB3+CB4+CB5+CB6+CB8+CB10+CB11+CB12+CB15+CB17+CB18+CB19+CB20+CB21+CB22+CB24+CB25+CB26+CB27+CB28+CB30+CB32+CB33+CB34+CB36+CB37+CB38+CB39+CB40+CB42+CB50+CB51+CB55+CB57+CB58+CB60+CB61+CB63+CB64+CB71+CB73+CB74+CB75+CB77+CB78+CB82+CB83+CB85+CB86+CB87+CB90)</f>
        <v>2.1228070175438596</v>
      </c>
      <c r="CC2" s="11"/>
      <c r="CD2" s="11"/>
      <c r="CE2" s="11">
        <f>(CE3+CE4+CE5+CE6+CE7+CE8+CE9+CE10+CE11+CE12+CE13+CE14+CE15+CE16+CE17+CE18+CE20+CE21+CE22+CE23+CE24+CE25+CE26+CE28+CE29+CE30+CE31+CE32+CE33+CE34+CE35+CE36+CE37+CE39+CE40+CE41+CE43+CE44+CE45+CE46+CE47+CE48+CE49+CE50+CE51+CE52+CE53+CE54+CE55+CE56+CE57+CE58+CE59+CE60+CE61+CE62+CE63+CE64+CE65+CE66+CE67+CE68+CE69+CE70+CE71+CE72+CE73+CE74+CE75+CE76+CE77+CE79+CE80+CE81+CE82+CE83+CE84+CE85+CE86+CE87+CE91)/(CE3+CE4+CE5+CE6+CE8+CE10+CE11+CE12+CE13+CE15+CE16+CE18+CE19+CE20+CE21+CE22+CE24+CE25+CE26+CE27+CE28+CE30+CE32+CE33+CE34+CE35+CE36+CE38+CE39+CE40+CE41+CE42+CE50+CE51+CE52+CE53+CE55+CE57+CE58+CE60+CE61+CE62+CE63+CE65+CE71+CE73+CE74+CE75+CE76+CE77+CE78+CE79+CE80+CE82+CE85+CE86+CE87+CE88+CE89+CE90+CE91)</f>
        <v>1.6666666666666667</v>
      </c>
      <c r="CF2" s="12">
        <f>(CF3+CF4+CF5+CF6+CF7+CF8+CF9+CF10+CF11+CF12+CF13+CF14+CF15+CF16+CF17+CF18+CF20+CF21+CF22+CF23+CF24+CF25+CF26+CF28+CF29+CF30+CF31+CF32+CF33+CF34+CF35+CF36+CF37+CF39+CF40+CF41+CF43+CF44+CF45+CF46+CF47+CF48+CF49+CF50+CF51+CF52+CF53+CF54+CF55+CF56+CF57+CF58+CF59+CF60+CF61+CF62+CF63+CF64+CF65+CF66+CF67+CF68+CF69+CF70+CF71+CF72+CF74+CF75+CF76+CF77+CF79+CF80+CF81+CF82+CF83+CF84+CF85+CF86+CF87+CF91)/(CF3+CF4+CF5+CF6+CF7+CF8+CF11+CF12+CF13+CF14+CF15+CF16+CF18+CF19+CF20+CF21+CF22+CF24+CF25+CF26+CF27+CF28+CF29+CF30+CF33+CF34+CF35+CF36+CF38+CF39+CF40+CF41+CF42+CF45+CF46+CF47+CF48+CF49+CF50+CF51+CF52+CF53+CF54+CF55+CF60+CF61+CF62+CF63+CF65+CF66+CF67+CF69+CF70+CF71+CF72+CF73+CF74+CF75+CF76+CF77+CF78+CF80+CF82+CF85+CF86+CF87+CF88+CF89+CF90+CF91)</f>
        <v>1.2784810126582278</v>
      </c>
      <c r="CG2" s="12"/>
      <c r="CH2" s="173">
        <f>(CH6+CH7+CH8+CH9+CH10+CH11+CH12+CH13+CH14+CH15+CH16+CH17+CH18+CH20+CH21+CH22+CH24+CH25+CH26+CH28+CH29+CH30+CH32+CH33+CH34+CH35+CH36+CH37+CH40+CH41+CH43+CH44+CH45+CH46+CH47+CH48+CH49+CH50+CH51+CH52+CH53+CH54+CH56+CH57+CH58+CH59+CH60+CH61+CH62+CH63+CH64+CH65+CH66+CH67+CH68+CH69+CH70+CH71+CH72+CH74+CH75+CH76+CH77+CH79+CH80+CH81+CH82+CH83+CH84+CH87+CH88+CH89+CH90+CH91)/(CH3+CH4+CH5+CH6+CH8+CH9+CH10+CH14+CH15+CH18+CH19+CH20+CH23+CH24+CH25+CH26+CH27+CH28+CH29+CH30+CH31+CH32+CH33+CH34+CH36+CH37+CH38+CH39+CH42+CH49+CH50+CH51+CH54+CH55+CH56+CH59+CH60+CH66+CH68+CH71+CH73+CH77+CH78+CH82+CH85+CH86+CH88+CH89+CH90+CH91)</f>
        <v>1.9838709677419355</v>
      </c>
      <c r="CI2" s="12"/>
      <c r="CJ2" s="12"/>
      <c r="CK2" s="173">
        <f>(CK3+CK4+CK5+CK7+CK8+CK9+CK10+CK11+CK12+CK13+CK14+CK15+CK16+CK17+CK18+CK20+CK21+CK22+CK23+CK24+CK25+CK26+CK29+CK30+CK31+CK32+CK33+CK34+CK35+CK36+CK37+CK39+CK43+CK44+CK45+CK46+CK47+CK48+CK49+CK50+CK51+CK52+CK53+CK54+CK55+CK56+CK57+CK58+CK59+CK60+CK61+CK62+CK63+CK64+CK65+CK66+CK67+CK68+CK69+CK70+CK71+CK72+CK73+CK74+CK75+CK76+CK77+CK78+CK79+CK80+CK81+CK82+CK83+CK84+CK85+CK86+CK87)/(CK3+CK4+CK5+CK6+CK10+CK11+CK12+CK13+CK16+CK17+CK18+CK19+CK20+CK21+CK22+CK24+CK25+CK26+CK27+CK28+CK30+CK32+CK33+CK34+CK35+CK36+CK37+CK38+CK39+CK40+CK41+CK42+CK55+CK57+CK58+CK60+CK61+CK62+CK64+CK65+CK73+CK78+CK79+CK80+CK81+CK82+CK83+CK84+CK85+CK87+CK88+CK89+CK90+CK91)</f>
        <v>1.7352941176470589</v>
      </c>
      <c r="CL2" s="173">
        <f>(CL3+CL4+CL5+CL6+CL7+CL8+CL9+CL10+CL11+CL12+CL13+CL14+CL15+CL16+CL17+CL18+CL20+CL21+CL22+CL23+CL24+CL25+CL26+CL28+CL29+CL30+CL31+CL32+CL33+CL34+CL36+CL37+CL40+CL41+CL43+CL44+CL45+CL46+CL47+CL48+CL49+CL50+CL51+CL52+CL53+CL54+CL55+CL56+CL57+CL58+CL59+CL60+CL61+CL62+CL63+CL64+CL65+CL66+CL67+CL68+CL69+CL70+CL71+CL72+CL74+CL75+CL76+CL77+CL78+CL79+CL80+CL81+CL82+CL83+CL84+CL86+CL87)/(CL3+CL4+CL5+CL6+CL7+CL11+CL12+CL13+CL14+CL16+CL17+CL18+CL19+CL20+CL21+CL22+CL24+CL25+CL26+CL27+CL28+CL29+CL30+CL33+CL34+CL35+CL36+CL37+CL38+CL39+CL40+CL41+CL42+CL45+CL46+CL47+CL48+CL54+CL55+CL60+CL61+CL62+CL64+CL65+CL66+CL67+CL69+CL70+CL72+CL73+CL80+CL81+CL82+CL83+CL84+CL85+CL87+CL88+CL89+CL90+CL91)</f>
        <v>1.4657534246575343</v>
      </c>
      <c r="CM2" s="12"/>
    </row>
    <row r="3" spans="1:91">
      <c r="A3" s="2" t="s">
        <v>11</v>
      </c>
      <c r="B3" s="11">
        <f>(C3+D3+E3+F3+G3+H3+J3+K3+L3+M3+N3+O3+P3+Q3+R3+S3)/(C3+D3+E3+F3+G3+H3+I3+J3+K3+L3+M3+N3+O3+Q3+R3+S3)</f>
        <v>1.1764705882352942</v>
      </c>
      <c r="C3" s="6">
        <v>1</v>
      </c>
      <c r="D3" s="6">
        <v>1</v>
      </c>
      <c r="E3" s="6">
        <v>1</v>
      </c>
      <c r="F3" s="6">
        <v>1</v>
      </c>
      <c r="G3" s="6">
        <v>1</v>
      </c>
      <c r="H3" s="6">
        <v>1</v>
      </c>
      <c r="I3" s="10">
        <v>2</v>
      </c>
      <c r="J3" s="6">
        <v>1</v>
      </c>
      <c r="K3" s="6">
        <v>1</v>
      </c>
      <c r="L3" s="6">
        <v>1</v>
      </c>
      <c r="M3" s="6">
        <v>1</v>
      </c>
      <c r="N3" s="6">
        <v>1</v>
      </c>
      <c r="O3" s="6">
        <v>1</v>
      </c>
      <c r="P3" s="9">
        <v>5</v>
      </c>
      <c r="Q3" s="6">
        <v>1</v>
      </c>
      <c r="R3" s="6">
        <v>1</v>
      </c>
      <c r="S3" s="6">
        <v>1</v>
      </c>
      <c r="T3" s="6">
        <v>1</v>
      </c>
      <c r="U3" s="6">
        <v>1</v>
      </c>
      <c r="V3" s="6">
        <v>1</v>
      </c>
      <c r="W3" s="10">
        <v>2</v>
      </c>
      <c r="X3" s="6">
        <v>1</v>
      </c>
      <c r="Y3" s="6">
        <v>1</v>
      </c>
      <c r="Z3" s="6">
        <v>1</v>
      </c>
      <c r="AA3" s="6">
        <v>1</v>
      </c>
      <c r="AB3" s="6">
        <v>1</v>
      </c>
      <c r="AC3" s="6">
        <v>1</v>
      </c>
      <c r="AD3" s="6">
        <v>1</v>
      </c>
      <c r="AE3" s="10">
        <v>2</v>
      </c>
      <c r="AF3" s="6">
        <v>1</v>
      </c>
      <c r="AG3" s="6">
        <v>1</v>
      </c>
      <c r="AH3" s="6">
        <v>1</v>
      </c>
      <c r="AI3" s="6">
        <v>1</v>
      </c>
      <c r="AJ3" s="6">
        <v>1</v>
      </c>
      <c r="AK3" s="6">
        <v>1</v>
      </c>
      <c r="AL3" s="6">
        <v>1</v>
      </c>
      <c r="AM3" s="6">
        <v>1</v>
      </c>
      <c r="AN3" s="6">
        <v>1</v>
      </c>
      <c r="AO3" s="6">
        <v>1</v>
      </c>
      <c r="AP3" s="6">
        <v>1</v>
      </c>
      <c r="AQ3" s="10">
        <v>2</v>
      </c>
      <c r="AR3" s="6">
        <v>1</v>
      </c>
      <c r="AS3" s="6">
        <v>1</v>
      </c>
      <c r="AT3" s="6">
        <v>1</v>
      </c>
      <c r="AU3" s="6">
        <v>1</v>
      </c>
      <c r="AV3" s="6"/>
      <c r="AW3" s="6">
        <v>1</v>
      </c>
      <c r="AX3" s="6">
        <v>1</v>
      </c>
      <c r="AY3" s="6"/>
      <c r="AZ3" s="6"/>
      <c r="BA3" s="6"/>
      <c r="BB3" s="6"/>
      <c r="BC3" s="10">
        <v>2</v>
      </c>
      <c r="BD3" s="6"/>
      <c r="BE3" s="6"/>
      <c r="BF3" s="6"/>
      <c r="BG3" s="6"/>
      <c r="BH3" s="6">
        <v>1</v>
      </c>
      <c r="BI3" s="6">
        <v>1</v>
      </c>
      <c r="BJ3" s="6">
        <v>1</v>
      </c>
      <c r="BK3" s="6"/>
      <c r="BL3" s="6">
        <v>1</v>
      </c>
      <c r="BM3" s="6"/>
      <c r="BN3" s="6"/>
      <c r="BO3" s="6"/>
      <c r="BP3" s="10">
        <v>2</v>
      </c>
      <c r="BQ3" s="6"/>
      <c r="BR3" s="6">
        <v>1</v>
      </c>
      <c r="BS3" s="6"/>
      <c r="BT3" s="6"/>
      <c r="BU3" s="6">
        <v>1</v>
      </c>
      <c r="BV3" s="6"/>
      <c r="BW3" s="6">
        <v>1</v>
      </c>
      <c r="BX3" s="6"/>
      <c r="BY3" s="6">
        <v>1</v>
      </c>
      <c r="BZ3" s="6">
        <v>1</v>
      </c>
      <c r="CA3" s="6">
        <v>1</v>
      </c>
      <c r="CB3" s="6">
        <v>1</v>
      </c>
      <c r="CC3" s="6"/>
      <c r="CD3" s="6"/>
      <c r="CE3" s="6">
        <v>1</v>
      </c>
      <c r="CF3" s="6">
        <v>1</v>
      </c>
      <c r="CG3" s="6"/>
      <c r="CH3" s="6">
        <v>1</v>
      </c>
      <c r="CI3" s="6"/>
      <c r="CJ3" s="6"/>
      <c r="CK3" s="6">
        <v>1</v>
      </c>
      <c r="CL3" s="6">
        <v>1</v>
      </c>
      <c r="CM3" s="6"/>
    </row>
    <row r="4" spans="1:91">
      <c r="A4" s="2" t="s">
        <v>5</v>
      </c>
      <c r="B4" s="11">
        <f>(C4+D4+F4+G4+H4+I4+J4+L4+M4+N4+P4+Q4+R4+S4)/(C4+E4+F4+I4+J4+K4+L4+M4+O4+P4+Q4+R4)</f>
        <v>1.2666666666666666</v>
      </c>
      <c r="C4" s="6">
        <v>1</v>
      </c>
      <c r="D4" s="8">
        <v>2</v>
      </c>
      <c r="E4" s="10">
        <v>2</v>
      </c>
      <c r="F4" s="6">
        <v>1</v>
      </c>
      <c r="G4" s="8">
        <v>2</v>
      </c>
      <c r="H4" s="8">
        <v>2</v>
      </c>
      <c r="I4" s="6">
        <v>1</v>
      </c>
      <c r="J4" s="6">
        <v>1</v>
      </c>
      <c r="K4" s="10">
        <v>2</v>
      </c>
      <c r="L4" s="6">
        <v>1</v>
      </c>
      <c r="M4" s="6">
        <v>1</v>
      </c>
      <c r="N4" s="8">
        <v>2</v>
      </c>
      <c r="O4" s="10">
        <v>2</v>
      </c>
      <c r="P4" s="6">
        <v>1</v>
      </c>
      <c r="Q4" s="6">
        <v>1</v>
      </c>
      <c r="R4" s="6">
        <v>1</v>
      </c>
      <c r="S4" s="8">
        <v>2</v>
      </c>
      <c r="T4" s="10">
        <v>2</v>
      </c>
      <c r="U4" s="6">
        <v>1</v>
      </c>
      <c r="V4" s="6">
        <v>1</v>
      </c>
      <c r="W4" s="6">
        <v>1</v>
      </c>
      <c r="X4" s="10">
        <v>2</v>
      </c>
      <c r="Y4" s="6">
        <v>1</v>
      </c>
      <c r="Z4" s="10">
        <v>2</v>
      </c>
      <c r="AA4" s="8">
        <v>2</v>
      </c>
      <c r="AB4" s="10">
        <v>2</v>
      </c>
      <c r="AC4" s="10">
        <v>2</v>
      </c>
      <c r="AD4" s="10">
        <v>2</v>
      </c>
      <c r="AE4" s="10">
        <v>2</v>
      </c>
      <c r="AF4" s="10">
        <v>2</v>
      </c>
      <c r="AG4" s="10">
        <v>2</v>
      </c>
      <c r="AH4" s="10">
        <v>2</v>
      </c>
      <c r="AI4" s="10">
        <v>2</v>
      </c>
      <c r="AJ4" s="10">
        <v>2</v>
      </c>
      <c r="AK4" s="10">
        <v>2</v>
      </c>
      <c r="AL4" s="10">
        <v>2</v>
      </c>
      <c r="AM4" s="10">
        <v>2</v>
      </c>
      <c r="AN4" s="6">
        <v>1</v>
      </c>
      <c r="AO4" s="6">
        <v>1</v>
      </c>
      <c r="AP4" s="6">
        <v>1</v>
      </c>
      <c r="AQ4" s="6">
        <v>1</v>
      </c>
      <c r="AR4" s="6">
        <v>1</v>
      </c>
      <c r="AS4" s="10">
        <v>2</v>
      </c>
      <c r="AT4" s="6">
        <v>1</v>
      </c>
      <c r="AU4" s="6">
        <v>1</v>
      </c>
      <c r="AV4" s="6"/>
      <c r="AW4" s="8">
        <v>2</v>
      </c>
      <c r="AX4" s="10">
        <v>2</v>
      </c>
      <c r="AY4" s="6"/>
      <c r="AZ4" s="6"/>
      <c r="BA4" s="6"/>
      <c r="BB4" s="6"/>
      <c r="BC4" s="6">
        <v>1</v>
      </c>
      <c r="BD4" s="6"/>
      <c r="BE4" s="6"/>
      <c r="BF4" s="6"/>
      <c r="BG4" s="6"/>
      <c r="BH4" s="6">
        <v>1</v>
      </c>
      <c r="BI4" s="10">
        <v>2</v>
      </c>
      <c r="BJ4" s="10">
        <v>2</v>
      </c>
      <c r="BK4" s="6"/>
      <c r="BL4" s="10">
        <v>2</v>
      </c>
      <c r="BM4" s="6"/>
      <c r="BN4" s="6"/>
      <c r="BO4" s="6"/>
      <c r="BP4" s="6">
        <v>1</v>
      </c>
      <c r="BQ4" s="6"/>
      <c r="BR4" s="6">
        <v>1</v>
      </c>
      <c r="BS4" s="6"/>
      <c r="BT4" s="6"/>
      <c r="BU4" s="8">
        <v>2</v>
      </c>
      <c r="BV4" s="6"/>
      <c r="BW4" s="10">
        <v>2</v>
      </c>
      <c r="BX4" s="6"/>
      <c r="BY4" s="10">
        <v>2</v>
      </c>
      <c r="BZ4" s="10">
        <v>2</v>
      </c>
      <c r="CA4" s="6">
        <v>1</v>
      </c>
      <c r="CB4" s="6">
        <v>1</v>
      </c>
      <c r="CC4" s="6"/>
      <c r="CD4" s="6"/>
      <c r="CE4" s="6">
        <v>1</v>
      </c>
      <c r="CF4" s="6">
        <v>1</v>
      </c>
      <c r="CG4" s="6"/>
      <c r="CH4" s="6">
        <v>1</v>
      </c>
      <c r="CI4" s="6"/>
      <c r="CJ4" s="6"/>
      <c r="CK4" s="6">
        <v>1</v>
      </c>
      <c r="CL4" s="6">
        <v>1</v>
      </c>
      <c r="CM4" s="6"/>
    </row>
    <row r="5" spans="1:91">
      <c r="A5" s="2" t="s">
        <v>16</v>
      </c>
      <c r="B5" s="11">
        <f>(C5+D5+E5+H5+I5+J5+K5+L5+M5+N5+O5+P5+Q5+R5+S5)/(C5+F5+G5+I5+J5+K5+L5+M5+N5+O5+P5+Q5+R5)</f>
        <v>1.2666666666666666</v>
      </c>
      <c r="C5" s="6">
        <v>1</v>
      </c>
      <c r="D5" s="8">
        <v>2</v>
      </c>
      <c r="E5" s="8">
        <v>2</v>
      </c>
      <c r="F5" s="10">
        <v>2</v>
      </c>
      <c r="G5" s="10">
        <v>2</v>
      </c>
      <c r="H5" s="8">
        <v>2</v>
      </c>
      <c r="I5" s="6">
        <v>1</v>
      </c>
      <c r="J5" s="6">
        <v>1</v>
      </c>
      <c r="K5" s="6">
        <v>1</v>
      </c>
      <c r="L5" s="6">
        <v>1</v>
      </c>
      <c r="M5" s="6">
        <v>1</v>
      </c>
      <c r="N5" s="6">
        <v>1</v>
      </c>
      <c r="O5" s="6">
        <v>1</v>
      </c>
      <c r="P5" s="6">
        <v>1</v>
      </c>
      <c r="Q5" s="6">
        <v>1</v>
      </c>
      <c r="R5" s="6">
        <v>1</v>
      </c>
      <c r="S5" s="8">
        <v>2</v>
      </c>
      <c r="T5" s="6">
        <v>1</v>
      </c>
      <c r="U5" s="6">
        <v>1</v>
      </c>
      <c r="V5" s="6">
        <v>1</v>
      </c>
      <c r="W5" s="6">
        <v>1</v>
      </c>
      <c r="X5" s="6">
        <v>1</v>
      </c>
      <c r="Y5" s="6">
        <v>1</v>
      </c>
      <c r="Z5" s="6">
        <v>1</v>
      </c>
      <c r="AA5" s="8">
        <v>2</v>
      </c>
      <c r="AB5" s="10">
        <v>2</v>
      </c>
      <c r="AC5" s="10">
        <v>2</v>
      </c>
      <c r="AD5" s="8">
        <v>2</v>
      </c>
      <c r="AE5" s="6">
        <v>1</v>
      </c>
      <c r="AF5" s="6">
        <v>1</v>
      </c>
      <c r="AG5" s="6">
        <v>1</v>
      </c>
      <c r="AH5" s="6">
        <v>1</v>
      </c>
      <c r="AI5" s="6">
        <v>1</v>
      </c>
      <c r="AJ5" s="6">
        <v>1</v>
      </c>
      <c r="AK5" s="6">
        <v>1</v>
      </c>
      <c r="AL5" s="8">
        <v>2</v>
      </c>
      <c r="AM5" s="6">
        <v>1</v>
      </c>
      <c r="AN5" s="10">
        <v>2</v>
      </c>
      <c r="AO5" s="10">
        <v>2</v>
      </c>
      <c r="AP5" s="10">
        <v>2</v>
      </c>
      <c r="AQ5" s="10">
        <v>2</v>
      </c>
      <c r="AR5" s="10">
        <v>2</v>
      </c>
      <c r="AS5" s="10">
        <v>2</v>
      </c>
      <c r="AT5" s="10">
        <v>2</v>
      </c>
      <c r="AU5" s="10">
        <v>2</v>
      </c>
      <c r="AV5" s="6"/>
      <c r="AW5" s="10">
        <v>2</v>
      </c>
      <c r="AX5" s="6">
        <v>1</v>
      </c>
      <c r="AY5" s="6"/>
      <c r="AZ5" s="6"/>
      <c r="BA5" s="6"/>
      <c r="BB5" s="6"/>
      <c r="BC5" s="6">
        <v>1</v>
      </c>
      <c r="BD5" s="6"/>
      <c r="BE5" s="6"/>
      <c r="BF5" s="6"/>
      <c r="BG5" s="6"/>
      <c r="BH5" s="6">
        <v>1</v>
      </c>
      <c r="BI5" s="6">
        <v>1</v>
      </c>
      <c r="BJ5" s="6">
        <v>1</v>
      </c>
      <c r="BK5" s="6"/>
      <c r="BL5" s="6">
        <v>1</v>
      </c>
      <c r="BM5" s="6"/>
      <c r="BN5" s="6"/>
      <c r="BO5" s="6"/>
      <c r="BP5" s="6">
        <v>1</v>
      </c>
      <c r="BQ5" s="6"/>
      <c r="BR5" s="6">
        <v>1</v>
      </c>
      <c r="BS5" s="6"/>
      <c r="BT5" s="6"/>
      <c r="BU5" s="6">
        <v>1</v>
      </c>
      <c r="BV5" s="6"/>
      <c r="BW5" s="6">
        <v>1</v>
      </c>
      <c r="BX5" s="6"/>
      <c r="BY5" s="6">
        <v>1</v>
      </c>
      <c r="BZ5" s="6">
        <v>1</v>
      </c>
      <c r="CA5" s="6">
        <v>1</v>
      </c>
      <c r="CB5" s="6">
        <v>1</v>
      </c>
      <c r="CC5" s="6"/>
      <c r="CD5" s="6"/>
      <c r="CE5" s="6">
        <v>1</v>
      </c>
      <c r="CF5" s="6">
        <v>1</v>
      </c>
      <c r="CG5" s="6"/>
      <c r="CH5" s="6">
        <v>1</v>
      </c>
      <c r="CI5" s="6"/>
      <c r="CJ5" s="6"/>
      <c r="CK5" s="6">
        <v>1</v>
      </c>
      <c r="CL5" s="6">
        <v>1</v>
      </c>
      <c r="CM5" s="6"/>
    </row>
    <row r="6" spans="1:91">
      <c r="A6" s="2" t="s">
        <v>3</v>
      </c>
      <c r="B6" s="11">
        <f>(C6+D6+E6+F6+G6+H6+I6+J6+L6+M6+N6+O6+P6+Q6+R6+S6)/(C6+D6+E6+G6+H6+I6+J6+K6+M6+N6+O6+P6+Q6+R6)</f>
        <v>1.2666666666666666</v>
      </c>
      <c r="C6" s="6">
        <v>1</v>
      </c>
      <c r="D6" s="6">
        <v>1</v>
      </c>
      <c r="E6" s="6">
        <v>1</v>
      </c>
      <c r="F6" s="8">
        <v>2</v>
      </c>
      <c r="G6" s="6">
        <v>1</v>
      </c>
      <c r="H6" s="6">
        <v>1</v>
      </c>
      <c r="I6" s="6">
        <v>1</v>
      </c>
      <c r="J6" s="6">
        <v>1</v>
      </c>
      <c r="K6" s="10">
        <v>2</v>
      </c>
      <c r="L6" s="8">
        <v>2</v>
      </c>
      <c r="M6" s="6">
        <v>1</v>
      </c>
      <c r="N6" s="6">
        <v>1</v>
      </c>
      <c r="O6" s="6">
        <v>1</v>
      </c>
      <c r="P6" s="6">
        <v>1</v>
      </c>
      <c r="Q6" s="6">
        <v>1</v>
      </c>
      <c r="R6" s="6">
        <v>1</v>
      </c>
      <c r="S6" s="8">
        <v>2</v>
      </c>
      <c r="T6" s="6">
        <v>1</v>
      </c>
      <c r="U6" s="6">
        <v>1</v>
      </c>
      <c r="V6" s="6">
        <v>1</v>
      </c>
      <c r="W6" s="6">
        <v>1</v>
      </c>
      <c r="X6" s="10">
        <v>2</v>
      </c>
      <c r="Y6" s="6">
        <v>1</v>
      </c>
      <c r="Z6" s="6">
        <v>1</v>
      </c>
      <c r="AA6" s="6">
        <v>1</v>
      </c>
      <c r="AB6" s="6">
        <v>1</v>
      </c>
      <c r="AC6" s="6">
        <v>1</v>
      </c>
      <c r="AD6" s="6">
        <v>1</v>
      </c>
      <c r="AE6" s="6">
        <v>1</v>
      </c>
      <c r="AF6" s="6">
        <v>1</v>
      </c>
      <c r="AG6" s="10">
        <v>2</v>
      </c>
      <c r="AH6" s="6">
        <v>1</v>
      </c>
      <c r="AI6" s="6">
        <v>1</v>
      </c>
      <c r="AJ6" s="6">
        <v>1</v>
      </c>
      <c r="AK6" s="6">
        <v>1</v>
      </c>
      <c r="AL6" s="6">
        <v>1</v>
      </c>
      <c r="AM6" s="6">
        <v>1</v>
      </c>
      <c r="AN6" s="8">
        <v>2</v>
      </c>
      <c r="AO6" s="6">
        <v>1</v>
      </c>
      <c r="AP6" s="8">
        <v>2</v>
      </c>
      <c r="AQ6" s="6">
        <v>1</v>
      </c>
      <c r="AR6" s="6">
        <v>1</v>
      </c>
      <c r="AS6" s="10">
        <v>2</v>
      </c>
      <c r="AT6" s="6">
        <v>1</v>
      </c>
      <c r="AU6" s="6">
        <v>1</v>
      </c>
      <c r="AV6" s="6"/>
      <c r="AW6" s="6">
        <v>1</v>
      </c>
      <c r="AX6" s="10">
        <v>2</v>
      </c>
      <c r="AY6" s="6"/>
      <c r="AZ6" s="6"/>
      <c r="BA6" s="6"/>
      <c r="BB6" s="6"/>
      <c r="BC6" s="6">
        <v>1</v>
      </c>
      <c r="BD6" s="6"/>
      <c r="BE6" s="6"/>
      <c r="BF6" s="6"/>
      <c r="BG6" s="6"/>
      <c r="BH6" s="6">
        <v>1</v>
      </c>
      <c r="BI6" s="10">
        <v>2</v>
      </c>
      <c r="BJ6" s="10">
        <v>2</v>
      </c>
      <c r="BK6" s="6"/>
      <c r="BL6" s="10">
        <v>2</v>
      </c>
      <c r="BM6" s="6"/>
      <c r="BN6" s="6"/>
      <c r="BO6" s="6"/>
      <c r="BP6" s="6">
        <v>1</v>
      </c>
      <c r="BQ6" s="6"/>
      <c r="BR6" s="6">
        <v>1</v>
      </c>
      <c r="BS6" s="6"/>
      <c r="BT6" s="6"/>
      <c r="BU6" s="6">
        <v>1</v>
      </c>
      <c r="BV6" s="6"/>
      <c r="BW6" s="6">
        <v>1</v>
      </c>
      <c r="BX6" s="6"/>
      <c r="BY6" s="6">
        <v>1</v>
      </c>
      <c r="BZ6" s="6">
        <v>1</v>
      </c>
      <c r="CA6" s="6">
        <v>1</v>
      </c>
      <c r="CB6" s="6">
        <v>1</v>
      </c>
      <c r="CC6" s="6"/>
      <c r="CD6" s="6"/>
      <c r="CE6" s="6">
        <v>1</v>
      </c>
      <c r="CF6" s="6">
        <v>1</v>
      </c>
      <c r="CG6" s="6"/>
      <c r="CH6" s="6">
        <v>1</v>
      </c>
      <c r="CI6" s="6"/>
      <c r="CJ6" s="6"/>
      <c r="CK6" s="8">
        <v>2</v>
      </c>
      <c r="CL6" s="6">
        <v>1</v>
      </c>
      <c r="CM6" s="6"/>
    </row>
    <row r="7" spans="1:91">
      <c r="A7" s="2" t="s">
        <v>8</v>
      </c>
      <c r="B7" s="11">
        <f>(C7+E7+F7+G7+I7+K7+M7+O7+P7+Q7+R7+S7)/(C7+D7+H7+I7+J7+L7+M7+N7+O7+P7+Q7+R7+S7)</f>
        <v>0.88888888888888884</v>
      </c>
      <c r="C7" s="6">
        <v>1</v>
      </c>
      <c r="D7" s="10">
        <v>2</v>
      </c>
      <c r="E7" s="8">
        <v>2</v>
      </c>
      <c r="F7" s="8">
        <v>2</v>
      </c>
      <c r="G7" s="8">
        <v>2</v>
      </c>
      <c r="H7" s="10">
        <v>2</v>
      </c>
      <c r="I7" s="7">
        <v>1</v>
      </c>
      <c r="J7" s="10">
        <v>2</v>
      </c>
      <c r="K7" s="8">
        <v>2</v>
      </c>
      <c r="L7" s="10">
        <v>2</v>
      </c>
      <c r="M7" s="6">
        <v>1</v>
      </c>
      <c r="N7" s="10">
        <v>2</v>
      </c>
      <c r="O7" s="6">
        <v>1</v>
      </c>
      <c r="P7" s="6">
        <v>1</v>
      </c>
      <c r="Q7" s="6">
        <v>1</v>
      </c>
      <c r="R7" s="6">
        <v>1</v>
      </c>
      <c r="S7" s="6">
        <v>1</v>
      </c>
      <c r="T7" s="6">
        <v>1</v>
      </c>
      <c r="U7" s="10">
        <v>2</v>
      </c>
      <c r="V7" s="6">
        <v>1</v>
      </c>
      <c r="W7" s="10">
        <v>2</v>
      </c>
      <c r="X7" s="10">
        <v>2</v>
      </c>
      <c r="Y7" s="10">
        <v>2</v>
      </c>
      <c r="Z7" s="10">
        <v>2</v>
      </c>
      <c r="AA7" s="10">
        <v>2</v>
      </c>
      <c r="AB7" s="8">
        <v>2</v>
      </c>
      <c r="AC7" s="8">
        <v>2</v>
      </c>
      <c r="AD7" s="10">
        <v>2</v>
      </c>
      <c r="AE7" s="6">
        <v>1</v>
      </c>
      <c r="AF7" s="10">
        <v>2</v>
      </c>
      <c r="AG7" s="8">
        <v>2</v>
      </c>
      <c r="AH7" s="10">
        <v>2</v>
      </c>
      <c r="AI7" s="6">
        <v>1</v>
      </c>
      <c r="AJ7" s="6">
        <v>1</v>
      </c>
      <c r="AK7" s="6">
        <v>1</v>
      </c>
      <c r="AL7" s="6">
        <v>1</v>
      </c>
      <c r="AM7" s="6">
        <v>1</v>
      </c>
      <c r="AN7" s="10">
        <v>2</v>
      </c>
      <c r="AO7" s="6">
        <v>1</v>
      </c>
      <c r="AP7" s="6">
        <v>1</v>
      </c>
      <c r="AQ7" s="6">
        <v>1</v>
      </c>
      <c r="AR7" s="10">
        <v>2</v>
      </c>
      <c r="AS7" s="8">
        <v>2</v>
      </c>
      <c r="AT7" s="10">
        <v>2</v>
      </c>
      <c r="AU7" s="6">
        <v>1</v>
      </c>
      <c r="AV7" s="6"/>
      <c r="AW7" s="10">
        <v>2</v>
      </c>
      <c r="AX7" s="10">
        <v>2</v>
      </c>
      <c r="AY7" s="6"/>
      <c r="AZ7" s="6"/>
      <c r="BA7" s="6"/>
      <c r="BB7" s="6"/>
      <c r="BC7" s="6">
        <v>1</v>
      </c>
      <c r="BD7" s="6"/>
      <c r="BE7" s="6"/>
      <c r="BF7" s="6"/>
      <c r="BG7" s="6"/>
      <c r="BH7" s="10">
        <v>2</v>
      </c>
      <c r="BI7" s="10">
        <v>2</v>
      </c>
      <c r="BJ7" s="6">
        <v>1</v>
      </c>
      <c r="BK7" s="6"/>
      <c r="BL7" s="6">
        <v>1</v>
      </c>
      <c r="BM7" s="6"/>
      <c r="BN7" s="6"/>
      <c r="BO7" s="6"/>
      <c r="BP7" s="6">
        <v>1</v>
      </c>
      <c r="BQ7" s="6"/>
      <c r="BR7" s="10">
        <v>2</v>
      </c>
      <c r="BS7" s="6"/>
      <c r="BT7" s="6"/>
      <c r="BU7" s="10">
        <v>2</v>
      </c>
      <c r="BV7" s="6"/>
      <c r="BW7" s="10">
        <v>2</v>
      </c>
      <c r="BX7" s="6"/>
      <c r="BY7" s="6">
        <v>1</v>
      </c>
      <c r="BZ7" s="6">
        <v>1</v>
      </c>
      <c r="CA7" s="10">
        <v>2</v>
      </c>
      <c r="CB7" s="10">
        <v>2</v>
      </c>
      <c r="CC7" s="6"/>
      <c r="CD7" s="6"/>
      <c r="CE7" s="10">
        <v>2</v>
      </c>
      <c r="CF7" s="6">
        <v>1</v>
      </c>
      <c r="CG7" s="6"/>
      <c r="CH7" s="10">
        <v>2</v>
      </c>
      <c r="CI7" s="6"/>
      <c r="CJ7" s="6"/>
      <c r="CK7" s="10">
        <v>2</v>
      </c>
      <c r="CL7" s="6">
        <v>1</v>
      </c>
      <c r="CM7" s="6"/>
    </row>
    <row r="8" spans="1:91">
      <c r="A8" s="2" t="s">
        <v>10</v>
      </c>
      <c r="B8" s="11">
        <f>(C8+E8+F8+G8+H8+J8+K8+L8+M8+N8+P8+Q8+R8)/(C8+D8+E8+F8+G8+I8+J8+K8+L8+M8+N8+O8+P8+Q8+R8+S8)</f>
        <v>0.7</v>
      </c>
      <c r="C8" s="6">
        <v>1</v>
      </c>
      <c r="D8" s="10">
        <v>2</v>
      </c>
      <c r="E8" s="6">
        <v>1</v>
      </c>
      <c r="F8" s="6">
        <v>1</v>
      </c>
      <c r="G8" s="6">
        <v>1</v>
      </c>
      <c r="H8" s="8">
        <v>2</v>
      </c>
      <c r="I8" s="10">
        <v>2</v>
      </c>
      <c r="J8" s="6">
        <v>1</v>
      </c>
      <c r="K8" s="6">
        <v>1</v>
      </c>
      <c r="L8" s="6">
        <v>1</v>
      </c>
      <c r="M8" s="6">
        <v>1</v>
      </c>
      <c r="N8" s="6">
        <v>1</v>
      </c>
      <c r="O8" s="10">
        <v>2</v>
      </c>
      <c r="P8" s="6">
        <v>1</v>
      </c>
      <c r="Q8" s="6">
        <v>1</v>
      </c>
      <c r="R8" s="6">
        <v>1</v>
      </c>
      <c r="S8" s="10">
        <v>2</v>
      </c>
      <c r="T8" s="6">
        <v>1</v>
      </c>
      <c r="U8" s="6">
        <v>1</v>
      </c>
      <c r="V8" s="6">
        <v>1</v>
      </c>
      <c r="W8" s="10">
        <v>2</v>
      </c>
      <c r="X8" s="10">
        <v>2</v>
      </c>
      <c r="Y8" s="10">
        <v>2</v>
      </c>
      <c r="Z8" s="10">
        <v>2</v>
      </c>
      <c r="AA8" s="10">
        <v>2</v>
      </c>
      <c r="AB8" s="6">
        <v>1</v>
      </c>
      <c r="AC8" s="6">
        <v>1</v>
      </c>
      <c r="AD8" s="6">
        <v>1</v>
      </c>
      <c r="AE8" s="10">
        <v>2</v>
      </c>
      <c r="AF8" s="6">
        <v>1</v>
      </c>
      <c r="AG8" s="6">
        <v>1</v>
      </c>
      <c r="AH8" s="6">
        <v>1</v>
      </c>
      <c r="AI8" s="6">
        <v>1</v>
      </c>
      <c r="AJ8" s="10">
        <v>2</v>
      </c>
      <c r="AK8" s="6">
        <v>1</v>
      </c>
      <c r="AL8" s="10">
        <v>2</v>
      </c>
      <c r="AM8" s="6">
        <v>1</v>
      </c>
      <c r="AN8" s="6">
        <v>1</v>
      </c>
      <c r="AO8" s="6">
        <v>1</v>
      </c>
      <c r="AP8" s="10">
        <v>2</v>
      </c>
      <c r="AQ8" s="10">
        <v>2</v>
      </c>
      <c r="AR8" s="6">
        <v>1</v>
      </c>
      <c r="AS8" s="6">
        <v>1</v>
      </c>
      <c r="AT8" s="6">
        <v>1</v>
      </c>
      <c r="AU8" s="6">
        <v>1</v>
      </c>
      <c r="AV8" s="6"/>
      <c r="AW8" s="6">
        <v>1</v>
      </c>
      <c r="AX8" s="6">
        <v>1</v>
      </c>
      <c r="AY8" s="6"/>
      <c r="AZ8" s="6"/>
      <c r="BA8" s="6"/>
      <c r="BB8" s="6"/>
      <c r="BC8" s="10">
        <v>2</v>
      </c>
      <c r="BD8" s="6"/>
      <c r="BE8" s="6"/>
      <c r="BF8" s="6"/>
      <c r="BG8" s="6"/>
      <c r="BH8" s="6">
        <v>1</v>
      </c>
      <c r="BI8" s="6">
        <v>1</v>
      </c>
      <c r="BJ8" s="6">
        <v>1</v>
      </c>
      <c r="BK8" s="6"/>
      <c r="BL8" s="6">
        <v>1</v>
      </c>
      <c r="BM8" s="6"/>
      <c r="BN8" s="6"/>
      <c r="BO8" s="6"/>
      <c r="BP8" s="10">
        <v>2</v>
      </c>
      <c r="BQ8" s="6"/>
      <c r="BR8" s="6">
        <v>1</v>
      </c>
      <c r="BS8" s="6"/>
      <c r="BT8" s="6"/>
      <c r="BU8" s="10">
        <v>2</v>
      </c>
      <c r="BV8" s="6"/>
      <c r="BW8" s="10">
        <v>2</v>
      </c>
      <c r="BX8" s="6"/>
      <c r="BY8" s="10">
        <v>2</v>
      </c>
      <c r="BZ8" s="10">
        <v>2</v>
      </c>
      <c r="CA8" s="6">
        <v>1</v>
      </c>
      <c r="CB8" s="6">
        <v>1</v>
      </c>
      <c r="CC8" s="6"/>
      <c r="CD8" s="6"/>
      <c r="CE8" s="6">
        <v>1</v>
      </c>
      <c r="CF8" s="6">
        <v>1</v>
      </c>
      <c r="CG8" s="6"/>
      <c r="CH8" s="6">
        <v>1</v>
      </c>
      <c r="CI8" s="6"/>
      <c r="CJ8" s="6"/>
      <c r="CK8" s="10">
        <v>2</v>
      </c>
      <c r="CL8" s="10">
        <v>2</v>
      </c>
      <c r="CM8" s="6"/>
    </row>
    <row r="9" spans="1:91">
      <c r="A9" s="2" t="s">
        <v>4</v>
      </c>
      <c r="B9" s="11">
        <f>(C9+D9+E9+F9+G9+H9+I9+J9+K9+N9+O9+P9+Q9+R9+S9)/(C9+D9+E9+F9+G9+H9+I9+J9+K9+L9+M9+P9+Q9+S9)</f>
        <v>1.125</v>
      </c>
      <c r="C9" s="6">
        <v>1</v>
      </c>
      <c r="D9" s="6">
        <v>1</v>
      </c>
      <c r="E9" s="6">
        <v>1</v>
      </c>
      <c r="F9" s="6">
        <v>1</v>
      </c>
      <c r="G9" s="6">
        <v>1</v>
      </c>
      <c r="H9" s="6">
        <v>1</v>
      </c>
      <c r="I9" s="6">
        <v>1</v>
      </c>
      <c r="J9" s="6">
        <v>1</v>
      </c>
      <c r="K9" s="6">
        <v>1</v>
      </c>
      <c r="L9" s="10">
        <v>2</v>
      </c>
      <c r="M9" s="10">
        <v>2</v>
      </c>
      <c r="N9" s="8">
        <v>2</v>
      </c>
      <c r="O9" s="8">
        <v>2</v>
      </c>
      <c r="P9" s="6">
        <v>1</v>
      </c>
      <c r="Q9" s="6">
        <v>1</v>
      </c>
      <c r="R9" s="8">
        <v>2</v>
      </c>
      <c r="S9" s="6">
        <v>1</v>
      </c>
      <c r="T9" s="6">
        <v>1</v>
      </c>
      <c r="U9" s="10">
        <v>2</v>
      </c>
      <c r="V9" s="10">
        <v>2</v>
      </c>
      <c r="W9" s="6">
        <v>1</v>
      </c>
      <c r="X9" s="6">
        <v>1</v>
      </c>
      <c r="Y9" s="10">
        <v>2</v>
      </c>
      <c r="Z9" s="6">
        <v>1</v>
      </c>
      <c r="AA9" s="6">
        <v>1</v>
      </c>
      <c r="AB9" s="6">
        <v>1</v>
      </c>
      <c r="AC9" s="6">
        <v>1</v>
      </c>
      <c r="AD9" s="6">
        <v>1</v>
      </c>
      <c r="AE9" s="6">
        <v>1</v>
      </c>
      <c r="AF9" s="6">
        <v>1</v>
      </c>
      <c r="AG9" s="6">
        <v>1</v>
      </c>
      <c r="AH9" s="10">
        <v>2</v>
      </c>
      <c r="AI9" s="10">
        <v>2</v>
      </c>
      <c r="AJ9" s="6">
        <v>1</v>
      </c>
      <c r="AK9" s="6">
        <v>1</v>
      </c>
      <c r="AL9" s="6">
        <v>1</v>
      </c>
      <c r="AM9" s="6">
        <v>1</v>
      </c>
      <c r="AN9" s="10">
        <v>2</v>
      </c>
      <c r="AO9" s="6">
        <v>1</v>
      </c>
      <c r="AP9" s="6">
        <v>1</v>
      </c>
      <c r="AQ9" s="6">
        <v>1</v>
      </c>
      <c r="AR9" s="6">
        <v>1</v>
      </c>
      <c r="AS9" s="6">
        <v>1</v>
      </c>
      <c r="AT9" s="10">
        <v>2</v>
      </c>
      <c r="AU9" s="10">
        <v>2</v>
      </c>
      <c r="AV9" s="6"/>
      <c r="AW9" s="6">
        <v>1</v>
      </c>
      <c r="AX9" s="6">
        <v>1</v>
      </c>
      <c r="AY9" s="6"/>
      <c r="AZ9" s="6"/>
      <c r="BA9" s="6"/>
      <c r="BB9" s="6"/>
      <c r="BC9" s="6">
        <v>1</v>
      </c>
      <c r="BD9" s="6"/>
      <c r="BE9" s="6"/>
      <c r="BF9" s="6"/>
      <c r="BG9" s="6"/>
      <c r="BH9" s="6">
        <v>1</v>
      </c>
      <c r="BI9" s="10">
        <v>2</v>
      </c>
      <c r="BJ9" s="10">
        <v>2</v>
      </c>
      <c r="BK9" s="6"/>
      <c r="BL9" s="6">
        <v>1</v>
      </c>
      <c r="BM9" s="6"/>
      <c r="BN9" s="6"/>
      <c r="BO9" s="6"/>
      <c r="BP9" s="6">
        <v>1</v>
      </c>
      <c r="BQ9" s="6"/>
      <c r="BR9" s="10">
        <v>2</v>
      </c>
      <c r="BS9" s="6"/>
      <c r="BT9" s="6"/>
      <c r="BU9" s="6">
        <v>1</v>
      </c>
      <c r="BV9" s="6"/>
      <c r="BW9" s="10">
        <v>2</v>
      </c>
      <c r="BX9" s="6"/>
      <c r="BY9" s="8">
        <v>2</v>
      </c>
      <c r="BZ9" s="6">
        <v>1</v>
      </c>
      <c r="CA9" s="6">
        <v>1</v>
      </c>
      <c r="CB9" s="10">
        <v>2</v>
      </c>
      <c r="CC9" s="6"/>
      <c r="CD9" s="6"/>
      <c r="CE9" s="10">
        <v>2</v>
      </c>
      <c r="CF9" s="10">
        <v>2</v>
      </c>
      <c r="CG9" s="6"/>
      <c r="CH9" s="6">
        <v>1</v>
      </c>
      <c r="CI9" s="6"/>
      <c r="CJ9" s="6"/>
      <c r="CK9" s="10">
        <v>2</v>
      </c>
      <c r="CL9" s="10">
        <v>2</v>
      </c>
      <c r="CM9" s="6"/>
    </row>
    <row r="10" spans="1:91">
      <c r="A10" s="2" t="s">
        <v>12</v>
      </c>
      <c r="B10" s="11">
        <f>(C10+D10+E10+F10+G10+H10+I10+J10+L10+N10+O10+P10+Q10+R10+S10)/(C10+D10+E10+F10+H10+K10+L10+M10+O10+P10+Q10+R10+S10)</f>
        <v>1.2666666666666666</v>
      </c>
      <c r="C10" s="6">
        <v>1</v>
      </c>
      <c r="D10" s="6">
        <v>1</v>
      </c>
      <c r="E10" s="6">
        <v>1</v>
      </c>
      <c r="F10" s="6">
        <v>1</v>
      </c>
      <c r="G10" s="8">
        <v>2</v>
      </c>
      <c r="H10" s="6">
        <v>1</v>
      </c>
      <c r="I10" s="8">
        <v>2</v>
      </c>
      <c r="J10" s="8">
        <v>2</v>
      </c>
      <c r="K10" s="10">
        <v>2</v>
      </c>
      <c r="L10" s="6">
        <v>1</v>
      </c>
      <c r="M10" s="10">
        <v>2</v>
      </c>
      <c r="N10" s="8">
        <v>2</v>
      </c>
      <c r="O10" s="6">
        <v>1</v>
      </c>
      <c r="P10" s="6">
        <v>1</v>
      </c>
      <c r="Q10" s="6">
        <v>1</v>
      </c>
      <c r="R10" s="6">
        <v>1</v>
      </c>
      <c r="S10" s="6">
        <v>1</v>
      </c>
      <c r="T10" s="6">
        <v>1</v>
      </c>
      <c r="U10" s="6">
        <v>1</v>
      </c>
      <c r="V10" s="10">
        <v>2</v>
      </c>
      <c r="W10" s="6">
        <v>1</v>
      </c>
      <c r="X10" s="10">
        <v>2</v>
      </c>
      <c r="Y10" s="6">
        <v>1</v>
      </c>
      <c r="Z10" s="6">
        <v>1</v>
      </c>
      <c r="AA10" s="6">
        <v>1</v>
      </c>
      <c r="AB10" s="6">
        <v>1</v>
      </c>
      <c r="AC10" s="6">
        <v>1</v>
      </c>
      <c r="AD10" s="6">
        <v>1</v>
      </c>
      <c r="AE10" s="6">
        <v>1</v>
      </c>
      <c r="AF10" s="6">
        <v>1</v>
      </c>
      <c r="AG10" s="13">
        <v>2</v>
      </c>
      <c r="AH10" s="6">
        <v>1</v>
      </c>
      <c r="AI10" s="10">
        <v>2</v>
      </c>
      <c r="AJ10" s="6">
        <v>1</v>
      </c>
      <c r="AK10" s="6">
        <v>1</v>
      </c>
      <c r="AL10" s="6">
        <v>1</v>
      </c>
      <c r="AM10" s="6">
        <v>1</v>
      </c>
      <c r="AN10" s="6">
        <v>1</v>
      </c>
      <c r="AO10" s="6">
        <v>1</v>
      </c>
      <c r="AP10" s="6">
        <v>1</v>
      </c>
      <c r="AQ10" s="8">
        <v>2</v>
      </c>
      <c r="AR10" s="8">
        <v>2</v>
      </c>
      <c r="AS10" s="10">
        <v>2</v>
      </c>
      <c r="AT10" s="6">
        <v>1</v>
      </c>
      <c r="AU10" s="10">
        <v>2</v>
      </c>
      <c r="AV10" s="6"/>
      <c r="AW10" s="6">
        <v>1</v>
      </c>
      <c r="AX10" s="10">
        <v>2</v>
      </c>
      <c r="AY10" s="6"/>
      <c r="AZ10" s="6"/>
      <c r="BA10" s="6"/>
      <c r="BB10" s="6"/>
      <c r="BC10" s="6">
        <v>1</v>
      </c>
      <c r="BD10" s="6"/>
      <c r="BE10" s="6"/>
      <c r="BF10" s="6"/>
      <c r="BG10" s="6"/>
      <c r="BH10" s="6">
        <v>1</v>
      </c>
      <c r="BI10" s="10">
        <v>2</v>
      </c>
      <c r="BJ10" s="10">
        <v>2</v>
      </c>
      <c r="BK10" s="6"/>
      <c r="BL10" s="10">
        <v>2</v>
      </c>
      <c r="BM10" s="6"/>
      <c r="BN10" s="6"/>
      <c r="BO10" s="6"/>
      <c r="BP10" s="8">
        <v>2</v>
      </c>
      <c r="BQ10" s="6"/>
      <c r="BR10" s="6">
        <v>1</v>
      </c>
      <c r="BS10" s="6"/>
      <c r="BT10" s="6"/>
      <c r="BU10" s="6">
        <v>1</v>
      </c>
      <c r="BV10" s="6"/>
      <c r="BW10" s="6">
        <v>1</v>
      </c>
      <c r="BX10" s="6"/>
      <c r="BY10" s="6">
        <v>1</v>
      </c>
      <c r="BZ10" s="6">
        <v>1</v>
      </c>
      <c r="CA10" s="6">
        <v>1</v>
      </c>
      <c r="CB10" s="6">
        <v>1</v>
      </c>
      <c r="CC10" s="6"/>
      <c r="CD10" s="6"/>
      <c r="CE10" s="6">
        <v>1</v>
      </c>
      <c r="CF10" s="10">
        <v>2</v>
      </c>
      <c r="CG10" s="6"/>
      <c r="CH10" s="6">
        <v>1</v>
      </c>
      <c r="CI10" s="6"/>
      <c r="CJ10" s="6"/>
      <c r="CK10" s="6">
        <v>1</v>
      </c>
      <c r="CL10" s="10">
        <v>2</v>
      </c>
      <c r="CM10" s="6"/>
    </row>
    <row r="11" spans="1:91">
      <c r="A11" s="2" t="s">
        <v>9</v>
      </c>
      <c r="B11" s="11">
        <f>(C11+D11+F11+I11+J11+K11+L11+M11+N11+O11+P11+Q11+R11+S11)/(C11+D11+E11+G11+H11+I11+K11+L11+M11+N11+P11+Q11+R11+S11)</f>
        <v>1.1764705882352942</v>
      </c>
      <c r="C11" s="6">
        <v>1</v>
      </c>
      <c r="D11" s="6">
        <v>1</v>
      </c>
      <c r="E11" s="10">
        <v>2</v>
      </c>
      <c r="F11" s="9">
        <v>5</v>
      </c>
      <c r="G11" s="10">
        <v>2</v>
      </c>
      <c r="H11" s="10">
        <v>2</v>
      </c>
      <c r="I11" s="6">
        <v>1</v>
      </c>
      <c r="J11" s="8">
        <v>2</v>
      </c>
      <c r="K11" s="6">
        <v>1</v>
      </c>
      <c r="L11" s="6">
        <v>1</v>
      </c>
      <c r="M11" s="6">
        <v>1</v>
      </c>
      <c r="N11" s="6">
        <v>1</v>
      </c>
      <c r="O11" s="8">
        <v>2</v>
      </c>
      <c r="P11" s="6">
        <v>1</v>
      </c>
      <c r="Q11" s="6">
        <v>1</v>
      </c>
      <c r="R11" s="6">
        <v>1</v>
      </c>
      <c r="S11" s="6">
        <v>1</v>
      </c>
      <c r="T11" s="10">
        <v>2</v>
      </c>
      <c r="U11" s="6">
        <v>1</v>
      </c>
      <c r="V11" s="6">
        <v>1</v>
      </c>
      <c r="W11" s="6">
        <v>1</v>
      </c>
      <c r="X11" s="6">
        <v>1</v>
      </c>
      <c r="Y11" s="6">
        <v>1</v>
      </c>
      <c r="Z11" s="6">
        <v>1</v>
      </c>
      <c r="AA11" s="6">
        <v>1</v>
      </c>
      <c r="AB11" s="10">
        <v>2</v>
      </c>
      <c r="AC11" s="10">
        <v>2</v>
      </c>
      <c r="AD11" s="10">
        <v>2</v>
      </c>
      <c r="AE11" s="10">
        <v>2</v>
      </c>
      <c r="AF11" s="10">
        <v>2</v>
      </c>
      <c r="AG11" s="10">
        <v>2</v>
      </c>
      <c r="AH11" s="10">
        <v>2</v>
      </c>
      <c r="AI11" s="10">
        <v>2</v>
      </c>
      <c r="AJ11" s="10">
        <v>2</v>
      </c>
      <c r="AK11" s="10">
        <v>2</v>
      </c>
      <c r="AL11" s="10">
        <v>2</v>
      </c>
      <c r="AM11" s="10">
        <v>2</v>
      </c>
      <c r="AN11" s="6">
        <v>1</v>
      </c>
      <c r="AO11" s="6">
        <v>1</v>
      </c>
      <c r="AP11" s="6">
        <v>1</v>
      </c>
      <c r="AQ11" s="10">
        <v>2</v>
      </c>
      <c r="AR11" s="10">
        <v>2</v>
      </c>
      <c r="AS11" s="10">
        <v>2</v>
      </c>
      <c r="AT11" s="10">
        <v>2</v>
      </c>
      <c r="AU11" s="10">
        <v>2</v>
      </c>
      <c r="AV11" s="6"/>
      <c r="AW11" s="10">
        <v>2</v>
      </c>
      <c r="AX11" s="10">
        <v>2</v>
      </c>
      <c r="AY11" s="6"/>
      <c r="AZ11" s="6"/>
      <c r="BA11" s="6"/>
      <c r="BB11" s="6"/>
      <c r="BC11" s="6">
        <v>1</v>
      </c>
      <c r="BD11" s="6"/>
      <c r="BE11" s="6"/>
      <c r="BF11" s="6"/>
      <c r="BG11" s="6"/>
      <c r="BH11" s="6">
        <v>1</v>
      </c>
      <c r="BI11" s="6">
        <v>1</v>
      </c>
      <c r="BJ11" s="6">
        <v>1</v>
      </c>
      <c r="BK11" s="6"/>
      <c r="BL11" s="6">
        <v>1</v>
      </c>
      <c r="BM11" s="6"/>
      <c r="BN11" s="6"/>
      <c r="BO11" s="6"/>
      <c r="BP11" s="6">
        <v>1</v>
      </c>
      <c r="BQ11" s="6"/>
      <c r="BR11" s="6">
        <v>1</v>
      </c>
      <c r="BS11" s="6"/>
      <c r="BT11" s="6"/>
      <c r="BU11" s="6">
        <v>1</v>
      </c>
      <c r="BV11" s="6"/>
      <c r="BW11" s="6">
        <v>1</v>
      </c>
      <c r="BX11" s="6"/>
      <c r="BY11" s="6">
        <v>1</v>
      </c>
      <c r="BZ11" s="6">
        <v>1</v>
      </c>
      <c r="CA11" s="6">
        <v>1</v>
      </c>
      <c r="CB11" s="6">
        <v>1</v>
      </c>
      <c r="CC11" s="6"/>
      <c r="CD11" s="6"/>
      <c r="CE11" s="6">
        <v>1</v>
      </c>
      <c r="CF11" s="6">
        <v>1</v>
      </c>
      <c r="CG11" s="6"/>
      <c r="CH11" s="10">
        <v>2</v>
      </c>
      <c r="CI11" s="6"/>
      <c r="CJ11" s="6"/>
      <c r="CK11" s="6">
        <v>1</v>
      </c>
      <c r="CL11" s="6">
        <v>1</v>
      </c>
      <c r="CM11" s="6"/>
    </row>
    <row r="12" spans="1:91">
      <c r="A12" s="2" t="s">
        <v>6</v>
      </c>
      <c r="B12" s="11">
        <f>(C12+D12+E12+G12+I12+J12+K12+L12+M12+N12+P12+Q12+R12+S12)/(C12+D12+E12+F12+H12+J12+L12+M12+O12+P12+Q12+R12+S12)</f>
        <v>1.3125</v>
      </c>
      <c r="C12" s="6">
        <v>1</v>
      </c>
      <c r="D12" s="6">
        <v>1</v>
      </c>
      <c r="E12" s="6">
        <v>1</v>
      </c>
      <c r="F12" s="10">
        <v>2</v>
      </c>
      <c r="G12" s="8">
        <v>2</v>
      </c>
      <c r="H12" s="10">
        <v>2</v>
      </c>
      <c r="I12" s="8">
        <v>2</v>
      </c>
      <c r="J12" s="6">
        <v>1</v>
      </c>
      <c r="K12" s="9">
        <v>5</v>
      </c>
      <c r="L12" s="6">
        <v>1</v>
      </c>
      <c r="M12" s="6">
        <v>1</v>
      </c>
      <c r="N12" s="8">
        <v>2</v>
      </c>
      <c r="O12" s="10">
        <v>2</v>
      </c>
      <c r="P12" s="6">
        <v>1</v>
      </c>
      <c r="Q12" s="6">
        <v>1</v>
      </c>
      <c r="R12" s="6">
        <v>1</v>
      </c>
      <c r="S12" s="6">
        <v>1</v>
      </c>
      <c r="T12" s="6">
        <v>1</v>
      </c>
      <c r="U12" s="6">
        <v>1</v>
      </c>
      <c r="V12" s="6">
        <v>1</v>
      </c>
      <c r="W12" s="6">
        <v>1</v>
      </c>
      <c r="X12" s="6">
        <v>1</v>
      </c>
      <c r="Y12" s="6">
        <v>1</v>
      </c>
      <c r="Z12" s="10">
        <v>2</v>
      </c>
      <c r="AA12" s="6">
        <v>1</v>
      </c>
      <c r="AB12" s="10">
        <v>2</v>
      </c>
      <c r="AC12" s="6">
        <v>1</v>
      </c>
      <c r="AD12" s="10">
        <v>2</v>
      </c>
      <c r="AE12" s="6">
        <v>1</v>
      </c>
      <c r="AF12" s="6">
        <v>1</v>
      </c>
      <c r="AG12" s="6">
        <v>1</v>
      </c>
      <c r="AH12" s="6">
        <v>1</v>
      </c>
      <c r="AI12" s="6">
        <v>1</v>
      </c>
      <c r="AJ12" s="10">
        <v>2</v>
      </c>
      <c r="AK12" s="6">
        <v>1</v>
      </c>
      <c r="AL12" s="6">
        <v>1</v>
      </c>
      <c r="AM12" s="6">
        <v>1</v>
      </c>
      <c r="AN12" s="10">
        <v>2</v>
      </c>
      <c r="AO12" s="10">
        <v>2</v>
      </c>
      <c r="AP12" s="10">
        <v>2</v>
      </c>
      <c r="AQ12" s="8">
        <v>2</v>
      </c>
      <c r="AR12" s="6">
        <v>1</v>
      </c>
      <c r="AS12" s="8">
        <v>2</v>
      </c>
      <c r="AT12" s="6">
        <v>1</v>
      </c>
      <c r="AU12" s="6">
        <v>1</v>
      </c>
      <c r="AV12" s="6"/>
      <c r="AW12" s="10">
        <v>2</v>
      </c>
      <c r="AX12" s="10">
        <v>2</v>
      </c>
      <c r="AY12" s="6"/>
      <c r="AZ12" s="6"/>
      <c r="BA12" s="6"/>
      <c r="BB12" s="6"/>
      <c r="BC12" s="6">
        <v>1</v>
      </c>
      <c r="BD12" s="6"/>
      <c r="BE12" s="6"/>
      <c r="BF12" s="6"/>
      <c r="BG12" s="6"/>
      <c r="BH12" s="6">
        <v>1</v>
      </c>
      <c r="BI12" s="6">
        <v>1</v>
      </c>
      <c r="BJ12" s="6">
        <v>1</v>
      </c>
      <c r="BK12" s="6"/>
      <c r="BL12" s="6">
        <v>1</v>
      </c>
      <c r="BM12" s="6"/>
      <c r="BN12" s="6"/>
      <c r="BO12" s="6"/>
      <c r="BP12" s="8">
        <v>2</v>
      </c>
      <c r="BQ12" s="6"/>
      <c r="BR12" s="6">
        <v>1</v>
      </c>
      <c r="BS12" s="6"/>
      <c r="BT12" s="6"/>
      <c r="BU12" s="6">
        <v>1</v>
      </c>
      <c r="BV12" s="6"/>
      <c r="BW12" s="10">
        <v>2</v>
      </c>
      <c r="BX12" s="6"/>
      <c r="BY12" s="10">
        <v>2</v>
      </c>
      <c r="BZ12" s="10">
        <v>2</v>
      </c>
      <c r="CA12" s="6">
        <v>1</v>
      </c>
      <c r="CB12" s="6">
        <v>1</v>
      </c>
      <c r="CC12" s="6"/>
      <c r="CD12" s="6"/>
      <c r="CE12" s="6">
        <v>1</v>
      </c>
      <c r="CF12" s="6">
        <v>1</v>
      </c>
      <c r="CG12" s="6"/>
      <c r="CH12" s="10">
        <v>2</v>
      </c>
      <c r="CI12" s="6"/>
      <c r="CJ12" s="6"/>
      <c r="CK12" s="6">
        <v>1</v>
      </c>
      <c r="CL12" s="6">
        <v>1</v>
      </c>
      <c r="CM12" s="6"/>
    </row>
    <row r="13" spans="1:91">
      <c r="A13" s="2" t="s">
        <v>13</v>
      </c>
      <c r="B13" s="11">
        <f>(C13+D13+E13+F13+G13+H13+I13+J13+K13+L13+M13+O13+Q13+S13)/(C13+D13+E13+F13+G13+H13+J13+K13+L13+N13+O13+P13+Q13+R13+S13)</f>
        <v>0.88888888888888884</v>
      </c>
      <c r="C13" s="6">
        <v>1</v>
      </c>
      <c r="D13" s="6">
        <v>1</v>
      </c>
      <c r="E13" s="6">
        <v>1</v>
      </c>
      <c r="F13" s="6">
        <v>1</v>
      </c>
      <c r="G13" s="6">
        <v>1</v>
      </c>
      <c r="H13" s="6">
        <v>1</v>
      </c>
      <c r="I13" s="8">
        <v>2</v>
      </c>
      <c r="J13" s="6">
        <v>1</v>
      </c>
      <c r="K13" s="6">
        <v>1</v>
      </c>
      <c r="L13" s="6">
        <v>1</v>
      </c>
      <c r="M13" s="8">
        <v>2</v>
      </c>
      <c r="N13" s="10">
        <v>2</v>
      </c>
      <c r="O13" s="6">
        <v>1</v>
      </c>
      <c r="P13" s="10">
        <v>2</v>
      </c>
      <c r="Q13" s="6">
        <v>1</v>
      </c>
      <c r="R13" s="10">
        <v>2</v>
      </c>
      <c r="S13" s="6">
        <v>1</v>
      </c>
      <c r="T13" s="6">
        <v>1</v>
      </c>
      <c r="U13" s="6">
        <v>1</v>
      </c>
      <c r="V13" s="6">
        <v>1</v>
      </c>
      <c r="W13" s="6">
        <v>1</v>
      </c>
      <c r="X13" s="6">
        <v>1</v>
      </c>
      <c r="Y13" s="6">
        <v>1</v>
      </c>
      <c r="Z13" s="6">
        <v>1</v>
      </c>
      <c r="AA13" s="6">
        <v>1</v>
      </c>
      <c r="AB13" s="6">
        <v>1</v>
      </c>
      <c r="AC13" s="6">
        <v>1</v>
      </c>
      <c r="AD13" s="6">
        <v>1</v>
      </c>
      <c r="AE13" s="6">
        <v>1</v>
      </c>
      <c r="AF13" s="6">
        <v>1</v>
      </c>
      <c r="AG13" s="6">
        <v>1</v>
      </c>
      <c r="AH13" s="6">
        <v>1</v>
      </c>
      <c r="AI13" s="6">
        <v>1</v>
      </c>
      <c r="AJ13" s="6">
        <v>1</v>
      </c>
      <c r="AK13" s="6">
        <v>1</v>
      </c>
      <c r="AL13" s="6">
        <v>1</v>
      </c>
      <c r="AM13" s="10">
        <v>2</v>
      </c>
      <c r="AN13" s="6">
        <v>1</v>
      </c>
      <c r="AO13" s="10">
        <v>2</v>
      </c>
      <c r="AP13" s="6">
        <v>1</v>
      </c>
      <c r="AQ13" s="6">
        <v>1</v>
      </c>
      <c r="AR13" s="6">
        <v>1</v>
      </c>
      <c r="AS13" s="6">
        <v>1</v>
      </c>
      <c r="AT13" s="6">
        <v>1</v>
      </c>
      <c r="AU13" s="6">
        <v>1</v>
      </c>
      <c r="AV13" s="6"/>
      <c r="AW13" s="6">
        <v>1</v>
      </c>
      <c r="AX13" s="6">
        <v>1</v>
      </c>
      <c r="AY13" s="6"/>
      <c r="AZ13" s="6"/>
      <c r="BA13" s="6"/>
      <c r="BB13" s="6"/>
      <c r="BC13" s="6">
        <v>1</v>
      </c>
      <c r="BD13" s="6"/>
      <c r="BE13" s="6"/>
      <c r="BF13" s="6"/>
      <c r="BG13" s="6"/>
      <c r="BH13" s="10">
        <v>2</v>
      </c>
      <c r="BI13" s="6">
        <v>1</v>
      </c>
      <c r="BJ13" s="6">
        <v>1</v>
      </c>
      <c r="BK13" s="6"/>
      <c r="BL13" s="6">
        <v>1</v>
      </c>
      <c r="BM13" s="6"/>
      <c r="BN13" s="6"/>
      <c r="BO13" s="6"/>
      <c r="BP13" s="10">
        <v>2</v>
      </c>
      <c r="BQ13" s="6"/>
      <c r="BR13" s="10">
        <v>2</v>
      </c>
      <c r="BS13" s="6"/>
      <c r="BT13" s="6"/>
      <c r="BU13" s="10">
        <v>2</v>
      </c>
      <c r="BV13" s="6"/>
      <c r="BW13" s="6">
        <v>1</v>
      </c>
      <c r="BX13" s="6"/>
      <c r="BY13" s="10">
        <v>2</v>
      </c>
      <c r="BZ13" s="6">
        <v>1</v>
      </c>
      <c r="CA13" s="10">
        <v>2</v>
      </c>
      <c r="CB13" s="10">
        <v>2</v>
      </c>
      <c r="CC13" s="6"/>
      <c r="CD13" s="6"/>
      <c r="CE13" s="6">
        <v>1</v>
      </c>
      <c r="CF13" s="6">
        <v>1</v>
      </c>
      <c r="CG13" s="6"/>
      <c r="CH13" s="10">
        <v>2</v>
      </c>
      <c r="CI13" s="6"/>
      <c r="CJ13" s="6"/>
      <c r="CK13" s="6">
        <v>1</v>
      </c>
      <c r="CL13" s="6">
        <v>1</v>
      </c>
      <c r="CM13" s="6"/>
    </row>
    <row r="14" spans="1:91">
      <c r="A14" s="2" t="s">
        <v>0</v>
      </c>
      <c r="B14" s="11">
        <f>(C14+E14+F14+G14+H14+I14+J14+K14+M14+N14+P14+Q14+R14+S14)/(C14+D14+E14+F14+H14+J14+L14+M14+N14+O14+P14+Q14+R14+S14)</f>
        <v>1</v>
      </c>
      <c r="C14" s="6">
        <v>1</v>
      </c>
      <c r="D14" s="10">
        <v>2</v>
      </c>
      <c r="E14" s="6">
        <v>1</v>
      </c>
      <c r="F14" s="6">
        <v>1</v>
      </c>
      <c r="G14" s="8">
        <v>2</v>
      </c>
      <c r="H14" s="6">
        <v>1</v>
      </c>
      <c r="I14" s="8">
        <v>2</v>
      </c>
      <c r="J14" s="6">
        <v>1</v>
      </c>
      <c r="K14" s="8">
        <v>2</v>
      </c>
      <c r="L14" s="10">
        <v>2</v>
      </c>
      <c r="M14" s="6">
        <v>1</v>
      </c>
      <c r="N14" s="6">
        <v>1</v>
      </c>
      <c r="O14" s="10">
        <v>2</v>
      </c>
      <c r="P14" s="6">
        <v>1</v>
      </c>
      <c r="Q14" s="6">
        <v>1</v>
      </c>
      <c r="R14" s="6">
        <v>1</v>
      </c>
      <c r="S14" s="6">
        <v>1</v>
      </c>
      <c r="T14" s="6">
        <v>1</v>
      </c>
      <c r="U14" s="10">
        <v>2</v>
      </c>
      <c r="V14" s="6">
        <v>1</v>
      </c>
      <c r="W14" s="10">
        <v>2</v>
      </c>
      <c r="X14" s="10">
        <v>2</v>
      </c>
      <c r="Y14" s="10">
        <v>2</v>
      </c>
      <c r="Z14" s="10">
        <v>2</v>
      </c>
      <c r="AA14" s="10">
        <v>2</v>
      </c>
      <c r="AB14" s="6">
        <v>1</v>
      </c>
      <c r="AC14" s="6">
        <v>1</v>
      </c>
      <c r="AD14" s="6">
        <v>1</v>
      </c>
      <c r="AE14" s="6">
        <v>1</v>
      </c>
      <c r="AF14" s="6">
        <v>1</v>
      </c>
      <c r="AG14" s="6">
        <v>1</v>
      </c>
      <c r="AH14" s="10">
        <v>2</v>
      </c>
      <c r="AI14" s="6">
        <v>1</v>
      </c>
      <c r="AJ14" s="10">
        <v>2</v>
      </c>
      <c r="AK14" s="6">
        <v>1</v>
      </c>
      <c r="AL14" s="6">
        <v>1</v>
      </c>
      <c r="AM14" s="6">
        <v>1</v>
      </c>
      <c r="AN14" s="10">
        <v>2</v>
      </c>
      <c r="AO14" s="6">
        <v>1</v>
      </c>
      <c r="AP14" s="6">
        <v>1</v>
      </c>
      <c r="AQ14" s="8">
        <v>2</v>
      </c>
      <c r="AR14" s="6">
        <v>1</v>
      </c>
      <c r="AS14" s="8">
        <v>2</v>
      </c>
      <c r="AT14" s="10">
        <v>2</v>
      </c>
      <c r="AU14" s="6">
        <v>1</v>
      </c>
      <c r="AV14" s="6"/>
      <c r="AW14" s="6">
        <v>1</v>
      </c>
      <c r="AX14" s="6">
        <v>1</v>
      </c>
      <c r="AY14" s="6"/>
      <c r="AZ14" s="6"/>
      <c r="BA14" s="6"/>
      <c r="BB14" s="6"/>
      <c r="BC14" s="6">
        <v>1</v>
      </c>
      <c r="BD14" s="6"/>
      <c r="BE14" s="6"/>
      <c r="BF14" s="6"/>
      <c r="BG14" s="6"/>
      <c r="BH14" s="6">
        <v>1</v>
      </c>
      <c r="BI14" s="10">
        <v>2</v>
      </c>
      <c r="BJ14" s="6">
        <v>1</v>
      </c>
      <c r="BK14" s="6"/>
      <c r="BL14" s="6">
        <v>1</v>
      </c>
      <c r="BM14" s="6"/>
      <c r="BN14" s="6"/>
      <c r="BO14" s="6"/>
      <c r="BP14" s="6">
        <v>1</v>
      </c>
      <c r="BQ14" s="6"/>
      <c r="BR14" s="10">
        <v>2</v>
      </c>
      <c r="BS14" s="6"/>
      <c r="BT14" s="6"/>
      <c r="BU14" s="6">
        <v>1</v>
      </c>
      <c r="BV14" s="6"/>
      <c r="BW14" s="10">
        <v>2</v>
      </c>
      <c r="BX14" s="6"/>
      <c r="BY14" s="10">
        <v>2</v>
      </c>
      <c r="BZ14" s="10">
        <v>2</v>
      </c>
      <c r="CA14" s="6">
        <v>1</v>
      </c>
      <c r="CB14" s="10">
        <v>2</v>
      </c>
      <c r="CC14" s="6"/>
      <c r="CD14" s="6"/>
      <c r="CE14" s="10">
        <v>2</v>
      </c>
      <c r="CF14" s="6">
        <v>1</v>
      </c>
      <c r="CG14" s="6"/>
      <c r="CH14" s="6">
        <v>1</v>
      </c>
      <c r="CI14" s="6"/>
      <c r="CJ14" s="6"/>
      <c r="CK14" s="10">
        <v>2</v>
      </c>
      <c r="CL14" s="6">
        <v>1</v>
      </c>
      <c r="CM14" s="6"/>
    </row>
    <row r="15" spans="1:91">
      <c r="A15" s="2" t="s">
        <v>14</v>
      </c>
      <c r="B15" s="11">
        <f>(C15+D15+F15+H15+J15+L15+M15+N15+O15+P15+Q15+R15)/(E15+F15+G15+H15+I15+K15+M15+N15+O15+P15+Q15+R15+S15)</f>
        <v>0.88888888888888884</v>
      </c>
      <c r="C15" s="8">
        <v>2</v>
      </c>
      <c r="D15" s="8">
        <v>2</v>
      </c>
      <c r="E15" s="10">
        <v>2</v>
      </c>
      <c r="F15" s="6">
        <v>1</v>
      </c>
      <c r="G15" s="10">
        <v>2</v>
      </c>
      <c r="H15" s="6">
        <v>1</v>
      </c>
      <c r="I15" s="10">
        <v>2</v>
      </c>
      <c r="J15" s="8">
        <v>2</v>
      </c>
      <c r="K15" s="10">
        <v>2</v>
      </c>
      <c r="L15" s="8">
        <v>2</v>
      </c>
      <c r="M15" s="6">
        <v>1</v>
      </c>
      <c r="N15" s="6">
        <v>1</v>
      </c>
      <c r="O15" s="6">
        <v>1</v>
      </c>
      <c r="P15" s="6">
        <v>1</v>
      </c>
      <c r="Q15" s="6">
        <v>1</v>
      </c>
      <c r="R15" s="6">
        <v>1</v>
      </c>
      <c r="S15" s="10">
        <v>2</v>
      </c>
      <c r="T15" s="10">
        <v>2</v>
      </c>
      <c r="U15" s="8">
        <v>2</v>
      </c>
      <c r="V15" s="6">
        <v>1</v>
      </c>
      <c r="W15" s="10">
        <v>2</v>
      </c>
      <c r="X15" s="10">
        <v>2</v>
      </c>
      <c r="Y15" s="8">
        <v>2</v>
      </c>
      <c r="Z15" s="6">
        <v>1</v>
      </c>
      <c r="AA15" s="10">
        <v>2</v>
      </c>
      <c r="AB15" s="10">
        <v>2</v>
      </c>
      <c r="AC15" s="10">
        <v>2</v>
      </c>
      <c r="AD15" s="10">
        <v>2</v>
      </c>
      <c r="AE15" s="10">
        <v>2</v>
      </c>
      <c r="AF15" s="10">
        <v>2</v>
      </c>
      <c r="AG15" s="10">
        <v>2</v>
      </c>
      <c r="AH15" s="10">
        <v>2</v>
      </c>
      <c r="AI15" s="10">
        <v>2</v>
      </c>
      <c r="AJ15" s="10">
        <v>2</v>
      </c>
      <c r="AK15" s="10">
        <v>2</v>
      </c>
      <c r="AL15" s="10">
        <v>2</v>
      </c>
      <c r="AM15" s="10">
        <v>2</v>
      </c>
      <c r="AN15" s="6">
        <v>1</v>
      </c>
      <c r="AO15" s="6">
        <v>1</v>
      </c>
      <c r="AP15" s="10">
        <v>2</v>
      </c>
      <c r="AQ15" s="10">
        <v>2</v>
      </c>
      <c r="AR15" s="10">
        <v>2</v>
      </c>
      <c r="AS15" s="10">
        <v>2</v>
      </c>
      <c r="AT15" s="10">
        <v>2</v>
      </c>
      <c r="AU15" s="10">
        <v>2</v>
      </c>
      <c r="AV15" s="6"/>
      <c r="AW15" s="10">
        <v>2</v>
      </c>
      <c r="AX15" s="10">
        <v>2</v>
      </c>
      <c r="AY15" s="6"/>
      <c r="AZ15" s="6"/>
      <c r="BA15" s="6"/>
      <c r="BB15" s="6"/>
      <c r="BC15" s="10">
        <v>2</v>
      </c>
      <c r="BD15" s="6"/>
      <c r="BE15" s="6"/>
      <c r="BF15" s="6"/>
      <c r="BG15" s="6"/>
      <c r="BH15" s="6">
        <v>1</v>
      </c>
      <c r="BI15" s="10">
        <v>2</v>
      </c>
      <c r="BJ15" s="10">
        <v>2</v>
      </c>
      <c r="BK15" s="6"/>
      <c r="BL15" s="10">
        <v>2</v>
      </c>
      <c r="BM15" s="6"/>
      <c r="BN15" s="6"/>
      <c r="BO15" s="6"/>
      <c r="BP15" s="10">
        <v>2</v>
      </c>
      <c r="BQ15" s="6"/>
      <c r="BR15" s="6">
        <v>1</v>
      </c>
      <c r="BS15" s="6"/>
      <c r="BT15" s="6"/>
      <c r="BU15" s="10">
        <v>2</v>
      </c>
      <c r="BV15" s="6"/>
      <c r="BW15" s="6">
        <v>1</v>
      </c>
      <c r="BX15" s="6"/>
      <c r="BY15" s="6">
        <v>1</v>
      </c>
      <c r="BZ15" s="10">
        <v>2</v>
      </c>
      <c r="CA15" s="6">
        <v>1</v>
      </c>
      <c r="CB15" s="6">
        <v>1</v>
      </c>
      <c r="CC15" s="6"/>
      <c r="CD15" s="6"/>
      <c r="CE15" s="6">
        <v>1</v>
      </c>
      <c r="CF15" s="6">
        <v>1</v>
      </c>
      <c r="CG15" s="6"/>
      <c r="CH15" s="6">
        <v>1</v>
      </c>
      <c r="CI15" s="6"/>
      <c r="CJ15" s="6"/>
      <c r="CK15" s="10">
        <v>2</v>
      </c>
      <c r="CL15" s="10">
        <v>2</v>
      </c>
      <c r="CM15" s="6"/>
    </row>
    <row r="16" spans="1:91">
      <c r="A16" s="2" t="s">
        <v>7</v>
      </c>
      <c r="B16" s="11">
        <f>(C16+D16+E16+F16+G16+H16+I16+J16+K16+L16+M16+N16+O16+Q16+S16)/(D16+E16+F16+G16+H16+K16+L16+M16+O16+P16+Q16+R16+S16)</f>
        <v>1.6666666666666667</v>
      </c>
      <c r="C16" s="9">
        <v>5</v>
      </c>
      <c r="D16" s="6">
        <v>1</v>
      </c>
      <c r="E16" s="6">
        <v>1</v>
      </c>
      <c r="F16" s="6">
        <v>1</v>
      </c>
      <c r="G16" s="6">
        <v>1</v>
      </c>
      <c r="H16" s="6">
        <v>1</v>
      </c>
      <c r="I16" s="9">
        <v>5</v>
      </c>
      <c r="J16" s="8">
        <v>2</v>
      </c>
      <c r="K16" s="6">
        <v>1</v>
      </c>
      <c r="L16" s="6">
        <v>1</v>
      </c>
      <c r="M16" s="6">
        <v>1</v>
      </c>
      <c r="N16" s="8">
        <v>2</v>
      </c>
      <c r="O16" s="6">
        <v>1</v>
      </c>
      <c r="P16" s="10">
        <v>2</v>
      </c>
      <c r="Q16" s="6">
        <v>1</v>
      </c>
      <c r="R16" s="10">
        <v>2</v>
      </c>
      <c r="S16" s="6">
        <v>1</v>
      </c>
      <c r="T16" s="6">
        <v>1</v>
      </c>
      <c r="U16" s="6">
        <v>1</v>
      </c>
      <c r="V16" s="6">
        <v>1</v>
      </c>
      <c r="W16" s="6">
        <v>1</v>
      </c>
      <c r="X16" s="6">
        <v>1</v>
      </c>
      <c r="Y16" s="6">
        <v>1</v>
      </c>
      <c r="Z16" s="6">
        <v>1</v>
      </c>
      <c r="AA16" s="6">
        <v>1</v>
      </c>
      <c r="AB16" s="6">
        <v>1</v>
      </c>
      <c r="AC16" s="6">
        <v>1</v>
      </c>
      <c r="AD16" s="6">
        <v>1</v>
      </c>
      <c r="AE16" s="6">
        <v>1</v>
      </c>
      <c r="AF16" s="6">
        <v>1</v>
      </c>
      <c r="AG16" s="6">
        <v>1</v>
      </c>
      <c r="AH16" s="6">
        <v>1</v>
      </c>
      <c r="AI16" s="6">
        <v>1</v>
      </c>
      <c r="AJ16" s="6">
        <v>1</v>
      </c>
      <c r="AK16" s="6">
        <v>1</v>
      </c>
      <c r="AL16" s="6">
        <v>1</v>
      </c>
      <c r="AM16" s="10">
        <v>2</v>
      </c>
      <c r="AN16" s="6">
        <v>1</v>
      </c>
      <c r="AO16" s="10">
        <v>2</v>
      </c>
      <c r="AP16" s="6">
        <v>1</v>
      </c>
      <c r="AQ16" s="6">
        <v>1</v>
      </c>
      <c r="AR16" s="6">
        <v>1</v>
      </c>
      <c r="AS16" s="6">
        <v>1</v>
      </c>
      <c r="AT16" s="6">
        <v>1</v>
      </c>
      <c r="AU16" s="6">
        <v>1</v>
      </c>
      <c r="AV16" s="6"/>
      <c r="AW16" s="6">
        <v>1</v>
      </c>
      <c r="AX16" s="6">
        <v>1</v>
      </c>
      <c r="AY16" s="6"/>
      <c r="AZ16" s="6"/>
      <c r="BA16" s="6"/>
      <c r="BB16" s="6"/>
      <c r="BC16" s="6">
        <v>1</v>
      </c>
      <c r="BD16" s="6"/>
      <c r="BE16" s="6"/>
      <c r="BF16" s="6"/>
      <c r="BG16" s="6"/>
      <c r="BH16" s="10">
        <v>2</v>
      </c>
      <c r="BI16" s="6">
        <v>1</v>
      </c>
      <c r="BJ16" s="6">
        <v>1</v>
      </c>
      <c r="BK16" s="6"/>
      <c r="BL16" s="6">
        <v>1</v>
      </c>
      <c r="BM16" s="6"/>
      <c r="BN16" s="6"/>
      <c r="BO16" s="6"/>
      <c r="BP16" s="8">
        <v>2</v>
      </c>
      <c r="BQ16" s="6"/>
      <c r="BR16" s="6">
        <v>1</v>
      </c>
      <c r="BS16" s="6"/>
      <c r="BT16" s="6"/>
      <c r="BU16" s="6">
        <v>1</v>
      </c>
      <c r="BV16" s="6"/>
      <c r="BW16" s="6">
        <v>1</v>
      </c>
      <c r="BX16" s="6"/>
      <c r="BY16" s="10">
        <v>2</v>
      </c>
      <c r="BZ16" s="6">
        <v>1</v>
      </c>
      <c r="CA16" s="10">
        <v>2</v>
      </c>
      <c r="CB16" s="10">
        <v>2</v>
      </c>
      <c r="CC16" s="6"/>
      <c r="CD16" s="6"/>
      <c r="CE16" s="6">
        <v>1</v>
      </c>
      <c r="CF16" s="6">
        <v>1</v>
      </c>
      <c r="CG16" s="6"/>
      <c r="CH16" s="10">
        <v>2</v>
      </c>
      <c r="CI16" s="6"/>
      <c r="CJ16" s="6"/>
      <c r="CK16" s="6">
        <v>1</v>
      </c>
      <c r="CL16" s="6">
        <v>1</v>
      </c>
      <c r="CM16" s="6"/>
    </row>
    <row r="17" spans="1:91">
      <c r="A17" s="2" t="s">
        <v>2</v>
      </c>
      <c r="B17" s="11">
        <f>(C17+D17+E17+F17+G17+I17+J17+K17+L17+M17+N17+O17+P17+R17+S17)/(C17+H17+I17+J17+K17+L17+M17+N17+O17+P17+Q17+R17+S17)</f>
        <v>1.2666666666666666</v>
      </c>
      <c r="C17" s="6">
        <v>1</v>
      </c>
      <c r="D17" s="8">
        <v>2</v>
      </c>
      <c r="E17" s="8">
        <v>2</v>
      </c>
      <c r="F17" s="8">
        <v>2</v>
      </c>
      <c r="G17" s="8">
        <v>2</v>
      </c>
      <c r="H17" s="10">
        <v>2</v>
      </c>
      <c r="I17" s="6">
        <v>1</v>
      </c>
      <c r="J17" s="6">
        <v>1</v>
      </c>
      <c r="K17" s="6">
        <v>1</v>
      </c>
      <c r="L17" s="6">
        <v>1</v>
      </c>
      <c r="M17" s="6">
        <v>1</v>
      </c>
      <c r="N17" s="6">
        <v>1</v>
      </c>
      <c r="O17" s="6">
        <v>1</v>
      </c>
      <c r="P17" s="6">
        <v>1</v>
      </c>
      <c r="Q17" s="10">
        <v>2</v>
      </c>
      <c r="R17" s="6">
        <v>1</v>
      </c>
      <c r="S17" s="6">
        <v>1</v>
      </c>
      <c r="T17" s="6">
        <v>1</v>
      </c>
      <c r="U17" s="6">
        <v>1</v>
      </c>
      <c r="V17" s="6">
        <v>1</v>
      </c>
      <c r="W17" s="6">
        <v>1</v>
      </c>
      <c r="X17" s="6">
        <v>1</v>
      </c>
      <c r="Y17" s="6">
        <v>1</v>
      </c>
      <c r="Z17" s="6">
        <v>1</v>
      </c>
      <c r="AA17" s="6">
        <v>1</v>
      </c>
      <c r="AB17" s="8">
        <v>2</v>
      </c>
      <c r="AC17" s="8">
        <v>2</v>
      </c>
      <c r="AD17" s="10">
        <v>2</v>
      </c>
      <c r="AE17" s="6">
        <v>1</v>
      </c>
      <c r="AF17" s="6">
        <v>1</v>
      </c>
      <c r="AG17" s="6">
        <v>1</v>
      </c>
      <c r="AH17" s="6">
        <v>1</v>
      </c>
      <c r="AI17" s="6">
        <v>1</v>
      </c>
      <c r="AJ17" s="6">
        <v>1</v>
      </c>
      <c r="AK17" s="10">
        <v>2</v>
      </c>
      <c r="AL17" s="6">
        <v>1</v>
      </c>
      <c r="AM17" s="6">
        <v>1</v>
      </c>
      <c r="AN17" s="6">
        <v>1</v>
      </c>
      <c r="AO17" s="6">
        <v>1</v>
      </c>
      <c r="AP17" s="6">
        <v>1</v>
      </c>
      <c r="AQ17" s="6">
        <v>1</v>
      </c>
      <c r="AR17" s="6">
        <v>1</v>
      </c>
      <c r="AS17" s="6">
        <v>1</v>
      </c>
      <c r="AT17" s="6">
        <v>1</v>
      </c>
      <c r="AU17" s="6">
        <v>1</v>
      </c>
      <c r="AV17" s="6"/>
      <c r="AW17" s="10">
        <v>2</v>
      </c>
      <c r="AX17" s="10">
        <v>2</v>
      </c>
      <c r="AY17" s="6"/>
      <c r="AZ17" s="6"/>
      <c r="BA17" s="6"/>
      <c r="BB17" s="6"/>
      <c r="BC17" s="6">
        <v>1</v>
      </c>
      <c r="BD17" s="6"/>
      <c r="BE17" s="6"/>
      <c r="BF17" s="6"/>
      <c r="BG17" s="6"/>
      <c r="BH17" s="6">
        <v>1</v>
      </c>
      <c r="BI17" s="6">
        <v>1</v>
      </c>
      <c r="BJ17" s="6">
        <v>1</v>
      </c>
      <c r="BK17" s="6"/>
      <c r="BL17" s="10">
        <v>2</v>
      </c>
      <c r="BM17" s="6"/>
      <c r="BN17" s="6"/>
      <c r="BO17" s="6"/>
      <c r="BP17" s="6">
        <v>1</v>
      </c>
      <c r="BQ17" s="6"/>
      <c r="BR17" s="6">
        <v>1</v>
      </c>
      <c r="BS17" s="6"/>
      <c r="BT17" s="6"/>
      <c r="BU17" s="6">
        <v>1</v>
      </c>
      <c r="BV17" s="6"/>
      <c r="BW17" s="6">
        <v>1</v>
      </c>
      <c r="BX17" s="6"/>
      <c r="BY17" s="6">
        <v>1</v>
      </c>
      <c r="BZ17" s="6">
        <v>1</v>
      </c>
      <c r="CA17" s="6">
        <v>1</v>
      </c>
      <c r="CB17" s="6">
        <v>1</v>
      </c>
      <c r="CC17" s="6"/>
      <c r="CD17" s="6"/>
      <c r="CE17" s="10">
        <v>2</v>
      </c>
      <c r="CF17" s="10">
        <v>2</v>
      </c>
      <c r="CG17" s="6"/>
      <c r="CH17" s="10">
        <v>2</v>
      </c>
      <c r="CI17" s="6"/>
      <c r="CJ17" s="6"/>
      <c r="CK17" s="6">
        <v>1</v>
      </c>
      <c r="CL17" s="6">
        <v>1</v>
      </c>
      <c r="CM17" s="6"/>
    </row>
    <row r="18" spans="1:91">
      <c r="A18" s="2" t="s">
        <v>1</v>
      </c>
      <c r="B18" s="11">
        <f>(C18+D18+E18+F18+G18+H18+J18+K18+L18+M18+O18+P18+Q18+R18+S18)/(C18+D18+E18+F18+G18+H18+I18+J18+K18+L18+N18+O18+Q18+S18)</f>
        <v>1.3125</v>
      </c>
      <c r="C18" s="6">
        <v>1</v>
      </c>
      <c r="D18" s="6">
        <v>1</v>
      </c>
      <c r="E18" s="6">
        <v>1</v>
      </c>
      <c r="F18" s="6">
        <v>1</v>
      </c>
      <c r="G18" s="6">
        <v>1</v>
      </c>
      <c r="H18" s="6">
        <v>1</v>
      </c>
      <c r="I18" s="10">
        <v>2</v>
      </c>
      <c r="J18" s="6">
        <v>1</v>
      </c>
      <c r="K18" s="6">
        <v>1</v>
      </c>
      <c r="L18" s="6">
        <v>1</v>
      </c>
      <c r="M18" s="9">
        <v>5</v>
      </c>
      <c r="N18" s="10">
        <v>2</v>
      </c>
      <c r="O18" s="6">
        <v>1</v>
      </c>
      <c r="P18" s="8">
        <v>2</v>
      </c>
      <c r="Q18" s="6">
        <v>1</v>
      </c>
      <c r="R18" s="8">
        <v>2</v>
      </c>
      <c r="S18" s="6">
        <v>1</v>
      </c>
      <c r="T18" s="6">
        <v>1</v>
      </c>
      <c r="U18" s="6">
        <v>1</v>
      </c>
      <c r="V18" s="6">
        <v>1</v>
      </c>
      <c r="W18" s="10">
        <v>2</v>
      </c>
      <c r="X18" s="6">
        <v>1</v>
      </c>
      <c r="Y18" s="6">
        <v>1</v>
      </c>
      <c r="Z18" s="6">
        <v>1</v>
      </c>
      <c r="AA18" s="6">
        <v>1</v>
      </c>
      <c r="AB18" s="6">
        <v>1</v>
      </c>
      <c r="AC18" s="6">
        <v>1</v>
      </c>
      <c r="AD18" s="6">
        <v>1</v>
      </c>
      <c r="AE18" s="10">
        <v>2</v>
      </c>
      <c r="AF18" s="6">
        <v>1</v>
      </c>
      <c r="AG18" s="6">
        <v>1</v>
      </c>
      <c r="AH18" s="6">
        <v>1</v>
      </c>
      <c r="AI18" s="6">
        <v>1</v>
      </c>
      <c r="AJ18" s="6">
        <v>1</v>
      </c>
      <c r="AK18" s="6">
        <v>1</v>
      </c>
      <c r="AL18" s="6">
        <v>1</v>
      </c>
      <c r="AM18" s="6">
        <v>1</v>
      </c>
      <c r="AN18" s="6">
        <v>1</v>
      </c>
      <c r="AO18" s="6">
        <v>1</v>
      </c>
      <c r="AP18" s="6">
        <v>1</v>
      </c>
      <c r="AQ18" s="10">
        <v>2</v>
      </c>
      <c r="AR18" s="6">
        <v>1</v>
      </c>
      <c r="AS18" s="6">
        <v>1</v>
      </c>
      <c r="AT18" s="6">
        <v>1</v>
      </c>
      <c r="AU18" s="6">
        <v>1</v>
      </c>
      <c r="AV18" s="6"/>
      <c r="AW18" s="6">
        <v>1</v>
      </c>
      <c r="AX18" s="6">
        <v>1</v>
      </c>
      <c r="AY18" s="6"/>
      <c r="AZ18" s="6"/>
      <c r="BA18" s="6"/>
      <c r="BB18" s="6"/>
      <c r="BC18" s="10">
        <v>2</v>
      </c>
      <c r="BD18" s="6"/>
      <c r="BE18" s="6"/>
      <c r="BF18" s="6"/>
      <c r="BG18" s="6"/>
      <c r="BH18" s="6">
        <v>1</v>
      </c>
      <c r="BI18" s="6">
        <v>1</v>
      </c>
      <c r="BJ18" s="6">
        <v>1</v>
      </c>
      <c r="BK18" s="6"/>
      <c r="BL18" s="6">
        <v>1</v>
      </c>
      <c r="BM18" s="6"/>
      <c r="BN18" s="6"/>
      <c r="BO18" s="6"/>
      <c r="BP18" s="13">
        <v>2</v>
      </c>
      <c r="BQ18" s="6"/>
      <c r="BR18" s="10">
        <v>2</v>
      </c>
      <c r="BS18" s="6"/>
      <c r="BT18" s="6"/>
      <c r="BU18" s="10">
        <v>2</v>
      </c>
      <c r="BV18" s="6"/>
      <c r="BW18" s="6">
        <v>1</v>
      </c>
      <c r="BX18" s="6"/>
      <c r="BY18" s="6">
        <v>1</v>
      </c>
      <c r="BZ18" s="6">
        <v>1</v>
      </c>
      <c r="CA18" s="6">
        <v>1</v>
      </c>
      <c r="CB18" s="6">
        <v>1</v>
      </c>
      <c r="CC18" s="6"/>
      <c r="CD18" s="6"/>
      <c r="CE18" s="6">
        <v>1</v>
      </c>
      <c r="CF18" s="6">
        <v>1</v>
      </c>
      <c r="CG18" s="6"/>
      <c r="CH18" s="6">
        <v>1</v>
      </c>
      <c r="CI18" s="6"/>
      <c r="CJ18" s="6"/>
      <c r="CK18" s="6">
        <v>1</v>
      </c>
      <c r="CL18" s="6">
        <v>1</v>
      </c>
      <c r="CM18" s="6"/>
    </row>
    <row r="19" spans="1:91">
      <c r="A19" s="2" t="s">
        <v>15</v>
      </c>
      <c r="B19" s="11">
        <f>(C19+E19+F19+G19+H19+J19+L19+M19+N19+O19+P19+Q19+R19+S19)/(D19+E19+F19+I19+K19)</f>
        <v>3.625</v>
      </c>
      <c r="C19" s="8">
        <v>2</v>
      </c>
      <c r="D19" s="10">
        <v>2</v>
      </c>
      <c r="E19" s="6">
        <v>1</v>
      </c>
      <c r="F19" s="6">
        <v>1</v>
      </c>
      <c r="G19" s="8">
        <v>2</v>
      </c>
      <c r="H19" s="8">
        <v>2</v>
      </c>
      <c r="I19" s="10">
        <v>2</v>
      </c>
      <c r="J19" s="9">
        <v>5</v>
      </c>
      <c r="K19" s="10">
        <v>2</v>
      </c>
      <c r="L19" s="8">
        <v>2</v>
      </c>
      <c r="M19" s="8">
        <v>2</v>
      </c>
      <c r="N19" s="8">
        <v>2</v>
      </c>
      <c r="O19" s="8">
        <v>2</v>
      </c>
      <c r="P19" s="8">
        <v>2</v>
      </c>
      <c r="Q19" s="8">
        <v>2</v>
      </c>
      <c r="R19" s="8">
        <v>2</v>
      </c>
      <c r="S19" s="8">
        <v>2</v>
      </c>
      <c r="T19" s="6">
        <v>1</v>
      </c>
      <c r="U19" s="8">
        <v>2</v>
      </c>
      <c r="V19" s="8">
        <v>2</v>
      </c>
      <c r="W19" s="10">
        <v>2</v>
      </c>
      <c r="X19" s="10">
        <v>2</v>
      </c>
      <c r="Y19" s="10">
        <v>2</v>
      </c>
      <c r="Z19" s="10">
        <v>2</v>
      </c>
      <c r="AA19" s="10">
        <v>2</v>
      </c>
      <c r="AB19" s="6">
        <v>1</v>
      </c>
      <c r="AC19" s="6">
        <v>1</v>
      </c>
      <c r="AD19" s="6">
        <v>1</v>
      </c>
      <c r="AE19" s="10">
        <v>2</v>
      </c>
      <c r="AF19" s="6">
        <v>1</v>
      </c>
      <c r="AG19" s="10">
        <v>2</v>
      </c>
      <c r="AH19" s="6">
        <v>1</v>
      </c>
      <c r="AI19" s="6">
        <v>1</v>
      </c>
      <c r="AJ19" s="6">
        <v>1</v>
      </c>
      <c r="AK19" s="6">
        <v>1</v>
      </c>
      <c r="AL19" s="6">
        <v>1</v>
      </c>
      <c r="AM19" s="6">
        <v>1</v>
      </c>
      <c r="AN19" s="6">
        <v>1</v>
      </c>
      <c r="AO19" s="6">
        <v>1</v>
      </c>
      <c r="AP19" s="6">
        <v>1</v>
      </c>
      <c r="AQ19" s="10">
        <v>2</v>
      </c>
      <c r="AR19" s="8">
        <v>2</v>
      </c>
      <c r="AS19" s="10">
        <v>2</v>
      </c>
      <c r="AT19" s="8">
        <v>2</v>
      </c>
      <c r="AU19" s="8">
        <v>2</v>
      </c>
      <c r="AV19" s="6"/>
      <c r="AW19" s="8">
        <v>2</v>
      </c>
      <c r="AX19" s="10">
        <v>2</v>
      </c>
      <c r="AY19" s="6"/>
      <c r="AZ19" s="6"/>
      <c r="BA19" s="6"/>
      <c r="BB19" s="6"/>
      <c r="BC19" s="10">
        <v>2</v>
      </c>
      <c r="BD19" s="6"/>
      <c r="BE19" s="6"/>
      <c r="BF19" s="6"/>
      <c r="BG19" s="6"/>
      <c r="BH19" s="8">
        <v>2</v>
      </c>
      <c r="BI19" s="10">
        <v>2</v>
      </c>
      <c r="BJ19" s="10">
        <v>2</v>
      </c>
      <c r="BK19" s="6"/>
      <c r="BL19" s="10">
        <v>2</v>
      </c>
      <c r="BM19" s="6"/>
      <c r="BN19" s="6"/>
      <c r="BO19" s="6"/>
      <c r="BP19" s="10">
        <v>2</v>
      </c>
      <c r="BQ19" s="6"/>
      <c r="BR19" s="8">
        <v>2</v>
      </c>
      <c r="BS19" s="6"/>
      <c r="BT19" s="6"/>
      <c r="BU19" s="8">
        <v>2</v>
      </c>
      <c r="BV19" s="6"/>
      <c r="BW19" s="8">
        <v>2</v>
      </c>
      <c r="BX19" s="6"/>
      <c r="BY19" s="8">
        <v>2</v>
      </c>
      <c r="BZ19" s="8">
        <v>2</v>
      </c>
      <c r="CA19" s="8">
        <v>2</v>
      </c>
      <c r="CB19" s="8">
        <v>2</v>
      </c>
      <c r="CC19" s="6"/>
      <c r="CD19" s="6"/>
      <c r="CE19" s="8">
        <v>2</v>
      </c>
      <c r="CF19" s="8">
        <v>2</v>
      </c>
      <c r="CG19" s="6"/>
      <c r="CH19" s="8">
        <v>2</v>
      </c>
      <c r="CI19" s="6"/>
      <c r="CJ19" s="6"/>
      <c r="CK19" s="8">
        <v>2</v>
      </c>
      <c r="CL19" s="8">
        <v>2</v>
      </c>
      <c r="CM19" s="6"/>
    </row>
    <row r="20" spans="1:91">
      <c r="A20" s="2" t="s">
        <v>17</v>
      </c>
      <c r="B20" s="11">
        <f>(C20+D20+E20+H20+J20+K20+L20+M20+N20+O20+P20+Q20+R20+S20)/(C20+F20+G20+I20+J20+K20+L20+M20+N20+O20+Q20+R20)</f>
        <v>1.4666666666666666</v>
      </c>
      <c r="C20" s="6">
        <v>1</v>
      </c>
      <c r="D20" s="8">
        <v>2</v>
      </c>
      <c r="E20" s="8">
        <v>2</v>
      </c>
      <c r="F20" s="10">
        <v>2</v>
      </c>
      <c r="G20" s="10">
        <v>2</v>
      </c>
      <c r="H20" s="8">
        <v>2</v>
      </c>
      <c r="I20" s="10">
        <v>2</v>
      </c>
      <c r="J20" s="6">
        <v>1</v>
      </c>
      <c r="K20" s="6">
        <v>1</v>
      </c>
      <c r="L20" s="6">
        <v>1</v>
      </c>
      <c r="M20" s="6">
        <v>1</v>
      </c>
      <c r="N20" s="6">
        <v>1</v>
      </c>
      <c r="O20" s="6">
        <v>1</v>
      </c>
      <c r="P20" s="9">
        <v>5</v>
      </c>
      <c r="Q20" s="6">
        <v>1</v>
      </c>
      <c r="R20" s="6">
        <v>1</v>
      </c>
      <c r="S20" s="8">
        <v>2</v>
      </c>
      <c r="T20" s="6">
        <v>1</v>
      </c>
      <c r="U20" s="6">
        <v>1</v>
      </c>
      <c r="V20" s="6">
        <v>1</v>
      </c>
      <c r="W20" s="10">
        <v>2</v>
      </c>
      <c r="X20" s="6">
        <v>1</v>
      </c>
      <c r="Y20" s="6">
        <v>1</v>
      </c>
      <c r="Z20" s="6">
        <v>1</v>
      </c>
      <c r="AA20" s="8">
        <v>2</v>
      </c>
      <c r="AB20" s="10">
        <v>2</v>
      </c>
      <c r="AC20" s="10">
        <v>2</v>
      </c>
      <c r="AD20" s="8">
        <v>2</v>
      </c>
      <c r="AE20" s="10">
        <v>2</v>
      </c>
      <c r="AF20" s="6">
        <v>1</v>
      </c>
      <c r="AG20" s="6">
        <v>1</v>
      </c>
      <c r="AH20" s="6">
        <v>1</v>
      </c>
      <c r="AI20" s="6">
        <v>1</v>
      </c>
      <c r="AJ20" s="6">
        <v>1</v>
      </c>
      <c r="AK20" s="6">
        <v>1</v>
      </c>
      <c r="AL20" s="8">
        <v>2</v>
      </c>
      <c r="AM20" s="6">
        <v>1</v>
      </c>
      <c r="AN20" s="10">
        <v>2</v>
      </c>
      <c r="AO20" s="10">
        <v>2</v>
      </c>
      <c r="AP20" s="10">
        <v>2</v>
      </c>
      <c r="AQ20" s="10">
        <v>2</v>
      </c>
      <c r="AR20" s="10">
        <v>2</v>
      </c>
      <c r="AS20" s="10">
        <v>2</v>
      </c>
      <c r="AT20" s="10">
        <v>2</v>
      </c>
      <c r="AU20" s="10">
        <v>2</v>
      </c>
      <c r="AV20" s="6"/>
      <c r="AW20" s="10">
        <v>2</v>
      </c>
      <c r="AX20" s="6">
        <v>1</v>
      </c>
      <c r="AY20" s="6"/>
      <c r="AZ20" s="6"/>
      <c r="BA20" s="6"/>
      <c r="BB20" s="6"/>
      <c r="BC20" s="10">
        <v>2</v>
      </c>
      <c r="BD20" s="6"/>
      <c r="BE20" s="6"/>
      <c r="BF20" s="6"/>
      <c r="BG20" s="6"/>
      <c r="BH20" s="6">
        <v>1</v>
      </c>
      <c r="BI20" s="6">
        <v>1</v>
      </c>
      <c r="BJ20" s="6">
        <v>1</v>
      </c>
      <c r="BK20" s="6"/>
      <c r="BL20" s="6">
        <v>1</v>
      </c>
      <c r="BM20" s="6"/>
      <c r="BN20" s="6"/>
      <c r="BO20" s="6"/>
      <c r="BP20" s="10">
        <v>2</v>
      </c>
      <c r="BQ20" s="6"/>
      <c r="BR20" s="6">
        <v>1</v>
      </c>
      <c r="BS20" s="6"/>
      <c r="BT20" s="6"/>
      <c r="BU20" s="6">
        <v>1</v>
      </c>
      <c r="BV20" s="6"/>
      <c r="BW20" s="6">
        <v>1</v>
      </c>
      <c r="BX20" s="6"/>
      <c r="BY20" s="6">
        <v>1</v>
      </c>
      <c r="BZ20" s="6">
        <v>1</v>
      </c>
      <c r="CA20" s="6">
        <v>1</v>
      </c>
      <c r="CB20" s="6">
        <v>1</v>
      </c>
      <c r="CC20" s="6"/>
      <c r="CD20" s="6"/>
      <c r="CE20" s="6">
        <v>1</v>
      </c>
      <c r="CF20" s="6">
        <v>1</v>
      </c>
      <c r="CG20" s="6"/>
      <c r="CH20" s="6">
        <v>1</v>
      </c>
      <c r="CI20" s="6"/>
      <c r="CJ20" s="6"/>
      <c r="CK20" s="6">
        <v>1</v>
      </c>
      <c r="CL20" s="6">
        <v>1</v>
      </c>
      <c r="CM20" s="6"/>
    </row>
    <row r="21" spans="1:91">
      <c r="A21" s="2" t="s">
        <v>18</v>
      </c>
      <c r="B21" s="11">
        <f>(C21+D21+E21+G21+I21+J21+K21+L21+M21+N21+P21+Q21+R21+S21)/(C21+D21+E21+F21+H21+I21+J21+L21+M21+O21+Q21+R21+S21)</f>
        <v>1.5</v>
      </c>
      <c r="C21" s="6">
        <v>1</v>
      </c>
      <c r="D21" s="6">
        <v>1</v>
      </c>
      <c r="E21" s="6">
        <v>1</v>
      </c>
      <c r="F21" s="10">
        <v>2</v>
      </c>
      <c r="G21" s="8">
        <v>2</v>
      </c>
      <c r="H21" s="10">
        <v>2</v>
      </c>
      <c r="I21" s="6">
        <v>1</v>
      </c>
      <c r="J21" s="6">
        <v>1</v>
      </c>
      <c r="K21" s="9">
        <v>5</v>
      </c>
      <c r="L21" s="6">
        <v>1</v>
      </c>
      <c r="M21" s="6">
        <v>1</v>
      </c>
      <c r="N21" s="8">
        <v>2</v>
      </c>
      <c r="O21" s="10">
        <v>2</v>
      </c>
      <c r="P21" s="9">
        <v>5</v>
      </c>
      <c r="Q21" s="6">
        <v>1</v>
      </c>
      <c r="R21" s="6">
        <v>1</v>
      </c>
      <c r="S21" s="6">
        <v>1</v>
      </c>
      <c r="T21" s="6">
        <v>1</v>
      </c>
      <c r="U21" s="6">
        <v>1</v>
      </c>
      <c r="V21" s="6">
        <v>1</v>
      </c>
      <c r="W21" s="6">
        <v>1</v>
      </c>
      <c r="X21" s="6">
        <v>1</v>
      </c>
      <c r="Y21" s="6">
        <v>1</v>
      </c>
      <c r="Z21" s="10">
        <v>2</v>
      </c>
      <c r="AA21" s="6">
        <v>1</v>
      </c>
      <c r="AB21" s="10">
        <v>2</v>
      </c>
      <c r="AC21" s="6">
        <v>1</v>
      </c>
      <c r="AD21" s="10">
        <v>2</v>
      </c>
      <c r="AE21" s="6">
        <v>1</v>
      </c>
      <c r="AF21" s="6">
        <v>1</v>
      </c>
      <c r="AG21" s="6">
        <v>1</v>
      </c>
      <c r="AH21" s="6">
        <v>1</v>
      </c>
      <c r="AI21" s="6">
        <v>1</v>
      </c>
      <c r="AJ21" s="10">
        <v>2</v>
      </c>
      <c r="AK21" s="6">
        <v>1</v>
      </c>
      <c r="AL21" s="6">
        <v>1</v>
      </c>
      <c r="AM21" s="6">
        <v>1</v>
      </c>
      <c r="AN21" s="10">
        <v>2</v>
      </c>
      <c r="AO21" s="10">
        <v>2</v>
      </c>
      <c r="AP21" s="10">
        <v>2</v>
      </c>
      <c r="AQ21" s="6">
        <v>1</v>
      </c>
      <c r="AR21" s="6">
        <v>1</v>
      </c>
      <c r="AS21" s="8">
        <v>2</v>
      </c>
      <c r="AT21" s="6">
        <v>1</v>
      </c>
      <c r="AU21" s="6">
        <v>1</v>
      </c>
      <c r="AV21" s="6"/>
      <c r="AW21" s="10">
        <v>2</v>
      </c>
      <c r="AX21" s="10">
        <v>2</v>
      </c>
      <c r="AY21" s="6"/>
      <c r="AZ21" s="6"/>
      <c r="BA21" s="6"/>
      <c r="BB21" s="6"/>
      <c r="BC21" s="6">
        <v>1</v>
      </c>
      <c r="BD21" s="6"/>
      <c r="BE21" s="6"/>
      <c r="BF21" s="6"/>
      <c r="BG21" s="6"/>
      <c r="BH21" s="6">
        <v>1</v>
      </c>
      <c r="BI21" s="6">
        <v>1</v>
      </c>
      <c r="BJ21" s="6">
        <v>1</v>
      </c>
      <c r="BK21" s="6"/>
      <c r="BL21" s="6">
        <v>1</v>
      </c>
      <c r="BM21" s="6"/>
      <c r="BN21" s="6"/>
      <c r="BO21" s="6"/>
      <c r="BP21" s="6">
        <v>1</v>
      </c>
      <c r="BQ21" s="6"/>
      <c r="BR21" s="6">
        <v>1</v>
      </c>
      <c r="BS21" s="6"/>
      <c r="BT21" s="6"/>
      <c r="BU21" s="6">
        <v>1</v>
      </c>
      <c r="BV21" s="6"/>
      <c r="BW21" s="10">
        <v>2</v>
      </c>
      <c r="BX21" s="6"/>
      <c r="BY21" s="10">
        <v>2</v>
      </c>
      <c r="BZ21" s="10">
        <v>2</v>
      </c>
      <c r="CA21" s="6">
        <v>1</v>
      </c>
      <c r="CB21" s="6">
        <v>1</v>
      </c>
      <c r="CC21" s="6"/>
      <c r="CD21" s="6"/>
      <c r="CE21" s="6">
        <v>1</v>
      </c>
      <c r="CF21" s="6">
        <v>1</v>
      </c>
      <c r="CG21" s="6"/>
      <c r="CH21" s="10">
        <v>2</v>
      </c>
      <c r="CI21" s="6"/>
      <c r="CJ21" s="6"/>
      <c r="CK21" s="6">
        <v>1</v>
      </c>
      <c r="CL21" s="6">
        <v>1</v>
      </c>
      <c r="CM21" s="6"/>
    </row>
    <row r="22" spans="1:91">
      <c r="A22" s="2" t="s">
        <v>19</v>
      </c>
      <c r="B22" s="11">
        <f>(C22+D22+E22+F22+G22+H22+I22+J22+K22+L22+M22+O22+P22+Q22+S22)/(C22+D22+E22+F22+G22+H22+I22+J22+K22+L22+N22+O22+Q22+R22+S22)</f>
        <v>1.1764705882352942</v>
      </c>
      <c r="C22" s="6">
        <v>1</v>
      </c>
      <c r="D22" s="6">
        <v>1</v>
      </c>
      <c r="E22" s="6">
        <v>1</v>
      </c>
      <c r="F22" s="6">
        <v>1</v>
      </c>
      <c r="G22" s="6">
        <v>1</v>
      </c>
      <c r="H22" s="6">
        <v>1</v>
      </c>
      <c r="I22" s="6">
        <v>1</v>
      </c>
      <c r="J22" s="6">
        <v>1</v>
      </c>
      <c r="K22" s="6">
        <v>1</v>
      </c>
      <c r="L22" s="6">
        <v>1</v>
      </c>
      <c r="M22" s="8">
        <v>2</v>
      </c>
      <c r="N22" s="10">
        <v>2</v>
      </c>
      <c r="O22" s="6">
        <v>1</v>
      </c>
      <c r="P22" s="9">
        <v>5</v>
      </c>
      <c r="Q22" s="6">
        <v>1</v>
      </c>
      <c r="R22" s="10">
        <v>2</v>
      </c>
      <c r="S22" s="6">
        <v>1</v>
      </c>
      <c r="T22" s="6">
        <v>1</v>
      </c>
      <c r="U22" s="6">
        <v>1</v>
      </c>
      <c r="V22" s="6">
        <v>1</v>
      </c>
      <c r="W22" s="6">
        <v>1</v>
      </c>
      <c r="X22" s="6">
        <v>1</v>
      </c>
      <c r="Y22" s="6">
        <v>1</v>
      </c>
      <c r="Z22" s="6">
        <v>1</v>
      </c>
      <c r="AA22" s="6">
        <v>1</v>
      </c>
      <c r="AB22" s="6">
        <v>1</v>
      </c>
      <c r="AC22" s="7">
        <v>1</v>
      </c>
      <c r="AD22" s="6">
        <v>1</v>
      </c>
      <c r="AE22" s="6">
        <v>1</v>
      </c>
      <c r="AF22" s="6">
        <v>1</v>
      </c>
      <c r="AG22" s="6">
        <v>1</v>
      </c>
      <c r="AH22" s="6">
        <v>1</v>
      </c>
      <c r="AI22" s="6">
        <v>1</v>
      </c>
      <c r="AJ22" s="6">
        <v>1</v>
      </c>
      <c r="AK22" s="6">
        <v>1</v>
      </c>
      <c r="AL22" s="6">
        <v>1</v>
      </c>
      <c r="AM22" s="10">
        <v>2</v>
      </c>
      <c r="AN22" s="6">
        <v>1</v>
      </c>
      <c r="AO22" s="6">
        <v>1</v>
      </c>
      <c r="AP22" s="6">
        <v>1</v>
      </c>
      <c r="AQ22" s="6">
        <v>1</v>
      </c>
      <c r="AR22" s="6">
        <v>1</v>
      </c>
      <c r="AS22" s="6">
        <v>1</v>
      </c>
      <c r="AT22" s="6">
        <v>1</v>
      </c>
      <c r="AU22" s="6">
        <v>1</v>
      </c>
      <c r="AV22" s="6"/>
      <c r="AW22" s="6">
        <v>1</v>
      </c>
      <c r="AX22" s="6">
        <v>1</v>
      </c>
      <c r="AY22" s="6"/>
      <c r="AZ22" s="6"/>
      <c r="BA22" s="6"/>
      <c r="BB22" s="6"/>
      <c r="BC22" s="6">
        <v>1</v>
      </c>
      <c r="BD22" s="6"/>
      <c r="BE22" s="6"/>
      <c r="BF22" s="6"/>
      <c r="BG22" s="6"/>
      <c r="BH22" s="10">
        <v>2</v>
      </c>
      <c r="BI22" s="6">
        <v>1</v>
      </c>
      <c r="BJ22" s="6">
        <v>1</v>
      </c>
      <c r="BK22" s="6"/>
      <c r="BL22" s="6">
        <v>1</v>
      </c>
      <c r="BM22" s="6"/>
      <c r="BN22" s="6"/>
      <c r="BO22" s="6"/>
      <c r="BP22" s="10">
        <v>2</v>
      </c>
      <c r="BQ22" s="6"/>
      <c r="BR22" s="10">
        <v>2</v>
      </c>
      <c r="BS22" s="6"/>
      <c r="BT22" s="6"/>
      <c r="BU22" s="13">
        <v>2</v>
      </c>
      <c r="BV22" s="6"/>
      <c r="BW22" s="6">
        <v>1</v>
      </c>
      <c r="BX22" s="6"/>
      <c r="BY22" s="10">
        <v>2</v>
      </c>
      <c r="BZ22" s="6">
        <v>1</v>
      </c>
      <c r="CA22" s="6">
        <v>1</v>
      </c>
      <c r="CB22" s="6">
        <v>1</v>
      </c>
      <c r="CC22" s="6"/>
      <c r="CD22" s="6"/>
      <c r="CE22" s="6">
        <v>1</v>
      </c>
      <c r="CF22" s="6">
        <v>1</v>
      </c>
      <c r="CG22" s="6"/>
      <c r="CH22" s="10">
        <v>2</v>
      </c>
      <c r="CI22" s="6"/>
      <c r="CJ22" s="6"/>
      <c r="CK22" s="6">
        <v>1</v>
      </c>
      <c r="CL22" s="6">
        <v>1</v>
      </c>
      <c r="CM22" s="6"/>
    </row>
    <row r="23" spans="1:91">
      <c r="A23" s="2" t="s">
        <v>21</v>
      </c>
      <c r="B23" s="11">
        <f>(C23+D23+F23+G23+H23+I23+J23+N23+O23+P23+Q23+R23+S23)/(C23+E23+F23+I23+J23+K23+L23+M23+O23+P23+Q23)</f>
        <v>1.4</v>
      </c>
      <c r="C23" s="6">
        <v>1</v>
      </c>
      <c r="D23" s="8">
        <v>2</v>
      </c>
      <c r="E23" s="10">
        <v>2</v>
      </c>
      <c r="F23" s="6">
        <v>1</v>
      </c>
      <c r="G23" s="8">
        <v>2</v>
      </c>
      <c r="H23" s="8">
        <v>2</v>
      </c>
      <c r="I23" s="6">
        <v>1</v>
      </c>
      <c r="J23" s="6">
        <v>1</v>
      </c>
      <c r="K23" s="10">
        <v>2</v>
      </c>
      <c r="L23" s="10">
        <v>2</v>
      </c>
      <c r="M23" s="10">
        <v>2</v>
      </c>
      <c r="N23" s="8">
        <v>4</v>
      </c>
      <c r="O23" s="6">
        <v>1</v>
      </c>
      <c r="P23" s="6">
        <v>1</v>
      </c>
      <c r="Q23" s="6">
        <v>1</v>
      </c>
      <c r="R23" s="8">
        <v>2</v>
      </c>
      <c r="S23" s="8">
        <v>2</v>
      </c>
      <c r="T23" s="10">
        <v>2</v>
      </c>
      <c r="U23" s="10">
        <v>2</v>
      </c>
      <c r="V23" s="10">
        <v>2</v>
      </c>
      <c r="W23" s="6">
        <v>1</v>
      </c>
      <c r="X23" s="10">
        <v>2</v>
      </c>
      <c r="Y23" s="10">
        <v>2</v>
      </c>
      <c r="Z23" s="6">
        <v>1</v>
      </c>
      <c r="AA23" s="8">
        <v>2</v>
      </c>
      <c r="AB23" s="10">
        <v>2</v>
      </c>
      <c r="AC23" s="10">
        <v>2</v>
      </c>
      <c r="AD23" s="10">
        <v>2</v>
      </c>
      <c r="AE23" s="10">
        <v>2</v>
      </c>
      <c r="AF23" s="10">
        <v>2</v>
      </c>
      <c r="AG23" s="10">
        <v>2</v>
      </c>
      <c r="AH23" s="10">
        <v>2</v>
      </c>
      <c r="AI23" s="10">
        <v>2</v>
      </c>
      <c r="AJ23" s="10">
        <v>2</v>
      </c>
      <c r="AK23" s="10">
        <v>2</v>
      </c>
      <c r="AL23" s="10">
        <v>2</v>
      </c>
      <c r="AM23" s="10">
        <v>2</v>
      </c>
      <c r="AN23" s="10">
        <v>2</v>
      </c>
      <c r="AO23" s="6">
        <v>1</v>
      </c>
      <c r="AP23" s="6">
        <v>1</v>
      </c>
      <c r="AQ23" s="6">
        <v>1</v>
      </c>
      <c r="AR23" s="6">
        <v>1</v>
      </c>
      <c r="AS23" s="10">
        <v>2</v>
      </c>
      <c r="AT23" s="10">
        <v>2</v>
      </c>
      <c r="AU23" s="10">
        <v>2</v>
      </c>
      <c r="AV23" s="6"/>
      <c r="AW23" s="8">
        <v>2</v>
      </c>
      <c r="AX23" s="10">
        <v>2</v>
      </c>
      <c r="AY23" s="6"/>
      <c r="AZ23" s="6"/>
      <c r="BA23" s="6"/>
      <c r="BB23" s="6"/>
      <c r="BC23" s="6">
        <v>1</v>
      </c>
      <c r="BD23" s="6"/>
      <c r="BE23" s="6"/>
      <c r="BF23" s="6"/>
      <c r="BG23" s="6"/>
      <c r="BH23" s="6">
        <v>1</v>
      </c>
      <c r="BI23" s="10">
        <v>2</v>
      </c>
      <c r="BJ23" s="10">
        <v>2</v>
      </c>
      <c r="BK23" s="6"/>
      <c r="BL23" s="10">
        <v>2</v>
      </c>
      <c r="BM23" s="6"/>
      <c r="BN23" s="6"/>
      <c r="BO23" s="6"/>
      <c r="BP23" s="6">
        <v>1</v>
      </c>
      <c r="BQ23" s="6"/>
      <c r="BR23" s="10">
        <v>2</v>
      </c>
      <c r="BS23" s="6"/>
      <c r="BT23" s="6"/>
      <c r="BU23" s="8">
        <v>2</v>
      </c>
      <c r="BV23" s="6"/>
      <c r="BW23" s="10">
        <v>2</v>
      </c>
      <c r="BX23" s="6"/>
      <c r="BY23" s="6">
        <v>1</v>
      </c>
      <c r="BZ23" s="6">
        <v>1</v>
      </c>
      <c r="CA23" s="6">
        <v>1</v>
      </c>
      <c r="CB23" s="10">
        <v>2</v>
      </c>
      <c r="CC23" s="6"/>
      <c r="CD23" s="6"/>
      <c r="CE23" s="10">
        <v>2</v>
      </c>
      <c r="CF23" s="10">
        <v>2</v>
      </c>
      <c r="CG23" s="6"/>
      <c r="CH23" s="8">
        <v>2</v>
      </c>
      <c r="CI23" s="6"/>
      <c r="CJ23" s="6"/>
      <c r="CK23" s="10">
        <v>2</v>
      </c>
      <c r="CL23" s="10">
        <v>2</v>
      </c>
      <c r="CM23" s="6"/>
    </row>
    <row r="24" spans="1:91">
      <c r="A24" s="2" t="s">
        <v>20</v>
      </c>
      <c r="B24" s="11">
        <f>(C24+D24+F24+G24+H24+I24+J24+L24+M24+N24+O24+P24+Q24+R24+S24)/(C24+E24+G24+H24+I24+K24+L24+M24+O24+P24+Q24+R24)</f>
        <v>1.4375</v>
      </c>
      <c r="C24" s="6">
        <v>1</v>
      </c>
      <c r="D24" s="8">
        <v>2</v>
      </c>
      <c r="E24" s="10">
        <v>4</v>
      </c>
      <c r="F24" s="9">
        <v>5</v>
      </c>
      <c r="G24" s="6">
        <v>1</v>
      </c>
      <c r="H24" s="6">
        <v>1</v>
      </c>
      <c r="I24" s="6">
        <v>1</v>
      </c>
      <c r="J24" s="8">
        <v>2</v>
      </c>
      <c r="K24" s="10">
        <v>2</v>
      </c>
      <c r="L24" s="6">
        <v>1</v>
      </c>
      <c r="M24" s="6">
        <v>1</v>
      </c>
      <c r="N24" s="8">
        <v>2</v>
      </c>
      <c r="O24" s="6">
        <v>1</v>
      </c>
      <c r="P24" s="6">
        <v>1</v>
      </c>
      <c r="Q24" s="6">
        <v>1</v>
      </c>
      <c r="R24" s="6">
        <v>1</v>
      </c>
      <c r="S24" s="8">
        <v>2</v>
      </c>
      <c r="T24" s="10">
        <v>4</v>
      </c>
      <c r="U24" s="6">
        <v>1</v>
      </c>
      <c r="V24" s="6">
        <v>1</v>
      </c>
      <c r="W24" s="6">
        <v>1</v>
      </c>
      <c r="X24" s="10">
        <v>2</v>
      </c>
      <c r="Y24" s="6">
        <v>1</v>
      </c>
      <c r="Z24" s="6">
        <v>1</v>
      </c>
      <c r="AA24" s="8">
        <v>2</v>
      </c>
      <c r="AB24" s="10">
        <v>4</v>
      </c>
      <c r="AC24" s="10">
        <v>4</v>
      </c>
      <c r="AD24" s="10">
        <v>4</v>
      </c>
      <c r="AE24" s="10">
        <v>4</v>
      </c>
      <c r="AF24" s="10">
        <v>4</v>
      </c>
      <c r="AG24" s="10">
        <v>4</v>
      </c>
      <c r="AH24" s="10">
        <v>4</v>
      </c>
      <c r="AI24" s="10">
        <v>4</v>
      </c>
      <c r="AJ24" s="10">
        <v>4</v>
      </c>
      <c r="AK24" s="10">
        <v>4</v>
      </c>
      <c r="AL24" s="10">
        <v>4</v>
      </c>
      <c r="AM24" s="10">
        <v>4</v>
      </c>
      <c r="AN24" s="6">
        <v>1</v>
      </c>
      <c r="AO24" s="6">
        <v>1</v>
      </c>
      <c r="AP24" s="8">
        <v>2</v>
      </c>
      <c r="AQ24" s="6">
        <v>1</v>
      </c>
      <c r="AR24" s="6">
        <v>1</v>
      </c>
      <c r="AS24" s="10">
        <v>2</v>
      </c>
      <c r="AT24" s="6">
        <v>1</v>
      </c>
      <c r="AU24" s="6">
        <v>1</v>
      </c>
      <c r="AV24" s="6"/>
      <c r="AW24" s="6">
        <v>1</v>
      </c>
      <c r="AX24" s="10">
        <v>2</v>
      </c>
      <c r="AY24" s="6"/>
      <c r="AZ24" s="6"/>
      <c r="BA24" s="6"/>
      <c r="BB24" s="6"/>
      <c r="BC24" s="6">
        <v>1</v>
      </c>
      <c r="BD24" s="6"/>
      <c r="BE24" s="6"/>
      <c r="BF24" s="6"/>
      <c r="BG24" s="6"/>
      <c r="BH24" s="6">
        <v>1</v>
      </c>
      <c r="BI24" s="10">
        <v>2</v>
      </c>
      <c r="BJ24" s="10">
        <v>2</v>
      </c>
      <c r="BK24" s="6"/>
      <c r="BL24" s="10">
        <v>2</v>
      </c>
      <c r="BM24" s="6"/>
      <c r="BN24" s="6"/>
      <c r="BO24" s="6"/>
      <c r="BP24" s="6">
        <v>1</v>
      </c>
      <c r="BQ24" s="6"/>
      <c r="BR24" s="6">
        <v>1</v>
      </c>
      <c r="BS24" s="6"/>
      <c r="BT24" s="6"/>
      <c r="BU24" s="8">
        <v>2</v>
      </c>
      <c r="BV24" s="6"/>
      <c r="BW24" s="6">
        <v>1</v>
      </c>
      <c r="BX24" s="6"/>
      <c r="BY24" s="6">
        <v>1</v>
      </c>
      <c r="BZ24" s="6">
        <v>1</v>
      </c>
      <c r="CA24" s="6">
        <v>1</v>
      </c>
      <c r="CB24" s="6">
        <v>1</v>
      </c>
      <c r="CC24" s="6"/>
      <c r="CD24" s="6"/>
      <c r="CE24" s="6">
        <v>1</v>
      </c>
      <c r="CF24" s="6">
        <v>1</v>
      </c>
      <c r="CG24" s="6"/>
      <c r="CH24" s="6">
        <v>1</v>
      </c>
      <c r="CI24" s="6"/>
      <c r="CJ24" s="6"/>
      <c r="CK24" s="6">
        <v>1</v>
      </c>
      <c r="CL24" s="6">
        <v>1</v>
      </c>
      <c r="CM24" s="6"/>
    </row>
    <row r="25" spans="1:91">
      <c r="A25" s="2" t="s">
        <v>22</v>
      </c>
      <c r="B25" s="11">
        <f>(C25+D25+G25+H25+I25+J25+K25+L25+M25+N25+P25+Q25+R25+S25)/(C25+E25+F25+H25+J25+L25+M25+O25+P25+Q25+R25)</f>
        <v>1.6875</v>
      </c>
      <c r="C25" s="6">
        <v>1</v>
      </c>
      <c r="D25" s="8">
        <v>2</v>
      </c>
      <c r="E25" s="10">
        <v>2</v>
      </c>
      <c r="F25" s="10">
        <v>2</v>
      </c>
      <c r="G25" s="8">
        <v>4</v>
      </c>
      <c r="H25" s="6">
        <v>1</v>
      </c>
      <c r="I25" s="8">
        <v>2</v>
      </c>
      <c r="J25" s="6">
        <v>1</v>
      </c>
      <c r="K25" s="9">
        <v>5</v>
      </c>
      <c r="L25" s="6">
        <v>1</v>
      </c>
      <c r="M25" s="6">
        <v>1</v>
      </c>
      <c r="N25" s="8">
        <v>4</v>
      </c>
      <c r="O25" s="10">
        <v>4</v>
      </c>
      <c r="P25" s="6">
        <v>1</v>
      </c>
      <c r="Q25" s="6">
        <v>1</v>
      </c>
      <c r="R25" s="6">
        <v>1</v>
      </c>
      <c r="S25" s="8">
        <v>2</v>
      </c>
      <c r="T25" s="10">
        <v>2</v>
      </c>
      <c r="U25" s="6">
        <v>1</v>
      </c>
      <c r="V25" s="6">
        <v>1</v>
      </c>
      <c r="W25" s="8">
        <v>2</v>
      </c>
      <c r="X25" s="8">
        <v>2</v>
      </c>
      <c r="Y25" s="6">
        <v>1</v>
      </c>
      <c r="Z25" s="10">
        <v>4</v>
      </c>
      <c r="AA25" s="8">
        <v>2</v>
      </c>
      <c r="AB25" s="10">
        <v>2</v>
      </c>
      <c r="AC25" s="10">
        <v>2</v>
      </c>
      <c r="AD25" s="10">
        <v>2</v>
      </c>
      <c r="AE25" s="10">
        <v>2</v>
      </c>
      <c r="AF25" s="10">
        <v>2</v>
      </c>
      <c r="AG25" s="10">
        <v>2</v>
      </c>
      <c r="AH25" s="10">
        <v>2</v>
      </c>
      <c r="AI25" s="10">
        <v>2</v>
      </c>
      <c r="AJ25" s="10">
        <v>4</v>
      </c>
      <c r="AK25" s="10">
        <v>2</v>
      </c>
      <c r="AL25" s="10">
        <v>2</v>
      </c>
      <c r="AM25" s="10">
        <v>2</v>
      </c>
      <c r="AN25" s="10">
        <v>2</v>
      </c>
      <c r="AO25" s="10">
        <v>2</v>
      </c>
      <c r="AP25" s="10">
        <v>2</v>
      </c>
      <c r="AQ25" s="8">
        <v>2</v>
      </c>
      <c r="AR25" s="6">
        <v>1</v>
      </c>
      <c r="AS25" s="8">
        <v>4</v>
      </c>
      <c r="AT25" s="6">
        <v>1</v>
      </c>
      <c r="AU25" s="6">
        <v>1</v>
      </c>
      <c r="AV25" s="6"/>
      <c r="AW25" s="6">
        <v>1</v>
      </c>
      <c r="AX25" s="6">
        <v>1</v>
      </c>
      <c r="AY25" s="6"/>
      <c r="AZ25" s="6"/>
      <c r="BA25" s="6"/>
      <c r="BB25" s="6"/>
      <c r="BC25" s="8">
        <v>2</v>
      </c>
      <c r="BD25" s="6"/>
      <c r="BE25" s="6"/>
      <c r="BF25" s="6"/>
      <c r="BG25" s="6"/>
      <c r="BH25" s="6">
        <v>1</v>
      </c>
      <c r="BI25" s="6">
        <v>1</v>
      </c>
      <c r="BJ25" s="6">
        <v>1</v>
      </c>
      <c r="BK25" s="6"/>
      <c r="BL25" s="6">
        <v>1</v>
      </c>
      <c r="BM25" s="6"/>
      <c r="BN25" s="6"/>
      <c r="BO25" s="6"/>
      <c r="BP25" s="8">
        <v>2</v>
      </c>
      <c r="BQ25" s="6"/>
      <c r="BR25" s="6">
        <v>1</v>
      </c>
      <c r="BS25" s="6"/>
      <c r="BT25" s="6"/>
      <c r="BU25" s="8">
        <v>2</v>
      </c>
      <c r="BV25" s="6"/>
      <c r="BW25" s="10">
        <v>4</v>
      </c>
      <c r="BX25" s="6"/>
      <c r="BY25" s="10">
        <v>4</v>
      </c>
      <c r="BZ25" s="10">
        <v>4</v>
      </c>
      <c r="CA25" s="6">
        <v>1</v>
      </c>
      <c r="CB25" s="6">
        <v>1</v>
      </c>
      <c r="CC25" s="6"/>
      <c r="CD25" s="6"/>
      <c r="CE25" s="6">
        <v>1</v>
      </c>
      <c r="CF25" s="6">
        <v>1</v>
      </c>
      <c r="CG25" s="6"/>
      <c r="CH25" s="6">
        <v>1</v>
      </c>
      <c r="CI25" s="6"/>
      <c r="CJ25" s="6"/>
      <c r="CK25" s="6">
        <v>1</v>
      </c>
      <c r="CL25" s="6">
        <v>1</v>
      </c>
      <c r="CM25" s="6"/>
    </row>
    <row r="26" spans="1:91">
      <c r="A26" s="2" t="s">
        <v>23</v>
      </c>
      <c r="B26" s="11">
        <f>(C26+D26+F26+G26+H26+J26+L26+M26+N26+P26+Q26+R26+S26)/(E26+F26+G26+I26+K26+M26+O26+P26+Q26+R26+S26)</f>
        <v>1.1052631578947369</v>
      </c>
      <c r="C26" s="8">
        <v>2</v>
      </c>
      <c r="D26" s="8">
        <v>4</v>
      </c>
      <c r="E26" s="10">
        <v>4</v>
      </c>
      <c r="F26" s="6">
        <v>1</v>
      </c>
      <c r="G26" s="6">
        <v>1</v>
      </c>
      <c r="H26" s="8">
        <v>2</v>
      </c>
      <c r="I26" s="10">
        <v>2</v>
      </c>
      <c r="J26" s="8">
        <v>2</v>
      </c>
      <c r="K26" s="10">
        <v>4</v>
      </c>
      <c r="L26" s="8">
        <v>2</v>
      </c>
      <c r="M26" s="6">
        <v>1</v>
      </c>
      <c r="N26" s="8">
        <v>2</v>
      </c>
      <c r="O26" s="10">
        <v>2</v>
      </c>
      <c r="P26" s="6">
        <v>1</v>
      </c>
      <c r="Q26" s="6">
        <v>1</v>
      </c>
      <c r="R26" s="6">
        <v>1</v>
      </c>
      <c r="S26" s="6">
        <v>1</v>
      </c>
      <c r="T26" s="10">
        <v>4</v>
      </c>
      <c r="U26" s="8">
        <v>2</v>
      </c>
      <c r="V26" s="6">
        <v>1</v>
      </c>
      <c r="W26" s="10">
        <v>2</v>
      </c>
      <c r="X26" s="10">
        <v>4</v>
      </c>
      <c r="Y26" s="8">
        <v>2</v>
      </c>
      <c r="Z26" s="10">
        <v>2</v>
      </c>
      <c r="AA26" s="6">
        <v>1</v>
      </c>
      <c r="AB26" s="10">
        <v>4</v>
      </c>
      <c r="AC26" s="10">
        <v>4</v>
      </c>
      <c r="AD26" s="10">
        <v>4</v>
      </c>
      <c r="AE26" s="10">
        <v>4</v>
      </c>
      <c r="AF26" s="10">
        <v>4</v>
      </c>
      <c r="AG26" s="10">
        <v>4</v>
      </c>
      <c r="AH26" s="10">
        <v>4</v>
      </c>
      <c r="AI26" s="10">
        <v>4</v>
      </c>
      <c r="AJ26" s="10">
        <v>4</v>
      </c>
      <c r="AK26" s="10">
        <v>4</v>
      </c>
      <c r="AL26" s="10">
        <v>4</v>
      </c>
      <c r="AM26" s="10">
        <v>4</v>
      </c>
      <c r="AN26" s="6">
        <v>1</v>
      </c>
      <c r="AO26" s="6">
        <v>1</v>
      </c>
      <c r="AP26" s="6">
        <v>1</v>
      </c>
      <c r="AQ26" s="10">
        <v>2</v>
      </c>
      <c r="AR26" s="6">
        <v>1</v>
      </c>
      <c r="AS26" s="10">
        <v>4</v>
      </c>
      <c r="AT26" s="6">
        <v>1</v>
      </c>
      <c r="AU26" s="6">
        <v>1</v>
      </c>
      <c r="AV26" s="6"/>
      <c r="AW26" s="6">
        <v>1</v>
      </c>
      <c r="AX26" s="10">
        <v>4</v>
      </c>
      <c r="AY26" s="6"/>
      <c r="AZ26" s="6"/>
      <c r="BA26" s="6"/>
      <c r="BB26" s="6"/>
      <c r="BC26" s="10">
        <v>2</v>
      </c>
      <c r="BD26" s="6"/>
      <c r="BE26" s="6"/>
      <c r="BF26" s="6"/>
      <c r="BG26" s="6"/>
      <c r="BH26" s="6">
        <v>1</v>
      </c>
      <c r="BI26" s="10">
        <v>4</v>
      </c>
      <c r="BJ26" s="10">
        <v>4</v>
      </c>
      <c r="BK26" s="6"/>
      <c r="BL26" s="10">
        <v>4</v>
      </c>
      <c r="BM26" s="6"/>
      <c r="BN26" s="6"/>
      <c r="BO26" s="6"/>
      <c r="BP26" s="10">
        <v>2</v>
      </c>
      <c r="BQ26" s="6"/>
      <c r="BR26" s="8">
        <v>2</v>
      </c>
      <c r="BS26" s="6"/>
      <c r="BT26" s="6"/>
      <c r="BU26" s="6">
        <v>1</v>
      </c>
      <c r="BV26" s="6"/>
      <c r="BW26" s="10">
        <v>2</v>
      </c>
      <c r="BX26" s="6"/>
      <c r="BY26" s="10">
        <v>2</v>
      </c>
      <c r="BZ26" s="10">
        <v>2</v>
      </c>
      <c r="CA26" s="6">
        <v>1</v>
      </c>
      <c r="CB26" s="6">
        <v>1</v>
      </c>
      <c r="CC26" s="6"/>
      <c r="CD26" s="6"/>
      <c r="CE26" s="6">
        <v>1</v>
      </c>
      <c r="CF26" s="6">
        <v>1</v>
      </c>
      <c r="CG26" s="6"/>
      <c r="CH26" s="6">
        <v>1</v>
      </c>
      <c r="CI26" s="6"/>
      <c r="CJ26" s="6"/>
      <c r="CK26" s="6">
        <v>1</v>
      </c>
      <c r="CL26" s="6">
        <v>1</v>
      </c>
      <c r="CM26" s="6"/>
    </row>
    <row r="27" spans="1:91">
      <c r="A27" s="2" t="s">
        <v>24</v>
      </c>
      <c r="B27" s="11">
        <f>(C27+D27+F27+G27+H27+J27+L27+M27+N27+O27+P27+Q27+R27+S27)/(D27+E27+F27+I27+K27+O27)</f>
        <v>3.2727272727272729</v>
      </c>
      <c r="C27" s="8">
        <v>2</v>
      </c>
      <c r="D27" s="6">
        <v>1</v>
      </c>
      <c r="E27" s="10">
        <v>2</v>
      </c>
      <c r="F27" s="6">
        <v>1</v>
      </c>
      <c r="G27" s="8">
        <v>4</v>
      </c>
      <c r="H27" s="8">
        <v>4</v>
      </c>
      <c r="I27" s="10">
        <v>2</v>
      </c>
      <c r="J27" s="9">
        <v>5</v>
      </c>
      <c r="K27" s="10">
        <v>4</v>
      </c>
      <c r="L27" s="8">
        <v>2</v>
      </c>
      <c r="M27" s="8">
        <v>2</v>
      </c>
      <c r="N27" s="8">
        <v>4</v>
      </c>
      <c r="O27" s="6">
        <v>1</v>
      </c>
      <c r="P27" s="8">
        <v>2</v>
      </c>
      <c r="Q27" s="8">
        <v>2</v>
      </c>
      <c r="R27" s="8">
        <v>2</v>
      </c>
      <c r="S27" s="8">
        <v>4</v>
      </c>
      <c r="T27" s="10">
        <v>2</v>
      </c>
      <c r="U27" s="8">
        <v>2</v>
      </c>
      <c r="V27" s="8">
        <v>2</v>
      </c>
      <c r="W27" s="10">
        <v>2</v>
      </c>
      <c r="X27" s="10">
        <v>4</v>
      </c>
      <c r="Y27" s="6">
        <v>1</v>
      </c>
      <c r="Z27" s="6">
        <v>1</v>
      </c>
      <c r="AA27" s="6">
        <v>1</v>
      </c>
      <c r="AB27" s="10">
        <v>2</v>
      </c>
      <c r="AC27" s="10">
        <v>2</v>
      </c>
      <c r="AD27" s="10">
        <v>2</v>
      </c>
      <c r="AE27" s="10">
        <v>2</v>
      </c>
      <c r="AF27" s="10">
        <v>2</v>
      </c>
      <c r="AG27" s="10">
        <v>4</v>
      </c>
      <c r="AH27" s="10">
        <v>2</v>
      </c>
      <c r="AI27" s="10">
        <v>2</v>
      </c>
      <c r="AJ27" s="10">
        <v>2</v>
      </c>
      <c r="AK27" s="10">
        <v>2</v>
      </c>
      <c r="AL27" s="10">
        <v>2</v>
      </c>
      <c r="AM27" s="10">
        <v>2</v>
      </c>
      <c r="AN27" s="6">
        <v>1</v>
      </c>
      <c r="AO27" s="6">
        <v>1</v>
      </c>
      <c r="AP27" s="6">
        <v>1</v>
      </c>
      <c r="AQ27" s="10">
        <v>2</v>
      </c>
      <c r="AR27" s="8">
        <v>4</v>
      </c>
      <c r="AS27" s="10">
        <v>4</v>
      </c>
      <c r="AT27" s="8">
        <v>2</v>
      </c>
      <c r="AU27" s="8">
        <v>2</v>
      </c>
      <c r="AV27" s="6"/>
      <c r="AW27" s="8">
        <v>4</v>
      </c>
      <c r="AX27" s="10">
        <v>4</v>
      </c>
      <c r="AY27" s="6"/>
      <c r="AZ27" s="6"/>
      <c r="BA27" s="6"/>
      <c r="BB27" s="6"/>
      <c r="BC27" s="10">
        <v>2</v>
      </c>
      <c r="BD27" s="6"/>
      <c r="BE27" s="6"/>
      <c r="BF27" s="6"/>
      <c r="BG27" s="6"/>
      <c r="BH27" s="8">
        <v>2</v>
      </c>
      <c r="BI27" s="10">
        <v>4</v>
      </c>
      <c r="BJ27" s="10">
        <v>4</v>
      </c>
      <c r="BK27" s="6"/>
      <c r="BL27" s="10">
        <v>4</v>
      </c>
      <c r="BM27" s="6"/>
      <c r="BN27" s="6"/>
      <c r="BO27" s="6"/>
      <c r="BP27" s="10">
        <v>2</v>
      </c>
      <c r="BQ27" s="6"/>
      <c r="BR27" s="8">
        <v>2</v>
      </c>
      <c r="BS27" s="6"/>
      <c r="BT27" s="6"/>
      <c r="BU27" s="8">
        <v>4</v>
      </c>
      <c r="BV27" s="6"/>
      <c r="BW27" s="6">
        <v>1</v>
      </c>
      <c r="BX27" s="6"/>
      <c r="BY27" s="6">
        <v>1</v>
      </c>
      <c r="BZ27" s="6">
        <v>1</v>
      </c>
      <c r="CA27" s="8">
        <v>2</v>
      </c>
      <c r="CB27" s="8">
        <v>2</v>
      </c>
      <c r="CC27" s="6"/>
      <c r="CD27" s="6"/>
      <c r="CE27" s="8">
        <v>2</v>
      </c>
      <c r="CF27" s="8">
        <v>2</v>
      </c>
      <c r="CG27" s="6"/>
      <c r="CH27" s="8">
        <v>2</v>
      </c>
      <c r="CI27" s="6"/>
      <c r="CJ27" s="6"/>
      <c r="CK27" s="8">
        <v>2</v>
      </c>
      <c r="CL27" s="8">
        <v>2</v>
      </c>
      <c r="CM27" s="6"/>
    </row>
    <row r="28" spans="1:91">
      <c r="A28" s="2" t="s">
        <v>25</v>
      </c>
      <c r="B28" s="11">
        <f>(C28+D28+E28+F28+H28+I28+J28+L28+M28+N28+O28+P28+Q28+R28+S28)/(C28+F28+G28+I28+J28+K28+M28+N28+O28+P28+Q28+R28)</f>
        <v>1.5714285714285714</v>
      </c>
      <c r="C28" s="6">
        <v>1</v>
      </c>
      <c r="D28" s="8">
        <v>2</v>
      </c>
      <c r="E28" s="8">
        <v>2</v>
      </c>
      <c r="F28" s="6">
        <v>1</v>
      </c>
      <c r="G28" s="10">
        <v>2</v>
      </c>
      <c r="H28" s="8">
        <v>2</v>
      </c>
      <c r="I28" s="6">
        <v>1</v>
      </c>
      <c r="J28" s="6">
        <v>1</v>
      </c>
      <c r="K28" s="10">
        <v>2</v>
      </c>
      <c r="L28" s="8">
        <v>2</v>
      </c>
      <c r="M28" s="6">
        <v>1</v>
      </c>
      <c r="N28" s="6">
        <v>1</v>
      </c>
      <c r="O28" s="6">
        <v>1</v>
      </c>
      <c r="P28" s="6">
        <v>1</v>
      </c>
      <c r="Q28" s="6">
        <v>1</v>
      </c>
      <c r="R28" s="6">
        <v>1</v>
      </c>
      <c r="S28" s="8">
        <v>4</v>
      </c>
      <c r="T28" s="6">
        <v>1</v>
      </c>
      <c r="U28" s="6">
        <v>1</v>
      </c>
      <c r="V28" s="6">
        <v>1</v>
      </c>
      <c r="W28" s="6">
        <v>1</v>
      </c>
      <c r="X28" s="10">
        <v>2</v>
      </c>
      <c r="Y28" s="8">
        <v>2</v>
      </c>
      <c r="Z28" s="6">
        <v>1</v>
      </c>
      <c r="AA28" s="8">
        <v>2</v>
      </c>
      <c r="AB28" s="6">
        <v>1</v>
      </c>
      <c r="AC28" s="10">
        <v>2</v>
      </c>
      <c r="AD28" s="8">
        <v>2</v>
      </c>
      <c r="AE28" s="6">
        <v>1</v>
      </c>
      <c r="AF28" s="6">
        <v>1</v>
      </c>
      <c r="AG28" s="10">
        <v>2</v>
      </c>
      <c r="AH28" s="8">
        <v>2</v>
      </c>
      <c r="AI28" s="6">
        <v>1</v>
      </c>
      <c r="AJ28" s="6">
        <v>1</v>
      </c>
      <c r="AK28" s="6">
        <v>1</v>
      </c>
      <c r="AL28" s="8">
        <v>2</v>
      </c>
      <c r="AM28" s="6">
        <v>1</v>
      </c>
      <c r="AN28" s="6">
        <v>1</v>
      </c>
      <c r="AO28" s="6">
        <v>1</v>
      </c>
      <c r="AP28" s="6">
        <v>1</v>
      </c>
      <c r="AQ28" s="10">
        <v>2</v>
      </c>
      <c r="AR28" s="10">
        <v>2</v>
      </c>
      <c r="AS28" s="10">
        <v>2</v>
      </c>
      <c r="AT28" s="10">
        <v>2</v>
      </c>
      <c r="AU28" s="10">
        <v>2</v>
      </c>
      <c r="AV28" s="6"/>
      <c r="AW28" s="10">
        <v>2</v>
      </c>
      <c r="AX28" s="10">
        <v>2</v>
      </c>
      <c r="AY28" s="6"/>
      <c r="AZ28" s="6"/>
      <c r="BA28" s="6"/>
      <c r="BB28" s="6"/>
      <c r="BC28" s="6">
        <v>1</v>
      </c>
      <c r="BD28" s="6"/>
      <c r="BE28" s="6"/>
      <c r="BF28" s="6"/>
      <c r="BG28" s="6"/>
      <c r="BH28" s="6">
        <v>1</v>
      </c>
      <c r="BI28" s="10">
        <v>2</v>
      </c>
      <c r="BJ28" s="10">
        <v>2</v>
      </c>
      <c r="BK28" s="6"/>
      <c r="BL28" s="10">
        <v>2</v>
      </c>
      <c r="BM28" s="6"/>
      <c r="BN28" s="6"/>
      <c r="BO28" s="6"/>
      <c r="BP28" s="6">
        <v>1</v>
      </c>
      <c r="BQ28" s="6"/>
      <c r="BR28" s="6">
        <v>1</v>
      </c>
      <c r="BS28" s="6"/>
      <c r="BT28" s="6"/>
      <c r="BU28" s="6">
        <v>1</v>
      </c>
      <c r="BV28" s="6"/>
      <c r="BW28" s="6">
        <v>1</v>
      </c>
      <c r="BX28" s="6"/>
      <c r="BY28" s="6">
        <v>1</v>
      </c>
      <c r="BZ28" s="6">
        <v>1</v>
      </c>
      <c r="CA28" s="6">
        <v>1</v>
      </c>
      <c r="CB28" s="6">
        <v>1</v>
      </c>
      <c r="CC28" s="6"/>
      <c r="CD28" s="6"/>
      <c r="CE28" s="6">
        <v>1</v>
      </c>
      <c r="CF28" s="6">
        <v>1</v>
      </c>
      <c r="CG28" s="6"/>
      <c r="CH28" s="6">
        <v>1</v>
      </c>
      <c r="CI28" s="6"/>
      <c r="CJ28" s="6"/>
      <c r="CK28" s="8">
        <v>2</v>
      </c>
      <c r="CL28" s="6">
        <v>1</v>
      </c>
      <c r="CM28" s="6"/>
    </row>
    <row r="29" spans="1:91">
      <c r="A29" s="2" t="s">
        <v>26</v>
      </c>
      <c r="B29" s="11">
        <f>(C29+D29+E29+F29+G29+H29+I29+K29+M29+O29+P29+Q29+R29+S29)/(C29+D29+F29+G29+H29+I29+J29+L29+M29+N29+O29+P29+Q29+R29)</f>
        <v>1.1176470588235294</v>
      </c>
      <c r="C29" s="6">
        <v>1</v>
      </c>
      <c r="D29" s="6">
        <v>1</v>
      </c>
      <c r="E29" s="8">
        <v>4</v>
      </c>
      <c r="F29" s="6">
        <v>1</v>
      </c>
      <c r="G29" s="6">
        <v>1</v>
      </c>
      <c r="H29" s="6">
        <v>1</v>
      </c>
      <c r="I29" s="6">
        <v>1</v>
      </c>
      <c r="J29" s="10">
        <v>2</v>
      </c>
      <c r="K29" s="8">
        <v>2</v>
      </c>
      <c r="L29" s="10">
        <v>2</v>
      </c>
      <c r="M29" s="6">
        <v>1</v>
      </c>
      <c r="N29" s="10">
        <v>2</v>
      </c>
      <c r="O29" s="6">
        <v>1</v>
      </c>
      <c r="P29" s="6">
        <v>1</v>
      </c>
      <c r="Q29" s="6">
        <v>1</v>
      </c>
      <c r="R29" s="6">
        <v>1</v>
      </c>
      <c r="S29" s="8">
        <v>2</v>
      </c>
      <c r="T29" s="6">
        <v>1</v>
      </c>
      <c r="U29" s="10">
        <v>2</v>
      </c>
      <c r="V29" s="6">
        <v>1</v>
      </c>
      <c r="W29" s="6">
        <v>1</v>
      </c>
      <c r="X29" s="6">
        <v>1</v>
      </c>
      <c r="Y29" s="10">
        <v>2</v>
      </c>
      <c r="Z29" s="6">
        <v>1</v>
      </c>
      <c r="AA29" s="6">
        <v>1</v>
      </c>
      <c r="AB29" s="6">
        <v>1</v>
      </c>
      <c r="AC29" s="6">
        <v>1</v>
      </c>
      <c r="AD29" s="6">
        <v>1</v>
      </c>
      <c r="AE29" s="6">
        <v>1</v>
      </c>
      <c r="AF29" s="10">
        <v>2</v>
      </c>
      <c r="AG29" s="8">
        <v>2</v>
      </c>
      <c r="AH29" s="10">
        <v>2</v>
      </c>
      <c r="AI29" s="6">
        <v>1</v>
      </c>
      <c r="AJ29" s="6">
        <v>1</v>
      </c>
      <c r="AK29" s="6">
        <v>1</v>
      </c>
      <c r="AL29" s="8">
        <v>2</v>
      </c>
      <c r="AM29" s="6">
        <v>1</v>
      </c>
      <c r="AN29" s="10">
        <v>2</v>
      </c>
      <c r="AO29" s="6">
        <v>1</v>
      </c>
      <c r="AP29" s="6">
        <v>1</v>
      </c>
      <c r="AQ29" s="6">
        <v>1</v>
      </c>
      <c r="AR29" s="10">
        <v>2</v>
      </c>
      <c r="AS29" s="6">
        <v>1</v>
      </c>
      <c r="AT29" s="10">
        <v>2</v>
      </c>
      <c r="AU29" s="6">
        <v>1</v>
      </c>
      <c r="AV29" s="6"/>
      <c r="AW29" s="6">
        <v>1</v>
      </c>
      <c r="AX29" s="6">
        <v>1</v>
      </c>
      <c r="AY29" s="6"/>
      <c r="AZ29" s="6"/>
      <c r="BA29" s="6"/>
      <c r="BB29" s="6"/>
      <c r="BC29" s="6">
        <v>1</v>
      </c>
      <c r="BD29" s="6"/>
      <c r="BE29" s="6"/>
      <c r="BF29" s="6"/>
      <c r="BG29" s="6"/>
      <c r="BH29" s="10">
        <v>2</v>
      </c>
      <c r="BI29" s="10">
        <v>2</v>
      </c>
      <c r="BJ29" s="6">
        <v>1</v>
      </c>
      <c r="BK29" s="6"/>
      <c r="BL29" s="6">
        <v>1</v>
      </c>
      <c r="BM29" s="6"/>
      <c r="BN29" s="6"/>
      <c r="BO29" s="6"/>
      <c r="BP29" s="10">
        <v>2</v>
      </c>
      <c r="BQ29" s="6"/>
      <c r="BR29" s="10">
        <v>2</v>
      </c>
      <c r="BS29" s="6"/>
      <c r="BT29" s="6"/>
      <c r="BU29" s="10">
        <v>2</v>
      </c>
      <c r="BV29" s="6"/>
      <c r="BW29" s="10">
        <v>2</v>
      </c>
      <c r="BX29" s="6"/>
      <c r="BY29" s="6">
        <v>1</v>
      </c>
      <c r="BZ29" s="6">
        <v>1</v>
      </c>
      <c r="CA29" s="10">
        <v>2</v>
      </c>
      <c r="CB29" s="10">
        <v>2</v>
      </c>
      <c r="CC29" s="6"/>
      <c r="CD29" s="6"/>
      <c r="CE29" s="10">
        <v>2</v>
      </c>
      <c r="CF29" s="6">
        <v>1</v>
      </c>
      <c r="CG29" s="6"/>
      <c r="CH29" s="6">
        <v>1</v>
      </c>
      <c r="CI29" s="6"/>
      <c r="CJ29" s="6"/>
      <c r="CK29" s="10">
        <v>2</v>
      </c>
      <c r="CL29" s="6">
        <v>1</v>
      </c>
      <c r="CM29" s="6"/>
    </row>
    <row r="30" spans="1:91">
      <c r="A30" s="2" t="s">
        <v>27</v>
      </c>
      <c r="B30" s="11">
        <f>(C30+D30+E30+H30+J30+K30+L30+M30+N30+P30+Q30+R30+S30)/(C30+D30+F30+G30+I30+J30+K30+L30+M30+N30+O30+P30+Q30+R30+S30)</f>
        <v>0.89473684210526316</v>
      </c>
      <c r="C30" s="6">
        <v>1</v>
      </c>
      <c r="D30" s="6">
        <v>1</v>
      </c>
      <c r="E30" s="8">
        <v>2</v>
      </c>
      <c r="F30" s="10">
        <v>2</v>
      </c>
      <c r="G30" s="10">
        <v>2</v>
      </c>
      <c r="H30" s="8">
        <v>4</v>
      </c>
      <c r="I30" s="10">
        <v>2</v>
      </c>
      <c r="J30" s="6">
        <v>1</v>
      </c>
      <c r="K30" s="6">
        <v>1</v>
      </c>
      <c r="L30" s="6">
        <v>1</v>
      </c>
      <c r="M30" s="6">
        <v>1</v>
      </c>
      <c r="N30" s="6">
        <v>1</v>
      </c>
      <c r="O30" s="10">
        <v>2</v>
      </c>
      <c r="P30" s="6">
        <v>1</v>
      </c>
      <c r="Q30" s="6">
        <v>1</v>
      </c>
      <c r="R30" s="6">
        <v>1</v>
      </c>
      <c r="S30" s="6">
        <v>1</v>
      </c>
      <c r="T30" s="6">
        <v>1</v>
      </c>
      <c r="U30" s="6">
        <v>1</v>
      </c>
      <c r="V30" s="6">
        <v>1</v>
      </c>
      <c r="W30" s="10">
        <v>2</v>
      </c>
      <c r="X30" s="6">
        <v>1</v>
      </c>
      <c r="Y30" s="6">
        <v>1</v>
      </c>
      <c r="Z30" s="10">
        <v>2</v>
      </c>
      <c r="AA30" s="6">
        <v>1</v>
      </c>
      <c r="AB30" s="10">
        <v>2</v>
      </c>
      <c r="AC30" s="10">
        <v>2</v>
      </c>
      <c r="AD30" s="8">
        <v>2</v>
      </c>
      <c r="AE30" s="10">
        <v>2</v>
      </c>
      <c r="AF30" s="6">
        <v>1</v>
      </c>
      <c r="AG30" s="6">
        <v>1</v>
      </c>
      <c r="AH30" s="6">
        <v>1</v>
      </c>
      <c r="AI30" s="6">
        <v>1</v>
      </c>
      <c r="AJ30" s="10">
        <v>2</v>
      </c>
      <c r="AK30" s="6">
        <v>1</v>
      </c>
      <c r="AL30" s="6">
        <v>1</v>
      </c>
      <c r="AM30" s="6">
        <v>1</v>
      </c>
      <c r="AN30" s="10">
        <v>2</v>
      </c>
      <c r="AO30" s="10">
        <v>2</v>
      </c>
      <c r="AP30" s="10">
        <v>2</v>
      </c>
      <c r="AQ30" s="10">
        <v>2</v>
      </c>
      <c r="AR30" s="10">
        <v>2</v>
      </c>
      <c r="AS30" s="10">
        <v>2</v>
      </c>
      <c r="AT30" s="10">
        <v>2</v>
      </c>
      <c r="AU30" s="10">
        <v>2</v>
      </c>
      <c r="AV30" s="6"/>
      <c r="AW30" s="10">
        <v>2</v>
      </c>
      <c r="AX30" s="6">
        <v>1</v>
      </c>
      <c r="AY30" s="6"/>
      <c r="AZ30" s="6"/>
      <c r="BA30" s="6"/>
      <c r="BB30" s="6"/>
      <c r="BC30" s="10">
        <v>2</v>
      </c>
      <c r="BD30" s="6"/>
      <c r="BE30" s="6"/>
      <c r="BF30" s="6"/>
      <c r="BG30" s="6"/>
      <c r="BH30" s="6">
        <v>1</v>
      </c>
      <c r="BI30" s="6">
        <v>1</v>
      </c>
      <c r="BJ30" s="6">
        <v>1</v>
      </c>
      <c r="BK30" s="6"/>
      <c r="BL30" s="6">
        <v>1</v>
      </c>
      <c r="BM30" s="6"/>
      <c r="BN30" s="6"/>
      <c r="BO30" s="6"/>
      <c r="BP30" s="10">
        <v>2</v>
      </c>
      <c r="BQ30" s="6"/>
      <c r="BR30" s="6">
        <v>1</v>
      </c>
      <c r="BS30" s="6"/>
      <c r="BT30" s="6"/>
      <c r="BU30" s="6">
        <v>1</v>
      </c>
      <c r="BV30" s="6"/>
      <c r="BW30" s="10">
        <v>2</v>
      </c>
      <c r="BX30" s="6"/>
      <c r="BY30" s="10">
        <v>2</v>
      </c>
      <c r="BZ30" s="10">
        <v>2</v>
      </c>
      <c r="CA30" s="6">
        <v>1</v>
      </c>
      <c r="CB30" s="6">
        <v>1</v>
      </c>
      <c r="CC30" s="6"/>
      <c r="CD30" s="6"/>
      <c r="CE30" s="6">
        <v>1</v>
      </c>
      <c r="CF30" s="6">
        <v>1</v>
      </c>
      <c r="CG30" s="6"/>
      <c r="CH30" s="6">
        <v>1</v>
      </c>
      <c r="CI30" s="6"/>
      <c r="CJ30" s="6"/>
      <c r="CK30" s="6">
        <v>1</v>
      </c>
      <c r="CL30" s="6">
        <v>1</v>
      </c>
      <c r="CM30" s="6"/>
    </row>
    <row r="31" spans="1:91">
      <c r="A31" s="2" t="s">
        <v>28</v>
      </c>
      <c r="B31" s="11">
        <f>(C31+D31+E31+H31+I31+J31+K31+N31+O31+P31+Q31+R31+S31)/(C31+F31+G31+I31+J31+K31+L31+M31+P31+Q31)</f>
        <v>1.4285714285714286</v>
      </c>
      <c r="C31" s="6">
        <v>1</v>
      </c>
      <c r="D31" s="8">
        <v>2</v>
      </c>
      <c r="E31" s="8">
        <v>2</v>
      </c>
      <c r="F31" s="10">
        <v>2</v>
      </c>
      <c r="G31" s="10">
        <v>2</v>
      </c>
      <c r="H31" s="8">
        <v>2</v>
      </c>
      <c r="I31" s="6">
        <v>1</v>
      </c>
      <c r="J31" s="6">
        <v>1</v>
      </c>
      <c r="K31" s="6">
        <v>1</v>
      </c>
      <c r="L31" s="10">
        <v>2</v>
      </c>
      <c r="M31" s="10">
        <v>2</v>
      </c>
      <c r="N31" s="8">
        <v>2</v>
      </c>
      <c r="O31" s="8">
        <v>2</v>
      </c>
      <c r="P31" s="6">
        <v>1</v>
      </c>
      <c r="Q31" s="6">
        <v>1</v>
      </c>
      <c r="R31" s="8">
        <v>2</v>
      </c>
      <c r="S31" s="8">
        <v>2</v>
      </c>
      <c r="T31" s="6">
        <v>1</v>
      </c>
      <c r="U31" s="10">
        <v>2</v>
      </c>
      <c r="V31" s="10">
        <v>2</v>
      </c>
      <c r="W31" s="6">
        <v>1</v>
      </c>
      <c r="X31" s="6">
        <v>1</v>
      </c>
      <c r="Y31" s="10">
        <v>2</v>
      </c>
      <c r="Z31" s="8">
        <v>2</v>
      </c>
      <c r="AA31" s="8">
        <v>2</v>
      </c>
      <c r="AB31" s="10">
        <v>2</v>
      </c>
      <c r="AC31" s="10">
        <v>2</v>
      </c>
      <c r="AD31" s="8">
        <v>2</v>
      </c>
      <c r="AE31" s="6">
        <v>1</v>
      </c>
      <c r="AF31" s="6">
        <v>1</v>
      </c>
      <c r="AG31" s="6">
        <v>1</v>
      </c>
      <c r="AH31" s="10">
        <v>2</v>
      </c>
      <c r="AI31" s="10">
        <v>2</v>
      </c>
      <c r="AJ31" s="8">
        <v>2</v>
      </c>
      <c r="AK31" s="6">
        <v>1</v>
      </c>
      <c r="AL31" s="8">
        <v>2</v>
      </c>
      <c r="AM31" s="8">
        <v>2</v>
      </c>
      <c r="AN31" s="10">
        <v>2</v>
      </c>
      <c r="AO31" s="10">
        <v>2</v>
      </c>
      <c r="AP31" s="10">
        <v>2</v>
      </c>
      <c r="AQ31" s="10">
        <v>2</v>
      </c>
      <c r="AR31" s="10">
        <v>2</v>
      </c>
      <c r="AS31" s="10">
        <v>2</v>
      </c>
      <c r="AT31" s="10">
        <v>2</v>
      </c>
      <c r="AU31" s="10">
        <v>2</v>
      </c>
      <c r="AV31" s="6"/>
      <c r="AW31" s="10">
        <v>2</v>
      </c>
      <c r="AX31" s="6">
        <v>1</v>
      </c>
      <c r="AY31" s="6"/>
      <c r="AZ31" s="6"/>
      <c r="BA31" s="6"/>
      <c r="BB31" s="6"/>
      <c r="BC31" s="6">
        <v>1</v>
      </c>
      <c r="BD31" s="6"/>
      <c r="BE31" s="6"/>
      <c r="BF31" s="6"/>
      <c r="BG31" s="6"/>
      <c r="BH31" s="6">
        <v>1</v>
      </c>
      <c r="BI31" s="10">
        <v>2</v>
      </c>
      <c r="BJ31" s="10">
        <v>2</v>
      </c>
      <c r="BK31" s="6"/>
      <c r="BL31" s="6">
        <v>1</v>
      </c>
      <c r="BM31" s="6"/>
      <c r="BN31" s="6"/>
      <c r="BO31" s="6"/>
      <c r="BP31" s="6">
        <v>1</v>
      </c>
      <c r="BQ31" s="6"/>
      <c r="BR31" s="10">
        <v>2</v>
      </c>
      <c r="BS31" s="6"/>
      <c r="BT31" s="6"/>
      <c r="BU31" s="8">
        <v>2</v>
      </c>
      <c r="BV31" s="6"/>
      <c r="BW31" s="10">
        <v>2</v>
      </c>
      <c r="BX31" s="6"/>
      <c r="BY31" s="8">
        <v>2</v>
      </c>
      <c r="BZ31" s="8">
        <v>2</v>
      </c>
      <c r="CA31" s="6">
        <v>1</v>
      </c>
      <c r="CB31" s="10">
        <v>2</v>
      </c>
      <c r="CC31" s="6"/>
      <c r="CD31" s="6"/>
      <c r="CE31" s="10">
        <v>2</v>
      </c>
      <c r="CF31" s="10">
        <v>2</v>
      </c>
      <c r="CG31" s="6"/>
      <c r="CH31" s="8">
        <v>2</v>
      </c>
      <c r="CI31" s="6"/>
      <c r="CJ31" s="6"/>
      <c r="CK31" s="10">
        <v>2</v>
      </c>
      <c r="CL31" s="10">
        <v>2</v>
      </c>
      <c r="CM31" s="6"/>
    </row>
    <row r="32" spans="1:91">
      <c r="A32" s="2" t="s">
        <v>29</v>
      </c>
      <c r="B32" s="11">
        <f>(C32+D32+E32+G32+H32+I32+J32+L32+N32+O32+P32+Q32+R32+S32)/(C32+F32+G32+K32+L32+M32+O32+P32+Q32+R32)</f>
        <v>1.6153846153846154</v>
      </c>
      <c r="C32" s="6">
        <v>1</v>
      </c>
      <c r="D32" s="8">
        <v>2</v>
      </c>
      <c r="E32" s="8">
        <v>2</v>
      </c>
      <c r="F32" s="10">
        <v>2</v>
      </c>
      <c r="G32" s="6">
        <v>1</v>
      </c>
      <c r="H32" s="8">
        <v>2</v>
      </c>
      <c r="I32" s="8">
        <v>2</v>
      </c>
      <c r="J32" s="8">
        <v>2</v>
      </c>
      <c r="K32" s="10">
        <v>2</v>
      </c>
      <c r="L32" s="6">
        <v>1</v>
      </c>
      <c r="M32" s="10">
        <v>2</v>
      </c>
      <c r="N32" s="8">
        <v>2</v>
      </c>
      <c r="O32" s="6">
        <v>1</v>
      </c>
      <c r="P32" s="6">
        <v>1</v>
      </c>
      <c r="Q32" s="6">
        <v>1</v>
      </c>
      <c r="R32" s="6">
        <v>1</v>
      </c>
      <c r="S32" s="8">
        <v>2</v>
      </c>
      <c r="T32" s="6">
        <v>1</v>
      </c>
      <c r="U32" s="6">
        <v>1</v>
      </c>
      <c r="V32" s="10">
        <v>2</v>
      </c>
      <c r="W32" s="8">
        <v>2</v>
      </c>
      <c r="X32" s="10">
        <v>2</v>
      </c>
      <c r="Y32" s="6">
        <v>1</v>
      </c>
      <c r="Z32" s="6">
        <v>1</v>
      </c>
      <c r="AA32" s="8">
        <v>2</v>
      </c>
      <c r="AB32" s="10">
        <v>2</v>
      </c>
      <c r="AC32" s="6">
        <v>1</v>
      </c>
      <c r="AD32" s="8">
        <v>2</v>
      </c>
      <c r="AE32" s="8">
        <v>2</v>
      </c>
      <c r="AF32" s="8">
        <v>2</v>
      </c>
      <c r="AG32" s="10">
        <v>2</v>
      </c>
      <c r="AH32" s="6">
        <v>1</v>
      </c>
      <c r="AI32" s="10">
        <v>2</v>
      </c>
      <c r="AJ32" s="6">
        <v>1</v>
      </c>
      <c r="AK32" s="6">
        <v>1</v>
      </c>
      <c r="AL32" s="8">
        <v>2</v>
      </c>
      <c r="AM32" s="6">
        <v>1</v>
      </c>
      <c r="AN32" s="10">
        <v>2</v>
      </c>
      <c r="AO32" s="10">
        <v>2</v>
      </c>
      <c r="AP32" s="10">
        <v>2</v>
      </c>
      <c r="AQ32" s="6">
        <v>1</v>
      </c>
      <c r="AR32" s="6">
        <v>1</v>
      </c>
      <c r="AS32" s="10">
        <v>2</v>
      </c>
      <c r="AT32" s="6">
        <v>1</v>
      </c>
      <c r="AU32" s="10">
        <v>2</v>
      </c>
      <c r="AV32" s="6"/>
      <c r="AW32" s="6">
        <v>1</v>
      </c>
      <c r="AX32" s="10">
        <v>2</v>
      </c>
      <c r="AY32" s="6"/>
      <c r="AZ32" s="6"/>
      <c r="BA32" s="6"/>
      <c r="BB32" s="6"/>
      <c r="BC32" s="8">
        <v>2</v>
      </c>
      <c r="BD32" s="6"/>
      <c r="BE32" s="6"/>
      <c r="BF32" s="6"/>
      <c r="BG32" s="6"/>
      <c r="BH32" s="6">
        <v>1</v>
      </c>
      <c r="BI32" s="10">
        <v>2</v>
      </c>
      <c r="BJ32" s="10">
        <v>2</v>
      </c>
      <c r="BK32" s="6"/>
      <c r="BL32" s="10">
        <v>2</v>
      </c>
      <c r="BM32" s="6"/>
      <c r="BN32" s="6"/>
      <c r="BO32" s="6"/>
      <c r="BP32" s="8">
        <v>2</v>
      </c>
      <c r="BQ32" s="6"/>
      <c r="BR32" s="6">
        <v>1</v>
      </c>
      <c r="BS32" s="6"/>
      <c r="BT32" s="6"/>
      <c r="BU32" s="8">
        <v>2</v>
      </c>
      <c r="BV32" s="6"/>
      <c r="BW32" s="6">
        <v>1</v>
      </c>
      <c r="BX32" s="6"/>
      <c r="BY32" s="6">
        <v>1</v>
      </c>
      <c r="BZ32" s="6">
        <v>1</v>
      </c>
      <c r="CA32" s="6">
        <v>1</v>
      </c>
      <c r="CB32" s="6">
        <v>1</v>
      </c>
      <c r="CC32" s="6"/>
      <c r="CD32" s="6"/>
      <c r="CE32" s="6">
        <v>1</v>
      </c>
      <c r="CF32" s="10">
        <v>2</v>
      </c>
      <c r="CG32" s="6"/>
      <c r="CH32" s="6">
        <v>1</v>
      </c>
      <c r="CI32" s="6"/>
      <c r="CJ32" s="6"/>
      <c r="CK32" s="6">
        <v>1</v>
      </c>
      <c r="CL32" s="10">
        <v>2</v>
      </c>
      <c r="CM32" s="6"/>
    </row>
    <row r="33" spans="1:91">
      <c r="A33" s="2" t="s">
        <v>30</v>
      </c>
      <c r="B33" s="11">
        <f>(C33+D33+E33+F33+H33+I33+J33+K33+L33+M33+N33+O33+P33+Q33+R33+S33)/(C33+E33+G33+H33+I33+K33+L33+M33+N33+P33+Q33+R33)</f>
        <v>1.6</v>
      </c>
      <c r="C33" s="6">
        <v>1</v>
      </c>
      <c r="D33" s="8">
        <v>2</v>
      </c>
      <c r="E33" s="6">
        <v>1</v>
      </c>
      <c r="F33" s="9">
        <v>5</v>
      </c>
      <c r="G33" s="10">
        <v>4</v>
      </c>
      <c r="H33" s="6">
        <v>1</v>
      </c>
      <c r="I33" s="6">
        <v>1</v>
      </c>
      <c r="J33" s="8">
        <v>2</v>
      </c>
      <c r="K33" s="6">
        <v>1</v>
      </c>
      <c r="L33" s="6">
        <v>1</v>
      </c>
      <c r="M33" s="6">
        <v>1</v>
      </c>
      <c r="N33" s="6">
        <v>1</v>
      </c>
      <c r="O33" s="8">
        <v>2</v>
      </c>
      <c r="P33" s="6">
        <v>1</v>
      </c>
      <c r="Q33" s="6">
        <v>1</v>
      </c>
      <c r="R33" s="6">
        <v>1</v>
      </c>
      <c r="S33" s="8">
        <v>2</v>
      </c>
      <c r="T33" s="6">
        <v>1</v>
      </c>
      <c r="U33" s="6">
        <v>1</v>
      </c>
      <c r="V33" s="6">
        <v>1</v>
      </c>
      <c r="W33" s="6">
        <v>1</v>
      </c>
      <c r="X33" s="6">
        <v>1</v>
      </c>
      <c r="Y33" s="6">
        <v>1</v>
      </c>
      <c r="Z33" s="8">
        <v>2</v>
      </c>
      <c r="AA33" s="8">
        <v>2</v>
      </c>
      <c r="AB33" s="6">
        <v>1</v>
      </c>
      <c r="AC33" s="10">
        <v>4</v>
      </c>
      <c r="AD33" s="6">
        <v>1</v>
      </c>
      <c r="AE33" s="6">
        <v>1</v>
      </c>
      <c r="AF33" s="6">
        <v>1</v>
      </c>
      <c r="AG33" s="6">
        <v>1</v>
      </c>
      <c r="AH33" s="6">
        <v>1</v>
      </c>
      <c r="AI33" s="6">
        <v>1</v>
      </c>
      <c r="AJ33" s="6">
        <v>1</v>
      </c>
      <c r="AK33" s="6">
        <v>1</v>
      </c>
      <c r="AL33" s="6">
        <v>1</v>
      </c>
      <c r="AM33" s="6">
        <v>1</v>
      </c>
      <c r="AN33" s="6">
        <v>1</v>
      </c>
      <c r="AO33" s="6">
        <v>1</v>
      </c>
      <c r="AP33" s="8">
        <v>2</v>
      </c>
      <c r="AQ33" s="10">
        <v>4</v>
      </c>
      <c r="AR33" s="10">
        <v>4</v>
      </c>
      <c r="AS33" s="10">
        <v>4</v>
      </c>
      <c r="AT33" s="10">
        <v>4</v>
      </c>
      <c r="AU33" s="10">
        <v>4</v>
      </c>
      <c r="AV33" s="6"/>
      <c r="AW33" s="10">
        <v>4</v>
      </c>
      <c r="AX33" s="6">
        <v>1</v>
      </c>
      <c r="AY33" s="6"/>
      <c r="AZ33" s="6"/>
      <c r="BA33" s="6"/>
      <c r="BB33" s="6"/>
      <c r="BC33" s="6">
        <v>1</v>
      </c>
      <c r="BD33" s="6"/>
      <c r="BE33" s="6"/>
      <c r="BF33" s="6"/>
      <c r="BG33" s="6"/>
      <c r="BH33" s="6">
        <v>1</v>
      </c>
      <c r="BI33" s="6">
        <v>1</v>
      </c>
      <c r="BJ33" s="6">
        <v>1</v>
      </c>
      <c r="BK33" s="6"/>
      <c r="BL33" s="6">
        <v>1</v>
      </c>
      <c r="BM33" s="6"/>
      <c r="BN33" s="6"/>
      <c r="BO33" s="6"/>
      <c r="BP33" s="6">
        <v>1</v>
      </c>
      <c r="BQ33" s="6"/>
      <c r="BR33" s="6">
        <v>1</v>
      </c>
      <c r="BS33" s="6"/>
      <c r="BT33" s="6"/>
      <c r="BU33" s="6">
        <v>1</v>
      </c>
      <c r="BV33" s="6"/>
      <c r="BW33" s="6">
        <v>1</v>
      </c>
      <c r="BX33" s="6"/>
      <c r="BY33" s="6">
        <v>1</v>
      </c>
      <c r="BZ33" s="8">
        <v>2</v>
      </c>
      <c r="CA33" s="6">
        <v>1</v>
      </c>
      <c r="CB33" s="6">
        <v>1</v>
      </c>
      <c r="CC33" s="6"/>
      <c r="CD33" s="6"/>
      <c r="CE33" s="6">
        <v>1</v>
      </c>
      <c r="CF33" s="6">
        <v>1</v>
      </c>
      <c r="CG33" s="6"/>
      <c r="CH33" s="6">
        <v>1</v>
      </c>
      <c r="CI33" s="6"/>
      <c r="CJ33" s="6"/>
      <c r="CK33" s="6">
        <v>1</v>
      </c>
      <c r="CL33" s="6">
        <v>1</v>
      </c>
      <c r="CM33" s="6"/>
    </row>
    <row r="34" spans="1:91">
      <c r="A34" s="2" t="s">
        <v>31</v>
      </c>
      <c r="B34" s="11">
        <f>(C34+D34+E34+G34+H34+I34+J34+K34+L34+M34+N34+P34+Q34+R34+S34)/(C34+F34+G34+H34+J34+L34+M34+O34+P34+Q34+R34)</f>
        <v>1.6</v>
      </c>
      <c r="C34" s="6">
        <v>1</v>
      </c>
      <c r="D34" s="8">
        <v>2</v>
      </c>
      <c r="E34" s="8">
        <v>2</v>
      </c>
      <c r="F34" s="10">
        <v>4</v>
      </c>
      <c r="G34" s="6">
        <v>1</v>
      </c>
      <c r="H34" s="6">
        <v>1</v>
      </c>
      <c r="I34" s="8">
        <v>2</v>
      </c>
      <c r="J34" s="6">
        <v>1</v>
      </c>
      <c r="K34" s="9">
        <v>5</v>
      </c>
      <c r="L34" s="6">
        <v>1</v>
      </c>
      <c r="M34" s="6">
        <v>1</v>
      </c>
      <c r="N34" s="8">
        <v>2</v>
      </c>
      <c r="O34" s="10">
        <v>2</v>
      </c>
      <c r="P34" s="6">
        <v>1</v>
      </c>
      <c r="Q34" s="6">
        <v>1</v>
      </c>
      <c r="R34" s="6">
        <v>1</v>
      </c>
      <c r="S34" s="8">
        <v>2</v>
      </c>
      <c r="T34" s="6">
        <v>1</v>
      </c>
      <c r="U34" s="6">
        <v>1</v>
      </c>
      <c r="V34" s="6">
        <v>1</v>
      </c>
      <c r="W34" s="8">
        <v>2</v>
      </c>
      <c r="X34" s="8">
        <v>2</v>
      </c>
      <c r="Y34" s="6">
        <v>1</v>
      </c>
      <c r="Z34" s="10">
        <v>2</v>
      </c>
      <c r="AA34" s="8">
        <v>2</v>
      </c>
      <c r="AB34" s="10">
        <v>4</v>
      </c>
      <c r="AC34" s="6">
        <v>1</v>
      </c>
      <c r="AD34" s="6">
        <v>1</v>
      </c>
      <c r="AE34" s="8">
        <v>2</v>
      </c>
      <c r="AF34" s="6">
        <v>1</v>
      </c>
      <c r="AG34" s="8">
        <v>2</v>
      </c>
      <c r="AH34" s="6">
        <v>1</v>
      </c>
      <c r="AI34" s="6">
        <v>1</v>
      </c>
      <c r="AJ34" s="10">
        <v>2</v>
      </c>
      <c r="AK34" s="6">
        <v>1</v>
      </c>
      <c r="AL34" s="8">
        <v>2</v>
      </c>
      <c r="AM34" s="6">
        <v>1</v>
      </c>
      <c r="AN34" s="10">
        <v>4</v>
      </c>
      <c r="AO34" s="10">
        <v>4</v>
      </c>
      <c r="AP34" s="10">
        <v>4</v>
      </c>
      <c r="AQ34" s="6">
        <v>1</v>
      </c>
      <c r="AR34" s="6">
        <v>1</v>
      </c>
      <c r="AS34" s="6">
        <v>1</v>
      </c>
      <c r="AT34" s="6">
        <v>1</v>
      </c>
      <c r="AU34" s="6">
        <v>1</v>
      </c>
      <c r="AV34" s="6"/>
      <c r="AW34" s="6">
        <v>1</v>
      </c>
      <c r="AX34" s="6">
        <v>1</v>
      </c>
      <c r="AY34" s="6"/>
      <c r="AZ34" s="6"/>
      <c r="BA34" s="6"/>
      <c r="BB34" s="6"/>
      <c r="BC34" s="8">
        <v>2</v>
      </c>
      <c r="BD34" s="6"/>
      <c r="BE34" s="6"/>
      <c r="BF34" s="6"/>
      <c r="BG34" s="6"/>
      <c r="BH34" s="6">
        <v>1</v>
      </c>
      <c r="BI34" s="6">
        <v>1</v>
      </c>
      <c r="BJ34" s="6">
        <v>1</v>
      </c>
      <c r="BK34" s="6"/>
      <c r="BL34" s="6">
        <v>1</v>
      </c>
      <c r="BM34" s="6"/>
      <c r="BN34" s="6"/>
      <c r="BO34" s="6"/>
      <c r="BP34" s="8">
        <v>2</v>
      </c>
      <c r="BQ34" s="6"/>
      <c r="BR34" s="6">
        <v>1</v>
      </c>
      <c r="BS34" s="6"/>
      <c r="BT34" s="6"/>
      <c r="BU34" s="8">
        <v>2</v>
      </c>
      <c r="BV34" s="6"/>
      <c r="BW34" s="10">
        <v>2</v>
      </c>
      <c r="BX34" s="6"/>
      <c r="BY34" s="10">
        <v>2</v>
      </c>
      <c r="BZ34" s="10">
        <v>2</v>
      </c>
      <c r="CA34" s="6">
        <v>1</v>
      </c>
      <c r="CB34" s="6">
        <v>1</v>
      </c>
      <c r="CC34" s="6"/>
      <c r="CD34" s="6"/>
      <c r="CE34" s="6">
        <v>1</v>
      </c>
      <c r="CF34" s="6">
        <v>1</v>
      </c>
      <c r="CG34" s="6"/>
      <c r="CH34" s="6">
        <v>1</v>
      </c>
      <c r="CI34" s="6"/>
      <c r="CJ34" s="6"/>
      <c r="CK34" s="6">
        <v>1</v>
      </c>
      <c r="CL34" s="6">
        <v>1</v>
      </c>
      <c r="CM34" s="6"/>
    </row>
    <row r="35" spans="1:91">
      <c r="A35" s="2" t="s">
        <v>32</v>
      </c>
      <c r="B35" s="11">
        <f>(C35+D35+E35+H35+I35+J35+K35+L35+M35+O35+Q35+S35)/(C35+F35+G35+J35+K35+L35+N35+O35+P35+Q35+R35)</f>
        <v>1.125</v>
      </c>
      <c r="C35" s="6">
        <v>1</v>
      </c>
      <c r="D35" s="8">
        <v>2</v>
      </c>
      <c r="E35" s="8">
        <v>2</v>
      </c>
      <c r="F35" s="10">
        <v>2</v>
      </c>
      <c r="G35" s="10">
        <v>2</v>
      </c>
      <c r="H35" s="8">
        <v>2</v>
      </c>
      <c r="I35" s="8">
        <v>2</v>
      </c>
      <c r="J35" s="6">
        <v>1</v>
      </c>
      <c r="K35" s="6">
        <v>1</v>
      </c>
      <c r="L35" s="6">
        <v>1</v>
      </c>
      <c r="M35" s="8">
        <v>2</v>
      </c>
      <c r="N35" s="10">
        <v>2</v>
      </c>
      <c r="O35" s="6">
        <v>1</v>
      </c>
      <c r="P35" s="10">
        <v>2</v>
      </c>
      <c r="Q35" s="6">
        <v>1</v>
      </c>
      <c r="R35" s="10">
        <v>2</v>
      </c>
      <c r="S35" s="8">
        <v>2</v>
      </c>
      <c r="T35" s="6">
        <v>1</v>
      </c>
      <c r="U35" s="6">
        <v>1</v>
      </c>
      <c r="V35" s="6">
        <v>1</v>
      </c>
      <c r="W35" s="8">
        <v>2</v>
      </c>
      <c r="X35" s="6">
        <v>1</v>
      </c>
      <c r="Y35" s="6">
        <v>1</v>
      </c>
      <c r="Z35" s="6">
        <v>1</v>
      </c>
      <c r="AA35" s="8">
        <v>2</v>
      </c>
      <c r="AB35" s="10">
        <v>2</v>
      </c>
      <c r="AC35" s="10">
        <v>2</v>
      </c>
      <c r="AD35" s="8">
        <v>2</v>
      </c>
      <c r="AE35" s="8">
        <v>2</v>
      </c>
      <c r="AF35" s="6">
        <v>1</v>
      </c>
      <c r="AG35" s="6">
        <v>1</v>
      </c>
      <c r="AH35" s="6">
        <v>1</v>
      </c>
      <c r="AI35" s="8">
        <v>2</v>
      </c>
      <c r="AJ35" s="6">
        <v>1</v>
      </c>
      <c r="AK35" s="6">
        <v>1</v>
      </c>
      <c r="AL35" s="8">
        <v>2</v>
      </c>
      <c r="AM35" s="10">
        <v>2</v>
      </c>
      <c r="AN35" s="10">
        <v>2</v>
      </c>
      <c r="AO35" s="10">
        <v>2</v>
      </c>
      <c r="AP35" s="10">
        <v>2</v>
      </c>
      <c r="AQ35" s="10">
        <v>2</v>
      </c>
      <c r="AR35" s="10">
        <v>2</v>
      </c>
      <c r="AS35" s="10">
        <v>2</v>
      </c>
      <c r="AT35" s="10">
        <v>2</v>
      </c>
      <c r="AU35" s="10">
        <v>2</v>
      </c>
      <c r="AV35" s="6"/>
      <c r="AW35" s="10">
        <v>2</v>
      </c>
      <c r="AX35" s="6">
        <v>1</v>
      </c>
      <c r="AY35" s="6"/>
      <c r="AZ35" s="6"/>
      <c r="BA35" s="6"/>
      <c r="BB35" s="6"/>
      <c r="BC35" s="8">
        <v>2</v>
      </c>
      <c r="BD35" s="6"/>
      <c r="BE35" s="6"/>
      <c r="BF35" s="6"/>
      <c r="BG35" s="6"/>
      <c r="BH35" s="10">
        <v>2</v>
      </c>
      <c r="BI35" s="6">
        <v>1</v>
      </c>
      <c r="BJ35" s="6">
        <v>1</v>
      </c>
      <c r="BK35" s="6"/>
      <c r="BL35" s="6">
        <v>1</v>
      </c>
      <c r="BM35" s="6"/>
      <c r="BN35" s="6"/>
      <c r="BO35" s="6"/>
      <c r="BP35" s="10">
        <v>2</v>
      </c>
      <c r="BQ35" s="6"/>
      <c r="BR35" s="10">
        <v>2</v>
      </c>
      <c r="BS35" s="6"/>
      <c r="BT35" s="6"/>
      <c r="BU35" s="10">
        <v>2</v>
      </c>
      <c r="BV35" s="6"/>
      <c r="BW35" s="6">
        <v>1</v>
      </c>
      <c r="BX35" s="6"/>
      <c r="BY35" s="10">
        <v>2</v>
      </c>
      <c r="BZ35" s="6">
        <v>1</v>
      </c>
      <c r="CA35" s="10">
        <v>2</v>
      </c>
      <c r="CB35" s="10">
        <v>2</v>
      </c>
      <c r="CC35" s="6"/>
      <c r="CD35" s="6"/>
      <c r="CE35" s="6">
        <v>1</v>
      </c>
      <c r="CF35" s="6">
        <v>1</v>
      </c>
      <c r="CG35" s="6"/>
      <c r="CH35" s="10">
        <v>2</v>
      </c>
      <c r="CI35" s="6"/>
      <c r="CJ35" s="6"/>
      <c r="CK35" s="6">
        <v>1</v>
      </c>
      <c r="CL35" s="8">
        <v>2</v>
      </c>
      <c r="CM35" s="6"/>
    </row>
    <row r="36" spans="1:91">
      <c r="A36" s="2" t="s">
        <v>34</v>
      </c>
      <c r="B36" s="11">
        <f>(C36+D36+E36+H36+J36+L36+M36+N36+O36+P36+Q36+R36+S36)/(E36+F36+G36+I36+K36+M36+N36+O36+P36+Q36+R36+S36)</f>
        <v>1.1111111111111112</v>
      </c>
      <c r="C36" s="8">
        <v>2</v>
      </c>
      <c r="D36" s="8">
        <v>4</v>
      </c>
      <c r="E36" s="6">
        <v>1</v>
      </c>
      <c r="F36" s="10">
        <v>2</v>
      </c>
      <c r="G36" s="10">
        <v>4</v>
      </c>
      <c r="H36" s="8">
        <v>2</v>
      </c>
      <c r="I36" s="10">
        <v>2</v>
      </c>
      <c r="J36" s="8">
        <v>2</v>
      </c>
      <c r="K36" s="10">
        <v>2</v>
      </c>
      <c r="L36" s="8">
        <v>2</v>
      </c>
      <c r="M36" s="6">
        <v>1</v>
      </c>
      <c r="N36" s="6">
        <v>1</v>
      </c>
      <c r="O36" s="6">
        <v>1</v>
      </c>
      <c r="P36" s="6">
        <v>1</v>
      </c>
      <c r="Q36" s="6">
        <v>1</v>
      </c>
      <c r="R36" s="6">
        <v>1</v>
      </c>
      <c r="S36" s="6">
        <v>1</v>
      </c>
      <c r="T36" s="6">
        <v>1</v>
      </c>
      <c r="U36" s="8">
        <v>2</v>
      </c>
      <c r="V36" s="6">
        <v>1</v>
      </c>
      <c r="W36" s="10">
        <v>2</v>
      </c>
      <c r="X36" s="10">
        <v>2</v>
      </c>
      <c r="Y36" s="8">
        <v>2</v>
      </c>
      <c r="Z36" s="6">
        <v>1</v>
      </c>
      <c r="AA36" s="6">
        <v>1</v>
      </c>
      <c r="AB36" s="10">
        <v>2</v>
      </c>
      <c r="AC36" s="10">
        <v>4</v>
      </c>
      <c r="AD36" s="6">
        <v>1</v>
      </c>
      <c r="AE36" s="10">
        <v>2</v>
      </c>
      <c r="AF36" s="6">
        <v>1</v>
      </c>
      <c r="AG36" s="10">
        <v>2</v>
      </c>
      <c r="AH36" s="6">
        <v>1</v>
      </c>
      <c r="AI36" s="6">
        <v>1</v>
      </c>
      <c r="AJ36" s="6">
        <v>1</v>
      </c>
      <c r="AK36" s="6">
        <v>1</v>
      </c>
      <c r="AL36" s="6">
        <v>1</v>
      </c>
      <c r="AM36" s="6">
        <v>1</v>
      </c>
      <c r="AN36" s="10">
        <v>2</v>
      </c>
      <c r="AO36" s="10">
        <v>2</v>
      </c>
      <c r="AP36" s="10">
        <v>2</v>
      </c>
      <c r="AQ36" s="10">
        <v>4</v>
      </c>
      <c r="AR36" s="10">
        <v>4</v>
      </c>
      <c r="AS36" s="10">
        <v>4</v>
      </c>
      <c r="AT36" s="10">
        <v>4</v>
      </c>
      <c r="AU36" s="10">
        <v>4</v>
      </c>
      <c r="AV36" s="6"/>
      <c r="AW36" s="10">
        <v>4</v>
      </c>
      <c r="AX36" s="10">
        <v>2</v>
      </c>
      <c r="AY36" s="6"/>
      <c r="AZ36" s="6"/>
      <c r="BA36" s="6"/>
      <c r="BB36" s="6"/>
      <c r="BC36" s="10">
        <v>2</v>
      </c>
      <c r="BD36" s="6"/>
      <c r="BE36" s="6"/>
      <c r="BF36" s="6"/>
      <c r="BG36" s="6"/>
      <c r="BH36" s="6">
        <v>1</v>
      </c>
      <c r="BI36" s="10">
        <v>2</v>
      </c>
      <c r="BJ36" s="10">
        <v>2</v>
      </c>
      <c r="BK36" s="6"/>
      <c r="BL36" s="10">
        <v>2</v>
      </c>
      <c r="BM36" s="6"/>
      <c r="BN36" s="6"/>
      <c r="BO36" s="6"/>
      <c r="BP36" s="10">
        <v>2</v>
      </c>
      <c r="BQ36" s="6"/>
      <c r="BR36" s="6">
        <v>1</v>
      </c>
      <c r="BS36" s="6"/>
      <c r="BT36" s="6"/>
      <c r="BU36" s="6">
        <v>1</v>
      </c>
      <c r="BV36" s="6"/>
      <c r="BW36" s="6">
        <v>1</v>
      </c>
      <c r="BX36" s="6"/>
      <c r="BY36" s="6">
        <v>1</v>
      </c>
      <c r="BZ36" s="6">
        <v>1</v>
      </c>
      <c r="CA36" s="6">
        <v>1</v>
      </c>
      <c r="CB36" s="6">
        <v>1</v>
      </c>
      <c r="CC36" s="6"/>
      <c r="CD36" s="6"/>
      <c r="CE36" s="6">
        <v>1</v>
      </c>
      <c r="CF36" s="6">
        <v>1</v>
      </c>
      <c r="CG36" s="6"/>
      <c r="CH36" s="6">
        <v>1</v>
      </c>
      <c r="CI36" s="6"/>
      <c r="CJ36" s="6"/>
      <c r="CK36" s="6">
        <v>1</v>
      </c>
      <c r="CL36" s="6">
        <v>1</v>
      </c>
      <c r="CM36" s="6"/>
    </row>
    <row r="37" spans="1:91">
      <c r="A37" s="2" t="s">
        <v>35</v>
      </c>
      <c r="B37" s="11">
        <f>(C37+D37+E37+F37+G37+H37+I37+J37+K37+L37+M37+N37+O37+P37+R37+S37)/(C37+F37+G37+H37+I37+J37+K37+L37+M37+N37+O37+P37+Q37+R37)</f>
        <v>1.5333333333333334</v>
      </c>
      <c r="C37" s="6">
        <v>1</v>
      </c>
      <c r="D37" s="8">
        <v>4</v>
      </c>
      <c r="E37" s="8">
        <v>4</v>
      </c>
      <c r="F37" s="6">
        <v>1</v>
      </c>
      <c r="G37" s="6">
        <v>1</v>
      </c>
      <c r="H37" s="6">
        <v>1</v>
      </c>
      <c r="I37" s="6">
        <v>1</v>
      </c>
      <c r="J37" s="6">
        <v>1</v>
      </c>
      <c r="K37" s="6">
        <v>1</v>
      </c>
      <c r="L37" s="6">
        <v>1</v>
      </c>
      <c r="M37" s="6">
        <v>1</v>
      </c>
      <c r="N37" s="6">
        <v>1</v>
      </c>
      <c r="O37" s="6">
        <v>1</v>
      </c>
      <c r="P37" s="6">
        <v>1</v>
      </c>
      <c r="Q37" s="10">
        <v>2</v>
      </c>
      <c r="R37" s="6">
        <v>1</v>
      </c>
      <c r="S37" s="8">
        <v>2</v>
      </c>
      <c r="T37" s="6">
        <v>1</v>
      </c>
      <c r="U37" s="6">
        <v>1</v>
      </c>
      <c r="V37" s="6">
        <v>1</v>
      </c>
      <c r="W37" s="6">
        <v>1</v>
      </c>
      <c r="X37" s="6">
        <v>1</v>
      </c>
      <c r="Y37" s="6">
        <v>1</v>
      </c>
      <c r="Z37" s="6">
        <v>1</v>
      </c>
      <c r="AA37" s="8">
        <v>2</v>
      </c>
      <c r="AB37" s="6">
        <v>1</v>
      </c>
      <c r="AC37" s="6">
        <v>1</v>
      </c>
      <c r="AD37" s="6">
        <v>1</v>
      </c>
      <c r="AE37" s="6">
        <v>1</v>
      </c>
      <c r="AF37" s="6">
        <v>1</v>
      </c>
      <c r="AG37" s="6">
        <v>1</v>
      </c>
      <c r="AH37" s="6">
        <v>1</v>
      </c>
      <c r="AI37" s="6">
        <v>1</v>
      </c>
      <c r="AJ37" s="6">
        <v>1</v>
      </c>
      <c r="AK37" s="10">
        <v>2</v>
      </c>
      <c r="AL37" s="8">
        <v>2</v>
      </c>
      <c r="AM37" s="6">
        <v>1</v>
      </c>
      <c r="AN37" s="6">
        <v>1</v>
      </c>
      <c r="AO37" s="6">
        <v>1</v>
      </c>
      <c r="AP37" s="6">
        <v>1</v>
      </c>
      <c r="AQ37" s="6">
        <v>1</v>
      </c>
      <c r="AR37" s="6">
        <v>1</v>
      </c>
      <c r="AS37" s="6">
        <v>1</v>
      </c>
      <c r="AT37" s="6">
        <v>1</v>
      </c>
      <c r="AU37" s="6">
        <v>1</v>
      </c>
      <c r="AV37" s="6"/>
      <c r="AW37" s="6">
        <v>1</v>
      </c>
      <c r="AX37" s="6">
        <v>1</v>
      </c>
      <c r="AY37" s="6"/>
      <c r="AZ37" s="6"/>
      <c r="BA37" s="6"/>
      <c r="BB37" s="6"/>
      <c r="BC37" s="6">
        <v>1</v>
      </c>
      <c r="BD37" s="6"/>
      <c r="BE37" s="6"/>
      <c r="BF37" s="6"/>
      <c r="BG37" s="6"/>
      <c r="BH37" s="6">
        <v>1</v>
      </c>
      <c r="BI37" s="6">
        <v>1</v>
      </c>
      <c r="BJ37" s="6">
        <v>1</v>
      </c>
      <c r="BK37" s="6"/>
      <c r="BL37" s="10">
        <v>2</v>
      </c>
      <c r="BM37" s="6"/>
      <c r="BN37" s="6"/>
      <c r="BO37" s="6"/>
      <c r="BP37" s="6">
        <v>1</v>
      </c>
      <c r="BQ37" s="6"/>
      <c r="BR37" s="6">
        <v>1</v>
      </c>
      <c r="BS37" s="6"/>
      <c r="BT37" s="6"/>
      <c r="BU37" s="6">
        <v>1</v>
      </c>
      <c r="BV37" s="6"/>
      <c r="BW37" s="6">
        <v>1</v>
      </c>
      <c r="BX37" s="6"/>
      <c r="BY37" s="6">
        <v>1</v>
      </c>
      <c r="BZ37" s="6">
        <v>1</v>
      </c>
      <c r="CA37" s="6">
        <v>1</v>
      </c>
      <c r="CB37" s="6">
        <v>1</v>
      </c>
      <c r="CC37" s="6"/>
      <c r="CD37" s="6"/>
      <c r="CE37" s="10">
        <v>2</v>
      </c>
      <c r="CF37" s="10">
        <v>2</v>
      </c>
      <c r="CG37" s="6"/>
      <c r="CH37" s="6">
        <v>1</v>
      </c>
      <c r="CI37" s="6"/>
      <c r="CJ37" s="6"/>
      <c r="CK37" s="6">
        <v>1</v>
      </c>
      <c r="CL37" s="6">
        <v>1</v>
      </c>
      <c r="CM37" s="6"/>
    </row>
    <row r="38" spans="1:91">
      <c r="A38" s="2" t="s">
        <v>36</v>
      </c>
      <c r="B38" s="11">
        <f>(C38+D38+E38+G38+H38+J38+L38+M38+N38+O38+P38+Q38+R38+S38)/(D38+F38+G38+I38+K38)</f>
        <v>4.125</v>
      </c>
      <c r="C38" s="8">
        <v>2</v>
      </c>
      <c r="D38" s="6">
        <v>1</v>
      </c>
      <c r="E38" s="8">
        <v>2</v>
      </c>
      <c r="F38" s="10">
        <v>2</v>
      </c>
      <c r="G38" s="6">
        <v>1</v>
      </c>
      <c r="H38" s="8">
        <v>4</v>
      </c>
      <c r="I38" s="10">
        <v>2</v>
      </c>
      <c r="J38" s="9">
        <v>5</v>
      </c>
      <c r="K38" s="10">
        <v>2</v>
      </c>
      <c r="L38" s="8">
        <v>2</v>
      </c>
      <c r="M38" s="8">
        <v>2</v>
      </c>
      <c r="N38" s="8">
        <v>2</v>
      </c>
      <c r="O38" s="8">
        <v>2</v>
      </c>
      <c r="P38" s="8">
        <v>2</v>
      </c>
      <c r="Q38" s="8">
        <v>2</v>
      </c>
      <c r="R38" s="8">
        <v>2</v>
      </c>
      <c r="S38" s="8">
        <v>4</v>
      </c>
      <c r="T38" s="8">
        <v>2</v>
      </c>
      <c r="U38" s="8">
        <v>2</v>
      </c>
      <c r="V38" s="8">
        <v>2</v>
      </c>
      <c r="W38" s="10">
        <v>2</v>
      </c>
      <c r="X38" s="10">
        <v>2</v>
      </c>
      <c r="Y38" s="6">
        <v>1</v>
      </c>
      <c r="Z38" s="6">
        <v>1</v>
      </c>
      <c r="AA38" s="6">
        <v>1</v>
      </c>
      <c r="AB38" s="10">
        <v>2</v>
      </c>
      <c r="AC38" s="6">
        <v>1</v>
      </c>
      <c r="AD38" s="8">
        <v>2</v>
      </c>
      <c r="AE38" s="10">
        <v>2</v>
      </c>
      <c r="AF38" s="8">
        <v>2</v>
      </c>
      <c r="AG38" s="10">
        <v>2</v>
      </c>
      <c r="AH38" s="8">
        <v>2</v>
      </c>
      <c r="AI38" s="8">
        <v>2</v>
      </c>
      <c r="AJ38" s="8">
        <v>2</v>
      </c>
      <c r="AK38" s="8">
        <v>2</v>
      </c>
      <c r="AL38" s="8">
        <v>2</v>
      </c>
      <c r="AM38" s="8">
        <v>2</v>
      </c>
      <c r="AN38" s="10">
        <v>2</v>
      </c>
      <c r="AO38" s="10">
        <v>2</v>
      </c>
      <c r="AP38" s="10">
        <v>2</v>
      </c>
      <c r="AQ38" s="10">
        <v>2</v>
      </c>
      <c r="AR38" s="6">
        <v>1</v>
      </c>
      <c r="AS38" s="10">
        <v>2</v>
      </c>
      <c r="AT38" s="6">
        <v>1</v>
      </c>
      <c r="AU38" s="6">
        <v>1</v>
      </c>
      <c r="AV38" s="6"/>
      <c r="AW38" s="6">
        <v>1</v>
      </c>
      <c r="AX38" s="10">
        <v>2</v>
      </c>
      <c r="AY38" s="6"/>
      <c r="AZ38" s="6"/>
      <c r="BA38" s="6"/>
      <c r="BB38" s="6"/>
      <c r="BC38" s="10">
        <v>2</v>
      </c>
      <c r="BD38" s="6"/>
      <c r="BE38" s="6"/>
      <c r="BF38" s="6"/>
      <c r="BG38" s="6"/>
      <c r="BH38" s="8">
        <v>2</v>
      </c>
      <c r="BI38" s="10">
        <v>2</v>
      </c>
      <c r="BJ38" s="10">
        <v>2</v>
      </c>
      <c r="BK38" s="6"/>
      <c r="BL38" s="10">
        <v>2</v>
      </c>
      <c r="BM38" s="6"/>
      <c r="BN38" s="6"/>
      <c r="BO38" s="6"/>
      <c r="BP38" s="10">
        <v>2</v>
      </c>
      <c r="BQ38" s="6"/>
      <c r="BR38" s="8">
        <v>2</v>
      </c>
      <c r="BS38" s="6"/>
      <c r="BT38" s="6"/>
      <c r="BU38" s="8">
        <v>2</v>
      </c>
      <c r="BV38" s="6"/>
      <c r="BW38" s="8">
        <v>2</v>
      </c>
      <c r="BX38" s="6"/>
      <c r="BY38" s="8">
        <v>2</v>
      </c>
      <c r="BZ38" s="8">
        <v>2</v>
      </c>
      <c r="CA38" s="8">
        <v>2</v>
      </c>
      <c r="CB38" s="8">
        <v>2</v>
      </c>
      <c r="CC38" s="6"/>
      <c r="CD38" s="6"/>
      <c r="CE38" s="8">
        <v>2</v>
      </c>
      <c r="CF38" s="8">
        <v>2</v>
      </c>
      <c r="CG38" s="6"/>
      <c r="CH38" s="8">
        <v>2</v>
      </c>
      <c r="CI38" s="6"/>
      <c r="CJ38" s="6"/>
      <c r="CK38" s="8">
        <v>2</v>
      </c>
      <c r="CL38" s="8">
        <v>2</v>
      </c>
      <c r="CM38" s="6"/>
    </row>
    <row r="39" spans="1:91">
      <c r="A39" s="2" t="s">
        <v>37</v>
      </c>
      <c r="B39" s="11">
        <f>(C39+D39+E39+H39+J39+K39+L39+M39+O39+P39+Q39+R39+S39)/(C39+F39+G39+I39+J39+K39+L39+N39+O39+Q39)</f>
        <v>1.6428571428571428</v>
      </c>
      <c r="C39" s="6">
        <v>1</v>
      </c>
      <c r="D39" s="8">
        <v>2</v>
      </c>
      <c r="E39" s="8">
        <v>2</v>
      </c>
      <c r="F39" s="10">
        <v>2</v>
      </c>
      <c r="G39" s="10">
        <v>2</v>
      </c>
      <c r="H39" s="8">
        <v>2</v>
      </c>
      <c r="I39" s="10">
        <v>2</v>
      </c>
      <c r="J39" s="6">
        <v>1</v>
      </c>
      <c r="K39" s="6">
        <v>1</v>
      </c>
      <c r="L39" s="6">
        <v>1</v>
      </c>
      <c r="M39" s="9">
        <v>5</v>
      </c>
      <c r="N39" s="10">
        <v>2</v>
      </c>
      <c r="O39" s="6">
        <v>1</v>
      </c>
      <c r="P39" s="8">
        <v>2</v>
      </c>
      <c r="Q39" s="6">
        <v>1</v>
      </c>
      <c r="R39" s="8">
        <v>2</v>
      </c>
      <c r="S39" s="8">
        <v>2</v>
      </c>
      <c r="T39" s="6">
        <v>1</v>
      </c>
      <c r="U39" s="6">
        <v>1</v>
      </c>
      <c r="V39" s="6">
        <v>1</v>
      </c>
      <c r="W39" s="10">
        <v>2</v>
      </c>
      <c r="X39" s="6">
        <v>1</v>
      </c>
      <c r="Y39" s="6">
        <v>1</v>
      </c>
      <c r="Z39" s="6">
        <v>1</v>
      </c>
      <c r="AA39" s="8">
        <v>2</v>
      </c>
      <c r="AB39" s="10">
        <v>2</v>
      </c>
      <c r="AC39" s="10">
        <v>2</v>
      </c>
      <c r="AD39" s="8">
        <v>2</v>
      </c>
      <c r="AE39" s="10">
        <v>2</v>
      </c>
      <c r="AF39" s="6">
        <v>1</v>
      </c>
      <c r="AG39" s="6">
        <v>1</v>
      </c>
      <c r="AH39" s="6">
        <v>1</v>
      </c>
      <c r="AI39" s="8">
        <v>2</v>
      </c>
      <c r="AJ39" s="6">
        <v>1</v>
      </c>
      <c r="AK39" s="6">
        <v>1</v>
      </c>
      <c r="AL39" s="8">
        <v>2</v>
      </c>
      <c r="AM39" s="8">
        <v>2</v>
      </c>
      <c r="AN39" s="10">
        <v>2</v>
      </c>
      <c r="AO39" s="10">
        <v>2</v>
      </c>
      <c r="AP39" s="10">
        <v>2</v>
      </c>
      <c r="AQ39" s="10">
        <v>2</v>
      </c>
      <c r="AR39" s="10">
        <v>2</v>
      </c>
      <c r="AS39" s="10">
        <v>2</v>
      </c>
      <c r="AT39" s="10">
        <v>2</v>
      </c>
      <c r="AU39" s="10">
        <v>2</v>
      </c>
      <c r="AV39" s="6"/>
      <c r="AW39" s="10">
        <v>2</v>
      </c>
      <c r="AX39" s="6">
        <v>1</v>
      </c>
      <c r="AY39" s="6"/>
      <c r="AZ39" s="6"/>
      <c r="BA39" s="6"/>
      <c r="BB39" s="6"/>
      <c r="BC39" s="10">
        <v>2</v>
      </c>
      <c r="BD39" s="6"/>
      <c r="BE39" s="6"/>
      <c r="BF39" s="6"/>
      <c r="BG39" s="6"/>
      <c r="BH39" s="6">
        <v>1</v>
      </c>
      <c r="BI39" s="6">
        <v>1</v>
      </c>
      <c r="BJ39" s="6">
        <v>1</v>
      </c>
      <c r="BK39" s="6"/>
      <c r="BL39" s="6">
        <v>1</v>
      </c>
      <c r="BM39" s="6"/>
      <c r="BN39" s="6"/>
      <c r="BO39" s="6"/>
      <c r="BP39" s="10">
        <v>2</v>
      </c>
      <c r="BQ39" s="6"/>
      <c r="BR39" s="10">
        <v>2</v>
      </c>
      <c r="BS39" s="6"/>
      <c r="BT39" s="6"/>
      <c r="BU39" s="10">
        <v>2</v>
      </c>
      <c r="BV39" s="6"/>
      <c r="BW39" s="6">
        <v>1</v>
      </c>
      <c r="BX39" s="6"/>
      <c r="BY39" s="6">
        <v>1</v>
      </c>
      <c r="BZ39" s="6">
        <v>1</v>
      </c>
      <c r="CA39" s="6">
        <v>1</v>
      </c>
      <c r="CB39" s="6">
        <v>1</v>
      </c>
      <c r="CC39" s="6"/>
      <c r="CD39" s="6"/>
      <c r="CE39" s="6">
        <v>1</v>
      </c>
      <c r="CF39" s="6">
        <v>1</v>
      </c>
      <c r="CG39" s="6"/>
      <c r="CH39" s="8">
        <v>2</v>
      </c>
      <c r="CI39" s="6"/>
      <c r="CJ39" s="6"/>
      <c r="CK39" s="6">
        <v>1</v>
      </c>
      <c r="CL39" s="8">
        <v>2</v>
      </c>
      <c r="CM39" s="6"/>
    </row>
    <row r="40" spans="1:91">
      <c r="A40" s="2" t="s">
        <v>38</v>
      </c>
      <c r="B40" s="11">
        <f>(C40+D40+E40+F40+G40+I40+J40+K40+L40+M40+N40+P40+Q40+R40+S40)/(C40+D40+E40+F40+H40+J40+M40+O40+P40+Q40+R40)</f>
        <v>1.8461538461538463</v>
      </c>
      <c r="C40" s="6">
        <v>1</v>
      </c>
      <c r="D40" s="6">
        <v>1</v>
      </c>
      <c r="E40" s="6">
        <v>1</v>
      </c>
      <c r="F40" s="6">
        <v>1</v>
      </c>
      <c r="G40" s="8">
        <v>2</v>
      </c>
      <c r="H40" s="10">
        <v>2</v>
      </c>
      <c r="I40" s="8">
        <v>2</v>
      </c>
      <c r="J40" s="6">
        <v>1</v>
      </c>
      <c r="K40" s="9">
        <v>5</v>
      </c>
      <c r="L40" s="8">
        <v>2</v>
      </c>
      <c r="M40" s="6">
        <v>1</v>
      </c>
      <c r="N40" s="8">
        <v>2</v>
      </c>
      <c r="O40" s="10">
        <v>2</v>
      </c>
      <c r="P40" s="6">
        <v>1</v>
      </c>
      <c r="Q40" s="6">
        <v>1</v>
      </c>
      <c r="R40" s="6">
        <v>1</v>
      </c>
      <c r="S40" s="8">
        <v>2</v>
      </c>
      <c r="T40" s="6">
        <v>1</v>
      </c>
      <c r="U40" s="6">
        <v>1</v>
      </c>
      <c r="V40" s="6">
        <v>1</v>
      </c>
      <c r="W40" s="6">
        <v>1</v>
      </c>
      <c r="X40" s="6">
        <v>1</v>
      </c>
      <c r="Y40" s="6">
        <v>1</v>
      </c>
      <c r="Z40" s="10">
        <v>2</v>
      </c>
      <c r="AA40" s="6">
        <v>1</v>
      </c>
      <c r="AB40" s="6">
        <v>1</v>
      </c>
      <c r="AC40" s="6">
        <v>1</v>
      </c>
      <c r="AD40" s="10">
        <v>2</v>
      </c>
      <c r="AE40" s="6">
        <v>1</v>
      </c>
      <c r="AF40" s="6">
        <v>1</v>
      </c>
      <c r="AG40" s="6">
        <v>1</v>
      </c>
      <c r="AH40" s="6">
        <v>1</v>
      </c>
      <c r="AI40" s="6">
        <v>1</v>
      </c>
      <c r="AJ40" s="10">
        <v>2</v>
      </c>
      <c r="AK40" s="6">
        <v>1</v>
      </c>
      <c r="AL40" s="6">
        <v>1</v>
      </c>
      <c r="AM40" s="6">
        <v>1</v>
      </c>
      <c r="AN40" s="6">
        <v>1</v>
      </c>
      <c r="AO40" s="6">
        <v>1</v>
      </c>
      <c r="AP40" s="6">
        <v>1</v>
      </c>
      <c r="AQ40" s="8">
        <v>2</v>
      </c>
      <c r="AR40" s="6">
        <v>1</v>
      </c>
      <c r="AS40" s="8">
        <v>2</v>
      </c>
      <c r="AT40" s="8">
        <v>2</v>
      </c>
      <c r="AU40" s="6">
        <v>1</v>
      </c>
      <c r="AV40" s="6"/>
      <c r="AW40" s="10">
        <v>2</v>
      </c>
      <c r="AX40" s="10">
        <v>2</v>
      </c>
      <c r="AY40" s="6"/>
      <c r="AZ40" s="6"/>
      <c r="BA40" s="6"/>
      <c r="BB40" s="6"/>
      <c r="BC40" s="8">
        <v>2</v>
      </c>
      <c r="BD40" s="6"/>
      <c r="BE40" s="6"/>
      <c r="BF40" s="6"/>
      <c r="BG40" s="6"/>
      <c r="BH40" s="6">
        <v>1</v>
      </c>
      <c r="BI40" s="8">
        <v>2</v>
      </c>
      <c r="BJ40" s="6">
        <v>1</v>
      </c>
      <c r="BK40" s="6"/>
      <c r="BL40" s="6">
        <v>1</v>
      </c>
      <c r="BM40" s="6"/>
      <c r="BN40" s="6"/>
      <c r="BO40" s="6"/>
      <c r="BP40" s="8">
        <v>2</v>
      </c>
      <c r="BQ40" s="6"/>
      <c r="BR40" s="8">
        <v>2</v>
      </c>
      <c r="BS40" s="6"/>
      <c r="BT40" s="6"/>
      <c r="BU40" s="8">
        <v>2</v>
      </c>
      <c r="BV40" s="6"/>
      <c r="BW40" s="10">
        <v>2</v>
      </c>
      <c r="BX40" s="6"/>
      <c r="BY40" s="10">
        <v>2</v>
      </c>
      <c r="BZ40" s="10">
        <v>2</v>
      </c>
      <c r="CA40" s="6">
        <v>1</v>
      </c>
      <c r="CB40" s="6">
        <v>1</v>
      </c>
      <c r="CC40" s="6"/>
      <c r="CD40" s="6"/>
      <c r="CE40" s="6">
        <v>1</v>
      </c>
      <c r="CF40" s="6">
        <v>1</v>
      </c>
      <c r="CG40" s="6"/>
      <c r="CH40" s="10">
        <v>2</v>
      </c>
      <c r="CI40" s="6"/>
      <c r="CJ40" s="6"/>
      <c r="CK40" s="8">
        <v>2</v>
      </c>
      <c r="CL40" s="6">
        <v>1</v>
      </c>
      <c r="CM40" s="6"/>
    </row>
    <row r="41" spans="1:91">
      <c r="A41" s="2" t="s">
        <v>39</v>
      </c>
      <c r="B41" s="11">
        <f>(C41+D41+E41+F41+G41+H41+I41+J41+L41+M41+N41+O41+Q41+S41)/(D41+E41+G41+H41+K41+M41+O41+P41+Q41+R41)</f>
        <v>2.0769230769230771</v>
      </c>
      <c r="C41" s="9">
        <v>5</v>
      </c>
      <c r="D41" s="6">
        <v>1</v>
      </c>
      <c r="E41" s="6">
        <v>1</v>
      </c>
      <c r="F41" s="8">
        <v>2</v>
      </c>
      <c r="G41" s="6">
        <v>1</v>
      </c>
      <c r="H41" s="6">
        <v>1</v>
      </c>
      <c r="I41" s="9">
        <v>5</v>
      </c>
      <c r="J41" s="8">
        <v>2</v>
      </c>
      <c r="K41" s="10">
        <v>2</v>
      </c>
      <c r="L41" s="8">
        <v>2</v>
      </c>
      <c r="M41" s="6">
        <v>1</v>
      </c>
      <c r="N41" s="8">
        <v>2</v>
      </c>
      <c r="O41" s="6">
        <v>1</v>
      </c>
      <c r="P41" s="10">
        <v>2</v>
      </c>
      <c r="Q41" s="6">
        <v>1</v>
      </c>
      <c r="R41" s="10">
        <v>2</v>
      </c>
      <c r="S41" s="8">
        <v>2</v>
      </c>
      <c r="T41" s="6">
        <v>1</v>
      </c>
      <c r="U41" s="8">
        <v>2</v>
      </c>
      <c r="V41" s="6">
        <v>1</v>
      </c>
      <c r="W41" s="6">
        <v>1</v>
      </c>
      <c r="X41" s="10">
        <v>2</v>
      </c>
      <c r="Y41" s="6">
        <v>1</v>
      </c>
      <c r="Z41" s="6">
        <v>1</v>
      </c>
      <c r="AA41" s="6">
        <v>1</v>
      </c>
      <c r="AB41" s="6">
        <v>1</v>
      </c>
      <c r="AC41" s="6">
        <v>1</v>
      </c>
      <c r="AD41" s="6">
        <v>1</v>
      </c>
      <c r="AE41" s="6">
        <v>1</v>
      </c>
      <c r="AF41" s="6">
        <v>1</v>
      </c>
      <c r="AG41" s="10">
        <v>2</v>
      </c>
      <c r="AH41" s="6">
        <v>1</v>
      </c>
      <c r="AI41" s="6">
        <v>1</v>
      </c>
      <c r="AJ41" s="6">
        <v>1</v>
      </c>
      <c r="AK41" s="6">
        <v>1</v>
      </c>
      <c r="AL41" s="6">
        <v>1</v>
      </c>
      <c r="AM41" s="10">
        <v>2</v>
      </c>
      <c r="AN41" s="8">
        <v>2</v>
      </c>
      <c r="AO41" s="10">
        <v>2</v>
      </c>
      <c r="AP41" s="8">
        <v>2</v>
      </c>
      <c r="AQ41" s="6">
        <v>1</v>
      </c>
      <c r="AR41" s="6">
        <v>1</v>
      </c>
      <c r="AS41" s="10">
        <v>2</v>
      </c>
      <c r="AT41" s="6">
        <v>1</v>
      </c>
      <c r="AU41" s="6">
        <v>1</v>
      </c>
      <c r="AV41" s="6"/>
      <c r="AW41" s="6">
        <v>1</v>
      </c>
      <c r="AX41" s="10">
        <v>2</v>
      </c>
      <c r="AY41" s="6"/>
      <c r="AZ41" s="6"/>
      <c r="BA41" s="6"/>
      <c r="BB41" s="6"/>
      <c r="BC41" s="8">
        <v>2</v>
      </c>
      <c r="BD41" s="6"/>
      <c r="BE41" s="6"/>
      <c r="BF41" s="6"/>
      <c r="BG41" s="6"/>
      <c r="BH41" s="10">
        <v>2</v>
      </c>
      <c r="BI41" s="10">
        <v>2</v>
      </c>
      <c r="BJ41" s="10">
        <v>2</v>
      </c>
      <c r="BK41" s="6"/>
      <c r="BL41" s="10">
        <v>2</v>
      </c>
      <c r="BM41" s="6"/>
      <c r="BN41" s="6"/>
      <c r="BO41" s="6"/>
      <c r="BP41" s="8">
        <v>2</v>
      </c>
      <c r="BQ41" s="6"/>
      <c r="BR41" s="8">
        <v>2</v>
      </c>
      <c r="BS41" s="6"/>
      <c r="BT41" s="6"/>
      <c r="BU41" s="8">
        <v>2</v>
      </c>
      <c r="BV41" s="6"/>
      <c r="BW41" s="6">
        <v>1</v>
      </c>
      <c r="BX41" s="6"/>
      <c r="BY41" s="10">
        <v>2</v>
      </c>
      <c r="BZ41" s="6">
        <v>1</v>
      </c>
      <c r="CA41" s="10">
        <v>2</v>
      </c>
      <c r="CB41" s="10">
        <v>2</v>
      </c>
      <c r="CC41" s="6"/>
      <c r="CD41" s="6"/>
      <c r="CE41" s="6">
        <v>1</v>
      </c>
      <c r="CF41" s="6">
        <v>1</v>
      </c>
      <c r="CG41" s="6"/>
      <c r="CH41" s="10">
        <v>2</v>
      </c>
      <c r="CI41" s="6"/>
      <c r="CJ41" s="6"/>
      <c r="CK41" s="8">
        <v>2</v>
      </c>
      <c r="CL41" s="6">
        <v>1</v>
      </c>
      <c r="CM41" s="6"/>
    </row>
    <row r="42" spans="1:91">
      <c r="A42" s="2" t="s">
        <v>40</v>
      </c>
      <c r="B42" s="11">
        <f>(C42+E42+F42+G42+H42+J42+L42+M42+N42+O42+P42+Q42+R42+S42)/(D42+E42+I42+K42)</f>
        <v>3.7777777777777777</v>
      </c>
      <c r="C42" s="8">
        <v>2</v>
      </c>
      <c r="D42" s="10">
        <v>2</v>
      </c>
      <c r="E42" s="6">
        <v>1</v>
      </c>
      <c r="F42" s="8">
        <v>2</v>
      </c>
      <c r="G42" s="8">
        <v>2</v>
      </c>
      <c r="H42" s="8">
        <v>2</v>
      </c>
      <c r="I42" s="10">
        <v>2</v>
      </c>
      <c r="J42" s="9">
        <v>5</v>
      </c>
      <c r="K42" s="10">
        <v>4</v>
      </c>
      <c r="L42" s="8">
        <v>4</v>
      </c>
      <c r="M42" s="8">
        <v>2</v>
      </c>
      <c r="N42" s="8">
        <v>2</v>
      </c>
      <c r="O42" s="8">
        <v>2</v>
      </c>
      <c r="P42" s="8">
        <v>2</v>
      </c>
      <c r="Q42" s="8">
        <v>2</v>
      </c>
      <c r="R42" s="8">
        <v>2</v>
      </c>
      <c r="S42" s="8">
        <v>4</v>
      </c>
      <c r="T42" s="6">
        <v>1</v>
      </c>
      <c r="U42" s="8">
        <v>2</v>
      </c>
      <c r="V42" s="8">
        <v>2</v>
      </c>
      <c r="W42" s="10">
        <v>2</v>
      </c>
      <c r="X42" s="10">
        <v>4</v>
      </c>
      <c r="Y42" s="10">
        <v>2</v>
      </c>
      <c r="Z42" s="10">
        <v>2</v>
      </c>
      <c r="AA42" s="10">
        <v>2</v>
      </c>
      <c r="AB42" s="6">
        <v>1</v>
      </c>
      <c r="AC42" s="6">
        <v>1</v>
      </c>
      <c r="AD42" s="6">
        <v>1</v>
      </c>
      <c r="AE42" s="10">
        <v>2</v>
      </c>
      <c r="AF42" s="6">
        <v>1</v>
      </c>
      <c r="AG42" s="10">
        <v>4</v>
      </c>
      <c r="AH42" s="6">
        <v>1</v>
      </c>
      <c r="AI42" s="6">
        <v>1</v>
      </c>
      <c r="AJ42" s="6">
        <v>1</v>
      </c>
      <c r="AK42" s="6">
        <v>1</v>
      </c>
      <c r="AL42" s="6">
        <v>1</v>
      </c>
      <c r="AM42" s="6">
        <v>1</v>
      </c>
      <c r="AN42" s="8">
        <v>2</v>
      </c>
      <c r="AO42" s="8">
        <v>2</v>
      </c>
      <c r="AP42" s="8">
        <v>2</v>
      </c>
      <c r="AQ42" s="10">
        <v>2</v>
      </c>
      <c r="AR42" s="8">
        <v>2</v>
      </c>
      <c r="AS42" s="10">
        <v>4</v>
      </c>
      <c r="AT42" s="8">
        <v>2</v>
      </c>
      <c r="AU42" s="8">
        <v>2</v>
      </c>
      <c r="AV42" s="6"/>
      <c r="AW42" s="8">
        <v>2</v>
      </c>
      <c r="AX42" s="10">
        <v>4</v>
      </c>
      <c r="AY42" s="6"/>
      <c r="AZ42" s="6"/>
      <c r="BA42" s="6"/>
      <c r="BB42" s="6"/>
      <c r="BC42" s="10">
        <v>2</v>
      </c>
      <c r="BD42" s="6"/>
      <c r="BE42" s="6"/>
      <c r="BF42" s="6"/>
      <c r="BG42" s="6"/>
      <c r="BH42" s="8">
        <v>2</v>
      </c>
      <c r="BI42" s="10">
        <v>4</v>
      </c>
      <c r="BJ42" s="10">
        <v>4</v>
      </c>
      <c r="BK42" s="6"/>
      <c r="BL42" s="10">
        <v>4</v>
      </c>
      <c r="BM42" s="6"/>
      <c r="BN42" s="6"/>
      <c r="BO42" s="6"/>
      <c r="BP42" s="10">
        <v>2</v>
      </c>
      <c r="BQ42" s="6"/>
      <c r="BR42" s="8">
        <v>2</v>
      </c>
      <c r="BS42" s="6"/>
      <c r="BT42" s="6"/>
      <c r="BU42" s="8">
        <v>2</v>
      </c>
      <c r="BV42" s="6"/>
      <c r="BW42" s="8">
        <v>2</v>
      </c>
      <c r="BX42" s="6"/>
      <c r="BY42" s="8">
        <v>2</v>
      </c>
      <c r="BZ42" s="8">
        <v>2</v>
      </c>
      <c r="CA42" s="8">
        <v>2</v>
      </c>
      <c r="CB42" s="8">
        <v>2</v>
      </c>
      <c r="CC42" s="6"/>
      <c r="CD42" s="6"/>
      <c r="CE42" s="8">
        <v>2</v>
      </c>
      <c r="CF42" s="8">
        <v>2</v>
      </c>
      <c r="CG42" s="6"/>
      <c r="CH42" s="8">
        <v>2</v>
      </c>
      <c r="CI42" s="6"/>
      <c r="CJ42" s="6"/>
      <c r="CK42" s="8">
        <v>4</v>
      </c>
      <c r="CL42" s="8">
        <v>2</v>
      </c>
      <c r="CM42" s="6"/>
    </row>
    <row r="43" spans="1:91">
      <c r="A43" s="2" t="s">
        <v>41</v>
      </c>
      <c r="B43" s="11">
        <f>(C43+E43+F43+G43+I43+K43+N43+O43+P43+Q43+R43+S43)/(C43+D43+H43+I43+J43+L43+M43+N43+P43+Q43+S43)</f>
        <v>1</v>
      </c>
      <c r="C43" s="6">
        <v>1</v>
      </c>
      <c r="D43" s="10">
        <v>2</v>
      </c>
      <c r="E43" s="8">
        <v>2</v>
      </c>
      <c r="F43" s="8">
        <v>2</v>
      </c>
      <c r="G43" s="8">
        <v>2</v>
      </c>
      <c r="H43" s="10">
        <v>2</v>
      </c>
      <c r="I43" s="6">
        <v>1</v>
      </c>
      <c r="J43" s="10">
        <v>2</v>
      </c>
      <c r="K43" s="8">
        <v>2</v>
      </c>
      <c r="L43" s="10">
        <v>4</v>
      </c>
      <c r="M43" s="10">
        <v>2</v>
      </c>
      <c r="N43" s="6">
        <v>1</v>
      </c>
      <c r="O43" s="8">
        <v>2</v>
      </c>
      <c r="P43" s="6">
        <v>1</v>
      </c>
      <c r="Q43" s="6">
        <v>1</v>
      </c>
      <c r="R43" s="8">
        <v>2</v>
      </c>
      <c r="S43" s="6">
        <v>1</v>
      </c>
      <c r="T43" s="6">
        <v>1</v>
      </c>
      <c r="U43" s="10">
        <v>4</v>
      </c>
      <c r="V43" s="10">
        <v>2</v>
      </c>
      <c r="W43" s="10">
        <v>2</v>
      </c>
      <c r="X43" s="10">
        <v>2</v>
      </c>
      <c r="Y43" s="10">
        <v>4</v>
      </c>
      <c r="Z43" s="10">
        <v>2</v>
      </c>
      <c r="AA43" s="10">
        <v>2</v>
      </c>
      <c r="AB43" s="8">
        <v>2</v>
      </c>
      <c r="AC43" s="8">
        <v>2</v>
      </c>
      <c r="AD43" s="10">
        <v>2</v>
      </c>
      <c r="AE43" s="6">
        <v>1</v>
      </c>
      <c r="AF43" s="10">
        <v>2</v>
      </c>
      <c r="AG43" s="8">
        <v>2</v>
      </c>
      <c r="AH43" s="10">
        <v>4</v>
      </c>
      <c r="AI43" s="10">
        <v>2</v>
      </c>
      <c r="AJ43" s="8">
        <v>2</v>
      </c>
      <c r="AK43" s="6">
        <v>1</v>
      </c>
      <c r="AL43" s="6">
        <v>1</v>
      </c>
      <c r="AM43" s="8">
        <v>2</v>
      </c>
      <c r="AN43" s="10">
        <v>4</v>
      </c>
      <c r="AO43" s="6">
        <v>1</v>
      </c>
      <c r="AP43" s="6">
        <v>1</v>
      </c>
      <c r="AQ43" s="6">
        <v>1</v>
      </c>
      <c r="AR43" s="10">
        <v>2</v>
      </c>
      <c r="AS43" s="8">
        <v>2</v>
      </c>
      <c r="AT43" s="10">
        <v>4</v>
      </c>
      <c r="AU43" s="10">
        <v>2</v>
      </c>
      <c r="AV43" s="6"/>
      <c r="AW43" s="10">
        <v>2</v>
      </c>
      <c r="AX43" s="10">
        <v>2</v>
      </c>
      <c r="AY43" s="6"/>
      <c r="AZ43" s="6"/>
      <c r="BA43" s="6"/>
      <c r="BB43" s="6"/>
      <c r="BC43" s="6">
        <v>1</v>
      </c>
      <c r="BD43" s="6"/>
      <c r="BE43" s="6"/>
      <c r="BF43" s="6"/>
      <c r="BG43" s="6"/>
      <c r="BH43" s="10">
        <v>2</v>
      </c>
      <c r="BI43" s="10">
        <v>4</v>
      </c>
      <c r="BJ43" s="10">
        <v>2</v>
      </c>
      <c r="BK43" s="6"/>
      <c r="BL43" s="6">
        <v>1</v>
      </c>
      <c r="BM43" s="6"/>
      <c r="BN43" s="6"/>
      <c r="BO43" s="6"/>
      <c r="BP43" s="6">
        <v>1</v>
      </c>
      <c r="BQ43" s="6"/>
      <c r="BR43" s="10">
        <v>4</v>
      </c>
      <c r="BS43" s="6"/>
      <c r="BT43" s="6"/>
      <c r="BU43" s="6">
        <v>1</v>
      </c>
      <c r="BV43" s="6"/>
      <c r="BW43" s="10">
        <v>4</v>
      </c>
      <c r="BX43" s="6"/>
      <c r="BY43" s="8">
        <v>2</v>
      </c>
      <c r="BZ43" s="6">
        <v>1</v>
      </c>
      <c r="CA43" s="10">
        <v>2</v>
      </c>
      <c r="CB43" s="10">
        <v>4</v>
      </c>
      <c r="CC43" s="6"/>
      <c r="CD43" s="6"/>
      <c r="CE43" s="10">
        <v>4</v>
      </c>
      <c r="CF43" s="10">
        <v>2</v>
      </c>
      <c r="CG43" s="6"/>
      <c r="CH43" s="10">
        <v>2</v>
      </c>
      <c r="CI43" s="6"/>
      <c r="CJ43" s="6"/>
      <c r="CK43" s="10">
        <v>4</v>
      </c>
      <c r="CL43" s="10">
        <v>2</v>
      </c>
      <c r="CM43" s="6"/>
    </row>
    <row r="44" spans="1:91">
      <c r="A44" s="2" t="s">
        <v>42</v>
      </c>
      <c r="B44" s="11">
        <f>(C44+E44+F44+G44+I44+J44+K44+N44+O44+P44+Q44+R44+S44)/(C44+D44+H44+J44+K44+L44+M44+N44+O44+P44+Q44+R44+S44)</f>
        <v>1.1176470588235294</v>
      </c>
      <c r="C44" s="6">
        <v>1</v>
      </c>
      <c r="D44" s="10">
        <v>2</v>
      </c>
      <c r="E44" s="8">
        <v>2</v>
      </c>
      <c r="F44" s="8">
        <v>2</v>
      </c>
      <c r="G44" s="8">
        <v>4</v>
      </c>
      <c r="H44" s="10">
        <v>2</v>
      </c>
      <c r="I44" s="8">
        <v>2</v>
      </c>
      <c r="J44" s="6">
        <v>1</v>
      </c>
      <c r="K44" s="6">
        <v>1</v>
      </c>
      <c r="L44" s="10">
        <v>2</v>
      </c>
      <c r="M44" s="10">
        <v>2</v>
      </c>
      <c r="N44" s="6">
        <v>1</v>
      </c>
      <c r="O44" s="6">
        <v>1</v>
      </c>
      <c r="P44" s="6">
        <v>1</v>
      </c>
      <c r="Q44" s="6">
        <v>1</v>
      </c>
      <c r="R44" s="6">
        <v>1</v>
      </c>
      <c r="S44" s="6">
        <v>1</v>
      </c>
      <c r="T44" s="6">
        <v>1</v>
      </c>
      <c r="U44" s="10">
        <v>2</v>
      </c>
      <c r="V44" s="10">
        <v>2</v>
      </c>
      <c r="W44" s="10">
        <v>2</v>
      </c>
      <c r="X44" s="10">
        <v>2</v>
      </c>
      <c r="Y44" s="10">
        <v>2</v>
      </c>
      <c r="Z44" s="10">
        <v>2</v>
      </c>
      <c r="AA44" s="10">
        <v>2</v>
      </c>
      <c r="AB44" s="8">
        <v>2</v>
      </c>
      <c r="AC44" s="8">
        <v>2</v>
      </c>
      <c r="AD44" s="10">
        <v>2</v>
      </c>
      <c r="AE44" s="8">
        <v>2</v>
      </c>
      <c r="AF44" s="6">
        <v>1</v>
      </c>
      <c r="AG44" s="6">
        <v>1</v>
      </c>
      <c r="AH44" s="10">
        <v>2</v>
      </c>
      <c r="AI44" s="10">
        <v>2</v>
      </c>
      <c r="AJ44" s="6">
        <v>1</v>
      </c>
      <c r="AK44" s="6">
        <v>1</v>
      </c>
      <c r="AL44" s="6">
        <v>1</v>
      </c>
      <c r="AM44" s="6">
        <v>1</v>
      </c>
      <c r="AN44" s="10">
        <v>2</v>
      </c>
      <c r="AO44" s="6">
        <v>1</v>
      </c>
      <c r="AP44" s="6">
        <v>1</v>
      </c>
      <c r="AQ44" s="8">
        <v>2</v>
      </c>
      <c r="AR44" s="6">
        <v>1</v>
      </c>
      <c r="AS44" s="6">
        <v>1</v>
      </c>
      <c r="AT44" s="10">
        <v>2</v>
      </c>
      <c r="AU44" s="10">
        <v>2</v>
      </c>
      <c r="AV44" s="6"/>
      <c r="AW44" s="10">
        <v>2</v>
      </c>
      <c r="AX44" s="10">
        <v>2</v>
      </c>
      <c r="AY44" s="6"/>
      <c r="AZ44" s="6"/>
      <c r="BA44" s="6"/>
      <c r="BB44" s="6"/>
      <c r="BC44" s="6">
        <v>1</v>
      </c>
      <c r="BD44" s="6"/>
      <c r="BE44" s="6"/>
      <c r="BF44" s="6"/>
      <c r="BG44" s="6"/>
      <c r="BH44" s="6">
        <v>1</v>
      </c>
      <c r="BI44" s="10">
        <v>2</v>
      </c>
      <c r="BJ44" s="10">
        <v>2</v>
      </c>
      <c r="BK44" s="6"/>
      <c r="BL44" s="6">
        <v>1</v>
      </c>
      <c r="BM44" s="6"/>
      <c r="BN44" s="6"/>
      <c r="BO44" s="6"/>
      <c r="BP44" s="6">
        <v>1</v>
      </c>
      <c r="BQ44" s="6"/>
      <c r="BR44" s="10">
        <v>2</v>
      </c>
      <c r="BS44" s="6"/>
      <c r="BT44" s="6"/>
      <c r="BU44" s="6">
        <v>1</v>
      </c>
      <c r="BV44" s="6"/>
      <c r="BW44" s="10">
        <v>2</v>
      </c>
      <c r="BX44" s="6"/>
      <c r="BY44" s="6">
        <v>1</v>
      </c>
      <c r="BZ44" s="6">
        <v>1</v>
      </c>
      <c r="CA44" s="6">
        <v>1</v>
      </c>
      <c r="CB44" s="10">
        <v>2</v>
      </c>
      <c r="CC44" s="6"/>
      <c r="CD44" s="6"/>
      <c r="CE44" s="10">
        <v>2</v>
      </c>
      <c r="CF44" s="10">
        <v>2</v>
      </c>
      <c r="CG44" s="6"/>
      <c r="CH44" s="10">
        <v>2</v>
      </c>
      <c r="CI44" s="6"/>
      <c r="CJ44" s="6"/>
      <c r="CK44" s="10">
        <v>2</v>
      </c>
      <c r="CL44" s="10">
        <v>2</v>
      </c>
      <c r="CM44" s="6"/>
    </row>
    <row r="45" spans="1:91">
      <c r="A45" s="2" t="s">
        <v>43</v>
      </c>
      <c r="B45" s="11">
        <f>(C45+E45+F45+G45+I45+J45+K45+M45+O45+P45+Q45+R45+S45)/(C45+D45+E45+G45+H45+I45+J45+L45+M45+N45+P45+Q45+R45+S45)</f>
        <v>0.95</v>
      </c>
      <c r="C45" s="6">
        <v>1</v>
      </c>
      <c r="D45" s="10">
        <v>2</v>
      </c>
      <c r="E45" s="6">
        <v>1</v>
      </c>
      <c r="F45" s="9">
        <v>5</v>
      </c>
      <c r="G45" s="6">
        <v>1</v>
      </c>
      <c r="H45" s="10">
        <v>4</v>
      </c>
      <c r="I45" s="6">
        <v>1</v>
      </c>
      <c r="J45" s="6">
        <v>1</v>
      </c>
      <c r="K45" s="8">
        <v>2</v>
      </c>
      <c r="L45" s="10">
        <v>2</v>
      </c>
      <c r="M45" s="6">
        <v>1</v>
      </c>
      <c r="N45" s="10">
        <v>2</v>
      </c>
      <c r="O45" s="8">
        <v>2</v>
      </c>
      <c r="P45" s="6">
        <v>1</v>
      </c>
      <c r="Q45" s="6">
        <v>1</v>
      </c>
      <c r="R45" s="6">
        <v>1</v>
      </c>
      <c r="S45" s="6">
        <v>1</v>
      </c>
      <c r="T45" s="6">
        <v>1</v>
      </c>
      <c r="U45" s="10">
        <v>2</v>
      </c>
      <c r="V45" s="6">
        <v>1</v>
      </c>
      <c r="W45" s="10">
        <v>2</v>
      </c>
      <c r="X45" s="10">
        <v>2</v>
      </c>
      <c r="Y45" s="10">
        <v>2</v>
      </c>
      <c r="Z45" s="10">
        <v>2</v>
      </c>
      <c r="AA45" s="10">
        <v>2</v>
      </c>
      <c r="AB45" s="6">
        <v>1</v>
      </c>
      <c r="AC45" s="6">
        <v>1</v>
      </c>
      <c r="AD45" s="10">
        <v>4</v>
      </c>
      <c r="AE45" s="6">
        <v>1</v>
      </c>
      <c r="AF45" s="6">
        <v>1</v>
      </c>
      <c r="AG45" s="6">
        <v>1</v>
      </c>
      <c r="AH45" s="10">
        <v>2</v>
      </c>
      <c r="AI45" s="6">
        <v>1</v>
      </c>
      <c r="AJ45" s="6">
        <v>1</v>
      </c>
      <c r="AK45" s="6">
        <v>1</v>
      </c>
      <c r="AL45" s="6">
        <v>1</v>
      </c>
      <c r="AM45" s="6">
        <v>1</v>
      </c>
      <c r="AN45" s="10">
        <v>2</v>
      </c>
      <c r="AO45" s="6">
        <v>1</v>
      </c>
      <c r="AP45" s="6">
        <v>1</v>
      </c>
      <c r="AQ45" s="6">
        <v>1</v>
      </c>
      <c r="AR45" s="6">
        <v>1</v>
      </c>
      <c r="AS45" s="6">
        <v>1</v>
      </c>
      <c r="AT45" s="10">
        <v>2</v>
      </c>
      <c r="AU45" s="6">
        <v>1</v>
      </c>
      <c r="AV45" s="6"/>
      <c r="AW45" s="10">
        <v>4</v>
      </c>
      <c r="AX45" s="10">
        <v>4</v>
      </c>
      <c r="AY45" s="6"/>
      <c r="AZ45" s="6"/>
      <c r="BA45" s="6"/>
      <c r="BB45" s="6"/>
      <c r="BC45" s="6">
        <v>1</v>
      </c>
      <c r="BD45" s="6"/>
      <c r="BE45" s="6"/>
      <c r="BF45" s="6"/>
      <c r="BG45" s="6"/>
      <c r="BH45" s="6">
        <v>1</v>
      </c>
      <c r="BI45" s="10">
        <v>2</v>
      </c>
      <c r="BJ45" s="6">
        <v>1</v>
      </c>
      <c r="BK45" s="6"/>
      <c r="BL45" s="6">
        <v>1</v>
      </c>
      <c r="BM45" s="6"/>
      <c r="BN45" s="6"/>
      <c r="BO45" s="6"/>
      <c r="BP45" s="10">
        <v>2</v>
      </c>
      <c r="BQ45" s="6"/>
      <c r="BR45" s="10">
        <v>2</v>
      </c>
      <c r="BS45" s="6"/>
      <c r="BT45" s="6"/>
      <c r="BU45" s="10">
        <v>2</v>
      </c>
      <c r="BV45" s="6"/>
      <c r="BW45" s="10">
        <v>2</v>
      </c>
      <c r="BX45" s="6"/>
      <c r="BY45" s="6">
        <v>1</v>
      </c>
      <c r="BZ45" s="6">
        <v>1</v>
      </c>
      <c r="CA45" s="6">
        <v>1</v>
      </c>
      <c r="CB45" s="10">
        <v>2</v>
      </c>
      <c r="CC45" s="6"/>
      <c r="CD45" s="6"/>
      <c r="CE45" s="10">
        <v>2</v>
      </c>
      <c r="CF45" s="6">
        <v>1</v>
      </c>
      <c r="CG45" s="6"/>
      <c r="CH45" s="10">
        <v>4</v>
      </c>
      <c r="CI45" s="6"/>
      <c r="CJ45" s="6"/>
      <c r="CK45" s="10">
        <v>2</v>
      </c>
      <c r="CL45" s="6">
        <v>1</v>
      </c>
      <c r="CM45" s="6"/>
    </row>
    <row r="46" spans="1:91">
      <c r="A46" s="2" t="s">
        <v>44</v>
      </c>
      <c r="B46" s="11">
        <f>(C46+E46+F46+G46+I46+K46+M46+N46+P46+Q46+R46+S46)/(C46+D46+F46+H46+J46+L46+M46+N46+O46+P46+Q46+R46+S46)</f>
        <v>1.05</v>
      </c>
      <c r="C46" s="6">
        <v>1</v>
      </c>
      <c r="D46" s="10">
        <v>2</v>
      </c>
      <c r="E46" s="8">
        <v>2</v>
      </c>
      <c r="F46" s="6">
        <v>1</v>
      </c>
      <c r="G46" s="8">
        <v>4</v>
      </c>
      <c r="H46" s="10">
        <v>4</v>
      </c>
      <c r="I46" s="8">
        <v>2</v>
      </c>
      <c r="J46" s="10">
        <v>2</v>
      </c>
      <c r="K46" s="9">
        <v>5</v>
      </c>
      <c r="L46" s="10">
        <v>2</v>
      </c>
      <c r="M46" s="6">
        <v>1</v>
      </c>
      <c r="N46" s="6">
        <v>1</v>
      </c>
      <c r="O46" s="10">
        <v>2</v>
      </c>
      <c r="P46" s="6">
        <v>1</v>
      </c>
      <c r="Q46" s="6">
        <v>1</v>
      </c>
      <c r="R46" s="6">
        <v>1</v>
      </c>
      <c r="S46" s="6">
        <v>1</v>
      </c>
      <c r="T46" s="6">
        <v>1</v>
      </c>
      <c r="U46" s="10">
        <v>2</v>
      </c>
      <c r="V46" s="6">
        <v>1</v>
      </c>
      <c r="W46" s="10">
        <v>2</v>
      </c>
      <c r="X46" s="10">
        <v>2</v>
      </c>
      <c r="Y46" s="10">
        <v>2</v>
      </c>
      <c r="Z46" s="10">
        <v>2</v>
      </c>
      <c r="AA46" s="10">
        <v>2</v>
      </c>
      <c r="AB46" s="6">
        <v>1</v>
      </c>
      <c r="AC46" s="8">
        <v>2</v>
      </c>
      <c r="AD46" s="10">
        <v>4</v>
      </c>
      <c r="AE46" s="8">
        <v>2</v>
      </c>
      <c r="AF46" s="10">
        <v>2</v>
      </c>
      <c r="AG46" s="8">
        <v>2</v>
      </c>
      <c r="AH46" s="10">
        <v>2</v>
      </c>
      <c r="AI46" s="6">
        <v>1</v>
      </c>
      <c r="AJ46" s="10">
        <v>2</v>
      </c>
      <c r="AK46" s="6">
        <v>1</v>
      </c>
      <c r="AL46" s="6">
        <v>1</v>
      </c>
      <c r="AM46" s="6">
        <v>1</v>
      </c>
      <c r="AN46" s="10">
        <v>2</v>
      </c>
      <c r="AO46" s="6">
        <v>1</v>
      </c>
      <c r="AP46" s="6">
        <v>1</v>
      </c>
      <c r="AQ46" s="8">
        <v>2</v>
      </c>
      <c r="AR46" s="10">
        <v>2</v>
      </c>
      <c r="AS46" s="8">
        <v>4</v>
      </c>
      <c r="AT46" s="10">
        <v>2</v>
      </c>
      <c r="AU46" s="6">
        <v>1</v>
      </c>
      <c r="AV46" s="6"/>
      <c r="AW46" s="10">
        <v>4</v>
      </c>
      <c r="AX46" s="10">
        <v>4</v>
      </c>
      <c r="AY46" s="6"/>
      <c r="AZ46" s="6"/>
      <c r="BA46" s="6"/>
      <c r="BB46" s="6"/>
      <c r="BC46" s="6">
        <v>1</v>
      </c>
      <c r="BD46" s="6"/>
      <c r="BE46" s="6"/>
      <c r="BF46" s="6"/>
      <c r="BG46" s="6"/>
      <c r="BH46" s="6">
        <v>1</v>
      </c>
      <c r="BI46" s="10">
        <v>2</v>
      </c>
      <c r="BJ46" s="6">
        <v>1</v>
      </c>
      <c r="BK46" s="6"/>
      <c r="BL46" s="6">
        <v>1</v>
      </c>
      <c r="BM46" s="6"/>
      <c r="BN46" s="6"/>
      <c r="BO46" s="6"/>
      <c r="BP46" s="6">
        <v>1</v>
      </c>
      <c r="BQ46" s="6"/>
      <c r="BR46" s="10">
        <v>2</v>
      </c>
      <c r="BS46" s="6"/>
      <c r="BT46" s="6"/>
      <c r="BU46" s="6">
        <v>1</v>
      </c>
      <c r="BV46" s="6"/>
      <c r="BW46" s="10">
        <v>2</v>
      </c>
      <c r="BX46" s="6"/>
      <c r="BY46" s="10">
        <v>2</v>
      </c>
      <c r="BZ46" s="10">
        <v>2</v>
      </c>
      <c r="CA46" s="10">
        <v>2</v>
      </c>
      <c r="CB46" s="10">
        <v>2</v>
      </c>
      <c r="CC46" s="6"/>
      <c r="CD46" s="6"/>
      <c r="CE46" s="10">
        <v>2</v>
      </c>
      <c r="CF46" s="6">
        <v>1</v>
      </c>
      <c r="CG46" s="6"/>
      <c r="CH46" s="10">
        <v>4</v>
      </c>
      <c r="CI46" s="6"/>
      <c r="CJ46" s="6"/>
      <c r="CK46" s="10">
        <v>2</v>
      </c>
      <c r="CL46" s="6">
        <v>1</v>
      </c>
      <c r="CM46" s="6"/>
    </row>
    <row r="47" spans="1:91">
      <c r="A47" s="2" t="s">
        <v>45</v>
      </c>
      <c r="B47" s="11">
        <f>(C47+E47+F47+G47+I47+K47+M47+O47+Q47+S47)/(C47+D47+H47+J47+L47+N47+O47+P47+Q47+R47+S47)</f>
        <v>0.8</v>
      </c>
      <c r="C47" s="6">
        <v>1</v>
      </c>
      <c r="D47" s="10">
        <v>2</v>
      </c>
      <c r="E47" s="8">
        <v>2</v>
      </c>
      <c r="F47" s="8">
        <v>2</v>
      </c>
      <c r="G47" s="8">
        <v>2</v>
      </c>
      <c r="H47" s="10">
        <v>2</v>
      </c>
      <c r="I47" s="8">
        <v>2</v>
      </c>
      <c r="J47" s="10">
        <v>2</v>
      </c>
      <c r="K47" s="8">
        <v>2</v>
      </c>
      <c r="L47" s="10">
        <v>2</v>
      </c>
      <c r="M47" s="8">
        <v>2</v>
      </c>
      <c r="N47" s="10">
        <v>4</v>
      </c>
      <c r="O47" s="6">
        <v>1</v>
      </c>
      <c r="P47" s="10">
        <v>2</v>
      </c>
      <c r="Q47" s="6">
        <v>1</v>
      </c>
      <c r="R47" s="10">
        <v>2</v>
      </c>
      <c r="S47" s="6">
        <v>1</v>
      </c>
      <c r="T47" s="6">
        <v>1</v>
      </c>
      <c r="U47" s="10">
        <v>2</v>
      </c>
      <c r="V47" s="6">
        <v>1</v>
      </c>
      <c r="W47" s="10">
        <v>2</v>
      </c>
      <c r="X47" s="10">
        <v>2</v>
      </c>
      <c r="Y47" s="10">
        <v>2</v>
      </c>
      <c r="Z47" s="10">
        <v>2</v>
      </c>
      <c r="AA47" s="10">
        <v>2</v>
      </c>
      <c r="AB47" s="8">
        <v>2</v>
      </c>
      <c r="AC47" s="8">
        <v>2</v>
      </c>
      <c r="AD47" s="10">
        <v>2</v>
      </c>
      <c r="AE47" s="8">
        <v>2</v>
      </c>
      <c r="AF47" s="10">
        <v>2</v>
      </c>
      <c r="AG47" s="8">
        <v>2</v>
      </c>
      <c r="AH47" s="10">
        <v>2</v>
      </c>
      <c r="AI47" s="8">
        <v>2</v>
      </c>
      <c r="AJ47" s="6">
        <v>1</v>
      </c>
      <c r="AK47" s="6">
        <v>1</v>
      </c>
      <c r="AL47" s="6">
        <v>1</v>
      </c>
      <c r="AM47" s="10">
        <v>2</v>
      </c>
      <c r="AN47" s="10">
        <v>2</v>
      </c>
      <c r="AO47" s="10">
        <v>2</v>
      </c>
      <c r="AP47" s="6">
        <v>1</v>
      </c>
      <c r="AQ47" s="8">
        <v>2</v>
      </c>
      <c r="AR47" s="10">
        <v>2</v>
      </c>
      <c r="AS47" s="8">
        <v>2</v>
      </c>
      <c r="AT47" s="10">
        <v>2</v>
      </c>
      <c r="AU47" s="8">
        <v>2</v>
      </c>
      <c r="AV47" s="6"/>
      <c r="AW47" s="10">
        <v>2</v>
      </c>
      <c r="AX47" s="10">
        <v>2</v>
      </c>
      <c r="AY47" s="6"/>
      <c r="AZ47" s="6"/>
      <c r="BA47" s="6"/>
      <c r="BB47" s="6"/>
      <c r="BC47" s="6">
        <v>1</v>
      </c>
      <c r="BD47" s="6"/>
      <c r="BE47" s="6"/>
      <c r="BF47" s="6"/>
      <c r="BG47" s="6"/>
      <c r="BH47" s="10">
        <v>2</v>
      </c>
      <c r="BI47" s="10">
        <v>2</v>
      </c>
      <c r="BJ47" s="8">
        <v>2</v>
      </c>
      <c r="BK47" s="6"/>
      <c r="BL47" s="6">
        <v>1</v>
      </c>
      <c r="BM47" s="6"/>
      <c r="BN47" s="6"/>
      <c r="BO47" s="6"/>
      <c r="BP47" s="10">
        <v>4</v>
      </c>
      <c r="BQ47" s="6"/>
      <c r="BR47" s="10">
        <v>4</v>
      </c>
      <c r="BS47" s="6"/>
      <c r="BT47" s="6"/>
      <c r="BU47" s="10">
        <v>4</v>
      </c>
      <c r="BV47" s="6"/>
      <c r="BW47" s="10">
        <v>2</v>
      </c>
      <c r="BX47" s="6"/>
      <c r="BY47" s="10">
        <v>2</v>
      </c>
      <c r="BZ47" s="6">
        <v>1</v>
      </c>
      <c r="CA47" s="10">
        <v>2</v>
      </c>
      <c r="CB47" s="10">
        <v>2</v>
      </c>
      <c r="CC47" s="6"/>
      <c r="CD47" s="6"/>
      <c r="CE47" s="10">
        <v>2</v>
      </c>
      <c r="CF47" s="6">
        <v>1</v>
      </c>
      <c r="CG47" s="6"/>
      <c r="CH47" s="10">
        <v>2</v>
      </c>
      <c r="CI47" s="6"/>
      <c r="CJ47" s="6"/>
      <c r="CK47" s="10">
        <v>2</v>
      </c>
      <c r="CL47" s="6">
        <v>1</v>
      </c>
      <c r="CM47" s="6"/>
    </row>
    <row r="48" spans="1:91">
      <c r="A48" s="2" t="s">
        <v>46</v>
      </c>
      <c r="B48" s="11">
        <f>(C48+E48+F48+G48+K48+M48+O48+P48+Q48+R48+S48)/(C48+D48+H48+I48+J48+L48+N48+O48+Q48+S48)</f>
        <v>1.1666666666666667</v>
      </c>
      <c r="C48" s="6">
        <v>1</v>
      </c>
      <c r="D48" s="10">
        <v>2</v>
      </c>
      <c r="E48" s="8">
        <v>2</v>
      </c>
      <c r="F48" s="8">
        <v>2</v>
      </c>
      <c r="G48" s="8">
        <v>2</v>
      </c>
      <c r="H48" s="10">
        <v>2</v>
      </c>
      <c r="I48" s="10">
        <v>2</v>
      </c>
      <c r="J48" s="10">
        <v>2</v>
      </c>
      <c r="K48" s="8">
        <v>2</v>
      </c>
      <c r="L48" s="10">
        <v>2</v>
      </c>
      <c r="M48" s="9">
        <v>5</v>
      </c>
      <c r="N48" s="10">
        <v>4</v>
      </c>
      <c r="O48" s="6">
        <v>1</v>
      </c>
      <c r="P48" s="8">
        <v>2</v>
      </c>
      <c r="Q48" s="6">
        <v>1</v>
      </c>
      <c r="R48" s="8">
        <v>2</v>
      </c>
      <c r="S48" s="6">
        <v>1</v>
      </c>
      <c r="T48" s="6">
        <v>1</v>
      </c>
      <c r="U48" s="10">
        <v>2</v>
      </c>
      <c r="V48" s="6">
        <v>1</v>
      </c>
      <c r="W48" s="10">
        <v>2</v>
      </c>
      <c r="X48" s="10">
        <v>2</v>
      </c>
      <c r="Y48" s="10">
        <v>2</v>
      </c>
      <c r="Z48" s="10">
        <v>2</v>
      </c>
      <c r="AA48" s="10">
        <v>2</v>
      </c>
      <c r="AB48" s="8">
        <v>2</v>
      </c>
      <c r="AC48" s="8">
        <v>2</v>
      </c>
      <c r="AD48" s="10">
        <v>2</v>
      </c>
      <c r="AE48" s="10">
        <v>2</v>
      </c>
      <c r="AF48" s="10">
        <v>2</v>
      </c>
      <c r="AG48" s="8">
        <v>2</v>
      </c>
      <c r="AH48" s="10">
        <v>2</v>
      </c>
      <c r="AI48" s="8">
        <v>2</v>
      </c>
      <c r="AJ48" s="6">
        <v>1</v>
      </c>
      <c r="AK48" s="6">
        <v>1</v>
      </c>
      <c r="AL48" s="6">
        <v>1</v>
      </c>
      <c r="AM48" s="8">
        <v>2</v>
      </c>
      <c r="AN48" s="10">
        <v>2</v>
      </c>
      <c r="AO48" s="8">
        <v>2</v>
      </c>
      <c r="AP48" s="6">
        <v>1</v>
      </c>
      <c r="AQ48" s="10">
        <v>2</v>
      </c>
      <c r="AR48" s="10">
        <v>2</v>
      </c>
      <c r="AS48" s="8">
        <v>2</v>
      </c>
      <c r="AT48" s="10">
        <v>2</v>
      </c>
      <c r="AU48" s="8">
        <v>2</v>
      </c>
      <c r="AV48" s="6"/>
      <c r="AW48" s="10">
        <v>2</v>
      </c>
      <c r="AX48" s="10">
        <v>2</v>
      </c>
      <c r="AY48" s="6"/>
      <c r="AZ48" s="6"/>
      <c r="BA48" s="6"/>
      <c r="BB48" s="6"/>
      <c r="BC48" s="10">
        <v>2</v>
      </c>
      <c r="BD48" s="6"/>
      <c r="BE48" s="6"/>
      <c r="BF48" s="6"/>
      <c r="BG48" s="6"/>
      <c r="BH48" s="10">
        <v>2</v>
      </c>
      <c r="BI48" s="10">
        <v>2</v>
      </c>
      <c r="BJ48" s="8">
        <v>2</v>
      </c>
      <c r="BK48" s="6"/>
      <c r="BL48" s="6">
        <v>1</v>
      </c>
      <c r="BM48" s="6"/>
      <c r="BN48" s="6"/>
      <c r="BO48" s="6"/>
      <c r="BP48" s="10">
        <v>4</v>
      </c>
      <c r="BQ48" s="6"/>
      <c r="BR48" s="10">
        <v>4</v>
      </c>
      <c r="BS48" s="6"/>
      <c r="BT48" s="6"/>
      <c r="BU48" s="10">
        <v>4</v>
      </c>
      <c r="BV48" s="6"/>
      <c r="BW48" s="10">
        <v>2</v>
      </c>
      <c r="BX48" s="6"/>
      <c r="BY48" s="6">
        <v>1</v>
      </c>
      <c r="BZ48" s="6">
        <v>1</v>
      </c>
      <c r="CA48" s="10">
        <v>2</v>
      </c>
      <c r="CB48" s="10">
        <v>2</v>
      </c>
      <c r="CC48" s="6"/>
      <c r="CD48" s="6"/>
      <c r="CE48" s="10">
        <v>2</v>
      </c>
      <c r="CF48" s="6">
        <v>1</v>
      </c>
      <c r="CG48" s="6"/>
      <c r="CH48" s="10">
        <v>2</v>
      </c>
      <c r="CI48" s="6"/>
      <c r="CJ48" s="6"/>
      <c r="CK48" s="10">
        <v>2</v>
      </c>
      <c r="CL48" s="6">
        <v>1</v>
      </c>
      <c r="CM48" s="6"/>
    </row>
    <row r="49" spans="1:91">
      <c r="A49" s="2" t="s">
        <v>84</v>
      </c>
      <c r="B49" s="11">
        <f>(C49+E49+F49+G49+H49+K49+M49+P49+Q49+R49)/(C49+D49+H49+I49+J49+L49+M49+N49+O49+P49+Q49+R49+S49)</f>
        <v>0.63636363636363635</v>
      </c>
      <c r="C49" s="6">
        <v>1</v>
      </c>
      <c r="D49" s="10">
        <v>4</v>
      </c>
      <c r="E49" s="8">
        <v>2</v>
      </c>
      <c r="F49" s="8">
        <v>2</v>
      </c>
      <c r="G49" s="8">
        <v>2</v>
      </c>
      <c r="H49" s="6">
        <v>1</v>
      </c>
      <c r="I49" s="10">
        <v>2</v>
      </c>
      <c r="J49" s="10">
        <v>2</v>
      </c>
      <c r="K49" s="8">
        <v>2</v>
      </c>
      <c r="L49" s="10">
        <v>2</v>
      </c>
      <c r="M49" s="6">
        <v>1</v>
      </c>
      <c r="N49" s="10">
        <v>2</v>
      </c>
      <c r="O49" s="10">
        <v>2</v>
      </c>
      <c r="P49" s="6">
        <v>1</v>
      </c>
      <c r="Q49" s="6">
        <v>1</v>
      </c>
      <c r="R49" s="6">
        <v>1</v>
      </c>
      <c r="S49" s="10">
        <v>2</v>
      </c>
      <c r="T49" s="6">
        <v>1</v>
      </c>
      <c r="U49" s="10">
        <v>2</v>
      </c>
      <c r="V49" s="6">
        <v>1</v>
      </c>
      <c r="W49" s="10">
        <v>4</v>
      </c>
      <c r="X49" s="10">
        <v>4</v>
      </c>
      <c r="Y49" s="10">
        <v>4</v>
      </c>
      <c r="Z49" s="10">
        <v>4</v>
      </c>
      <c r="AA49" s="10">
        <v>4</v>
      </c>
      <c r="AB49" s="8">
        <v>2</v>
      </c>
      <c r="AC49" s="8">
        <v>2</v>
      </c>
      <c r="AD49" s="6">
        <v>1</v>
      </c>
      <c r="AE49" s="10">
        <v>2</v>
      </c>
      <c r="AF49" s="10">
        <v>2</v>
      </c>
      <c r="AG49" s="8">
        <v>2</v>
      </c>
      <c r="AH49" s="10">
        <v>2</v>
      </c>
      <c r="AI49" s="6">
        <v>1</v>
      </c>
      <c r="AJ49" s="10">
        <v>2</v>
      </c>
      <c r="AK49" s="6">
        <v>1</v>
      </c>
      <c r="AL49" s="10">
        <v>2</v>
      </c>
      <c r="AM49" s="6">
        <v>1</v>
      </c>
      <c r="AN49" s="10">
        <v>2</v>
      </c>
      <c r="AO49" s="6">
        <v>1</v>
      </c>
      <c r="AP49" s="10">
        <v>2</v>
      </c>
      <c r="AQ49" s="10">
        <v>2</v>
      </c>
      <c r="AR49" s="10">
        <v>2</v>
      </c>
      <c r="AS49" s="8">
        <v>2</v>
      </c>
      <c r="AT49" s="10">
        <v>2</v>
      </c>
      <c r="AU49" s="6">
        <v>1</v>
      </c>
      <c r="AV49" s="6"/>
      <c r="AW49" s="6">
        <v>1</v>
      </c>
      <c r="AX49" s="6">
        <v>1</v>
      </c>
      <c r="AY49" s="6"/>
      <c r="AZ49" s="6"/>
      <c r="BA49" s="6"/>
      <c r="BB49" s="6"/>
      <c r="BC49" s="10">
        <v>2</v>
      </c>
      <c r="BD49" s="6"/>
      <c r="BE49" s="6"/>
      <c r="BF49" s="6"/>
      <c r="BG49" s="6"/>
      <c r="BH49" s="10">
        <v>2</v>
      </c>
      <c r="BI49" s="10">
        <v>2</v>
      </c>
      <c r="BJ49" s="6">
        <v>1</v>
      </c>
      <c r="BK49" s="6"/>
      <c r="BL49" s="6">
        <v>1</v>
      </c>
      <c r="BM49" s="6"/>
      <c r="BN49" s="6"/>
      <c r="BO49" s="6"/>
      <c r="BP49" s="10">
        <v>2</v>
      </c>
      <c r="BQ49" s="6"/>
      <c r="BR49" s="10">
        <v>2</v>
      </c>
      <c r="BS49" s="6"/>
      <c r="BT49" s="6"/>
      <c r="BU49" s="10">
        <v>2</v>
      </c>
      <c r="BV49" s="6"/>
      <c r="BW49" s="10">
        <v>2</v>
      </c>
      <c r="BX49" s="6"/>
      <c r="BY49" s="10">
        <v>2</v>
      </c>
      <c r="BZ49" s="10">
        <v>2</v>
      </c>
      <c r="CA49" s="10">
        <v>2</v>
      </c>
      <c r="CB49" s="10">
        <v>2</v>
      </c>
      <c r="CC49" s="6"/>
      <c r="CD49" s="6"/>
      <c r="CE49" s="10">
        <v>2</v>
      </c>
      <c r="CF49" s="6">
        <v>1</v>
      </c>
      <c r="CG49" s="6"/>
      <c r="CH49" s="6">
        <v>1</v>
      </c>
      <c r="CI49" s="6"/>
      <c r="CJ49" s="6"/>
      <c r="CK49" s="10">
        <v>2</v>
      </c>
      <c r="CL49" s="10">
        <v>2</v>
      </c>
      <c r="CM49" s="6"/>
    </row>
    <row r="50" spans="1:91">
      <c r="A50" s="2" t="s">
        <v>47</v>
      </c>
      <c r="B50" s="11">
        <f>(C50+F50+H50+J50+K50+L50+M50+N50+O50+P50+Q50+R50)/(C50+D50+E50+G50+H50+I50+K50+L50+M50+N50+O50+P50+Q50+R50+S50)</f>
        <v>0.85</v>
      </c>
      <c r="C50" s="6">
        <v>1</v>
      </c>
      <c r="D50" s="10">
        <v>2</v>
      </c>
      <c r="E50" s="10">
        <v>2</v>
      </c>
      <c r="F50" s="9">
        <v>5</v>
      </c>
      <c r="G50" s="10">
        <v>2</v>
      </c>
      <c r="H50" s="6">
        <v>1</v>
      </c>
      <c r="I50" s="10">
        <v>2</v>
      </c>
      <c r="J50" s="8">
        <v>2</v>
      </c>
      <c r="K50" s="6">
        <v>1</v>
      </c>
      <c r="L50" s="6">
        <v>1</v>
      </c>
      <c r="M50" s="6">
        <v>1</v>
      </c>
      <c r="N50" s="6">
        <v>1</v>
      </c>
      <c r="O50" s="6">
        <v>1</v>
      </c>
      <c r="P50" s="6">
        <v>1</v>
      </c>
      <c r="Q50" s="6">
        <v>1</v>
      </c>
      <c r="R50" s="6">
        <v>1</v>
      </c>
      <c r="S50" s="10">
        <v>2</v>
      </c>
      <c r="T50" s="10">
        <v>2</v>
      </c>
      <c r="U50" s="6">
        <v>1</v>
      </c>
      <c r="V50" s="6">
        <v>1</v>
      </c>
      <c r="W50" s="10">
        <v>2</v>
      </c>
      <c r="X50" s="10">
        <v>2</v>
      </c>
      <c r="Y50" s="10">
        <v>2</v>
      </c>
      <c r="Z50" s="10">
        <v>2</v>
      </c>
      <c r="AA50" s="10">
        <v>2</v>
      </c>
      <c r="AB50" s="10">
        <v>2</v>
      </c>
      <c r="AC50" s="10">
        <v>2</v>
      </c>
      <c r="AD50" s="10">
        <v>2</v>
      </c>
      <c r="AE50" s="10">
        <v>2</v>
      </c>
      <c r="AF50" s="10">
        <v>2</v>
      </c>
      <c r="AG50" s="10">
        <v>2</v>
      </c>
      <c r="AH50" s="10">
        <v>2</v>
      </c>
      <c r="AI50" s="10">
        <v>2</v>
      </c>
      <c r="AJ50" s="10">
        <v>2</v>
      </c>
      <c r="AK50" s="10">
        <v>2</v>
      </c>
      <c r="AL50" s="10">
        <v>2</v>
      </c>
      <c r="AM50" s="10">
        <v>2</v>
      </c>
      <c r="AN50" s="6">
        <v>1</v>
      </c>
      <c r="AO50" s="6">
        <v>1</v>
      </c>
      <c r="AP50" s="10">
        <v>2</v>
      </c>
      <c r="AQ50" s="10">
        <v>2</v>
      </c>
      <c r="AR50" s="10">
        <v>2</v>
      </c>
      <c r="AS50" s="10">
        <v>2</v>
      </c>
      <c r="AT50" s="10">
        <v>2</v>
      </c>
      <c r="AU50" s="10">
        <v>2</v>
      </c>
      <c r="AV50" s="6"/>
      <c r="AW50" s="10">
        <v>2</v>
      </c>
      <c r="AX50" s="6">
        <v>1</v>
      </c>
      <c r="AY50" s="6"/>
      <c r="AZ50" s="6"/>
      <c r="BA50" s="6"/>
      <c r="BB50" s="6"/>
      <c r="BC50" s="10">
        <v>2</v>
      </c>
      <c r="BD50" s="6"/>
      <c r="BE50" s="6"/>
      <c r="BF50" s="6"/>
      <c r="BG50" s="6"/>
      <c r="BH50" s="6">
        <v>1</v>
      </c>
      <c r="BI50" s="6">
        <v>1</v>
      </c>
      <c r="BJ50" s="6">
        <v>1</v>
      </c>
      <c r="BK50" s="6"/>
      <c r="BL50" s="6">
        <v>1</v>
      </c>
      <c r="BM50" s="6"/>
      <c r="BN50" s="6"/>
      <c r="BO50" s="6"/>
      <c r="BP50" s="10">
        <v>2</v>
      </c>
      <c r="BQ50" s="6"/>
      <c r="BR50" s="6">
        <v>1</v>
      </c>
      <c r="BS50" s="6"/>
      <c r="BT50" s="6"/>
      <c r="BU50" s="10">
        <v>2</v>
      </c>
      <c r="BV50" s="6"/>
      <c r="BW50" s="6">
        <v>1</v>
      </c>
      <c r="BX50" s="6"/>
      <c r="BY50" s="6">
        <v>1</v>
      </c>
      <c r="BZ50" s="10">
        <v>2</v>
      </c>
      <c r="CA50" s="6">
        <v>1</v>
      </c>
      <c r="CB50" s="6">
        <v>1</v>
      </c>
      <c r="CC50" s="6"/>
      <c r="CD50" s="6"/>
      <c r="CE50" s="6">
        <v>1</v>
      </c>
      <c r="CF50" s="6">
        <v>1</v>
      </c>
      <c r="CG50" s="6"/>
      <c r="CH50" s="6">
        <v>1</v>
      </c>
      <c r="CI50" s="6"/>
      <c r="CJ50" s="6"/>
      <c r="CK50" s="10">
        <v>2</v>
      </c>
      <c r="CL50" s="10">
        <v>2</v>
      </c>
      <c r="CM50" s="6"/>
    </row>
    <row r="51" spans="1:91">
      <c r="A51" s="2" t="s">
        <v>48</v>
      </c>
      <c r="B51" s="11">
        <f>(C51+E51+G51+H51+I51+J51+K51+L51+M51+N51+P51+Q51+R51)/(C51+D51+E51+F51+H51+I51+J51+L51+M51+O51+P51+Q51+R51+S51)</f>
        <v>0.95</v>
      </c>
      <c r="C51" s="6">
        <v>1</v>
      </c>
      <c r="D51" s="10">
        <v>2</v>
      </c>
      <c r="E51" s="6">
        <v>1</v>
      </c>
      <c r="F51" s="10">
        <v>2</v>
      </c>
      <c r="G51" s="8">
        <v>2</v>
      </c>
      <c r="H51" s="6">
        <v>1</v>
      </c>
      <c r="I51" s="6">
        <v>1</v>
      </c>
      <c r="J51" s="6">
        <v>1</v>
      </c>
      <c r="K51" s="9">
        <v>5</v>
      </c>
      <c r="L51" s="6">
        <v>1</v>
      </c>
      <c r="M51" s="6">
        <v>1</v>
      </c>
      <c r="N51" s="8">
        <v>2</v>
      </c>
      <c r="O51" s="10">
        <v>4</v>
      </c>
      <c r="P51" s="6">
        <v>1</v>
      </c>
      <c r="Q51" s="6">
        <v>1</v>
      </c>
      <c r="R51" s="6">
        <v>1</v>
      </c>
      <c r="S51" s="10">
        <v>2</v>
      </c>
      <c r="T51" s="6">
        <v>1</v>
      </c>
      <c r="U51" s="6">
        <v>1</v>
      </c>
      <c r="V51" s="6">
        <v>1</v>
      </c>
      <c r="W51" s="10">
        <v>2</v>
      </c>
      <c r="X51" s="10">
        <v>2</v>
      </c>
      <c r="Y51" s="10">
        <v>2</v>
      </c>
      <c r="Z51" s="10">
        <v>4</v>
      </c>
      <c r="AA51" s="10">
        <v>2</v>
      </c>
      <c r="AB51" s="10">
        <v>2</v>
      </c>
      <c r="AC51" s="6">
        <v>1</v>
      </c>
      <c r="AD51" s="6">
        <v>1</v>
      </c>
      <c r="AE51" s="6">
        <v>1</v>
      </c>
      <c r="AF51" s="6">
        <v>1</v>
      </c>
      <c r="AG51" s="6">
        <v>1</v>
      </c>
      <c r="AH51" s="6">
        <v>1</v>
      </c>
      <c r="AI51" s="6">
        <v>1</v>
      </c>
      <c r="AJ51" s="10">
        <v>4</v>
      </c>
      <c r="AK51" s="6">
        <v>1</v>
      </c>
      <c r="AL51" s="10">
        <v>2</v>
      </c>
      <c r="AM51" s="6">
        <v>1</v>
      </c>
      <c r="AN51" s="10">
        <v>2</v>
      </c>
      <c r="AO51" s="10">
        <v>2</v>
      </c>
      <c r="AP51" s="10">
        <v>2</v>
      </c>
      <c r="AQ51" s="6">
        <v>1</v>
      </c>
      <c r="AR51" s="6">
        <v>1</v>
      </c>
      <c r="AS51" s="8">
        <v>2</v>
      </c>
      <c r="AT51" s="6">
        <v>1</v>
      </c>
      <c r="AU51" s="6">
        <v>1</v>
      </c>
      <c r="AV51" s="6"/>
      <c r="AW51" s="6">
        <v>1</v>
      </c>
      <c r="AX51" s="6">
        <v>1</v>
      </c>
      <c r="AY51" s="6"/>
      <c r="AZ51" s="6"/>
      <c r="BA51" s="6"/>
      <c r="BB51" s="6"/>
      <c r="BC51" s="10">
        <v>2</v>
      </c>
      <c r="BD51" s="6"/>
      <c r="BE51" s="6"/>
      <c r="BF51" s="6"/>
      <c r="BG51" s="6"/>
      <c r="BH51" s="6">
        <v>1</v>
      </c>
      <c r="BI51" s="6">
        <v>1</v>
      </c>
      <c r="BJ51" s="6">
        <v>1</v>
      </c>
      <c r="BK51" s="6"/>
      <c r="BL51" s="6">
        <v>1</v>
      </c>
      <c r="BM51" s="6"/>
      <c r="BN51" s="6"/>
      <c r="BO51" s="6"/>
      <c r="BP51" s="6">
        <v>1</v>
      </c>
      <c r="BQ51" s="6"/>
      <c r="BR51" s="6">
        <v>1</v>
      </c>
      <c r="BS51" s="6"/>
      <c r="BT51" s="6"/>
      <c r="BU51" s="10">
        <v>2</v>
      </c>
      <c r="BV51" s="6"/>
      <c r="BW51" s="10">
        <v>4</v>
      </c>
      <c r="BX51" s="6"/>
      <c r="BY51" s="10">
        <v>4</v>
      </c>
      <c r="BZ51" s="10">
        <v>4</v>
      </c>
      <c r="CA51" s="6">
        <v>1</v>
      </c>
      <c r="CB51" s="6">
        <v>1</v>
      </c>
      <c r="CC51" s="6"/>
      <c r="CD51" s="6"/>
      <c r="CE51" s="6">
        <v>1</v>
      </c>
      <c r="CF51" s="6">
        <v>1</v>
      </c>
      <c r="CG51" s="6"/>
      <c r="CH51" s="6">
        <v>1</v>
      </c>
      <c r="CI51" s="6"/>
      <c r="CJ51" s="6"/>
      <c r="CK51" s="10">
        <v>2</v>
      </c>
      <c r="CL51" s="10">
        <v>2</v>
      </c>
      <c r="CM51" s="6"/>
    </row>
    <row r="52" spans="1:91">
      <c r="A52" s="2" t="s">
        <v>49</v>
      </c>
      <c r="B52" s="11">
        <f>(C52+E52+F52+G52+H52+I52+J52+K52+L52+M52+Q52)/(C52+D52+E52+F52+G52+I52+J52+K52+L52+N52+O52+P52+Q52+R52+S52)</f>
        <v>0.61904761904761907</v>
      </c>
      <c r="C52" s="6">
        <v>1</v>
      </c>
      <c r="D52" s="10">
        <v>2</v>
      </c>
      <c r="E52" s="6">
        <v>1</v>
      </c>
      <c r="F52" s="6">
        <v>1</v>
      </c>
      <c r="G52" s="6">
        <v>1</v>
      </c>
      <c r="H52" s="8">
        <v>2</v>
      </c>
      <c r="I52" s="6">
        <v>1</v>
      </c>
      <c r="J52" s="6">
        <v>1</v>
      </c>
      <c r="K52" s="6">
        <v>1</v>
      </c>
      <c r="L52" s="6">
        <v>1</v>
      </c>
      <c r="M52" s="8">
        <v>2</v>
      </c>
      <c r="N52" s="10">
        <v>2</v>
      </c>
      <c r="O52" s="10">
        <v>2</v>
      </c>
      <c r="P52" s="10">
        <v>2</v>
      </c>
      <c r="Q52" s="6">
        <v>1</v>
      </c>
      <c r="R52" s="10">
        <v>2</v>
      </c>
      <c r="S52" s="10">
        <v>2</v>
      </c>
      <c r="T52" s="6">
        <v>1</v>
      </c>
      <c r="U52" s="6">
        <v>1</v>
      </c>
      <c r="V52" s="6">
        <v>1</v>
      </c>
      <c r="W52" s="10">
        <v>2</v>
      </c>
      <c r="X52" s="10">
        <v>2</v>
      </c>
      <c r="Y52" s="10">
        <v>2</v>
      </c>
      <c r="Z52" s="10">
        <v>2</v>
      </c>
      <c r="AA52" s="10">
        <v>2</v>
      </c>
      <c r="AB52" s="6">
        <v>1</v>
      </c>
      <c r="AC52" s="6">
        <v>1</v>
      </c>
      <c r="AD52" s="6">
        <v>1</v>
      </c>
      <c r="AE52" s="6">
        <v>1</v>
      </c>
      <c r="AF52" s="6">
        <v>1</v>
      </c>
      <c r="AG52" s="6">
        <v>1</v>
      </c>
      <c r="AH52" s="6">
        <v>1</v>
      </c>
      <c r="AI52" s="6">
        <v>1</v>
      </c>
      <c r="AJ52" s="10">
        <v>2</v>
      </c>
      <c r="AK52" s="6">
        <v>1</v>
      </c>
      <c r="AL52" s="10">
        <v>2</v>
      </c>
      <c r="AM52" s="10">
        <v>2</v>
      </c>
      <c r="AN52" s="6">
        <v>1</v>
      </c>
      <c r="AO52" s="10">
        <v>2</v>
      </c>
      <c r="AP52" s="10">
        <v>2</v>
      </c>
      <c r="AQ52" s="6">
        <v>1</v>
      </c>
      <c r="AR52" s="6">
        <v>1</v>
      </c>
      <c r="AS52" s="6">
        <v>1</v>
      </c>
      <c r="AT52" s="6">
        <v>1</v>
      </c>
      <c r="AU52" s="6">
        <v>1</v>
      </c>
      <c r="AV52" s="6"/>
      <c r="AW52" s="6">
        <v>1</v>
      </c>
      <c r="AX52" s="6">
        <v>1</v>
      </c>
      <c r="AY52" s="6"/>
      <c r="AZ52" s="6"/>
      <c r="BA52" s="6"/>
      <c r="BB52" s="6"/>
      <c r="BC52" s="10">
        <v>2</v>
      </c>
      <c r="BD52" s="6"/>
      <c r="BE52" s="6"/>
      <c r="BF52" s="6"/>
      <c r="BG52" s="6"/>
      <c r="BH52" s="10">
        <v>2</v>
      </c>
      <c r="BI52" s="6">
        <v>1</v>
      </c>
      <c r="BJ52" s="6">
        <v>1</v>
      </c>
      <c r="BK52" s="6"/>
      <c r="BL52" s="6">
        <v>1</v>
      </c>
      <c r="BM52" s="6"/>
      <c r="BN52" s="6"/>
      <c r="BO52" s="6"/>
      <c r="BP52" s="10">
        <v>2</v>
      </c>
      <c r="BQ52" s="6"/>
      <c r="BR52" s="10">
        <v>2</v>
      </c>
      <c r="BS52" s="6"/>
      <c r="BT52" s="6"/>
      <c r="BU52" s="10">
        <v>2</v>
      </c>
      <c r="BV52" s="6"/>
      <c r="BW52" s="10">
        <v>2</v>
      </c>
      <c r="BX52" s="6"/>
      <c r="BY52" s="10">
        <v>2</v>
      </c>
      <c r="BZ52" s="10">
        <v>2</v>
      </c>
      <c r="CA52" s="10">
        <v>2</v>
      </c>
      <c r="CB52" s="10">
        <v>2</v>
      </c>
      <c r="CC52" s="6"/>
      <c r="CD52" s="6"/>
      <c r="CE52" s="6">
        <v>1</v>
      </c>
      <c r="CF52" s="6">
        <v>1</v>
      </c>
      <c r="CG52" s="6"/>
      <c r="CH52" s="10">
        <v>2</v>
      </c>
      <c r="CI52" s="6"/>
      <c r="CJ52" s="6"/>
      <c r="CK52" s="10">
        <v>2</v>
      </c>
      <c r="CL52" s="10">
        <v>2</v>
      </c>
      <c r="CM52" s="6"/>
    </row>
    <row r="53" spans="1:91">
      <c r="A53" s="2" t="s">
        <v>50</v>
      </c>
      <c r="B53" s="11">
        <f>(C53+E53+F53+G53+H53+I53+J53+K53+L53+M53+N53+Q53)/(D53+E53+F53+G53+K53+L53+M53+O53+P53+Q53+R53+S53)</f>
        <v>1.3529411764705883</v>
      </c>
      <c r="C53" s="9">
        <v>5</v>
      </c>
      <c r="D53" s="10">
        <v>2</v>
      </c>
      <c r="E53" s="6">
        <v>1</v>
      </c>
      <c r="F53" s="6">
        <v>1</v>
      </c>
      <c r="G53" s="6">
        <v>1</v>
      </c>
      <c r="H53" s="8">
        <v>2</v>
      </c>
      <c r="I53" s="9">
        <v>5</v>
      </c>
      <c r="J53" s="8">
        <v>2</v>
      </c>
      <c r="K53" s="6">
        <v>1</v>
      </c>
      <c r="L53" s="6">
        <v>1</v>
      </c>
      <c r="M53" s="6">
        <v>1</v>
      </c>
      <c r="N53" s="8">
        <v>2</v>
      </c>
      <c r="O53" s="10">
        <v>2</v>
      </c>
      <c r="P53" s="10">
        <v>2</v>
      </c>
      <c r="Q53" s="6">
        <v>1</v>
      </c>
      <c r="R53" s="10">
        <v>2</v>
      </c>
      <c r="S53" s="10">
        <v>2</v>
      </c>
      <c r="T53" s="6">
        <v>1</v>
      </c>
      <c r="U53" s="6">
        <v>1</v>
      </c>
      <c r="V53" s="6">
        <v>1</v>
      </c>
      <c r="W53" s="10">
        <v>2</v>
      </c>
      <c r="X53" s="10">
        <v>2</v>
      </c>
      <c r="Y53" s="10">
        <v>2</v>
      </c>
      <c r="Z53" s="10">
        <v>2</v>
      </c>
      <c r="AA53" s="10">
        <v>2</v>
      </c>
      <c r="AB53" s="6">
        <v>1</v>
      </c>
      <c r="AC53" s="6">
        <v>1</v>
      </c>
      <c r="AD53" s="6">
        <v>1</v>
      </c>
      <c r="AE53" s="6">
        <v>1</v>
      </c>
      <c r="AF53" s="6">
        <v>1</v>
      </c>
      <c r="AG53" s="6">
        <v>1</v>
      </c>
      <c r="AH53" s="6">
        <v>1</v>
      </c>
      <c r="AI53" s="6">
        <v>1</v>
      </c>
      <c r="AJ53" s="10">
        <v>2</v>
      </c>
      <c r="AK53" s="6">
        <v>1</v>
      </c>
      <c r="AL53" s="10">
        <v>2</v>
      </c>
      <c r="AM53" s="10">
        <v>2</v>
      </c>
      <c r="AN53" s="6">
        <v>1</v>
      </c>
      <c r="AO53" s="10">
        <v>2</v>
      </c>
      <c r="AP53" s="10">
        <v>2</v>
      </c>
      <c r="AQ53" s="6">
        <v>1</v>
      </c>
      <c r="AR53" s="6">
        <v>1</v>
      </c>
      <c r="AS53" s="6">
        <v>1</v>
      </c>
      <c r="AT53" s="6">
        <v>1</v>
      </c>
      <c r="AU53" s="6">
        <v>1</v>
      </c>
      <c r="AV53" s="6"/>
      <c r="AW53" s="6">
        <v>1</v>
      </c>
      <c r="AX53" s="6">
        <v>1</v>
      </c>
      <c r="AY53" s="6"/>
      <c r="AZ53" s="6"/>
      <c r="BA53" s="6"/>
      <c r="BB53" s="6"/>
      <c r="BC53" s="10">
        <v>2</v>
      </c>
      <c r="BD53" s="6"/>
      <c r="BE53" s="6"/>
      <c r="BF53" s="6"/>
      <c r="BG53" s="6"/>
      <c r="BH53" s="10">
        <v>2</v>
      </c>
      <c r="BI53" s="6">
        <v>1</v>
      </c>
      <c r="BJ53" s="6">
        <v>1</v>
      </c>
      <c r="BK53" s="6"/>
      <c r="BL53" s="6">
        <v>1</v>
      </c>
      <c r="BM53" s="6"/>
      <c r="BN53" s="6"/>
      <c r="BO53" s="6"/>
      <c r="BP53" s="8">
        <v>2</v>
      </c>
      <c r="BQ53" s="6"/>
      <c r="BR53" s="6">
        <v>1</v>
      </c>
      <c r="BS53" s="6"/>
      <c r="BT53" s="6"/>
      <c r="BU53" s="10">
        <v>2</v>
      </c>
      <c r="BV53" s="6"/>
      <c r="BW53" s="10">
        <v>2</v>
      </c>
      <c r="BX53" s="6"/>
      <c r="BY53" s="10">
        <v>2</v>
      </c>
      <c r="BZ53" s="10">
        <v>2</v>
      </c>
      <c r="CA53" s="10">
        <v>2</v>
      </c>
      <c r="CB53" s="10">
        <v>2</v>
      </c>
      <c r="CC53" s="6"/>
      <c r="CD53" s="6"/>
      <c r="CE53" s="6">
        <v>1</v>
      </c>
      <c r="CF53" s="6">
        <v>1</v>
      </c>
      <c r="CG53" s="6"/>
      <c r="CH53" s="10">
        <v>2</v>
      </c>
      <c r="CI53" s="6"/>
      <c r="CJ53" s="6"/>
      <c r="CK53" s="10">
        <v>2</v>
      </c>
      <c r="CL53" s="10">
        <v>2</v>
      </c>
      <c r="CM53" s="6"/>
    </row>
    <row r="54" spans="1:91">
      <c r="A54" s="2" t="s">
        <v>52</v>
      </c>
      <c r="B54" s="11">
        <f>(C54+D54+E54+F54+G54+H54+I54+J54+K54+M54+N54+O54+Q54+R54+S54)/(C54+D54+E54+F54+G54+H54+J54+K54+L54+M54+N54+P54+Q54+R54+S54)</f>
        <v>1</v>
      </c>
      <c r="C54" s="6">
        <v>1</v>
      </c>
      <c r="D54" s="6">
        <v>1</v>
      </c>
      <c r="E54" s="6">
        <v>1</v>
      </c>
      <c r="F54" s="6">
        <v>1</v>
      </c>
      <c r="G54" s="6">
        <v>1</v>
      </c>
      <c r="H54" s="6">
        <v>1</v>
      </c>
      <c r="I54" s="8">
        <v>2</v>
      </c>
      <c r="J54" s="6">
        <v>1</v>
      </c>
      <c r="K54" s="6">
        <v>1</v>
      </c>
      <c r="L54" s="10">
        <v>2</v>
      </c>
      <c r="M54" s="6">
        <v>1</v>
      </c>
      <c r="N54" s="6">
        <v>1</v>
      </c>
      <c r="O54" s="8">
        <v>2</v>
      </c>
      <c r="P54" s="10">
        <v>2</v>
      </c>
      <c r="Q54" s="6">
        <v>1</v>
      </c>
      <c r="R54" s="6">
        <v>1</v>
      </c>
      <c r="S54" s="6">
        <v>1</v>
      </c>
      <c r="T54" s="6">
        <v>1</v>
      </c>
      <c r="U54" s="10">
        <v>2</v>
      </c>
      <c r="V54" s="6">
        <v>1</v>
      </c>
      <c r="W54" s="6">
        <v>1</v>
      </c>
      <c r="X54" s="6">
        <v>1</v>
      </c>
      <c r="Y54" s="10">
        <v>2</v>
      </c>
      <c r="Z54" s="6">
        <v>1</v>
      </c>
      <c r="AA54" s="6">
        <v>1</v>
      </c>
      <c r="AB54" s="6">
        <v>1</v>
      </c>
      <c r="AC54" s="6">
        <v>1</v>
      </c>
      <c r="AD54" s="6">
        <v>1</v>
      </c>
      <c r="AE54" s="6">
        <v>1</v>
      </c>
      <c r="AF54" s="6">
        <v>1</v>
      </c>
      <c r="AG54" s="6">
        <v>1</v>
      </c>
      <c r="AH54" s="10">
        <v>2</v>
      </c>
      <c r="AI54" s="6">
        <v>1</v>
      </c>
      <c r="AJ54" s="6">
        <v>1</v>
      </c>
      <c r="AK54" s="6">
        <v>1</v>
      </c>
      <c r="AL54" s="6">
        <v>1</v>
      </c>
      <c r="AM54" s="6">
        <v>1</v>
      </c>
      <c r="AN54" s="10">
        <v>2</v>
      </c>
      <c r="AO54" s="10">
        <v>2</v>
      </c>
      <c r="AP54" s="6">
        <v>1</v>
      </c>
      <c r="AQ54" s="6">
        <v>1</v>
      </c>
      <c r="AR54" s="6">
        <v>1</v>
      </c>
      <c r="AS54" s="6">
        <v>1</v>
      </c>
      <c r="AT54" s="10">
        <v>2</v>
      </c>
      <c r="AU54" s="6">
        <v>1</v>
      </c>
      <c r="AV54" s="6"/>
      <c r="AW54" s="6">
        <v>1</v>
      </c>
      <c r="AX54" s="6">
        <v>1</v>
      </c>
      <c r="AY54" s="6"/>
      <c r="AZ54" s="6"/>
      <c r="BA54" s="6"/>
      <c r="BB54" s="6"/>
      <c r="BC54" s="6">
        <v>1</v>
      </c>
      <c r="BD54" s="6"/>
      <c r="BE54" s="6"/>
      <c r="BF54" s="6"/>
      <c r="BG54" s="6"/>
      <c r="BH54" s="6">
        <v>1</v>
      </c>
      <c r="BI54" s="10">
        <v>2</v>
      </c>
      <c r="BJ54" s="6">
        <v>1</v>
      </c>
      <c r="BK54" s="6"/>
      <c r="BL54" s="6">
        <v>1</v>
      </c>
      <c r="BM54" s="6"/>
      <c r="BN54" s="6"/>
      <c r="BO54" s="6"/>
      <c r="BP54" s="6">
        <v>1</v>
      </c>
      <c r="BQ54" s="6"/>
      <c r="BR54" s="10">
        <v>2</v>
      </c>
      <c r="BS54" s="6"/>
      <c r="BT54" s="6"/>
      <c r="BU54" s="6">
        <v>1</v>
      </c>
      <c r="BV54" s="6"/>
      <c r="BW54" s="10">
        <v>2</v>
      </c>
      <c r="BX54" s="6"/>
      <c r="BY54" s="6">
        <v>1</v>
      </c>
      <c r="BZ54" s="6">
        <v>1</v>
      </c>
      <c r="CA54" s="10">
        <v>2</v>
      </c>
      <c r="CB54" s="10">
        <v>2</v>
      </c>
      <c r="CC54" s="6"/>
      <c r="CD54" s="6"/>
      <c r="CE54" s="10">
        <v>2</v>
      </c>
      <c r="CF54" s="6">
        <v>1</v>
      </c>
      <c r="CG54" s="6"/>
      <c r="CH54" s="6">
        <v>1</v>
      </c>
      <c r="CI54" s="6"/>
      <c r="CJ54" s="6"/>
      <c r="CK54" s="10">
        <v>2</v>
      </c>
      <c r="CL54" s="6">
        <v>1</v>
      </c>
      <c r="CM54" s="6"/>
    </row>
    <row r="55" spans="1:91">
      <c r="A55" s="2" t="s">
        <v>54</v>
      </c>
      <c r="B55" s="11">
        <f>(C55+E55+F55+G55+H55+J55+L55+M55+N55+O55+P55+Q55+R55+S55)/(D55+E55+F55+I55+K55+L55+M55)</f>
        <v>3.3</v>
      </c>
      <c r="C55" s="8">
        <v>2</v>
      </c>
      <c r="D55" s="10">
        <v>2</v>
      </c>
      <c r="E55" s="6">
        <v>1</v>
      </c>
      <c r="F55" s="6">
        <v>1</v>
      </c>
      <c r="G55" s="8">
        <v>2</v>
      </c>
      <c r="H55" s="8">
        <v>2</v>
      </c>
      <c r="I55" s="10">
        <v>2</v>
      </c>
      <c r="J55" s="9">
        <v>5</v>
      </c>
      <c r="K55" s="10">
        <v>2</v>
      </c>
      <c r="L55" s="6">
        <v>1</v>
      </c>
      <c r="M55" s="6">
        <v>1</v>
      </c>
      <c r="N55" s="8">
        <v>4</v>
      </c>
      <c r="O55" s="8">
        <v>4</v>
      </c>
      <c r="P55" s="8">
        <v>2</v>
      </c>
      <c r="Q55" s="8">
        <v>2</v>
      </c>
      <c r="R55" s="8">
        <v>4</v>
      </c>
      <c r="S55" s="8">
        <v>2</v>
      </c>
      <c r="T55" s="6">
        <v>1</v>
      </c>
      <c r="U55" s="6">
        <v>1</v>
      </c>
      <c r="V55" s="6">
        <v>1</v>
      </c>
      <c r="W55" s="10">
        <v>2</v>
      </c>
      <c r="X55" s="10">
        <v>2</v>
      </c>
      <c r="Y55" s="10">
        <v>2</v>
      </c>
      <c r="Z55" s="10">
        <v>2</v>
      </c>
      <c r="AA55" s="10">
        <v>2</v>
      </c>
      <c r="AB55" s="6">
        <v>1</v>
      </c>
      <c r="AC55" s="6">
        <v>1</v>
      </c>
      <c r="AD55" s="6">
        <v>1</v>
      </c>
      <c r="AE55" s="10">
        <v>2</v>
      </c>
      <c r="AF55" s="6">
        <v>1</v>
      </c>
      <c r="AG55" s="10">
        <v>2</v>
      </c>
      <c r="AH55" s="6">
        <v>1</v>
      </c>
      <c r="AI55" s="6">
        <v>1</v>
      </c>
      <c r="AJ55" s="6">
        <v>1</v>
      </c>
      <c r="AK55" s="6">
        <v>1</v>
      </c>
      <c r="AL55" s="6">
        <v>1</v>
      </c>
      <c r="AM55" s="6">
        <v>1</v>
      </c>
      <c r="AN55" s="6">
        <v>1</v>
      </c>
      <c r="AO55" s="6">
        <v>1</v>
      </c>
      <c r="AP55" s="6">
        <v>1</v>
      </c>
      <c r="AQ55" s="10">
        <v>2</v>
      </c>
      <c r="AR55" s="8">
        <v>2</v>
      </c>
      <c r="AS55" s="10">
        <v>2</v>
      </c>
      <c r="AT55" s="6">
        <v>1</v>
      </c>
      <c r="AU55" s="6">
        <v>1</v>
      </c>
      <c r="AV55" s="6"/>
      <c r="AW55" s="8">
        <v>2</v>
      </c>
      <c r="AX55" s="10">
        <v>2</v>
      </c>
      <c r="AY55" s="6"/>
      <c r="AZ55" s="6"/>
      <c r="BA55" s="6"/>
      <c r="BB55" s="6"/>
      <c r="BC55" s="10">
        <v>2</v>
      </c>
      <c r="BD55" s="6"/>
      <c r="BE55" s="6"/>
      <c r="BF55" s="6"/>
      <c r="BG55" s="6"/>
      <c r="BH55" s="8">
        <v>4</v>
      </c>
      <c r="BI55" s="10">
        <v>2</v>
      </c>
      <c r="BJ55" s="10">
        <v>2</v>
      </c>
      <c r="BK55" s="6"/>
      <c r="BL55" s="10">
        <v>2</v>
      </c>
      <c r="BM55" s="6"/>
      <c r="BN55" s="6"/>
      <c r="BO55" s="6"/>
      <c r="BP55" s="10">
        <v>2</v>
      </c>
      <c r="BQ55" s="6"/>
      <c r="BR55" s="6">
        <v>1</v>
      </c>
      <c r="BS55" s="6"/>
      <c r="BT55" s="6"/>
      <c r="BU55" s="8">
        <v>2</v>
      </c>
      <c r="BV55" s="6"/>
      <c r="BW55" s="6">
        <v>1</v>
      </c>
      <c r="BX55" s="6"/>
      <c r="BY55" s="8">
        <v>4</v>
      </c>
      <c r="BZ55" s="8">
        <v>2</v>
      </c>
      <c r="CA55" s="8">
        <v>2</v>
      </c>
      <c r="CB55" s="6">
        <v>1</v>
      </c>
      <c r="CC55" s="6"/>
      <c r="CD55" s="6"/>
      <c r="CE55" s="6">
        <v>1</v>
      </c>
      <c r="CF55" s="6">
        <v>1</v>
      </c>
      <c r="CG55" s="6"/>
      <c r="CH55" s="8">
        <v>2</v>
      </c>
      <c r="CI55" s="6"/>
      <c r="CJ55" s="6"/>
      <c r="CK55" s="6">
        <v>1</v>
      </c>
      <c r="CL55" s="6">
        <v>1</v>
      </c>
      <c r="CM55" s="6"/>
    </row>
    <row r="56" spans="1:91">
      <c r="A56" s="2" t="s">
        <v>51</v>
      </c>
      <c r="B56" s="11">
        <f>(C56+D56+E56+F56+G56+H56+I56+J56+N56+O56+P56+Q56+R56+S56)/(C56+D56+E56+F56+H56+K56+L56+M56+P56+Q56+S56)</f>
        <v>1.375</v>
      </c>
      <c r="C56" s="6">
        <v>1</v>
      </c>
      <c r="D56" s="6">
        <v>1</v>
      </c>
      <c r="E56" s="6">
        <v>1</v>
      </c>
      <c r="F56" s="6">
        <v>1</v>
      </c>
      <c r="G56" s="8">
        <v>2</v>
      </c>
      <c r="H56" s="6">
        <v>1</v>
      </c>
      <c r="I56" s="8">
        <v>2</v>
      </c>
      <c r="J56" s="8">
        <v>2</v>
      </c>
      <c r="K56" s="10">
        <v>2</v>
      </c>
      <c r="L56" s="10">
        <v>2</v>
      </c>
      <c r="M56" s="10">
        <v>4</v>
      </c>
      <c r="N56" s="8">
        <v>4</v>
      </c>
      <c r="O56" s="8">
        <v>2</v>
      </c>
      <c r="P56" s="6">
        <v>1</v>
      </c>
      <c r="Q56" s="6">
        <v>1</v>
      </c>
      <c r="R56" s="8">
        <v>2</v>
      </c>
      <c r="S56" s="6">
        <v>1</v>
      </c>
      <c r="T56" s="6">
        <v>1</v>
      </c>
      <c r="U56" s="10">
        <v>2</v>
      </c>
      <c r="V56" s="10">
        <v>4</v>
      </c>
      <c r="W56" s="6">
        <v>1</v>
      </c>
      <c r="X56" s="10">
        <v>2</v>
      </c>
      <c r="Y56" s="10">
        <v>2</v>
      </c>
      <c r="Z56" s="6">
        <v>1</v>
      </c>
      <c r="AA56" s="6">
        <v>1</v>
      </c>
      <c r="AB56" s="6">
        <v>1</v>
      </c>
      <c r="AC56" s="6">
        <v>1</v>
      </c>
      <c r="AD56" s="6">
        <v>1</v>
      </c>
      <c r="AE56" s="6">
        <v>1</v>
      </c>
      <c r="AF56" s="6">
        <v>1</v>
      </c>
      <c r="AG56" s="10">
        <v>2</v>
      </c>
      <c r="AH56" s="10">
        <v>2</v>
      </c>
      <c r="AI56" s="10">
        <v>4</v>
      </c>
      <c r="AJ56" s="6">
        <v>1</v>
      </c>
      <c r="AK56" s="6">
        <v>1</v>
      </c>
      <c r="AL56" s="6">
        <v>1</v>
      </c>
      <c r="AM56" s="6">
        <v>1</v>
      </c>
      <c r="AN56" s="10">
        <v>2</v>
      </c>
      <c r="AO56" s="6">
        <v>1</v>
      </c>
      <c r="AP56" s="6">
        <v>1</v>
      </c>
      <c r="AQ56" s="8">
        <v>2</v>
      </c>
      <c r="AR56" s="8">
        <v>2</v>
      </c>
      <c r="AS56" s="10">
        <v>2</v>
      </c>
      <c r="AT56" s="10">
        <v>2</v>
      </c>
      <c r="AU56" s="10">
        <v>4</v>
      </c>
      <c r="AV56" s="6"/>
      <c r="AW56" s="6">
        <v>1</v>
      </c>
      <c r="AX56" s="10">
        <v>2</v>
      </c>
      <c r="AY56" s="6"/>
      <c r="AZ56" s="6"/>
      <c r="BA56" s="6"/>
      <c r="BB56" s="6"/>
      <c r="BC56" s="6">
        <v>1</v>
      </c>
      <c r="BD56" s="6"/>
      <c r="BE56" s="6"/>
      <c r="BF56" s="6"/>
      <c r="BG56" s="6"/>
      <c r="BH56" s="8">
        <v>2</v>
      </c>
      <c r="BI56" s="10">
        <v>2</v>
      </c>
      <c r="BJ56" s="10">
        <v>4</v>
      </c>
      <c r="BK56" s="6"/>
      <c r="BL56" s="10">
        <v>2</v>
      </c>
      <c r="BM56" s="6"/>
      <c r="BN56" s="6"/>
      <c r="BO56" s="6"/>
      <c r="BP56" s="8">
        <v>2</v>
      </c>
      <c r="BQ56" s="6"/>
      <c r="BR56" s="10">
        <v>2</v>
      </c>
      <c r="BS56" s="6"/>
      <c r="BT56" s="6"/>
      <c r="BU56" s="6">
        <v>1</v>
      </c>
      <c r="BV56" s="6"/>
      <c r="BW56" s="10">
        <v>2</v>
      </c>
      <c r="BX56" s="6"/>
      <c r="BY56" s="8">
        <v>2</v>
      </c>
      <c r="BZ56" s="6">
        <v>1</v>
      </c>
      <c r="CA56" s="6">
        <v>1</v>
      </c>
      <c r="CB56" s="10">
        <v>2</v>
      </c>
      <c r="CC56" s="6"/>
      <c r="CD56" s="6"/>
      <c r="CE56" s="10">
        <v>2</v>
      </c>
      <c r="CF56" s="10">
        <v>4</v>
      </c>
      <c r="CG56" s="6"/>
      <c r="CH56" s="6">
        <v>1</v>
      </c>
      <c r="CI56" s="6"/>
      <c r="CJ56" s="6"/>
      <c r="CK56" s="10">
        <v>2</v>
      </c>
      <c r="CL56" s="10">
        <v>4</v>
      </c>
      <c r="CM56" s="6"/>
    </row>
    <row r="57" spans="1:91">
      <c r="A57" s="2" t="s">
        <v>55</v>
      </c>
      <c r="B57" s="11">
        <f>(C57+D57+F57+G57+I57+J57+L57+N57+O57+P57+Q57+R57+S57)/(C57+D57+E57+G57+H57+K57+L57+M57+P57+Q57+R57+S57)</f>
        <v>1.4375</v>
      </c>
      <c r="C57" s="6">
        <v>1</v>
      </c>
      <c r="D57" s="6">
        <v>1</v>
      </c>
      <c r="E57" s="10">
        <v>2</v>
      </c>
      <c r="F57" s="9">
        <v>5</v>
      </c>
      <c r="G57" s="6">
        <v>1</v>
      </c>
      <c r="H57" s="10">
        <v>2</v>
      </c>
      <c r="I57" s="8">
        <v>2</v>
      </c>
      <c r="J57" s="8">
        <v>4</v>
      </c>
      <c r="K57" s="10">
        <v>2</v>
      </c>
      <c r="L57" s="6">
        <v>1</v>
      </c>
      <c r="M57" s="10">
        <v>2</v>
      </c>
      <c r="N57" s="8">
        <v>2</v>
      </c>
      <c r="O57" s="8">
        <v>2</v>
      </c>
      <c r="P57" s="6">
        <v>1</v>
      </c>
      <c r="Q57" s="6">
        <v>1</v>
      </c>
      <c r="R57" s="6">
        <v>1</v>
      </c>
      <c r="S57" s="6">
        <v>1</v>
      </c>
      <c r="T57" s="10">
        <v>2</v>
      </c>
      <c r="U57" s="6">
        <v>1</v>
      </c>
      <c r="V57" s="10">
        <v>2</v>
      </c>
      <c r="W57" s="6">
        <v>1</v>
      </c>
      <c r="X57" s="10">
        <v>2</v>
      </c>
      <c r="Y57" s="6">
        <v>1</v>
      </c>
      <c r="Z57" s="6">
        <v>1</v>
      </c>
      <c r="AA57" s="6">
        <v>1</v>
      </c>
      <c r="AB57" s="10">
        <v>2</v>
      </c>
      <c r="AC57" s="10">
        <v>2</v>
      </c>
      <c r="AD57" s="10">
        <v>2</v>
      </c>
      <c r="AE57" s="10">
        <v>2</v>
      </c>
      <c r="AF57" s="10">
        <v>2</v>
      </c>
      <c r="AG57" s="10">
        <v>2</v>
      </c>
      <c r="AH57" s="10">
        <v>2</v>
      </c>
      <c r="AI57" s="10">
        <v>2</v>
      </c>
      <c r="AJ57" s="10">
        <v>2</v>
      </c>
      <c r="AK57" s="10">
        <v>2</v>
      </c>
      <c r="AL57" s="10">
        <v>2</v>
      </c>
      <c r="AM57" s="10">
        <v>2</v>
      </c>
      <c r="AN57" s="6">
        <v>1</v>
      </c>
      <c r="AO57" s="6">
        <v>1</v>
      </c>
      <c r="AP57" s="6">
        <v>1</v>
      </c>
      <c r="AQ57" s="6">
        <v>1</v>
      </c>
      <c r="AR57" s="6">
        <v>1</v>
      </c>
      <c r="AS57" s="10">
        <v>2</v>
      </c>
      <c r="AT57" s="6">
        <v>1</v>
      </c>
      <c r="AU57" s="10">
        <v>2</v>
      </c>
      <c r="AV57" s="6"/>
      <c r="AW57" s="10">
        <v>2</v>
      </c>
      <c r="AX57" s="10">
        <v>2</v>
      </c>
      <c r="AY57" s="6"/>
      <c r="AZ57" s="6"/>
      <c r="BA57" s="6"/>
      <c r="BB57" s="6"/>
      <c r="BC57" s="6">
        <v>1</v>
      </c>
      <c r="BD57" s="6"/>
      <c r="BE57" s="6"/>
      <c r="BF57" s="6"/>
      <c r="BG57" s="6"/>
      <c r="BH57" s="6">
        <v>1</v>
      </c>
      <c r="BI57" s="10">
        <v>2</v>
      </c>
      <c r="BJ57" s="10">
        <v>2</v>
      </c>
      <c r="BK57" s="6"/>
      <c r="BL57" s="10">
        <v>2</v>
      </c>
      <c r="BM57" s="6"/>
      <c r="BN57" s="6"/>
      <c r="BO57" s="6"/>
      <c r="BP57" s="8">
        <v>2</v>
      </c>
      <c r="BQ57" s="6"/>
      <c r="BR57" s="6">
        <v>1</v>
      </c>
      <c r="BS57" s="6"/>
      <c r="BT57" s="6"/>
      <c r="BU57" s="6">
        <v>1</v>
      </c>
      <c r="BV57" s="6"/>
      <c r="BW57" s="6">
        <v>1</v>
      </c>
      <c r="BX57" s="6"/>
      <c r="BY57" s="6">
        <v>1</v>
      </c>
      <c r="BZ57" s="6">
        <v>1</v>
      </c>
      <c r="CA57" s="6">
        <v>1</v>
      </c>
      <c r="CB57" s="6">
        <v>1</v>
      </c>
      <c r="CC57" s="6"/>
      <c r="CD57" s="6"/>
      <c r="CE57" s="6">
        <v>1</v>
      </c>
      <c r="CF57" s="10">
        <v>2</v>
      </c>
      <c r="CG57" s="6"/>
      <c r="CH57" s="10">
        <v>2</v>
      </c>
      <c r="CI57" s="6"/>
      <c r="CJ57" s="6"/>
      <c r="CK57" s="6">
        <v>1</v>
      </c>
      <c r="CL57" s="10">
        <v>2</v>
      </c>
      <c r="CM57" s="6"/>
    </row>
    <row r="58" spans="1:91">
      <c r="A58" s="2" t="s">
        <v>80</v>
      </c>
      <c r="B58" s="11">
        <f>(C58+D58+E58+G58+I58+J58+K58+L58+N58+P58+Q58+R58+S58)/(C58+D58+E58+F58+H58+L58+M58+O58+P58+Q58+R58+S58)</f>
        <v>1.6875</v>
      </c>
      <c r="C58" s="6">
        <v>1</v>
      </c>
      <c r="D58" s="6">
        <v>1</v>
      </c>
      <c r="E58" s="6">
        <v>1</v>
      </c>
      <c r="F58" s="10">
        <v>2</v>
      </c>
      <c r="G58" s="8">
        <v>4</v>
      </c>
      <c r="H58" s="10">
        <v>2</v>
      </c>
      <c r="I58" s="8">
        <v>4</v>
      </c>
      <c r="J58" s="8">
        <v>2</v>
      </c>
      <c r="K58" s="9">
        <v>5</v>
      </c>
      <c r="L58" s="6">
        <v>1</v>
      </c>
      <c r="M58" s="10">
        <v>2</v>
      </c>
      <c r="N58" s="8">
        <v>4</v>
      </c>
      <c r="O58" s="10">
        <v>2</v>
      </c>
      <c r="P58" s="6">
        <v>1</v>
      </c>
      <c r="Q58" s="6">
        <v>1</v>
      </c>
      <c r="R58" s="6">
        <v>1</v>
      </c>
      <c r="S58" s="6">
        <v>1</v>
      </c>
      <c r="T58" s="6">
        <v>1</v>
      </c>
      <c r="U58" s="6">
        <v>1</v>
      </c>
      <c r="V58" s="10">
        <v>2</v>
      </c>
      <c r="W58" s="6">
        <v>1</v>
      </c>
      <c r="X58" s="6">
        <v>1</v>
      </c>
      <c r="Y58" s="6">
        <v>1</v>
      </c>
      <c r="Z58" s="10">
        <v>2</v>
      </c>
      <c r="AA58" s="6">
        <v>1</v>
      </c>
      <c r="AB58" s="10">
        <v>2</v>
      </c>
      <c r="AC58" s="6">
        <v>1</v>
      </c>
      <c r="AD58" s="10">
        <v>2</v>
      </c>
      <c r="AE58" s="6">
        <v>1</v>
      </c>
      <c r="AF58" s="6">
        <v>1</v>
      </c>
      <c r="AG58" s="6">
        <v>1</v>
      </c>
      <c r="AH58" s="6">
        <v>1</v>
      </c>
      <c r="AI58" s="10">
        <v>2</v>
      </c>
      <c r="AJ58" s="10">
        <v>2</v>
      </c>
      <c r="AK58" s="6">
        <v>1</v>
      </c>
      <c r="AL58" s="6">
        <v>1</v>
      </c>
      <c r="AM58" s="6">
        <v>1</v>
      </c>
      <c r="AN58" s="10">
        <v>2</v>
      </c>
      <c r="AO58" s="10">
        <v>2</v>
      </c>
      <c r="AP58" s="10">
        <v>2</v>
      </c>
      <c r="AQ58" s="8">
        <v>4</v>
      </c>
      <c r="AR58" s="8">
        <v>2</v>
      </c>
      <c r="AS58" s="8">
        <v>4</v>
      </c>
      <c r="AT58" s="6">
        <v>1</v>
      </c>
      <c r="AU58" s="10">
        <v>2</v>
      </c>
      <c r="AV58" s="6"/>
      <c r="AW58" s="10">
        <v>2</v>
      </c>
      <c r="AX58" s="10">
        <v>2</v>
      </c>
      <c r="AY58" s="6"/>
      <c r="AZ58" s="6"/>
      <c r="BA58" s="6"/>
      <c r="BB58" s="6"/>
      <c r="BC58" s="6">
        <v>1</v>
      </c>
      <c r="BD58" s="6"/>
      <c r="BE58" s="6"/>
      <c r="BF58" s="6"/>
      <c r="BG58" s="6"/>
      <c r="BH58" s="6">
        <v>1</v>
      </c>
      <c r="BI58" s="6">
        <v>1</v>
      </c>
      <c r="BJ58" s="10">
        <v>2</v>
      </c>
      <c r="BK58" s="6"/>
      <c r="BL58" s="6">
        <v>1</v>
      </c>
      <c r="BM58" s="6"/>
      <c r="BN58" s="6"/>
      <c r="BO58" s="6"/>
      <c r="BP58" s="8">
        <v>4</v>
      </c>
      <c r="BQ58" s="6"/>
      <c r="BR58" s="6">
        <v>1</v>
      </c>
      <c r="BS58" s="6"/>
      <c r="BT58" s="6"/>
      <c r="BU58" s="6">
        <v>1</v>
      </c>
      <c r="BV58" s="6"/>
      <c r="BW58" s="10">
        <v>2</v>
      </c>
      <c r="BX58" s="6"/>
      <c r="BY58" s="10">
        <v>2</v>
      </c>
      <c r="BZ58" s="10">
        <v>2</v>
      </c>
      <c r="CA58" s="6">
        <v>1</v>
      </c>
      <c r="CB58" s="6">
        <v>1</v>
      </c>
      <c r="CC58" s="6"/>
      <c r="CD58" s="6"/>
      <c r="CE58" s="6">
        <v>1</v>
      </c>
      <c r="CF58" s="10">
        <v>2</v>
      </c>
      <c r="CG58" s="6"/>
      <c r="CH58" s="10">
        <v>2</v>
      </c>
      <c r="CI58" s="6"/>
      <c r="CJ58" s="6"/>
      <c r="CK58" s="6">
        <v>1</v>
      </c>
      <c r="CL58" s="10">
        <v>2</v>
      </c>
      <c r="CM58" s="6"/>
    </row>
    <row r="59" spans="1:91">
      <c r="A59" s="2" t="s">
        <v>56</v>
      </c>
      <c r="B59" s="11">
        <f>(C59+E59+F59+G59+H59+I59+J59+K59+N59+P59+Q59+R59+S59)/(C59+D59+E59+F59+H59+K59+L59+M59+O59+P59+Q59+R59+S59)</f>
        <v>1.2352941176470589</v>
      </c>
      <c r="C59" s="6">
        <v>1</v>
      </c>
      <c r="D59" s="10">
        <v>2</v>
      </c>
      <c r="E59" s="6">
        <v>1</v>
      </c>
      <c r="F59" s="6">
        <v>1</v>
      </c>
      <c r="G59" s="8">
        <v>4</v>
      </c>
      <c r="H59" s="6">
        <v>1</v>
      </c>
      <c r="I59" s="8">
        <v>4</v>
      </c>
      <c r="J59" s="8">
        <v>2</v>
      </c>
      <c r="K59" s="6">
        <v>1</v>
      </c>
      <c r="L59" s="10">
        <v>2</v>
      </c>
      <c r="M59" s="10">
        <v>2</v>
      </c>
      <c r="N59" s="8">
        <v>2</v>
      </c>
      <c r="O59" s="10">
        <v>2</v>
      </c>
      <c r="P59" s="6">
        <v>1</v>
      </c>
      <c r="Q59" s="6">
        <v>1</v>
      </c>
      <c r="R59" s="6">
        <v>1</v>
      </c>
      <c r="S59" s="6">
        <v>1</v>
      </c>
      <c r="T59" s="6">
        <v>1</v>
      </c>
      <c r="U59" s="10">
        <v>2</v>
      </c>
      <c r="V59" s="10">
        <v>2</v>
      </c>
      <c r="W59" s="10">
        <v>2</v>
      </c>
      <c r="X59" s="10">
        <v>2</v>
      </c>
      <c r="Y59" s="10">
        <v>2</v>
      </c>
      <c r="Z59" s="10">
        <v>2</v>
      </c>
      <c r="AA59" s="10">
        <v>2</v>
      </c>
      <c r="AB59" s="6">
        <v>1</v>
      </c>
      <c r="AC59" s="6">
        <v>1</v>
      </c>
      <c r="AD59" s="6">
        <v>1</v>
      </c>
      <c r="AE59" s="6">
        <v>1</v>
      </c>
      <c r="AF59" s="6">
        <v>1</v>
      </c>
      <c r="AG59" s="6">
        <v>1</v>
      </c>
      <c r="AH59" s="10">
        <v>2</v>
      </c>
      <c r="AI59" s="10">
        <v>2</v>
      </c>
      <c r="AJ59" s="10">
        <v>2</v>
      </c>
      <c r="AK59" s="6">
        <v>1</v>
      </c>
      <c r="AL59" s="6">
        <v>1</v>
      </c>
      <c r="AM59" s="6">
        <v>1</v>
      </c>
      <c r="AN59" s="10">
        <v>2</v>
      </c>
      <c r="AO59" s="6">
        <v>1</v>
      </c>
      <c r="AP59" s="6">
        <v>1</v>
      </c>
      <c r="AQ59" s="8">
        <v>4</v>
      </c>
      <c r="AR59" s="8">
        <v>2</v>
      </c>
      <c r="AS59" s="6">
        <v>1</v>
      </c>
      <c r="AT59" s="10">
        <v>2</v>
      </c>
      <c r="AU59" s="10">
        <v>2</v>
      </c>
      <c r="AV59" s="6"/>
      <c r="AW59" s="6">
        <v>1</v>
      </c>
      <c r="AX59" s="6">
        <v>1</v>
      </c>
      <c r="AY59" s="6"/>
      <c r="AZ59" s="6"/>
      <c r="BA59" s="6"/>
      <c r="BB59" s="6"/>
      <c r="BC59" s="6">
        <v>1</v>
      </c>
      <c r="BD59" s="6"/>
      <c r="BE59" s="6"/>
      <c r="BF59" s="6"/>
      <c r="BG59" s="6"/>
      <c r="BH59" s="6">
        <v>1</v>
      </c>
      <c r="BI59" s="10">
        <v>2</v>
      </c>
      <c r="BJ59" s="10">
        <v>2</v>
      </c>
      <c r="BK59" s="6"/>
      <c r="BL59" s="6">
        <v>1</v>
      </c>
      <c r="BM59" s="6"/>
      <c r="BN59" s="6"/>
      <c r="BO59" s="6"/>
      <c r="BP59" s="8">
        <v>2</v>
      </c>
      <c r="BQ59" s="6"/>
      <c r="BR59" s="10">
        <v>2</v>
      </c>
      <c r="BS59" s="6"/>
      <c r="BT59" s="6"/>
      <c r="BU59" s="6">
        <v>1</v>
      </c>
      <c r="BV59" s="6"/>
      <c r="BW59" s="10">
        <v>2</v>
      </c>
      <c r="BX59" s="6"/>
      <c r="BY59" s="10">
        <v>2</v>
      </c>
      <c r="BZ59" s="10">
        <v>2</v>
      </c>
      <c r="CA59" s="6">
        <v>1</v>
      </c>
      <c r="CB59" s="10">
        <v>2</v>
      </c>
      <c r="CC59" s="6"/>
      <c r="CD59" s="6"/>
      <c r="CE59" s="10">
        <v>2</v>
      </c>
      <c r="CF59" s="10">
        <v>2</v>
      </c>
      <c r="CG59" s="6"/>
      <c r="CH59" s="6">
        <v>1</v>
      </c>
      <c r="CI59" s="6"/>
      <c r="CJ59" s="6"/>
      <c r="CK59" s="10">
        <v>2</v>
      </c>
      <c r="CL59" s="10">
        <v>2</v>
      </c>
      <c r="CM59" s="6"/>
    </row>
    <row r="60" spans="1:91">
      <c r="A60" s="2" t="s">
        <v>58</v>
      </c>
      <c r="B60" s="11">
        <f>(C60+D60+E60+F60+G60+H60+I60+J60+L60+M60+N60+O60+P60+Q60+R60+S60)/(C60+D60+E60+F60+H60+I60+K60+L60+N60+O60+Q60+S60)</f>
        <v>1.8461538461538463</v>
      </c>
      <c r="C60" s="6">
        <v>1</v>
      </c>
      <c r="D60" s="6">
        <v>1</v>
      </c>
      <c r="E60" s="6">
        <v>1</v>
      </c>
      <c r="F60" s="6">
        <v>1</v>
      </c>
      <c r="G60" s="8">
        <v>2</v>
      </c>
      <c r="H60" s="6">
        <v>1</v>
      </c>
      <c r="I60" s="6">
        <v>1</v>
      </c>
      <c r="J60" s="8">
        <v>2</v>
      </c>
      <c r="K60" s="10">
        <v>2</v>
      </c>
      <c r="L60" s="6">
        <v>1</v>
      </c>
      <c r="M60" s="9">
        <v>5</v>
      </c>
      <c r="N60" s="6">
        <v>1</v>
      </c>
      <c r="O60" s="6">
        <v>1</v>
      </c>
      <c r="P60" s="8">
        <v>2</v>
      </c>
      <c r="Q60" s="6">
        <v>1</v>
      </c>
      <c r="R60" s="8">
        <v>2</v>
      </c>
      <c r="S60" s="6">
        <v>1</v>
      </c>
      <c r="T60" s="6">
        <v>1</v>
      </c>
      <c r="U60" s="6">
        <v>1</v>
      </c>
      <c r="V60" s="6">
        <v>1</v>
      </c>
      <c r="W60" s="6">
        <v>1</v>
      </c>
      <c r="X60" s="10">
        <v>2</v>
      </c>
      <c r="Y60" s="6">
        <v>1</v>
      </c>
      <c r="Z60" s="6">
        <v>1</v>
      </c>
      <c r="AA60" s="6">
        <v>1</v>
      </c>
      <c r="AB60" s="6">
        <v>1</v>
      </c>
      <c r="AC60" s="6">
        <v>1</v>
      </c>
      <c r="AD60" s="6">
        <v>1</v>
      </c>
      <c r="AE60" s="6">
        <v>1</v>
      </c>
      <c r="AF60" s="6">
        <v>1</v>
      </c>
      <c r="AG60" s="10">
        <v>2</v>
      </c>
      <c r="AH60" s="6">
        <v>1</v>
      </c>
      <c r="AI60" s="6">
        <v>1</v>
      </c>
      <c r="AJ60" s="6">
        <v>1</v>
      </c>
      <c r="AK60" s="6">
        <v>1</v>
      </c>
      <c r="AL60" s="6">
        <v>1</v>
      </c>
      <c r="AM60" s="6">
        <v>1</v>
      </c>
      <c r="AN60" s="6">
        <v>1</v>
      </c>
      <c r="AO60" s="6">
        <v>1</v>
      </c>
      <c r="AP60" s="6">
        <v>1</v>
      </c>
      <c r="AQ60" s="6">
        <v>1</v>
      </c>
      <c r="AR60" s="8">
        <v>2</v>
      </c>
      <c r="AS60" s="10">
        <v>2</v>
      </c>
      <c r="AT60" s="6">
        <v>1</v>
      </c>
      <c r="AU60" s="8">
        <v>2</v>
      </c>
      <c r="AV60" s="6"/>
      <c r="AW60" s="6">
        <v>1</v>
      </c>
      <c r="AX60" s="10">
        <v>2</v>
      </c>
      <c r="AY60" s="6"/>
      <c r="AZ60" s="6"/>
      <c r="BA60" s="6"/>
      <c r="BB60" s="6"/>
      <c r="BC60" s="6">
        <v>1</v>
      </c>
      <c r="BD60" s="6"/>
      <c r="BE60" s="6"/>
      <c r="BF60" s="6"/>
      <c r="BG60" s="6"/>
      <c r="BH60" s="8">
        <v>2</v>
      </c>
      <c r="BI60" s="10">
        <v>2</v>
      </c>
      <c r="BJ60" s="10">
        <v>2</v>
      </c>
      <c r="BK60" s="6"/>
      <c r="BL60" s="10">
        <v>2</v>
      </c>
      <c r="BM60" s="6"/>
      <c r="BN60" s="6"/>
      <c r="BO60" s="6"/>
      <c r="BP60" s="6">
        <v>1</v>
      </c>
      <c r="BQ60" s="6"/>
      <c r="BR60" s="6">
        <v>1</v>
      </c>
      <c r="BS60" s="6"/>
      <c r="BT60" s="6"/>
      <c r="BU60" s="6">
        <v>1</v>
      </c>
      <c r="BV60" s="6"/>
      <c r="BW60" s="6">
        <v>1</v>
      </c>
      <c r="BX60" s="6"/>
      <c r="BY60" s="6">
        <v>1</v>
      </c>
      <c r="BZ60" s="6">
        <v>1</v>
      </c>
      <c r="CA60" s="8">
        <v>2</v>
      </c>
      <c r="CB60" s="6">
        <v>1</v>
      </c>
      <c r="CC60" s="6"/>
      <c r="CD60" s="6"/>
      <c r="CE60" s="6">
        <v>1</v>
      </c>
      <c r="CF60" s="6">
        <v>1</v>
      </c>
      <c r="CG60" s="6"/>
      <c r="CH60" s="6">
        <v>1</v>
      </c>
      <c r="CI60" s="6"/>
      <c r="CJ60" s="6"/>
      <c r="CK60" s="6">
        <v>1</v>
      </c>
      <c r="CL60" s="6">
        <v>1</v>
      </c>
      <c r="CM60" s="6"/>
    </row>
    <row r="61" spans="1:91">
      <c r="A61" s="2" t="s">
        <v>59</v>
      </c>
      <c r="B61" s="11">
        <f>(C61+D61+F61+G61+I61+J61+K61+L61+M61+N61+O61+P61+Q61+R61+S61)/(C61+D61+E61+G61+H61+L61+M61+O61+P61+Q61+R61+S61)</f>
        <v>1.625</v>
      </c>
      <c r="C61" s="6">
        <v>1</v>
      </c>
      <c r="D61" s="6">
        <v>1</v>
      </c>
      <c r="E61" s="10">
        <v>2</v>
      </c>
      <c r="F61" s="9">
        <v>5</v>
      </c>
      <c r="G61" s="6">
        <v>1</v>
      </c>
      <c r="H61" s="10">
        <v>4</v>
      </c>
      <c r="I61" s="8">
        <v>2</v>
      </c>
      <c r="J61" s="8">
        <v>2</v>
      </c>
      <c r="K61" s="9">
        <v>5</v>
      </c>
      <c r="L61" s="6">
        <v>1</v>
      </c>
      <c r="M61" s="6">
        <v>1</v>
      </c>
      <c r="N61" s="8">
        <v>2</v>
      </c>
      <c r="O61" s="6">
        <v>1</v>
      </c>
      <c r="P61" s="6">
        <v>1</v>
      </c>
      <c r="Q61" s="6">
        <v>1</v>
      </c>
      <c r="R61" s="6">
        <v>1</v>
      </c>
      <c r="S61" s="6">
        <v>1</v>
      </c>
      <c r="T61" s="10">
        <v>2</v>
      </c>
      <c r="U61" s="6">
        <v>1</v>
      </c>
      <c r="V61" s="6">
        <v>1</v>
      </c>
      <c r="W61" s="6">
        <v>1</v>
      </c>
      <c r="X61" s="6">
        <v>1</v>
      </c>
      <c r="Y61" s="6">
        <v>1</v>
      </c>
      <c r="Z61" s="6">
        <v>1</v>
      </c>
      <c r="AA61" s="6">
        <v>1</v>
      </c>
      <c r="AB61" s="10">
        <v>2</v>
      </c>
      <c r="AC61" s="10">
        <v>2</v>
      </c>
      <c r="AD61" s="10">
        <v>4</v>
      </c>
      <c r="AE61" s="10">
        <v>2</v>
      </c>
      <c r="AF61" s="10">
        <v>2</v>
      </c>
      <c r="AG61" s="10">
        <v>2</v>
      </c>
      <c r="AH61" s="10">
        <v>2</v>
      </c>
      <c r="AI61" s="10">
        <v>2</v>
      </c>
      <c r="AJ61" s="10">
        <v>2</v>
      </c>
      <c r="AK61" s="10">
        <v>2</v>
      </c>
      <c r="AL61" s="10">
        <v>2</v>
      </c>
      <c r="AM61" s="10">
        <v>2</v>
      </c>
      <c r="AN61" s="6">
        <v>1</v>
      </c>
      <c r="AO61" s="6">
        <v>1</v>
      </c>
      <c r="AP61" s="6">
        <v>1</v>
      </c>
      <c r="AQ61" s="6">
        <v>1</v>
      </c>
      <c r="AR61" s="6">
        <v>1</v>
      </c>
      <c r="AS61" s="6">
        <v>1</v>
      </c>
      <c r="AT61" s="6">
        <v>1</v>
      </c>
      <c r="AU61" s="6">
        <v>1</v>
      </c>
      <c r="AV61" s="6"/>
      <c r="AW61" s="10">
        <v>4</v>
      </c>
      <c r="AX61" s="10">
        <v>4</v>
      </c>
      <c r="AY61" s="6"/>
      <c r="AZ61" s="6"/>
      <c r="BA61" s="6"/>
      <c r="BB61" s="6"/>
      <c r="BC61" s="6">
        <v>1</v>
      </c>
      <c r="BD61" s="6"/>
      <c r="BE61" s="6"/>
      <c r="BF61" s="6"/>
      <c r="BG61" s="6"/>
      <c r="BH61" s="6">
        <v>1</v>
      </c>
      <c r="BI61" s="6">
        <v>1</v>
      </c>
      <c r="BJ61" s="6">
        <v>1</v>
      </c>
      <c r="BK61" s="6"/>
      <c r="BL61" s="6">
        <v>1</v>
      </c>
      <c r="BM61" s="6"/>
      <c r="BN61" s="6"/>
      <c r="BO61" s="6"/>
      <c r="BP61" s="8">
        <v>2</v>
      </c>
      <c r="BQ61" s="6"/>
      <c r="BR61" s="6">
        <v>1</v>
      </c>
      <c r="BS61" s="6"/>
      <c r="BT61" s="6"/>
      <c r="BU61" s="6">
        <v>1</v>
      </c>
      <c r="BV61" s="6"/>
      <c r="BW61" s="6">
        <v>1</v>
      </c>
      <c r="BX61" s="6"/>
      <c r="BY61" s="6">
        <v>1</v>
      </c>
      <c r="BZ61" s="6">
        <v>1</v>
      </c>
      <c r="CA61" s="6">
        <v>1</v>
      </c>
      <c r="CB61" s="6">
        <v>1</v>
      </c>
      <c r="CC61" s="6"/>
      <c r="CD61" s="6"/>
      <c r="CE61" s="6">
        <v>1</v>
      </c>
      <c r="CF61" s="6">
        <v>1</v>
      </c>
      <c r="CG61" s="6"/>
      <c r="CH61" s="10">
        <v>4</v>
      </c>
      <c r="CI61" s="6"/>
      <c r="CJ61" s="6"/>
      <c r="CK61" s="6">
        <v>1</v>
      </c>
      <c r="CL61" s="6">
        <v>1</v>
      </c>
      <c r="CM61" s="6"/>
    </row>
    <row r="62" spans="1:91">
      <c r="A62" s="2" t="s">
        <v>60</v>
      </c>
      <c r="B62" s="11">
        <f>(C62+D62+F62+I62+J62+K62+L62+M62+O62+Q62+S62)/(C62+D62+E62+G62+H62+K62+L62+N62+P62+Q62+R62+S62)</f>
        <v>1.0555555555555556</v>
      </c>
      <c r="C62" s="6">
        <v>1</v>
      </c>
      <c r="D62" s="6">
        <v>1</v>
      </c>
      <c r="E62" s="10">
        <v>2</v>
      </c>
      <c r="F62" s="9">
        <v>5</v>
      </c>
      <c r="G62" s="10">
        <v>2</v>
      </c>
      <c r="H62" s="10">
        <v>2</v>
      </c>
      <c r="I62" s="8">
        <v>2</v>
      </c>
      <c r="J62" s="8">
        <v>2</v>
      </c>
      <c r="K62" s="6">
        <v>1</v>
      </c>
      <c r="L62" s="6">
        <v>1</v>
      </c>
      <c r="M62" s="8">
        <v>2</v>
      </c>
      <c r="N62" s="10">
        <v>2</v>
      </c>
      <c r="O62" s="8">
        <v>2</v>
      </c>
      <c r="P62" s="10">
        <v>2</v>
      </c>
      <c r="Q62" s="6">
        <v>1</v>
      </c>
      <c r="R62" s="10">
        <v>2</v>
      </c>
      <c r="S62" s="6">
        <v>1</v>
      </c>
      <c r="T62" s="10">
        <v>2</v>
      </c>
      <c r="U62" s="6">
        <v>1</v>
      </c>
      <c r="V62" s="6">
        <v>1</v>
      </c>
      <c r="W62" s="6">
        <v>1</v>
      </c>
      <c r="X62" s="6">
        <v>1</v>
      </c>
      <c r="Y62" s="6">
        <v>1</v>
      </c>
      <c r="Z62" s="6">
        <v>1</v>
      </c>
      <c r="AA62" s="6">
        <v>1</v>
      </c>
      <c r="AB62" s="10">
        <v>2</v>
      </c>
      <c r="AC62" s="10">
        <v>2</v>
      </c>
      <c r="AD62" s="10">
        <v>2</v>
      </c>
      <c r="AE62" s="10">
        <v>2</v>
      </c>
      <c r="AF62" s="10">
        <v>2</v>
      </c>
      <c r="AG62" s="10">
        <v>2</v>
      </c>
      <c r="AH62" s="10">
        <v>2</v>
      </c>
      <c r="AI62" s="10">
        <v>2</v>
      </c>
      <c r="AJ62" s="10">
        <v>2</v>
      </c>
      <c r="AK62" s="10">
        <v>2</v>
      </c>
      <c r="AL62" s="10">
        <v>2</v>
      </c>
      <c r="AM62" s="10">
        <v>2</v>
      </c>
      <c r="AN62" s="6">
        <v>1</v>
      </c>
      <c r="AO62" s="10">
        <v>2</v>
      </c>
      <c r="AP62" s="6">
        <v>1</v>
      </c>
      <c r="AQ62" s="10">
        <v>2</v>
      </c>
      <c r="AR62" s="10">
        <v>2</v>
      </c>
      <c r="AS62" s="10">
        <v>2</v>
      </c>
      <c r="AT62" s="10">
        <v>2</v>
      </c>
      <c r="AU62" s="10">
        <v>2</v>
      </c>
      <c r="AV62" s="6"/>
      <c r="AW62" s="10">
        <v>2</v>
      </c>
      <c r="AX62" s="10">
        <v>2</v>
      </c>
      <c r="AY62" s="6"/>
      <c r="AZ62" s="6"/>
      <c r="BA62" s="6"/>
      <c r="BB62" s="6"/>
      <c r="BC62" s="6">
        <v>1</v>
      </c>
      <c r="BD62" s="6"/>
      <c r="BE62" s="6"/>
      <c r="BF62" s="6"/>
      <c r="BG62" s="6"/>
      <c r="BH62" s="10">
        <v>2</v>
      </c>
      <c r="BI62" s="6">
        <v>1</v>
      </c>
      <c r="BJ62" s="6">
        <v>1</v>
      </c>
      <c r="BK62" s="6"/>
      <c r="BL62" s="6">
        <v>1</v>
      </c>
      <c r="BM62" s="6"/>
      <c r="BN62" s="6"/>
      <c r="BO62" s="6"/>
      <c r="BP62" s="10">
        <v>2</v>
      </c>
      <c r="BQ62" s="6"/>
      <c r="BR62" s="10">
        <v>2</v>
      </c>
      <c r="BS62" s="6"/>
      <c r="BT62" s="6"/>
      <c r="BU62" s="10">
        <v>2</v>
      </c>
      <c r="BV62" s="6"/>
      <c r="BW62" s="6">
        <v>1</v>
      </c>
      <c r="BX62" s="6"/>
      <c r="BY62" s="10">
        <v>2</v>
      </c>
      <c r="BZ62" s="6">
        <v>1</v>
      </c>
      <c r="CA62" s="10">
        <v>2</v>
      </c>
      <c r="CB62" s="10">
        <v>2</v>
      </c>
      <c r="CC62" s="6"/>
      <c r="CD62" s="6"/>
      <c r="CE62" s="6">
        <v>1</v>
      </c>
      <c r="CF62" s="6">
        <v>1</v>
      </c>
      <c r="CG62" s="6"/>
      <c r="CH62" s="10">
        <v>2</v>
      </c>
      <c r="CI62" s="6"/>
      <c r="CJ62" s="6"/>
      <c r="CK62" s="6">
        <v>1</v>
      </c>
      <c r="CL62" s="6">
        <v>1</v>
      </c>
      <c r="CM62" s="6"/>
    </row>
    <row r="63" spans="1:91">
      <c r="A63" s="2" t="s">
        <v>62</v>
      </c>
      <c r="B63" s="11">
        <f>(C63+D63+F63+J63+L63+M63+N63+O63+P63+Q63+R63)/(E63+G63+H63+I63+K63+M63+N63+P63+Q63+R63+S63)</f>
        <v>1.0476190476190477</v>
      </c>
      <c r="C63" s="8">
        <v>2</v>
      </c>
      <c r="D63" s="8">
        <v>2</v>
      </c>
      <c r="E63" s="10">
        <v>4</v>
      </c>
      <c r="F63" s="9">
        <v>5</v>
      </c>
      <c r="G63" s="10">
        <v>4</v>
      </c>
      <c r="H63" s="10">
        <v>2</v>
      </c>
      <c r="I63" s="10">
        <v>2</v>
      </c>
      <c r="J63" s="8">
        <v>4</v>
      </c>
      <c r="K63" s="10">
        <v>2</v>
      </c>
      <c r="L63" s="8">
        <v>2</v>
      </c>
      <c r="M63" s="6">
        <v>1</v>
      </c>
      <c r="N63" s="6">
        <v>1</v>
      </c>
      <c r="O63" s="8">
        <v>2</v>
      </c>
      <c r="P63" s="6">
        <v>1</v>
      </c>
      <c r="Q63" s="6">
        <v>1</v>
      </c>
      <c r="R63" s="6">
        <v>1</v>
      </c>
      <c r="S63" s="10">
        <v>2</v>
      </c>
      <c r="T63" s="10">
        <v>4</v>
      </c>
      <c r="U63" s="8">
        <v>2</v>
      </c>
      <c r="V63" s="6">
        <v>1</v>
      </c>
      <c r="W63" s="10">
        <v>2</v>
      </c>
      <c r="X63" s="10">
        <v>2</v>
      </c>
      <c r="Y63" s="8">
        <v>2</v>
      </c>
      <c r="Z63" s="8">
        <v>2</v>
      </c>
      <c r="AA63" s="10">
        <v>2</v>
      </c>
      <c r="AB63" s="10">
        <v>4</v>
      </c>
      <c r="AC63" s="10">
        <v>4</v>
      </c>
      <c r="AD63" s="10">
        <v>4</v>
      </c>
      <c r="AE63" s="10">
        <v>4</v>
      </c>
      <c r="AF63" s="10">
        <v>4</v>
      </c>
      <c r="AG63" s="10">
        <v>4</v>
      </c>
      <c r="AH63" s="10">
        <v>4</v>
      </c>
      <c r="AI63" s="10">
        <v>4</v>
      </c>
      <c r="AJ63" s="10">
        <v>4</v>
      </c>
      <c r="AK63" s="10">
        <v>4</v>
      </c>
      <c r="AL63" s="10">
        <v>4</v>
      </c>
      <c r="AM63" s="10">
        <v>4</v>
      </c>
      <c r="AN63" s="8">
        <v>2</v>
      </c>
      <c r="AO63" s="6">
        <v>1</v>
      </c>
      <c r="AP63" s="10">
        <v>2</v>
      </c>
      <c r="AQ63" s="10">
        <v>4</v>
      </c>
      <c r="AR63" s="10">
        <v>4</v>
      </c>
      <c r="AS63" s="10">
        <v>4</v>
      </c>
      <c r="AT63" s="10">
        <v>4</v>
      </c>
      <c r="AU63" s="10">
        <v>4</v>
      </c>
      <c r="AV63" s="6"/>
      <c r="AW63" s="10">
        <v>4</v>
      </c>
      <c r="AX63" s="10">
        <v>2</v>
      </c>
      <c r="AY63" s="6"/>
      <c r="AZ63" s="6"/>
      <c r="BA63" s="6"/>
      <c r="BB63" s="6"/>
      <c r="BC63" s="10">
        <v>2</v>
      </c>
      <c r="BD63" s="6"/>
      <c r="BE63" s="6"/>
      <c r="BF63" s="6"/>
      <c r="BG63" s="6"/>
      <c r="BH63" s="6">
        <v>1</v>
      </c>
      <c r="BI63" s="10">
        <v>2</v>
      </c>
      <c r="BJ63" s="10">
        <v>2</v>
      </c>
      <c r="BK63" s="6"/>
      <c r="BL63" s="10">
        <v>2</v>
      </c>
      <c r="BM63" s="6"/>
      <c r="BN63" s="6"/>
      <c r="BO63" s="6"/>
      <c r="BP63" s="10">
        <v>2</v>
      </c>
      <c r="BQ63" s="6"/>
      <c r="BR63" s="6">
        <v>1</v>
      </c>
      <c r="BS63" s="6"/>
      <c r="BT63" s="6"/>
      <c r="BU63" s="10">
        <v>2</v>
      </c>
      <c r="BV63" s="6"/>
      <c r="BW63" s="8">
        <v>2</v>
      </c>
      <c r="BX63" s="6"/>
      <c r="BY63" s="6">
        <v>1</v>
      </c>
      <c r="BZ63" s="10">
        <v>2</v>
      </c>
      <c r="CA63" s="6">
        <v>1</v>
      </c>
      <c r="CB63" s="6">
        <v>1</v>
      </c>
      <c r="CC63" s="6"/>
      <c r="CD63" s="6"/>
      <c r="CE63" s="6">
        <v>1</v>
      </c>
      <c r="CF63" s="6">
        <v>1</v>
      </c>
      <c r="CG63" s="6"/>
      <c r="CH63" s="10">
        <v>2</v>
      </c>
      <c r="CI63" s="6"/>
      <c r="CJ63" s="6"/>
      <c r="CK63" s="10">
        <v>2</v>
      </c>
      <c r="CL63" s="10">
        <v>2</v>
      </c>
      <c r="CM63" s="6"/>
    </row>
    <row r="64" spans="1:91">
      <c r="A64" s="2" t="s">
        <v>63</v>
      </c>
      <c r="B64" s="11">
        <f>(C64+D64+E64+F64+G64+I64+J64+K64+L64+M64+N64+O64+P64+R64+S64)/(C64+E64+G64+H64+I64+K64+L64+M64+N64+P64+Q64+R64+S64)</f>
        <v>1.2941176470588236</v>
      </c>
      <c r="C64" s="6">
        <v>1</v>
      </c>
      <c r="D64" s="8">
        <v>2</v>
      </c>
      <c r="E64" s="6">
        <v>1</v>
      </c>
      <c r="F64" s="9">
        <v>5</v>
      </c>
      <c r="G64" s="6">
        <v>1</v>
      </c>
      <c r="H64" s="10">
        <v>4</v>
      </c>
      <c r="I64" s="6">
        <v>1</v>
      </c>
      <c r="J64" s="8">
        <v>2</v>
      </c>
      <c r="K64" s="6">
        <v>1</v>
      </c>
      <c r="L64" s="6">
        <v>1</v>
      </c>
      <c r="M64" s="6">
        <v>1</v>
      </c>
      <c r="N64" s="6">
        <v>1</v>
      </c>
      <c r="O64" s="8">
        <v>2</v>
      </c>
      <c r="P64" s="6">
        <v>1</v>
      </c>
      <c r="Q64" s="10">
        <v>2</v>
      </c>
      <c r="R64" s="6">
        <v>1</v>
      </c>
      <c r="S64" s="6">
        <v>1</v>
      </c>
      <c r="T64" s="6">
        <v>1</v>
      </c>
      <c r="U64" s="6">
        <v>1</v>
      </c>
      <c r="V64" s="6">
        <v>1</v>
      </c>
      <c r="W64" s="6">
        <v>1</v>
      </c>
      <c r="X64" s="6">
        <v>1</v>
      </c>
      <c r="Y64" s="6">
        <v>1</v>
      </c>
      <c r="Z64" s="8">
        <v>2</v>
      </c>
      <c r="AA64" s="6">
        <v>1</v>
      </c>
      <c r="AB64" s="6">
        <v>1</v>
      </c>
      <c r="AC64" s="6">
        <v>1</v>
      </c>
      <c r="AD64" s="10">
        <v>4</v>
      </c>
      <c r="AE64" s="6">
        <v>1</v>
      </c>
      <c r="AF64" s="7">
        <v>1</v>
      </c>
      <c r="AG64" s="6">
        <v>1</v>
      </c>
      <c r="AH64" s="6">
        <v>1</v>
      </c>
      <c r="AI64" s="6">
        <v>1</v>
      </c>
      <c r="AJ64" s="6">
        <v>1</v>
      </c>
      <c r="AK64" s="10">
        <v>2</v>
      </c>
      <c r="AL64" s="6">
        <v>1</v>
      </c>
      <c r="AM64" s="6">
        <v>1</v>
      </c>
      <c r="AN64" s="6">
        <v>1</v>
      </c>
      <c r="AO64" s="6">
        <v>1</v>
      </c>
      <c r="AP64" s="6">
        <v>1</v>
      </c>
      <c r="AQ64" s="6">
        <v>1</v>
      </c>
      <c r="AR64" s="6">
        <v>1</v>
      </c>
      <c r="AS64" s="6">
        <v>1</v>
      </c>
      <c r="AT64" s="6">
        <v>1</v>
      </c>
      <c r="AU64" s="6">
        <v>1</v>
      </c>
      <c r="AV64" s="6"/>
      <c r="AW64" s="10">
        <v>4</v>
      </c>
      <c r="AX64" s="10">
        <v>4</v>
      </c>
      <c r="AY64" s="6"/>
      <c r="AZ64" s="6"/>
      <c r="BA64" s="6"/>
      <c r="BB64" s="6"/>
      <c r="BC64" s="6">
        <v>1</v>
      </c>
      <c r="BD64" s="6"/>
      <c r="BE64" s="6"/>
      <c r="BF64" s="6"/>
      <c r="BG64" s="6"/>
      <c r="BH64" s="6">
        <v>1</v>
      </c>
      <c r="BI64" s="6">
        <v>1</v>
      </c>
      <c r="BJ64" s="6">
        <v>1</v>
      </c>
      <c r="BK64" s="6"/>
      <c r="BL64" s="10">
        <v>2</v>
      </c>
      <c r="BM64" s="6"/>
      <c r="BN64" s="6"/>
      <c r="BO64" s="6"/>
      <c r="BP64" s="6">
        <v>1</v>
      </c>
      <c r="BQ64" s="6"/>
      <c r="BR64" s="6">
        <v>1</v>
      </c>
      <c r="BS64" s="6"/>
      <c r="BT64" s="6"/>
      <c r="BU64" s="6">
        <v>1</v>
      </c>
      <c r="BV64" s="6"/>
      <c r="BW64" s="6">
        <v>1</v>
      </c>
      <c r="BX64" s="6"/>
      <c r="BY64" s="6">
        <v>1</v>
      </c>
      <c r="BZ64" s="6">
        <v>1</v>
      </c>
      <c r="CA64" s="6">
        <v>1</v>
      </c>
      <c r="CB64" s="6">
        <v>1</v>
      </c>
      <c r="CC64" s="6"/>
      <c r="CD64" s="6"/>
      <c r="CE64" s="10">
        <v>2</v>
      </c>
      <c r="CF64" s="10">
        <v>2</v>
      </c>
      <c r="CG64" s="6"/>
      <c r="CH64" s="10">
        <v>4</v>
      </c>
      <c r="CI64" s="6"/>
      <c r="CJ64" s="6"/>
      <c r="CK64" s="6">
        <v>1</v>
      </c>
      <c r="CL64" s="6">
        <v>1</v>
      </c>
      <c r="CM64" s="6"/>
    </row>
    <row r="65" spans="1:91">
      <c r="A65" s="2" t="s">
        <v>65</v>
      </c>
      <c r="B65" s="11">
        <f>(C65+D65+E65+G65+I65+J65+K65+L65+M65+N65+Q65+S65)/(C65+D65+E65+F65+H65+J65+L65+N65+O65+P65+Q65+R65+S65)</f>
        <v>1.1666666666666667</v>
      </c>
      <c r="C65" s="6">
        <v>1</v>
      </c>
      <c r="D65" s="6">
        <v>1</v>
      </c>
      <c r="E65" s="6">
        <v>1</v>
      </c>
      <c r="F65" s="10">
        <v>2</v>
      </c>
      <c r="G65" s="8">
        <v>2</v>
      </c>
      <c r="H65" s="10">
        <v>2</v>
      </c>
      <c r="I65" s="8">
        <v>4</v>
      </c>
      <c r="J65" s="6">
        <v>1</v>
      </c>
      <c r="K65" s="9">
        <v>5</v>
      </c>
      <c r="L65" s="6">
        <v>1</v>
      </c>
      <c r="M65" s="8">
        <v>2</v>
      </c>
      <c r="N65" s="7">
        <v>1</v>
      </c>
      <c r="O65" s="10">
        <v>2</v>
      </c>
      <c r="P65" s="10">
        <v>2</v>
      </c>
      <c r="Q65" s="6">
        <v>1</v>
      </c>
      <c r="R65" s="10">
        <v>2</v>
      </c>
      <c r="S65" s="6">
        <v>1</v>
      </c>
      <c r="T65" s="6">
        <v>1</v>
      </c>
      <c r="U65" s="6">
        <v>1</v>
      </c>
      <c r="V65" s="6">
        <v>1</v>
      </c>
      <c r="W65" s="6">
        <v>1</v>
      </c>
      <c r="X65" s="6">
        <v>1</v>
      </c>
      <c r="Y65" s="6">
        <v>1</v>
      </c>
      <c r="Z65" s="10">
        <v>2</v>
      </c>
      <c r="AA65" s="6">
        <v>1</v>
      </c>
      <c r="AB65" s="10">
        <v>2</v>
      </c>
      <c r="AC65" s="6">
        <v>1</v>
      </c>
      <c r="AD65" s="10">
        <v>2</v>
      </c>
      <c r="AE65" s="6">
        <v>1</v>
      </c>
      <c r="AF65" s="6">
        <v>1</v>
      </c>
      <c r="AG65" s="6">
        <v>1</v>
      </c>
      <c r="AH65" s="6">
        <v>1</v>
      </c>
      <c r="AI65" s="6">
        <v>1</v>
      </c>
      <c r="AJ65" s="10">
        <v>2</v>
      </c>
      <c r="AK65" s="6">
        <v>1</v>
      </c>
      <c r="AL65" s="6">
        <v>1</v>
      </c>
      <c r="AM65" s="10">
        <v>2</v>
      </c>
      <c r="AN65" s="10">
        <v>2</v>
      </c>
      <c r="AO65" s="10">
        <v>2</v>
      </c>
      <c r="AP65" s="10">
        <v>2</v>
      </c>
      <c r="AQ65" s="8">
        <v>2</v>
      </c>
      <c r="AR65" s="6">
        <v>1</v>
      </c>
      <c r="AS65" s="8">
        <v>2</v>
      </c>
      <c r="AT65" s="6">
        <v>1</v>
      </c>
      <c r="AU65" s="8">
        <v>2</v>
      </c>
      <c r="AV65" s="6"/>
      <c r="AW65" s="10">
        <v>2</v>
      </c>
      <c r="AX65" s="10">
        <v>2</v>
      </c>
      <c r="AY65" s="6"/>
      <c r="AZ65" s="6"/>
      <c r="BA65" s="6"/>
      <c r="BB65" s="6"/>
      <c r="BC65" s="6">
        <v>1</v>
      </c>
      <c r="BD65" s="6"/>
      <c r="BE65" s="6"/>
      <c r="BF65" s="6"/>
      <c r="BG65" s="6"/>
      <c r="BH65" s="10">
        <v>2</v>
      </c>
      <c r="BI65" s="6">
        <v>1</v>
      </c>
      <c r="BJ65" s="8">
        <v>2</v>
      </c>
      <c r="BK65" s="6"/>
      <c r="BL65" s="6">
        <v>1</v>
      </c>
      <c r="BM65" s="6"/>
      <c r="BN65" s="6"/>
      <c r="BO65" s="6"/>
      <c r="BP65" s="6">
        <v>1</v>
      </c>
      <c r="BQ65" s="6"/>
      <c r="BR65" s="6">
        <v>1</v>
      </c>
      <c r="BS65" s="6"/>
      <c r="BT65" s="6"/>
      <c r="BU65" s="6">
        <v>1</v>
      </c>
      <c r="BV65" s="6"/>
      <c r="BW65" s="10">
        <v>2</v>
      </c>
      <c r="BX65" s="6"/>
      <c r="BY65" s="10">
        <v>2</v>
      </c>
      <c r="BZ65" s="10">
        <v>2</v>
      </c>
      <c r="CA65" s="10">
        <v>2</v>
      </c>
      <c r="CB65" s="10">
        <v>2</v>
      </c>
      <c r="CC65" s="6"/>
      <c r="CD65" s="6"/>
      <c r="CE65" s="6">
        <v>1</v>
      </c>
      <c r="CF65" s="6">
        <v>1</v>
      </c>
      <c r="CG65" s="6"/>
      <c r="CH65" s="10">
        <v>2</v>
      </c>
      <c r="CI65" s="6"/>
      <c r="CJ65" s="6"/>
      <c r="CK65" s="6">
        <v>1</v>
      </c>
      <c r="CL65" s="6">
        <v>1</v>
      </c>
      <c r="CM65" s="6"/>
    </row>
    <row r="66" spans="1:91">
      <c r="A66" s="2" t="s">
        <v>33</v>
      </c>
      <c r="B66" s="11">
        <f>(C66+D66+E66+G66+H66+I66+J66+K66+M66+N66+P66+Q66+R66+S66)/(C66+D66+F66+G66+J66+L66+M66+N66+O66+P66+Q66+R66)</f>
        <v>1.2666666666666666</v>
      </c>
      <c r="C66" s="6">
        <v>1</v>
      </c>
      <c r="D66" s="6">
        <v>1</v>
      </c>
      <c r="E66" s="8">
        <v>2</v>
      </c>
      <c r="F66" s="10">
        <v>2</v>
      </c>
      <c r="G66" s="6">
        <v>1</v>
      </c>
      <c r="H66" s="8">
        <v>2</v>
      </c>
      <c r="I66" s="8">
        <v>2</v>
      </c>
      <c r="J66" s="6">
        <v>1</v>
      </c>
      <c r="K66" s="8">
        <v>2</v>
      </c>
      <c r="L66" s="10">
        <v>2</v>
      </c>
      <c r="M66" s="6">
        <v>1</v>
      </c>
      <c r="N66" s="6">
        <v>1</v>
      </c>
      <c r="O66" s="10">
        <v>2</v>
      </c>
      <c r="P66" s="6">
        <v>1</v>
      </c>
      <c r="Q66" s="6">
        <v>1</v>
      </c>
      <c r="R66" s="6">
        <v>1</v>
      </c>
      <c r="S66" s="8">
        <v>2</v>
      </c>
      <c r="T66" s="6">
        <v>1</v>
      </c>
      <c r="U66" s="10">
        <v>2</v>
      </c>
      <c r="V66" s="6">
        <v>1</v>
      </c>
      <c r="W66" s="6">
        <v>1</v>
      </c>
      <c r="X66" s="6">
        <v>1</v>
      </c>
      <c r="Y66" s="10">
        <v>2</v>
      </c>
      <c r="Z66" s="10">
        <v>2</v>
      </c>
      <c r="AA66" s="6">
        <v>1</v>
      </c>
      <c r="AB66" s="10">
        <v>2</v>
      </c>
      <c r="AC66" s="6">
        <v>1</v>
      </c>
      <c r="AD66" s="8">
        <v>2</v>
      </c>
      <c r="AE66" s="8">
        <v>2</v>
      </c>
      <c r="AF66" s="6">
        <v>1</v>
      </c>
      <c r="AG66" s="8">
        <v>2</v>
      </c>
      <c r="AH66" s="10">
        <v>2</v>
      </c>
      <c r="AI66" s="6">
        <v>1</v>
      </c>
      <c r="AJ66" s="10">
        <v>2</v>
      </c>
      <c r="AK66" s="6">
        <v>1</v>
      </c>
      <c r="AL66" s="8">
        <v>2</v>
      </c>
      <c r="AM66" s="6">
        <v>1</v>
      </c>
      <c r="AN66" s="10">
        <v>2</v>
      </c>
      <c r="AO66" s="10">
        <v>2</v>
      </c>
      <c r="AP66" s="10">
        <v>2</v>
      </c>
      <c r="AQ66" s="6">
        <v>1</v>
      </c>
      <c r="AR66" s="6">
        <v>1</v>
      </c>
      <c r="AS66" s="6">
        <v>1</v>
      </c>
      <c r="AT66" s="10">
        <v>2</v>
      </c>
      <c r="AU66" s="6">
        <v>1</v>
      </c>
      <c r="AV66" s="6"/>
      <c r="AW66" s="6">
        <v>1</v>
      </c>
      <c r="AX66" s="8">
        <v>2</v>
      </c>
      <c r="AY66" s="6"/>
      <c r="AZ66" s="6"/>
      <c r="BA66" s="6"/>
      <c r="BB66" s="6"/>
      <c r="BC66" s="8">
        <v>2</v>
      </c>
      <c r="BD66" s="6"/>
      <c r="BE66" s="6"/>
      <c r="BF66" s="6"/>
      <c r="BG66" s="6"/>
      <c r="BH66" s="6">
        <v>1</v>
      </c>
      <c r="BI66" s="10">
        <v>2</v>
      </c>
      <c r="BJ66" s="6">
        <v>1</v>
      </c>
      <c r="BK66" s="6"/>
      <c r="BL66" s="6">
        <v>1</v>
      </c>
      <c r="BM66" s="6"/>
      <c r="BN66" s="6"/>
      <c r="BO66" s="6"/>
      <c r="BP66" s="6">
        <v>1</v>
      </c>
      <c r="BQ66" s="6"/>
      <c r="BR66" s="10">
        <v>2</v>
      </c>
      <c r="BS66" s="6"/>
      <c r="BT66" s="6"/>
      <c r="BU66" s="6">
        <v>1</v>
      </c>
      <c r="BV66" s="6"/>
      <c r="BW66" s="10">
        <v>2</v>
      </c>
      <c r="BX66" s="6"/>
      <c r="BY66" s="10">
        <v>2</v>
      </c>
      <c r="BZ66" s="10">
        <v>2</v>
      </c>
      <c r="CA66" s="6">
        <v>1</v>
      </c>
      <c r="CB66" s="10">
        <v>2</v>
      </c>
      <c r="CC66" s="6"/>
      <c r="CD66" s="6"/>
      <c r="CE66" s="10">
        <v>2</v>
      </c>
      <c r="CF66" s="6">
        <v>1</v>
      </c>
      <c r="CG66" s="6"/>
      <c r="CH66" s="6">
        <v>1</v>
      </c>
      <c r="CI66" s="6"/>
      <c r="CJ66" s="6"/>
      <c r="CK66" s="10">
        <v>2</v>
      </c>
      <c r="CL66" s="6">
        <v>1</v>
      </c>
      <c r="CM66" s="6"/>
    </row>
    <row r="67" spans="1:91">
      <c r="A67" s="2" t="s">
        <v>85</v>
      </c>
      <c r="B67" s="11">
        <f>(C67+E67+F67+G67+I67+K67+M67+P67+Q67+R67+S67)/(C67+D67+H67+J67+L67+M67+N67+O67+P67+Q67+R67+S67)</f>
        <v>0.90909090909090906</v>
      </c>
      <c r="C67" s="6">
        <v>1</v>
      </c>
      <c r="D67" s="10">
        <v>4</v>
      </c>
      <c r="E67" s="8">
        <v>2</v>
      </c>
      <c r="F67" s="8">
        <v>2</v>
      </c>
      <c r="G67" s="8">
        <v>4</v>
      </c>
      <c r="H67" s="10">
        <v>2</v>
      </c>
      <c r="I67" s="8">
        <v>2</v>
      </c>
      <c r="J67" s="10">
        <v>2</v>
      </c>
      <c r="K67" s="8">
        <v>4</v>
      </c>
      <c r="L67" s="10">
        <v>4</v>
      </c>
      <c r="M67" s="6">
        <v>1</v>
      </c>
      <c r="N67" s="10">
        <v>2</v>
      </c>
      <c r="O67" s="10">
        <v>2</v>
      </c>
      <c r="P67" s="6">
        <v>1</v>
      </c>
      <c r="Q67" s="6">
        <v>1</v>
      </c>
      <c r="R67" s="6">
        <v>1</v>
      </c>
      <c r="S67" s="6">
        <v>1</v>
      </c>
      <c r="T67" s="6">
        <v>1</v>
      </c>
      <c r="U67" s="10">
        <v>4</v>
      </c>
      <c r="V67" s="6">
        <v>1</v>
      </c>
      <c r="W67" s="10">
        <v>4</v>
      </c>
      <c r="X67" s="10">
        <v>4</v>
      </c>
      <c r="Y67" s="10">
        <v>4</v>
      </c>
      <c r="Z67" s="10">
        <v>4</v>
      </c>
      <c r="AA67" s="10">
        <v>4</v>
      </c>
      <c r="AB67" s="8">
        <v>2</v>
      </c>
      <c r="AC67" s="8">
        <v>2</v>
      </c>
      <c r="AD67" s="10">
        <v>2</v>
      </c>
      <c r="AE67" s="8">
        <v>2</v>
      </c>
      <c r="AF67" s="10">
        <v>2</v>
      </c>
      <c r="AG67" s="8">
        <v>2</v>
      </c>
      <c r="AH67" s="10">
        <v>4</v>
      </c>
      <c r="AI67" s="6">
        <v>1</v>
      </c>
      <c r="AJ67" s="10">
        <v>2</v>
      </c>
      <c r="AK67" s="6">
        <v>1</v>
      </c>
      <c r="AL67" s="6">
        <v>1</v>
      </c>
      <c r="AM67" s="6">
        <v>1</v>
      </c>
      <c r="AN67" s="10">
        <v>4</v>
      </c>
      <c r="AO67" s="6">
        <v>1</v>
      </c>
      <c r="AP67" s="6">
        <v>1</v>
      </c>
      <c r="AQ67" s="8">
        <v>2</v>
      </c>
      <c r="AR67" s="10">
        <v>2</v>
      </c>
      <c r="AS67" s="8">
        <v>4</v>
      </c>
      <c r="AT67" s="10">
        <v>4</v>
      </c>
      <c r="AU67" s="6">
        <v>1</v>
      </c>
      <c r="AV67" s="6"/>
      <c r="AW67" s="10">
        <v>2</v>
      </c>
      <c r="AX67" s="10">
        <v>2</v>
      </c>
      <c r="AY67" s="6"/>
      <c r="AZ67" s="6"/>
      <c r="BA67" s="6"/>
      <c r="BB67" s="6"/>
      <c r="BC67" s="6">
        <v>1</v>
      </c>
      <c r="BD67" s="6"/>
      <c r="BE67" s="6"/>
      <c r="BF67" s="6"/>
      <c r="BG67" s="6"/>
      <c r="BH67" s="10">
        <v>2</v>
      </c>
      <c r="BI67" s="10">
        <v>4</v>
      </c>
      <c r="BJ67" s="6">
        <v>1</v>
      </c>
      <c r="BK67" s="6"/>
      <c r="BL67" s="6">
        <v>1</v>
      </c>
      <c r="BM67" s="6"/>
      <c r="BN67" s="6"/>
      <c r="BO67" s="6"/>
      <c r="BP67" s="10">
        <v>2</v>
      </c>
      <c r="BQ67" s="6"/>
      <c r="BR67" s="10">
        <v>4</v>
      </c>
      <c r="BS67" s="6"/>
      <c r="BT67" s="6"/>
      <c r="BU67" s="10">
        <v>2</v>
      </c>
      <c r="BV67" s="6"/>
      <c r="BW67" s="10">
        <v>4</v>
      </c>
      <c r="BX67" s="6"/>
      <c r="BY67" s="10">
        <v>2</v>
      </c>
      <c r="BZ67" s="10">
        <v>2</v>
      </c>
      <c r="CA67" s="10">
        <v>2</v>
      </c>
      <c r="CB67" s="10">
        <v>4</v>
      </c>
      <c r="CC67" s="6"/>
      <c r="CD67" s="6"/>
      <c r="CE67" s="10">
        <v>4</v>
      </c>
      <c r="CF67" s="6">
        <v>1</v>
      </c>
      <c r="CG67" s="6"/>
      <c r="CH67" s="10">
        <v>2</v>
      </c>
      <c r="CI67" s="6"/>
      <c r="CJ67" s="6"/>
      <c r="CK67" s="10">
        <v>4</v>
      </c>
      <c r="CL67" s="6">
        <v>1</v>
      </c>
      <c r="CM67" s="6"/>
    </row>
    <row r="68" spans="1:91">
      <c r="A68" s="2" t="s">
        <v>53</v>
      </c>
      <c r="B68" s="11">
        <f>(C68+E68+F68+G68+H68+I68+J68+K68+N68+O68+P68+Q68+R68+S68)/(C68+D68+E68+F68+H68+J68+L68+M68+O68+P68+Q68+S68)</f>
        <v>1.1176470588235294</v>
      </c>
      <c r="C68" s="6">
        <v>1</v>
      </c>
      <c r="D68" s="10">
        <v>2</v>
      </c>
      <c r="E68" s="7">
        <v>1</v>
      </c>
      <c r="F68" s="6">
        <v>1</v>
      </c>
      <c r="G68" s="8">
        <v>2</v>
      </c>
      <c r="H68" s="6">
        <v>1</v>
      </c>
      <c r="I68" s="8">
        <v>2</v>
      </c>
      <c r="J68" s="6">
        <v>1</v>
      </c>
      <c r="K68" s="8">
        <v>2</v>
      </c>
      <c r="L68" s="10">
        <v>4</v>
      </c>
      <c r="M68" s="10">
        <v>2</v>
      </c>
      <c r="N68" s="8">
        <v>2</v>
      </c>
      <c r="O68" s="6">
        <v>1</v>
      </c>
      <c r="P68" s="6">
        <v>1</v>
      </c>
      <c r="Q68" s="6">
        <v>1</v>
      </c>
      <c r="R68" s="8">
        <v>2</v>
      </c>
      <c r="S68" s="6">
        <v>1</v>
      </c>
      <c r="T68" s="6">
        <v>1</v>
      </c>
      <c r="U68" s="10">
        <v>4</v>
      </c>
      <c r="V68" s="10">
        <v>2</v>
      </c>
      <c r="W68" s="10">
        <v>2</v>
      </c>
      <c r="X68" s="10">
        <v>2</v>
      </c>
      <c r="Y68" s="10">
        <v>4</v>
      </c>
      <c r="Z68" s="10">
        <v>2</v>
      </c>
      <c r="AA68" s="10">
        <v>2</v>
      </c>
      <c r="AB68" s="6">
        <v>1</v>
      </c>
      <c r="AC68" s="6">
        <v>1</v>
      </c>
      <c r="AD68" s="6">
        <v>1</v>
      </c>
      <c r="AE68" s="6">
        <v>1</v>
      </c>
      <c r="AF68" s="6">
        <v>1</v>
      </c>
      <c r="AG68" s="6">
        <v>1</v>
      </c>
      <c r="AH68" s="10">
        <v>4</v>
      </c>
      <c r="AI68" s="10">
        <v>2</v>
      </c>
      <c r="AJ68" s="6">
        <v>1</v>
      </c>
      <c r="AK68" s="6">
        <v>1</v>
      </c>
      <c r="AL68" s="6">
        <v>1</v>
      </c>
      <c r="AM68" s="6">
        <v>1</v>
      </c>
      <c r="AN68" s="10">
        <v>4</v>
      </c>
      <c r="AO68" s="6">
        <v>1</v>
      </c>
      <c r="AP68" s="6">
        <v>1</v>
      </c>
      <c r="AQ68" s="8">
        <v>2</v>
      </c>
      <c r="AR68" s="6">
        <v>1</v>
      </c>
      <c r="AS68" s="8">
        <v>2</v>
      </c>
      <c r="AT68" s="10">
        <v>4</v>
      </c>
      <c r="AU68" s="10">
        <v>2</v>
      </c>
      <c r="AV68" s="6"/>
      <c r="AW68" s="6">
        <v>1</v>
      </c>
      <c r="AX68" s="6">
        <v>1</v>
      </c>
      <c r="AY68" s="6"/>
      <c r="AZ68" s="6"/>
      <c r="BA68" s="6"/>
      <c r="BB68" s="6"/>
      <c r="BC68" s="6">
        <v>1</v>
      </c>
      <c r="BD68" s="6"/>
      <c r="BE68" s="6"/>
      <c r="BF68" s="6"/>
      <c r="BG68" s="6"/>
      <c r="BH68" s="6">
        <v>1</v>
      </c>
      <c r="BI68" s="10">
        <v>4</v>
      </c>
      <c r="BJ68" s="10">
        <v>2</v>
      </c>
      <c r="BK68" s="6"/>
      <c r="BL68" s="6">
        <v>1</v>
      </c>
      <c r="BM68" s="6"/>
      <c r="BN68" s="6"/>
      <c r="BO68" s="6"/>
      <c r="BP68" s="8">
        <v>2</v>
      </c>
      <c r="BQ68" s="6"/>
      <c r="BR68" s="10">
        <v>4</v>
      </c>
      <c r="BS68" s="6"/>
      <c r="BT68" s="6"/>
      <c r="BU68" s="6">
        <v>1</v>
      </c>
      <c r="BV68" s="6"/>
      <c r="BW68" s="10">
        <v>4</v>
      </c>
      <c r="BX68" s="6"/>
      <c r="BY68" s="6">
        <v>1</v>
      </c>
      <c r="BZ68" s="6">
        <v>1</v>
      </c>
      <c r="CA68" s="6">
        <v>1</v>
      </c>
      <c r="CB68" s="10">
        <v>4</v>
      </c>
      <c r="CC68" s="6"/>
      <c r="CD68" s="6"/>
      <c r="CE68" s="10">
        <v>4</v>
      </c>
      <c r="CF68" s="10">
        <v>2</v>
      </c>
      <c r="CG68" s="6"/>
      <c r="CH68" s="6">
        <v>1</v>
      </c>
      <c r="CI68" s="6"/>
      <c r="CJ68" s="6"/>
      <c r="CK68" s="10">
        <v>4</v>
      </c>
      <c r="CL68" s="10">
        <v>2</v>
      </c>
      <c r="CM68" s="6"/>
    </row>
    <row r="69" spans="1:91">
      <c r="A69" s="2" t="s">
        <v>61</v>
      </c>
      <c r="B69" s="11">
        <f>(C69+F69+G69+I69+J69+K69+M69+N69+O69+P69+Q69+R69+S69)/(C69+D69+E69+G69+H69+L69+M69+N69+O69+P69+Q69+R69+S69)</f>
        <v>1.1764705882352942</v>
      </c>
      <c r="C69" s="6">
        <v>1</v>
      </c>
      <c r="D69" s="10">
        <v>2</v>
      </c>
      <c r="E69" s="10">
        <v>2</v>
      </c>
      <c r="F69" s="9">
        <v>5</v>
      </c>
      <c r="G69" s="6">
        <v>1</v>
      </c>
      <c r="H69" s="10">
        <v>2</v>
      </c>
      <c r="I69" s="8">
        <v>2</v>
      </c>
      <c r="J69" s="8">
        <v>2</v>
      </c>
      <c r="K69" s="8">
        <v>2</v>
      </c>
      <c r="L69" s="10">
        <v>2</v>
      </c>
      <c r="M69" s="6">
        <v>1</v>
      </c>
      <c r="N69" s="6">
        <v>1</v>
      </c>
      <c r="O69" s="6">
        <v>1</v>
      </c>
      <c r="P69" s="6">
        <v>1</v>
      </c>
      <c r="Q69" s="6">
        <v>1</v>
      </c>
      <c r="R69" s="6">
        <v>1</v>
      </c>
      <c r="S69" s="6">
        <v>1</v>
      </c>
      <c r="T69" s="10">
        <v>2</v>
      </c>
      <c r="U69" s="10">
        <v>2</v>
      </c>
      <c r="V69" s="6">
        <v>1</v>
      </c>
      <c r="W69" s="10">
        <v>2</v>
      </c>
      <c r="X69" s="10">
        <v>2</v>
      </c>
      <c r="Y69" s="10">
        <v>2</v>
      </c>
      <c r="Z69" s="10">
        <v>2</v>
      </c>
      <c r="AA69" s="10">
        <v>2</v>
      </c>
      <c r="AB69" s="10">
        <v>2</v>
      </c>
      <c r="AC69" s="10">
        <v>2</v>
      </c>
      <c r="AD69" s="10">
        <v>2</v>
      </c>
      <c r="AE69" s="10">
        <v>2</v>
      </c>
      <c r="AF69" s="10">
        <v>2</v>
      </c>
      <c r="AG69" s="10">
        <v>2</v>
      </c>
      <c r="AH69" s="10">
        <v>2</v>
      </c>
      <c r="AI69" s="10">
        <v>2</v>
      </c>
      <c r="AJ69" s="10">
        <v>2</v>
      </c>
      <c r="AK69" s="10">
        <v>2</v>
      </c>
      <c r="AL69" s="10">
        <v>2</v>
      </c>
      <c r="AM69" s="10">
        <v>2</v>
      </c>
      <c r="AN69" s="10">
        <v>2</v>
      </c>
      <c r="AO69" s="6">
        <v>1</v>
      </c>
      <c r="AP69" s="6">
        <v>1</v>
      </c>
      <c r="AQ69" s="6">
        <v>1</v>
      </c>
      <c r="AR69" s="6">
        <v>1</v>
      </c>
      <c r="AS69" s="6">
        <v>1</v>
      </c>
      <c r="AT69" s="10">
        <v>2</v>
      </c>
      <c r="AU69" s="6">
        <v>1</v>
      </c>
      <c r="AV69" s="6"/>
      <c r="AW69" s="10">
        <v>2</v>
      </c>
      <c r="AX69" s="10">
        <v>2</v>
      </c>
      <c r="AY69" s="6"/>
      <c r="AZ69" s="6"/>
      <c r="BA69" s="6"/>
      <c r="BB69" s="6"/>
      <c r="BC69" s="6">
        <v>1</v>
      </c>
      <c r="BD69" s="6"/>
      <c r="BE69" s="6"/>
      <c r="BF69" s="6"/>
      <c r="BG69" s="6"/>
      <c r="BH69" s="6">
        <v>1</v>
      </c>
      <c r="BI69" s="10">
        <v>2</v>
      </c>
      <c r="BJ69" s="6">
        <v>1</v>
      </c>
      <c r="BK69" s="6"/>
      <c r="BL69" s="6">
        <v>1</v>
      </c>
      <c r="BM69" s="6"/>
      <c r="BN69" s="6"/>
      <c r="BO69" s="6"/>
      <c r="BP69" s="6">
        <v>1</v>
      </c>
      <c r="BQ69" s="6"/>
      <c r="BR69" s="10">
        <v>2</v>
      </c>
      <c r="BS69" s="6"/>
      <c r="BT69" s="6"/>
      <c r="BU69" s="6">
        <v>1</v>
      </c>
      <c r="BV69" s="6"/>
      <c r="BW69" s="10">
        <v>2</v>
      </c>
      <c r="BX69" s="6"/>
      <c r="BY69" s="6">
        <v>1</v>
      </c>
      <c r="BZ69" s="6">
        <v>1</v>
      </c>
      <c r="CA69" s="6">
        <v>1</v>
      </c>
      <c r="CB69" s="10">
        <v>2</v>
      </c>
      <c r="CC69" s="6"/>
      <c r="CD69" s="6"/>
      <c r="CE69" s="10">
        <v>2</v>
      </c>
      <c r="CF69" s="6">
        <v>1</v>
      </c>
      <c r="CG69" s="6"/>
      <c r="CH69" s="10">
        <v>2</v>
      </c>
      <c r="CI69" s="6"/>
      <c r="CJ69" s="6"/>
      <c r="CK69" s="10">
        <v>2</v>
      </c>
      <c r="CL69" s="6">
        <v>1</v>
      </c>
      <c r="CM69" s="6"/>
    </row>
    <row r="70" spans="1:91">
      <c r="A70" s="2" t="s">
        <v>66</v>
      </c>
      <c r="B70" s="11">
        <f>(C70+E70+G70+I70+J70+K70+M70+N70+P70+Q70+R70+S70)/(C70+D70+E70+F70+H70+J70+L70+M70+O70+P70+Q70+R70+S70)</f>
        <v>1.1499999999999999</v>
      </c>
      <c r="C70" s="6">
        <v>1</v>
      </c>
      <c r="D70" s="10">
        <v>2</v>
      </c>
      <c r="E70" s="6">
        <v>1</v>
      </c>
      <c r="F70" s="10">
        <v>2</v>
      </c>
      <c r="G70" s="8">
        <v>4</v>
      </c>
      <c r="H70" s="10">
        <v>2</v>
      </c>
      <c r="I70" s="8">
        <v>4</v>
      </c>
      <c r="J70" s="6">
        <v>1</v>
      </c>
      <c r="K70" s="9">
        <v>5</v>
      </c>
      <c r="L70" s="10">
        <v>2</v>
      </c>
      <c r="M70" s="6">
        <v>1</v>
      </c>
      <c r="N70" s="8">
        <v>2</v>
      </c>
      <c r="O70" s="10">
        <v>4</v>
      </c>
      <c r="P70" s="6">
        <v>1</v>
      </c>
      <c r="Q70" s="6">
        <v>1</v>
      </c>
      <c r="R70" s="6">
        <v>1</v>
      </c>
      <c r="S70" s="6">
        <v>1</v>
      </c>
      <c r="T70" s="6">
        <v>1</v>
      </c>
      <c r="U70" s="10">
        <v>2</v>
      </c>
      <c r="V70" s="6">
        <v>1</v>
      </c>
      <c r="W70" s="10">
        <v>2</v>
      </c>
      <c r="X70" s="10">
        <v>2</v>
      </c>
      <c r="Y70" s="10">
        <v>2</v>
      </c>
      <c r="Z70" s="10">
        <v>4</v>
      </c>
      <c r="AA70" s="10">
        <v>2</v>
      </c>
      <c r="AB70" s="10">
        <v>2</v>
      </c>
      <c r="AC70" s="6">
        <v>1</v>
      </c>
      <c r="AD70" s="10">
        <v>2</v>
      </c>
      <c r="AE70" s="6">
        <v>1</v>
      </c>
      <c r="AF70" s="6">
        <v>1</v>
      </c>
      <c r="AG70" s="6">
        <v>1</v>
      </c>
      <c r="AH70" s="10">
        <v>2</v>
      </c>
      <c r="AI70" s="6">
        <v>1</v>
      </c>
      <c r="AJ70" s="10">
        <v>4</v>
      </c>
      <c r="AK70" s="6">
        <v>1</v>
      </c>
      <c r="AL70" s="6">
        <v>1</v>
      </c>
      <c r="AM70" s="10">
        <v>2</v>
      </c>
      <c r="AN70" s="10">
        <v>2</v>
      </c>
      <c r="AO70" s="10">
        <v>2</v>
      </c>
      <c r="AP70" s="10">
        <v>2</v>
      </c>
      <c r="AQ70" s="8">
        <v>4</v>
      </c>
      <c r="AR70" s="6">
        <v>1</v>
      </c>
      <c r="AS70" s="8">
        <v>4</v>
      </c>
      <c r="AT70" s="10">
        <v>2</v>
      </c>
      <c r="AU70" s="6">
        <v>1</v>
      </c>
      <c r="AV70" s="6"/>
      <c r="AW70" s="10">
        <v>2</v>
      </c>
      <c r="AX70" s="10">
        <v>2</v>
      </c>
      <c r="AY70" s="6"/>
      <c r="AZ70" s="6"/>
      <c r="BA70" s="6"/>
      <c r="BB70" s="6"/>
      <c r="BC70" s="6">
        <v>1</v>
      </c>
      <c r="BD70" s="6"/>
      <c r="BE70" s="6"/>
      <c r="BF70" s="6"/>
      <c r="BG70" s="6"/>
      <c r="BH70" s="6">
        <v>1</v>
      </c>
      <c r="BI70" s="10">
        <v>2</v>
      </c>
      <c r="BJ70" s="6">
        <v>1</v>
      </c>
      <c r="BK70" s="6"/>
      <c r="BL70" s="6">
        <v>1</v>
      </c>
      <c r="BM70" s="6"/>
      <c r="BN70" s="6"/>
      <c r="BO70" s="6"/>
      <c r="BP70" s="8">
        <v>2</v>
      </c>
      <c r="BQ70" s="6"/>
      <c r="BR70" s="10">
        <v>2</v>
      </c>
      <c r="BS70" s="6"/>
      <c r="BT70" s="6"/>
      <c r="BU70" s="6">
        <v>1</v>
      </c>
      <c r="BV70" s="6"/>
      <c r="BW70" s="10">
        <v>4</v>
      </c>
      <c r="BX70" s="6"/>
      <c r="BY70" s="10">
        <v>4</v>
      </c>
      <c r="BZ70" s="10">
        <v>4</v>
      </c>
      <c r="CA70" s="6">
        <v>1</v>
      </c>
      <c r="CB70" s="10">
        <v>2</v>
      </c>
      <c r="CC70" s="6"/>
      <c r="CD70" s="6"/>
      <c r="CE70" s="10">
        <v>2</v>
      </c>
      <c r="CF70" s="6">
        <v>1</v>
      </c>
      <c r="CG70" s="6"/>
      <c r="CH70" s="10">
        <v>2</v>
      </c>
      <c r="CI70" s="6"/>
      <c r="CJ70" s="6"/>
      <c r="CK70" s="10">
        <v>2</v>
      </c>
      <c r="CL70" s="6">
        <v>1</v>
      </c>
      <c r="CM70" s="6"/>
    </row>
    <row r="71" spans="1:91">
      <c r="A71" s="2" t="s">
        <v>72</v>
      </c>
      <c r="B71" s="11">
        <f>(C71+D71+F71+G71+H71+I71+J71+K71+L71+M71+N71+P71+Q71+R71)/(D71+E71+F71+G71+H71+I71+K71+L71+M71+N71+O71+P71+Q71+R71+S71)</f>
        <v>0.88888888888888884</v>
      </c>
      <c r="C71" s="8">
        <v>2</v>
      </c>
      <c r="D71" s="6">
        <v>1</v>
      </c>
      <c r="E71" s="10">
        <v>2</v>
      </c>
      <c r="F71" s="6">
        <v>1</v>
      </c>
      <c r="G71" s="6">
        <v>1</v>
      </c>
      <c r="H71" s="6">
        <v>1</v>
      </c>
      <c r="I71" s="6">
        <v>1</v>
      </c>
      <c r="J71" s="8">
        <v>2</v>
      </c>
      <c r="K71" s="6">
        <v>1</v>
      </c>
      <c r="L71" s="6">
        <v>1</v>
      </c>
      <c r="M71" s="6">
        <v>1</v>
      </c>
      <c r="N71" s="6">
        <v>1</v>
      </c>
      <c r="O71" s="10">
        <v>2</v>
      </c>
      <c r="P71" s="6">
        <v>1</v>
      </c>
      <c r="Q71" s="6">
        <v>1</v>
      </c>
      <c r="R71" s="6">
        <v>1</v>
      </c>
      <c r="S71" s="10">
        <v>2</v>
      </c>
      <c r="T71" s="10">
        <v>2</v>
      </c>
      <c r="U71" s="6">
        <v>1</v>
      </c>
      <c r="V71" s="6">
        <v>1</v>
      </c>
      <c r="W71" s="6">
        <v>1</v>
      </c>
      <c r="X71" s="6">
        <v>1</v>
      </c>
      <c r="Y71" s="6">
        <v>1</v>
      </c>
      <c r="Z71" s="10">
        <v>2</v>
      </c>
      <c r="AA71" s="10">
        <v>2</v>
      </c>
      <c r="AB71" s="10">
        <v>2</v>
      </c>
      <c r="AC71" s="10">
        <v>2</v>
      </c>
      <c r="AD71" s="10">
        <v>2</v>
      </c>
      <c r="AE71" s="10">
        <v>2</v>
      </c>
      <c r="AF71" s="10">
        <v>2</v>
      </c>
      <c r="AG71" s="10">
        <v>2</v>
      </c>
      <c r="AH71" s="10">
        <v>2</v>
      </c>
      <c r="AI71" s="10">
        <v>2</v>
      </c>
      <c r="AJ71" s="10">
        <v>2</v>
      </c>
      <c r="AK71" s="10">
        <v>2</v>
      </c>
      <c r="AL71" s="10">
        <v>2</v>
      </c>
      <c r="AM71" s="10">
        <v>2</v>
      </c>
      <c r="AN71" s="6">
        <v>1</v>
      </c>
      <c r="AO71" s="6">
        <v>1</v>
      </c>
      <c r="AP71" s="10">
        <v>2</v>
      </c>
      <c r="AQ71" s="6">
        <v>1</v>
      </c>
      <c r="AR71" s="6">
        <v>1</v>
      </c>
      <c r="AS71" s="6">
        <v>1</v>
      </c>
      <c r="AT71" s="6">
        <v>1</v>
      </c>
      <c r="AU71" s="6">
        <v>1</v>
      </c>
      <c r="AV71" s="6"/>
      <c r="AW71" s="6">
        <v>1</v>
      </c>
      <c r="AX71" s="6">
        <v>1</v>
      </c>
      <c r="AY71" s="6"/>
      <c r="AZ71" s="6"/>
      <c r="BA71" s="6"/>
      <c r="BB71" s="6"/>
      <c r="BC71" s="10">
        <v>2</v>
      </c>
      <c r="BD71" s="6"/>
      <c r="BE71" s="6"/>
      <c r="BF71" s="6"/>
      <c r="BG71" s="6"/>
      <c r="BH71" s="6">
        <v>1</v>
      </c>
      <c r="BI71" s="6">
        <v>1</v>
      </c>
      <c r="BJ71" s="6">
        <v>1</v>
      </c>
      <c r="BK71" s="6"/>
      <c r="BL71" s="6">
        <v>1</v>
      </c>
      <c r="BM71" s="6"/>
      <c r="BN71" s="6"/>
      <c r="BO71" s="6"/>
      <c r="BP71" s="6">
        <v>1</v>
      </c>
      <c r="BQ71" s="6"/>
      <c r="BR71" s="6">
        <v>1</v>
      </c>
      <c r="BS71" s="6"/>
      <c r="BT71" s="6"/>
      <c r="BU71" s="10">
        <v>2</v>
      </c>
      <c r="BV71" s="6"/>
      <c r="BW71" s="10">
        <v>2</v>
      </c>
      <c r="BX71" s="6"/>
      <c r="BY71" s="10">
        <v>2</v>
      </c>
      <c r="BZ71" s="10">
        <v>2</v>
      </c>
      <c r="CA71" s="6">
        <v>1</v>
      </c>
      <c r="CB71" s="6">
        <v>1</v>
      </c>
      <c r="CC71" s="6"/>
      <c r="CD71" s="6"/>
      <c r="CE71" s="6">
        <v>1</v>
      </c>
      <c r="CF71" s="6">
        <v>1</v>
      </c>
      <c r="CG71" s="6"/>
      <c r="CH71" s="6">
        <v>1</v>
      </c>
      <c r="CI71" s="6"/>
      <c r="CJ71" s="6"/>
      <c r="CK71" s="10">
        <v>2</v>
      </c>
      <c r="CL71" s="10">
        <v>2</v>
      </c>
      <c r="CM71" s="6"/>
    </row>
    <row r="72" spans="1:91">
      <c r="A72" s="2" t="s">
        <v>73</v>
      </c>
      <c r="B72" s="11">
        <f>(C72+E72+F72+G72+H72+I72+J72+K72+M72+N72+Q72+S72)/(D72+E72+F72+H72+L72+M72+O72+P72+Q72+R72+S72)</f>
        <v>1.5</v>
      </c>
      <c r="C72" s="9">
        <v>5</v>
      </c>
      <c r="D72" s="10">
        <v>2</v>
      </c>
      <c r="E72" s="6">
        <v>1</v>
      </c>
      <c r="F72" s="6">
        <v>1</v>
      </c>
      <c r="G72" s="8">
        <v>2</v>
      </c>
      <c r="H72" s="6">
        <v>1</v>
      </c>
      <c r="I72" s="9">
        <v>5</v>
      </c>
      <c r="J72" s="8">
        <v>2</v>
      </c>
      <c r="K72" s="8">
        <v>2</v>
      </c>
      <c r="L72" s="10">
        <v>2</v>
      </c>
      <c r="M72" s="6">
        <v>1</v>
      </c>
      <c r="N72" s="8">
        <v>2</v>
      </c>
      <c r="O72" s="10">
        <v>2</v>
      </c>
      <c r="P72" s="10">
        <v>2</v>
      </c>
      <c r="Q72" s="6">
        <v>1</v>
      </c>
      <c r="R72" s="10">
        <v>2</v>
      </c>
      <c r="S72" s="6">
        <v>1</v>
      </c>
      <c r="T72" s="6">
        <v>1</v>
      </c>
      <c r="U72" s="10">
        <v>2</v>
      </c>
      <c r="V72" s="6">
        <v>1</v>
      </c>
      <c r="W72" s="10">
        <v>2</v>
      </c>
      <c r="X72" s="10">
        <v>2</v>
      </c>
      <c r="Y72" s="10">
        <v>2</v>
      </c>
      <c r="Z72" s="10">
        <v>2</v>
      </c>
      <c r="AA72" s="10">
        <v>2</v>
      </c>
      <c r="AB72" s="6">
        <v>1</v>
      </c>
      <c r="AC72" s="6">
        <v>1</v>
      </c>
      <c r="AD72" s="6">
        <v>1</v>
      </c>
      <c r="AE72" s="6">
        <v>1</v>
      </c>
      <c r="AF72" s="6">
        <v>1</v>
      </c>
      <c r="AG72" s="6">
        <v>1</v>
      </c>
      <c r="AH72" s="10">
        <v>2</v>
      </c>
      <c r="AI72" s="6">
        <v>1</v>
      </c>
      <c r="AJ72" s="10">
        <v>2</v>
      </c>
      <c r="AK72" s="6">
        <v>1</v>
      </c>
      <c r="AL72" s="6">
        <v>1</v>
      </c>
      <c r="AM72" s="10">
        <v>2</v>
      </c>
      <c r="AN72" s="10">
        <v>2</v>
      </c>
      <c r="AO72" s="10">
        <v>2</v>
      </c>
      <c r="AP72" s="6">
        <v>1</v>
      </c>
      <c r="AQ72" s="8">
        <v>2</v>
      </c>
      <c r="AR72" s="8">
        <v>2</v>
      </c>
      <c r="AS72" s="8">
        <v>2</v>
      </c>
      <c r="AT72" s="10">
        <v>2</v>
      </c>
      <c r="AU72" s="6">
        <v>1</v>
      </c>
      <c r="AV72" s="6"/>
      <c r="AW72" s="6">
        <v>1</v>
      </c>
      <c r="AX72" s="6">
        <v>1</v>
      </c>
      <c r="AY72" s="6"/>
      <c r="AZ72" s="6"/>
      <c r="BA72" s="6"/>
      <c r="BB72" s="6"/>
      <c r="BC72" s="6">
        <v>1</v>
      </c>
      <c r="BD72" s="6"/>
      <c r="BE72" s="6"/>
      <c r="BF72" s="6"/>
      <c r="BG72" s="6"/>
      <c r="BH72" s="10">
        <v>2</v>
      </c>
      <c r="BI72" s="10">
        <v>2</v>
      </c>
      <c r="BJ72" s="6">
        <v>1</v>
      </c>
      <c r="BK72" s="6"/>
      <c r="BL72" s="6">
        <v>1</v>
      </c>
      <c r="BM72" s="6"/>
      <c r="BN72" s="6"/>
      <c r="BO72" s="6"/>
      <c r="BP72" s="8">
        <v>2</v>
      </c>
      <c r="BQ72" s="6"/>
      <c r="BR72" s="10">
        <v>2</v>
      </c>
      <c r="BS72" s="6"/>
      <c r="BT72" s="6"/>
      <c r="BU72" s="6">
        <v>1</v>
      </c>
      <c r="BV72" s="6"/>
      <c r="BW72" s="10">
        <v>2</v>
      </c>
      <c r="BX72" s="6"/>
      <c r="BY72" s="10">
        <v>2</v>
      </c>
      <c r="BZ72" s="10">
        <v>2</v>
      </c>
      <c r="CA72" s="10">
        <v>2</v>
      </c>
      <c r="CB72" s="10">
        <v>2</v>
      </c>
      <c r="CC72" s="6"/>
      <c r="CD72" s="6"/>
      <c r="CE72" s="10">
        <v>2</v>
      </c>
      <c r="CF72" s="6">
        <v>1</v>
      </c>
      <c r="CG72" s="6"/>
      <c r="CH72" s="10">
        <v>2</v>
      </c>
      <c r="CI72" s="6"/>
      <c r="CJ72" s="6"/>
      <c r="CK72" s="10">
        <v>2</v>
      </c>
      <c r="CL72" s="6">
        <v>1</v>
      </c>
      <c r="CM72" s="6"/>
    </row>
    <row r="73" spans="1:91">
      <c r="A73" s="2" t="s">
        <v>74</v>
      </c>
      <c r="B73" s="11">
        <f>(C73+E73+F73+G73+H73+I73+J73+K73+L73+M73+N73+O73+P73+Q73+R73+S73)/(D73+E73+F73+I73+K73+L73+O73)</f>
        <v>3.1</v>
      </c>
      <c r="C73" s="8">
        <v>2</v>
      </c>
      <c r="D73" s="10">
        <v>4</v>
      </c>
      <c r="E73" s="6">
        <v>1</v>
      </c>
      <c r="F73" s="6">
        <v>1</v>
      </c>
      <c r="G73" s="8">
        <v>4</v>
      </c>
      <c r="H73" s="8">
        <v>2</v>
      </c>
      <c r="I73" s="6">
        <v>1</v>
      </c>
      <c r="J73" s="9">
        <v>5</v>
      </c>
      <c r="K73" s="6">
        <v>1</v>
      </c>
      <c r="L73" s="6">
        <v>1</v>
      </c>
      <c r="M73" s="8">
        <v>2</v>
      </c>
      <c r="N73" s="8">
        <v>2</v>
      </c>
      <c r="O73" s="6">
        <v>1</v>
      </c>
      <c r="P73" s="8">
        <v>2</v>
      </c>
      <c r="Q73" s="8">
        <v>2</v>
      </c>
      <c r="R73" s="8">
        <v>2</v>
      </c>
      <c r="S73" s="8">
        <v>2</v>
      </c>
      <c r="T73" s="6">
        <v>1</v>
      </c>
      <c r="U73" s="6">
        <v>1</v>
      </c>
      <c r="V73" s="8">
        <v>2</v>
      </c>
      <c r="W73" s="10">
        <v>4</v>
      </c>
      <c r="X73" s="10">
        <v>4</v>
      </c>
      <c r="Y73" s="10">
        <v>4</v>
      </c>
      <c r="Z73" s="10">
        <v>4</v>
      </c>
      <c r="AA73" s="10">
        <v>4</v>
      </c>
      <c r="AB73" s="6">
        <v>1</v>
      </c>
      <c r="AC73" s="6">
        <v>1</v>
      </c>
      <c r="AD73" s="6">
        <v>1</v>
      </c>
      <c r="AE73" s="6">
        <v>1</v>
      </c>
      <c r="AF73" s="6">
        <v>1</v>
      </c>
      <c r="AG73" s="6">
        <v>1</v>
      </c>
      <c r="AH73" s="6">
        <v>1</v>
      </c>
      <c r="AI73" s="6">
        <v>1</v>
      </c>
      <c r="AJ73" s="6">
        <v>1</v>
      </c>
      <c r="AK73" s="6">
        <v>1</v>
      </c>
      <c r="AL73" s="6">
        <v>1</v>
      </c>
      <c r="AM73" s="6">
        <v>1</v>
      </c>
      <c r="AN73" s="6">
        <v>1</v>
      </c>
      <c r="AO73" s="6">
        <v>1</v>
      </c>
      <c r="AP73" s="6">
        <v>1</v>
      </c>
      <c r="AQ73" s="6">
        <v>1</v>
      </c>
      <c r="AR73" s="8">
        <v>4</v>
      </c>
      <c r="AS73" s="6">
        <v>1</v>
      </c>
      <c r="AT73" s="6">
        <v>1</v>
      </c>
      <c r="AU73" s="8">
        <v>2</v>
      </c>
      <c r="AV73" s="6"/>
      <c r="AW73" s="8">
        <v>2</v>
      </c>
      <c r="AX73" s="6">
        <v>1</v>
      </c>
      <c r="AY73" s="6"/>
      <c r="AZ73" s="6"/>
      <c r="BA73" s="6"/>
      <c r="BB73" s="6"/>
      <c r="BC73" s="6">
        <v>1</v>
      </c>
      <c r="BD73" s="6"/>
      <c r="BE73" s="6"/>
      <c r="BF73" s="6"/>
      <c r="BG73" s="6"/>
      <c r="BH73" s="8">
        <v>2</v>
      </c>
      <c r="BI73" s="6">
        <v>1</v>
      </c>
      <c r="BJ73" s="6">
        <v>1</v>
      </c>
      <c r="BK73" s="6"/>
      <c r="BL73" s="6">
        <v>1</v>
      </c>
      <c r="BM73" s="6"/>
      <c r="BN73" s="6"/>
      <c r="BO73" s="6"/>
      <c r="BP73" s="6">
        <v>1</v>
      </c>
      <c r="BQ73" s="6"/>
      <c r="BR73" s="6">
        <v>1</v>
      </c>
      <c r="BS73" s="6"/>
      <c r="BT73" s="6"/>
      <c r="BU73" s="8">
        <v>2</v>
      </c>
      <c r="BV73" s="6"/>
      <c r="BW73" s="6">
        <v>1</v>
      </c>
      <c r="BX73" s="6"/>
      <c r="BY73" s="6">
        <v>1</v>
      </c>
      <c r="BZ73" s="6">
        <v>1</v>
      </c>
      <c r="CA73" s="8">
        <v>2</v>
      </c>
      <c r="CB73" s="6">
        <v>1</v>
      </c>
      <c r="CC73" s="6"/>
      <c r="CD73" s="6"/>
      <c r="CE73" s="6">
        <v>1</v>
      </c>
      <c r="CF73" s="8">
        <v>2</v>
      </c>
      <c r="CG73" s="6"/>
      <c r="CH73" s="8">
        <v>2</v>
      </c>
      <c r="CI73" s="6"/>
      <c r="CJ73" s="6"/>
      <c r="CK73" s="6">
        <v>1</v>
      </c>
      <c r="CL73" s="8">
        <v>2</v>
      </c>
      <c r="CM73" s="6"/>
    </row>
    <row r="74" spans="1:91">
      <c r="A74" s="2" t="s">
        <v>86</v>
      </c>
      <c r="B74" s="11">
        <f>(C74+D74+E74+F74+G74+J74+K74+L74+M74+O74+P74+Q74+R74)/(D74+E74+G74+H74+I74+J74+K74+L74+M74+N74+O74+P74+Q74+R74+S74)</f>
        <v>0.78947368421052633</v>
      </c>
      <c r="C74" s="8">
        <v>2</v>
      </c>
      <c r="D74" s="6">
        <v>1</v>
      </c>
      <c r="E74" s="6">
        <v>1</v>
      </c>
      <c r="F74" s="8">
        <v>2</v>
      </c>
      <c r="G74" s="6">
        <v>1</v>
      </c>
      <c r="H74" s="10">
        <v>2</v>
      </c>
      <c r="I74" s="10">
        <v>2</v>
      </c>
      <c r="J74" s="6">
        <v>1</v>
      </c>
      <c r="K74" s="6">
        <v>1</v>
      </c>
      <c r="L74" s="6">
        <v>1</v>
      </c>
      <c r="M74" s="6">
        <v>1</v>
      </c>
      <c r="N74" s="10">
        <v>2</v>
      </c>
      <c r="O74" s="6">
        <v>1</v>
      </c>
      <c r="P74" s="6">
        <v>1</v>
      </c>
      <c r="Q74" s="6">
        <v>1</v>
      </c>
      <c r="R74" s="6">
        <v>1</v>
      </c>
      <c r="S74" s="10">
        <v>2</v>
      </c>
      <c r="T74" s="6">
        <v>1</v>
      </c>
      <c r="U74" s="6">
        <v>1</v>
      </c>
      <c r="V74" s="6">
        <v>1</v>
      </c>
      <c r="W74" s="10">
        <v>2</v>
      </c>
      <c r="X74" s="6">
        <v>1</v>
      </c>
      <c r="Y74" s="6">
        <v>1</v>
      </c>
      <c r="Z74" s="6">
        <v>1</v>
      </c>
      <c r="AA74" s="10">
        <v>2</v>
      </c>
      <c r="AB74" s="6">
        <v>1</v>
      </c>
      <c r="AC74" s="6">
        <v>1</v>
      </c>
      <c r="AD74" s="10">
        <v>2</v>
      </c>
      <c r="AE74" s="10">
        <v>2</v>
      </c>
      <c r="AF74" s="6">
        <v>1</v>
      </c>
      <c r="AG74" s="6">
        <v>1</v>
      </c>
      <c r="AH74" s="6">
        <v>1</v>
      </c>
      <c r="AI74" s="6">
        <v>1</v>
      </c>
      <c r="AJ74" s="6">
        <v>1</v>
      </c>
      <c r="AK74" s="6">
        <v>1</v>
      </c>
      <c r="AL74" s="10">
        <v>2</v>
      </c>
      <c r="AM74" s="6">
        <v>1</v>
      </c>
      <c r="AN74" s="6">
        <v>1</v>
      </c>
      <c r="AO74" s="6">
        <v>1</v>
      </c>
      <c r="AP74" s="10">
        <v>2</v>
      </c>
      <c r="AQ74" s="10">
        <v>2</v>
      </c>
      <c r="AR74" s="6">
        <v>1</v>
      </c>
      <c r="AS74" s="6">
        <v>1</v>
      </c>
      <c r="AT74" s="6">
        <v>1</v>
      </c>
      <c r="AU74" s="6">
        <v>1</v>
      </c>
      <c r="AV74" s="6"/>
      <c r="AW74" s="10">
        <v>2</v>
      </c>
      <c r="AX74" s="10">
        <v>2</v>
      </c>
      <c r="AY74" s="6"/>
      <c r="AZ74" s="6"/>
      <c r="BA74" s="6"/>
      <c r="BB74" s="6"/>
      <c r="BC74" s="10">
        <v>2</v>
      </c>
      <c r="BD74" s="6"/>
      <c r="BE74" s="6"/>
      <c r="BF74" s="6"/>
      <c r="BG74" s="6"/>
      <c r="BH74" s="6">
        <v>1</v>
      </c>
      <c r="BI74" s="6">
        <v>1</v>
      </c>
      <c r="BJ74" s="6">
        <v>1</v>
      </c>
      <c r="BK74" s="6"/>
      <c r="BL74" s="6">
        <v>1</v>
      </c>
      <c r="BM74" s="6"/>
      <c r="BN74" s="6"/>
      <c r="BO74" s="6"/>
      <c r="BP74" s="10">
        <v>2</v>
      </c>
      <c r="BQ74" s="6"/>
      <c r="BR74" s="10">
        <v>2</v>
      </c>
      <c r="BS74" s="6"/>
      <c r="BT74" s="6"/>
      <c r="BU74" s="10">
        <v>2</v>
      </c>
      <c r="BV74" s="6"/>
      <c r="BW74" s="6">
        <v>1</v>
      </c>
      <c r="BX74" s="6"/>
      <c r="BY74" s="6">
        <v>1</v>
      </c>
      <c r="BZ74" s="10">
        <v>2</v>
      </c>
      <c r="CA74" s="6">
        <v>1</v>
      </c>
      <c r="CB74" s="6">
        <v>1</v>
      </c>
      <c r="CC74" s="6"/>
      <c r="CD74" s="6"/>
      <c r="CE74" s="6">
        <v>1</v>
      </c>
      <c r="CF74" s="6">
        <v>1</v>
      </c>
      <c r="CG74" s="6"/>
      <c r="CH74" s="10">
        <v>2</v>
      </c>
      <c r="CI74" s="6"/>
      <c r="CJ74" s="6"/>
      <c r="CK74" s="10">
        <v>2</v>
      </c>
      <c r="CL74" s="10">
        <v>2</v>
      </c>
      <c r="CM74" s="6"/>
    </row>
    <row r="75" spans="1:91">
      <c r="A75" s="2" t="s">
        <v>67</v>
      </c>
      <c r="B75" s="11">
        <f>(C75+D75+G75+I75+J75+K75+L75+M75+N75+P75+Q75+R75)/(E75+F75+G75+H75+I75+M75+O75+P75+Q75+R75+S75)</f>
        <v>1.3125</v>
      </c>
      <c r="C75" s="8">
        <v>2</v>
      </c>
      <c r="D75" s="8">
        <v>2</v>
      </c>
      <c r="E75" s="10">
        <v>2</v>
      </c>
      <c r="F75" s="10">
        <v>2</v>
      </c>
      <c r="G75" s="6">
        <v>1</v>
      </c>
      <c r="H75" s="10">
        <v>2</v>
      </c>
      <c r="I75" s="6">
        <v>1</v>
      </c>
      <c r="J75" s="8">
        <v>2</v>
      </c>
      <c r="K75" s="9">
        <v>5</v>
      </c>
      <c r="L75" s="8">
        <v>2</v>
      </c>
      <c r="M75" s="6">
        <v>1</v>
      </c>
      <c r="N75" s="8">
        <v>2</v>
      </c>
      <c r="O75" s="10">
        <v>2</v>
      </c>
      <c r="P75" s="6">
        <v>1</v>
      </c>
      <c r="Q75" s="6">
        <v>1</v>
      </c>
      <c r="R75" s="6">
        <v>1</v>
      </c>
      <c r="S75" s="10">
        <v>2</v>
      </c>
      <c r="T75" s="10">
        <v>2</v>
      </c>
      <c r="U75" s="8">
        <v>2</v>
      </c>
      <c r="V75" s="6">
        <v>1</v>
      </c>
      <c r="W75" s="6">
        <v>1</v>
      </c>
      <c r="X75" s="8">
        <v>2</v>
      </c>
      <c r="Y75" s="8">
        <v>2</v>
      </c>
      <c r="Z75" s="10">
        <v>2</v>
      </c>
      <c r="AA75" s="10">
        <v>2</v>
      </c>
      <c r="AB75" s="10">
        <v>2</v>
      </c>
      <c r="AC75" s="10">
        <v>2</v>
      </c>
      <c r="AD75" s="10">
        <v>2</v>
      </c>
      <c r="AE75" s="10">
        <v>2</v>
      </c>
      <c r="AF75" s="10">
        <v>2</v>
      </c>
      <c r="AG75" s="10">
        <v>2</v>
      </c>
      <c r="AH75" s="10">
        <v>2</v>
      </c>
      <c r="AI75" s="10">
        <v>2</v>
      </c>
      <c r="AJ75" s="10">
        <v>2</v>
      </c>
      <c r="AK75" s="10">
        <v>2</v>
      </c>
      <c r="AL75" s="10">
        <v>2</v>
      </c>
      <c r="AM75" s="10">
        <v>2</v>
      </c>
      <c r="AN75" s="10">
        <v>2</v>
      </c>
      <c r="AO75" s="10">
        <v>2</v>
      </c>
      <c r="AP75" s="10">
        <v>2</v>
      </c>
      <c r="AQ75" s="6">
        <v>1</v>
      </c>
      <c r="AR75" s="6">
        <v>1</v>
      </c>
      <c r="AS75" s="6">
        <v>1</v>
      </c>
      <c r="AT75" s="6">
        <v>1</v>
      </c>
      <c r="AU75" s="6">
        <v>1</v>
      </c>
      <c r="AV75" s="6"/>
      <c r="AW75" s="10">
        <v>2</v>
      </c>
      <c r="AX75" s="10">
        <v>2</v>
      </c>
      <c r="AY75" s="6"/>
      <c r="AZ75" s="6"/>
      <c r="BA75" s="6"/>
      <c r="BB75" s="6"/>
      <c r="BC75" s="10">
        <v>2</v>
      </c>
      <c r="BD75" s="6"/>
      <c r="BE75" s="6"/>
      <c r="BF75" s="6"/>
      <c r="BG75" s="6"/>
      <c r="BH75" s="6">
        <v>1</v>
      </c>
      <c r="BI75" s="8">
        <v>2</v>
      </c>
      <c r="BJ75" s="6">
        <v>1</v>
      </c>
      <c r="BK75" s="6"/>
      <c r="BL75" s="6">
        <v>1</v>
      </c>
      <c r="BM75" s="6"/>
      <c r="BN75" s="6"/>
      <c r="BO75" s="6"/>
      <c r="BP75" s="6">
        <v>1</v>
      </c>
      <c r="BQ75" s="6"/>
      <c r="BR75" s="8">
        <v>2</v>
      </c>
      <c r="BS75" s="6"/>
      <c r="BT75" s="6"/>
      <c r="BU75" s="10">
        <v>2</v>
      </c>
      <c r="BV75" s="6"/>
      <c r="BW75" s="10">
        <v>2</v>
      </c>
      <c r="BX75" s="6"/>
      <c r="BY75" s="10">
        <v>2</v>
      </c>
      <c r="BZ75" s="10">
        <v>2</v>
      </c>
      <c r="CA75" s="6">
        <v>1</v>
      </c>
      <c r="CB75" s="6">
        <v>1</v>
      </c>
      <c r="CC75" s="6"/>
      <c r="CD75" s="6"/>
      <c r="CE75" s="6">
        <v>1</v>
      </c>
      <c r="CF75" s="6">
        <v>1</v>
      </c>
      <c r="CG75" s="6"/>
      <c r="CH75" s="10">
        <v>2</v>
      </c>
      <c r="CI75" s="6"/>
      <c r="CJ75" s="6"/>
      <c r="CK75" s="10">
        <v>2</v>
      </c>
      <c r="CL75" s="10">
        <v>2</v>
      </c>
      <c r="CM75" s="6"/>
    </row>
    <row r="76" spans="1:91">
      <c r="A76" s="2" t="s">
        <v>69</v>
      </c>
      <c r="B76" s="11">
        <f>(C76+D76+F76+H76+I76+J76+L76+M76+O76+Q76)/(E76+F76+G76+H76+I76+K76+N76+O76+P76+Q76+R76+S76)</f>
        <v>0.78947368421052633</v>
      </c>
      <c r="C76" s="8">
        <v>2</v>
      </c>
      <c r="D76" s="8">
        <v>2</v>
      </c>
      <c r="E76" s="10">
        <v>2</v>
      </c>
      <c r="F76" s="6">
        <v>1</v>
      </c>
      <c r="G76" s="10">
        <v>2</v>
      </c>
      <c r="H76" s="6">
        <v>1</v>
      </c>
      <c r="I76" s="6">
        <v>1</v>
      </c>
      <c r="J76" s="8">
        <v>2</v>
      </c>
      <c r="K76" s="10">
        <v>2</v>
      </c>
      <c r="L76" s="8">
        <v>2</v>
      </c>
      <c r="M76" s="8">
        <v>2</v>
      </c>
      <c r="N76" s="10">
        <v>2</v>
      </c>
      <c r="O76" s="6">
        <v>1</v>
      </c>
      <c r="P76" s="10">
        <v>2</v>
      </c>
      <c r="Q76" s="6">
        <v>1</v>
      </c>
      <c r="R76" s="10">
        <v>2</v>
      </c>
      <c r="S76" s="10">
        <v>2</v>
      </c>
      <c r="T76" s="10">
        <v>2</v>
      </c>
      <c r="U76" s="8">
        <v>2</v>
      </c>
      <c r="V76" s="8">
        <v>2</v>
      </c>
      <c r="W76" s="6">
        <v>1</v>
      </c>
      <c r="X76" s="10">
        <v>2</v>
      </c>
      <c r="Y76" s="8">
        <v>2</v>
      </c>
      <c r="Z76" s="6">
        <v>1</v>
      </c>
      <c r="AA76" s="10">
        <v>2</v>
      </c>
      <c r="AB76" s="10">
        <v>2</v>
      </c>
      <c r="AC76" s="10">
        <v>2</v>
      </c>
      <c r="AD76" s="10">
        <v>2</v>
      </c>
      <c r="AE76" s="10">
        <v>2</v>
      </c>
      <c r="AF76" s="10">
        <v>2</v>
      </c>
      <c r="AG76" s="10">
        <v>2</v>
      </c>
      <c r="AH76" s="10">
        <v>2</v>
      </c>
      <c r="AI76" s="10">
        <v>2</v>
      </c>
      <c r="AJ76" s="10">
        <v>2</v>
      </c>
      <c r="AK76" s="10">
        <v>2</v>
      </c>
      <c r="AL76" s="10">
        <v>2</v>
      </c>
      <c r="AM76" s="10">
        <v>2</v>
      </c>
      <c r="AN76" s="6">
        <v>1</v>
      </c>
      <c r="AO76" s="10">
        <v>2</v>
      </c>
      <c r="AP76" s="10">
        <v>2</v>
      </c>
      <c r="AQ76" s="10">
        <v>2</v>
      </c>
      <c r="AR76" s="10">
        <v>2</v>
      </c>
      <c r="AS76" s="10">
        <v>2</v>
      </c>
      <c r="AT76" s="10">
        <v>2</v>
      </c>
      <c r="AU76" s="10">
        <v>2</v>
      </c>
      <c r="AV76" s="6"/>
      <c r="AW76" s="10">
        <v>2</v>
      </c>
      <c r="AX76" s="10">
        <v>2</v>
      </c>
      <c r="AY76" s="6"/>
      <c r="AZ76" s="6"/>
      <c r="BA76" s="6"/>
      <c r="BB76" s="6"/>
      <c r="BC76" s="10">
        <v>2</v>
      </c>
      <c r="BD76" s="6"/>
      <c r="BE76" s="6"/>
      <c r="BF76" s="6"/>
      <c r="BG76" s="6"/>
      <c r="BH76" s="10">
        <v>2</v>
      </c>
      <c r="BI76" s="10">
        <v>2</v>
      </c>
      <c r="BJ76" s="10">
        <v>2</v>
      </c>
      <c r="BK76" s="6"/>
      <c r="BL76" s="10">
        <v>2</v>
      </c>
      <c r="BM76" s="6"/>
      <c r="BN76" s="6"/>
      <c r="BO76" s="6"/>
      <c r="BP76" s="10">
        <v>2</v>
      </c>
      <c r="BQ76" s="6"/>
      <c r="BR76" s="10">
        <v>2</v>
      </c>
      <c r="BS76" s="6"/>
      <c r="BT76" s="6"/>
      <c r="BU76" s="10">
        <v>2</v>
      </c>
      <c r="BV76" s="6"/>
      <c r="BW76" s="6">
        <v>1</v>
      </c>
      <c r="BX76" s="6"/>
      <c r="BY76" s="10">
        <v>2</v>
      </c>
      <c r="BZ76" s="10">
        <v>2</v>
      </c>
      <c r="CA76" s="10">
        <v>2</v>
      </c>
      <c r="CB76" s="10">
        <v>2</v>
      </c>
      <c r="CC76" s="6"/>
      <c r="CD76" s="6"/>
      <c r="CE76" s="6">
        <v>1</v>
      </c>
      <c r="CF76" s="6">
        <v>1</v>
      </c>
      <c r="CG76" s="6"/>
      <c r="CH76" s="10">
        <v>2</v>
      </c>
      <c r="CI76" s="6"/>
      <c r="CJ76" s="6"/>
      <c r="CK76" s="10">
        <v>2</v>
      </c>
      <c r="CL76" s="10">
        <v>2</v>
      </c>
      <c r="CM76" s="6"/>
    </row>
    <row r="77" spans="1:91">
      <c r="A77" s="2" t="s">
        <v>76</v>
      </c>
      <c r="B77" s="11">
        <f>(C77+D77+F77+H77+J77+L77+M77+O77+P77+Q77+R77)/(E77+F77+G77+H77+I77+K77+N77+O77+Q77+S77)</f>
        <v>1.1666666666666667</v>
      </c>
      <c r="C77" s="8">
        <v>2</v>
      </c>
      <c r="D77" s="8">
        <v>2</v>
      </c>
      <c r="E77" s="10">
        <v>2</v>
      </c>
      <c r="F77" s="6">
        <v>1</v>
      </c>
      <c r="G77" s="10">
        <v>2</v>
      </c>
      <c r="H77" s="6">
        <v>1</v>
      </c>
      <c r="I77" s="10">
        <v>4</v>
      </c>
      <c r="J77" s="8">
        <v>2</v>
      </c>
      <c r="K77" s="10">
        <v>2</v>
      </c>
      <c r="L77" s="8">
        <v>2</v>
      </c>
      <c r="M77" s="9">
        <v>5</v>
      </c>
      <c r="N77" s="10">
        <v>2</v>
      </c>
      <c r="O77" s="6">
        <v>1</v>
      </c>
      <c r="P77" s="8">
        <v>2</v>
      </c>
      <c r="Q77" s="6">
        <v>1</v>
      </c>
      <c r="R77" s="8">
        <v>2</v>
      </c>
      <c r="S77" s="10">
        <v>2</v>
      </c>
      <c r="T77" s="10">
        <v>2</v>
      </c>
      <c r="U77" s="8">
        <v>2</v>
      </c>
      <c r="V77" s="8">
        <v>2</v>
      </c>
      <c r="W77" s="10">
        <v>4</v>
      </c>
      <c r="X77" s="10">
        <v>2</v>
      </c>
      <c r="Y77" s="8">
        <v>2</v>
      </c>
      <c r="Z77" s="6">
        <v>1</v>
      </c>
      <c r="AA77" s="10">
        <v>2</v>
      </c>
      <c r="AB77" s="10">
        <v>2</v>
      </c>
      <c r="AC77" s="10">
        <v>2</v>
      </c>
      <c r="AD77" s="10">
        <v>2</v>
      </c>
      <c r="AE77" s="10">
        <v>4</v>
      </c>
      <c r="AF77" s="10">
        <v>2</v>
      </c>
      <c r="AG77" s="10">
        <v>2</v>
      </c>
      <c r="AH77" s="10">
        <v>2</v>
      </c>
      <c r="AI77" s="10">
        <v>2</v>
      </c>
      <c r="AJ77" s="10">
        <v>2</v>
      </c>
      <c r="AK77" s="10">
        <v>2</v>
      </c>
      <c r="AL77" s="10">
        <v>2</v>
      </c>
      <c r="AM77" s="10">
        <v>2</v>
      </c>
      <c r="AN77" s="6">
        <v>1</v>
      </c>
      <c r="AO77" s="6">
        <v>1</v>
      </c>
      <c r="AP77" s="10">
        <v>2</v>
      </c>
      <c r="AQ77" s="10">
        <v>4</v>
      </c>
      <c r="AR77" s="10">
        <v>2</v>
      </c>
      <c r="AS77" s="10">
        <v>2</v>
      </c>
      <c r="AT77" s="10">
        <v>2</v>
      </c>
      <c r="AU77" s="10">
        <v>2</v>
      </c>
      <c r="AV77" s="6"/>
      <c r="AW77" s="10">
        <v>2</v>
      </c>
      <c r="AX77" s="10">
        <v>2</v>
      </c>
      <c r="AY77" s="6"/>
      <c r="AZ77" s="6"/>
      <c r="BA77" s="6"/>
      <c r="BB77" s="6"/>
      <c r="BC77" s="10">
        <v>4</v>
      </c>
      <c r="BD77" s="6"/>
      <c r="BE77" s="6"/>
      <c r="BF77" s="6"/>
      <c r="BG77" s="6"/>
      <c r="BH77" s="8">
        <v>2</v>
      </c>
      <c r="BI77" s="10">
        <v>2</v>
      </c>
      <c r="BJ77" s="10">
        <v>2</v>
      </c>
      <c r="BK77" s="6"/>
      <c r="BL77" s="10">
        <v>2</v>
      </c>
      <c r="BM77" s="6"/>
      <c r="BN77" s="6"/>
      <c r="BO77" s="6"/>
      <c r="BP77" s="10">
        <v>4</v>
      </c>
      <c r="BQ77" s="6"/>
      <c r="BR77" s="10">
        <v>2</v>
      </c>
      <c r="BS77" s="6"/>
      <c r="BT77" s="6"/>
      <c r="BU77" s="10">
        <v>2</v>
      </c>
      <c r="BV77" s="6"/>
      <c r="BW77" s="6">
        <v>1</v>
      </c>
      <c r="BX77" s="6"/>
      <c r="BY77" s="6">
        <v>1</v>
      </c>
      <c r="BZ77" s="10">
        <v>2</v>
      </c>
      <c r="CA77" s="8">
        <v>2</v>
      </c>
      <c r="CB77" s="8">
        <v>2</v>
      </c>
      <c r="CC77" s="6"/>
      <c r="CD77" s="6"/>
      <c r="CE77" s="6">
        <v>1</v>
      </c>
      <c r="CF77" s="6">
        <v>1</v>
      </c>
      <c r="CG77" s="6"/>
      <c r="CH77" s="6">
        <v>1</v>
      </c>
      <c r="CI77" s="6"/>
      <c r="CJ77" s="6"/>
      <c r="CK77" s="10">
        <v>2</v>
      </c>
      <c r="CL77" s="10">
        <v>2</v>
      </c>
      <c r="CM77" s="6"/>
    </row>
    <row r="78" spans="1:91">
      <c r="A78" s="2" t="s">
        <v>75</v>
      </c>
      <c r="B78" s="11">
        <f>(C78+D78+F78+G78+H78+J78+L78+M78+N78+O78+P78+Q78+R78+S78)/(D78+E78+F78+G78+I78+K78+S78)</f>
        <v>2.2142857142857144</v>
      </c>
      <c r="C78" s="8">
        <v>4</v>
      </c>
      <c r="D78" s="6">
        <v>1</v>
      </c>
      <c r="E78" s="10">
        <v>2</v>
      </c>
      <c r="F78" s="6">
        <v>1</v>
      </c>
      <c r="G78" s="6">
        <v>1</v>
      </c>
      <c r="H78" s="8">
        <v>2</v>
      </c>
      <c r="I78" s="10">
        <v>4</v>
      </c>
      <c r="J78" s="9">
        <v>5</v>
      </c>
      <c r="K78" s="10">
        <v>4</v>
      </c>
      <c r="L78" s="8">
        <v>4</v>
      </c>
      <c r="M78" s="8">
        <v>2</v>
      </c>
      <c r="N78" s="8">
        <v>2</v>
      </c>
      <c r="O78" s="8">
        <v>2</v>
      </c>
      <c r="P78" s="8">
        <v>2</v>
      </c>
      <c r="Q78" s="8">
        <v>2</v>
      </c>
      <c r="R78" s="8">
        <v>2</v>
      </c>
      <c r="S78" s="6">
        <v>1</v>
      </c>
      <c r="T78" s="10">
        <v>2</v>
      </c>
      <c r="U78" s="8">
        <v>4</v>
      </c>
      <c r="V78" s="8">
        <v>2</v>
      </c>
      <c r="W78" s="10">
        <v>4</v>
      </c>
      <c r="X78" s="10">
        <v>4</v>
      </c>
      <c r="Y78" s="6">
        <v>1</v>
      </c>
      <c r="Z78" s="6">
        <v>1</v>
      </c>
      <c r="AA78" s="6">
        <v>1</v>
      </c>
      <c r="AB78" s="10">
        <v>2</v>
      </c>
      <c r="AC78" s="10">
        <v>2</v>
      </c>
      <c r="AD78" s="10">
        <v>2</v>
      </c>
      <c r="AE78" s="10">
        <v>4</v>
      </c>
      <c r="AF78" s="10">
        <v>2</v>
      </c>
      <c r="AG78" s="10">
        <v>4</v>
      </c>
      <c r="AH78" s="10">
        <v>2</v>
      </c>
      <c r="AI78" s="10">
        <v>2</v>
      </c>
      <c r="AJ78" s="10">
        <v>2</v>
      </c>
      <c r="AK78" s="10">
        <v>2</v>
      </c>
      <c r="AL78" s="10">
        <v>2</v>
      </c>
      <c r="AM78" s="10">
        <v>2</v>
      </c>
      <c r="AN78" s="6">
        <v>1</v>
      </c>
      <c r="AO78" s="6">
        <v>1</v>
      </c>
      <c r="AP78" s="6">
        <v>1</v>
      </c>
      <c r="AQ78" s="10">
        <v>4</v>
      </c>
      <c r="AR78" s="6">
        <v>1</v>
      </c>
      <c r="AS78" s="10">
        <v>4</v>
      </c>
      <c r="AT78" s="6">
        <v>1</v>
      </c>
      <c r="AU78" s="6">
        <v>1</v>
      </c>
      <c r="AV78" s="6"/>
      <c r="AW78" s="6">
        <v>1</v>
      </c>
      <c r="AX78" s="10">
        <v>4</v>
      </c>
      <c r="AY78" s="6"/>
      <c r="AZ78" s="6"/>
      <c r="BA78" s="6"/>
      <c r="BB78" s="6"/>
      <c r="BC78" s="10">
        <v>4</v>
      </c>
      <c r="BD78" s="6"/>
      <c r="BE78" s="6"/>
      <c r="BF78" s="6"/>
      <c r="BG78" s="6"/>
      <c r="BH78" s="8">
        <v>2</v>
      </c>
      <c r="BI78" s="10">
        <v>4</v>
      </c>
      <c r="BJ78" s="10">
        <v>4</v>
      </c>
      <c r="BK78" s="6"/>
      <c r="BL78" s="10">
        <v>4</v>
      </c>
      <c r="BM78" s="6"/>
      <c r="BN78" s="6"/>
      <c r="BO78" s="6"/>
      <c r="BP78" s="10">
        <v>4</v>
      </c>
      <c r="BQ78" s="6"/>
      <c r="BR78" s="8">
        <v>2</v>
      </c>
      <c r="BS78" s="6"/>
      <c r="BT78" s="6"/>
      <c r="BU78" s="6">
        <v>1</v>
      </c>
      <c r="BV78" s="6"/>
      <c r="BW78" s="8">
        <v>2</v>
      </c>
      <c r="BX78" s="6"/>
      <c r="BY78" s="8">
        <v>2</v>
      </c>
      <c r="BZ78" s="6">
        <v>1</v>
      </c>
      <c r="CA78" s="8">
        <v>2</v>
      </c>
      <c r="CB78" s="8">
        <v>2</v>
      </c>
      <c r="CC78" s="6"/>
      <c r="CD78" s="6"/>
      <c r="CE78" s="8">
        <v>2</v>
      </c>
      <c r="CF78" s="8">
        <v>2</v>
      </c>
      <c r="CG78" s="6"/>
      <c r="CH78" s="8">
        <v>2</v>
      </c>
      <c r="CI78" s="6"/>
      <c r="CJ78" s="6"/>
      <c r="CK78" s="6">
        <v>1</v>
      </c>
      <c r="CL78" s="10">
        <v>2</v>
      </c>
      <c r="CM78" s="6"/>
    </row>
    <row r="79" spans="1:91">
      <c r="A79" s="2" t="s">
        <v>57</v>
      </c>
      <c r="B79" s="11">
        <f>(C79+D79+E79+F79+G79+H79+I79+J79+L79+N79+O79+Q79+S79)/(D79+E79+F79+H79+K79+L79+M79+O79+P79+Q79+R79+S79)</f>
        <v>1.75</v>
      </c>
      <c r="C79" s="9">
        <v>5</v>
      </c>
      <c r="D79" s="6">
        <v>1</v>
      </c>
      <c r="E79" s="6">
        <v>1</v>
      </c>
      <c r="F79" s="6">
        <v>1</v>
      </c>
      <c r="G79" s="8">
        <v>2</v>
      </c>
      <c r="H79" s="6">
        <v>1</v>
      </c>
      <c r="I79" s="9">
        <v>5</v>
      </c>
      <c r="J79" s="8">
        <v>4</v>
      </c>
      <c r="K79" s="10">
        <v>2</v>
      </c>
      <c r="L79" s="6">
        <v>1</v>
      </c>
      <c r="M79" s="10">
        <v>2</v>
      </c>
      <c r="N79" s="8">
        <v>4</v>
      </c>
      <c r="O79" s="6">
        <v>1</v>
      </c>
      <c r="P79" s="10">
        <v>2</v>
      </c>
      <c r="Q79" s="6">
        <v>1</v>
      </c>
      <c r="R79" s="10">
        <v>2</v>
      </c>
      <c r="S79" s="6">
        <v>1</v>
      </c>
      <c r="T79" s="6">
        <v>1</v>
      </c>
      <c r="U79" s="6">
        <v>1</v>
      </c>
      <c r="V79" s="10">
        <v>2</v>
      </c>
      <c r="W79" s="6">
        <v>1</v>
      </c>
      <c r="X79" s="10">
        <v>2</v>
      </c>
      <c r="Y79" s="6">
        <v>1</v>
      </c>
      <c r="Z79" s="6">
        <v>1</v>
      </c>
      <c r="AA79" s="6">
        <v>1</v>
      </c>
      <c r="AB79" s="6">
        <v>1</v>
      </c>
      <c r="AC79" s="6">
        <v>1</v>
      </c>
      <c r="AD79" s="6">
        <v>1</v>
      </c>
      <c r="AE79" s="6">
        <v>1</v>
      </c>
      <c r="AF79" s="6">
        <v>1</v>
      </c>
      <c r="AG79" s="10">
        <v>2</v>
      </c>
      <c r="AH79" s="6">
        <v>1</v>
      </c>
      <c r="AI79" s="10">
        <v>2</v>
      </c>
      <c r="AJ79" s="6">
        <v>1</v>
      </c>
      <c r="AK79" s="6">
        <v>1</v>
      </c>
      <c r="AL79" s="6">
        <v>1</v>
      </c>
      <c r="AM79" s="10">
        <v>2</v>
      </c>
      <c r="AN79" s="6">
        <v>1</v>
      </c>
      <c r="AO79" s="10">
        <v>2</v>
      </c>
      <c r="AP79" s="6">
        <v>1</v>
      </c>
      <c r="AQ79" s="8">
        <v>2</v>
      </c>
      <c r="AR79" s="8">
        <v>2</v>
      </c>
      <c r="AS79" s="10">
        <v>2</v>
      </c>
      <c r="AT79" s="6">
        <v>1</v>
      </c>
      <c r="AU79" s="10">
        <v>2</v>
      </c>
      <c r="AV79" s="6"/>
      <c r="AW79" s="6">
        <v>1</v>
      </c>
      <c r="AX79" s="10">
        <v>2</v>
      </c>
      <c r="AY79" s="6"/>
      <c r="AZ79" s="6"/>
      <c r="BA79" s="6"/>
      <c r="BB79" s="6"/>
      <c r="BC79" s="6">
        <v>1</v>
      </c>
      <c r="BD79" s="6"/>
      <c r="BE79" s="6"/>
      <c r="BF79" s="6"/>
      <c r="BG79" s="6"/>
      <c r="BH79" s="10">
        <v>2</v>
      </c>
      <c r="BI79" s="10">
        <v>2</v>
      </c>
      <c r="BJ79" s="10">
        <v>2</v>
      </c>
      <c r="BK79" s="6"/>
      <c r="BL79" s="10">
        <v>2</v>
      </c>
      <c r="BM79" s="6"/>
      <c r="BN79" s="6"/>
      <c r="BO79" s="6"/>
      <c r="BP79" s="8">
        <v>4</v>
      </c>
      <c r="BQ79" s="6"/>
      <c r="BR79" s="6">
        <v>1</v>
      </c>
      <c r="BS79" s="6"/>
      <c r="BT79" s="6"/>
      <c r="BU79" s="6">
        <v>1</v>
      </c>
      <c r="BV79" s="6"/>
      <c r="BW79" s="6">
        <v>1</v>
      </c>
      <c r="BX79" s="6"/>
      <c r="BY79" s="10">
        <v>2</v>
      </c>
      <c r="BZ79" s="6">
        <v>1</v>
      </c>
      <c r="CA79" s="10">
        <v>2</v>
      </c>
      <c r="CB79" s="10">
        <v>2</v>
      </c>
      <c r="CC79" s="6"/>
      <c r="CD79" s="6"/>
      <c r="CE79" s="6">
        <v>1</v>
      </c>
      <c r="CF79" s="10">
        <v>2</v>
      </c>
      <c r="CG79" s="6"/>
      <c r="CH79" s="10">
        <v>2</v>
      </c>
      <c r="CI79" s="6"/>
      <c r="CJ79" s="6"/>
      <c r="CK79" s="6">
        <v>1</v>
      </c>
      <c r="CL79" s="10">
        <v>2</v>
      </c>
      <c r="CM79" s="6"/>
    </row>
    <row r="80" spans="1:91">
      <c r="A80" s="2" t="s">
        <v>68</v>
      </c>
      <c r="B80" s="11">
        <f>(C80+D80+E80+G80+I80+J80+K80+L80+M80+N80+Q80+S80)/(D80+E80+F80+H80+L80+M80+O80+P80+Q80+R80+S80)</f>
        <v>1.8125</v>
      </c>
      <c r="C80" s="9">
        <v>5</v>
      </c>
      <c r="D80" s="6">
        <v>1</v>
      </c>
      <c r="E80" s="6">
        <v>1</v>
      </c>
      <c r="F80" s="10">
        <v>2</v>
      </c>
      <c r="G80" s="8">
        <v>2</v>
      </c>
      <c r="H80" s="10">
        <v>2</v>
      </c>
      <c r="I80" s="9">
        <v>5</v>
      </c>
      <c r="J80" s="8">
        <v>2</v>
      </c>
      <c r="K80" s="9">
        <v>5</v>
      </c>
      <c r="L80" s="6">
        <v>1</v>
      </c>
      <c r="M80" s="6">
        <v>1</v>
      </c>
      <c r="N80" s="8">
        <v>4</v>
      </c>
      <c r="O80" s="10">
        <v>2</v>
      </c>
      <c r="P80" s="10">
        <v>2</v>
      </c>
      <c r="Q80" s="6">
        <v>1</v>
      </c>
      <c r="R80" s="10">
        <v>2</v>
      </c>
      <c r="S80" s="6">
        <v>1</v>
      </c>
      <c r="T80" s="6">
        <v>1</v>
      </c>
      <c r="U80" s="6">
        <v>1</v>
      </c>
      <c r="V80" s="6">
        <v>1</v>
      </c>
      <c r="W80" s="6">
        <v>1</v>
      </c>
      <c r="X80" s="6">
        <v>1</v>
      </c>
      <c r="Y80" s="6">
        <v>1</v>
      </c>
      <c r="Z80" s="10">
        <v>2</v>
      </c>
      <c r="AA80" s="6">
        <v>1</v>
      </c>
      <c r="AB80" s="10">
        <v>2</v>
      </c>
      <c r="AC80" s="6">
        <v>1</v>
      </c>
      <c r="AD80" s="10">
        <v>2</v>
      </c>
      <c r="AE80" s="6">
        <v>1</v>
      </c>
      <c r="AF80" s="6">
        <v>1</v>
      </c>
      <c r="AG80" s="6">
        <v>1</v>
      </c>
      <c r="AH80" s="6">
        <v>1</v>
      </c>
      <c r="AI80" s="6">
        <v>1</v>
      </c>
      <c r="AJ80" s="10">
        <v>2</v>
      </c>
      <c r="AK80" s="6">
        <v>1</v>
      </c>
      <c r="AL80" s="6">
        <v>1</v>
      </c>
      <c r="AM80" s="10">
        <v>2</v>
      </c>
      <c r="AN80" s="10">
        <v>2</v>
      </c>
      <c r="AO80" s="10">
        <v>2</v>
      </c>
      <c r="AP80" s="10">
        <v>2</v>
      </c>
      <c r="AQ80" s="8">
        <v>2</v>
      </c>
      <c r="AR80" s="8">
        <v>2</v>
      </c>
      <c r="AS80" s="8">
        <v>2</v>
      </c>
      <c r="AT80" s="6">
        <v>1</v>
      </c>
      <c r="AU80" s="6">
        <v>1</v>
      </c>
      <c r="AV80" s="6"/>
      <c r="AW80" s="10">
        <v>2</v>
      </c>
      <c r="AX80" s="10">
        <v>2</v>
      </c>
      <c r="AY80" s="6"/>
      <c r="AZ80" s="6"/>
      <c r="BA80" s="6"/>
      <c r="BB80" s="6"/>
      <c r="BC80" s="6">
        <v>1</v>
      </c>
      <c r="BD80" s="6"/>
      <c r="BE80" s="6"/>
      <c r="BF80" s="6"/>
      <c r="BG80" s="6"/>
      <c r="BH80" s="10">
        <v>2</v>
      </c>
      <c r="BI80" s="6">
        <v>1</v>
      </c>
      <c r="BJ80" s="6">
        <v>1</v>
      </c>
      <c r="BK80" s="6"/>
      <c r="BL80" s="6">
        <v>1</v>
      </c>
      <c r="BM80" s="6"/>
      <c r="BN80" s="6"/>
      <c r="BO80" s="6"/>
      <c r="BP80" s="8">
        <v>4</v>
      </c>
      <c r="BQ80" s="6"/>
      <c r="BR80" s="6">
        <v>1</v>
      </c>
      <c r="BS80" s="6"/>
      <c r="BT80" s="6"/>
      <c r="BU80" s="6">
        <v>1</v>
      </c>
      <c r="BV80" s="6"/>
      <c r="BW80" s="10">
        <v>2</v>
      </c>
      <c r="BX80" s="6"/>
      <c r="BY80" s="10">
        <v>2</v>
      </c>
      <c r="BZ80" s="10">
        <v>2</v>
      </c>
      <c r="CA80" s="10">
        <v>2</v>
      </c>
      <c r="CB80" s="10">
        <v>2</v>
      </c>
      <c r="CC80" s="6"/>
      <c r="CD80" s="6"/>
      <c r="CE80" s="6">
        <v>1</v>
      </c>
      <c r="CF80" s="6">
        <v>1</v>
      </c>
      <c r="CG80" s="6"/>
      <c r="CH80" s="10">
        <v>2</v>
      </c>
      <c r="CI80" s="6"/>
      <c r="CJ80" s="6"/>
      <c r="CK80" s="6">
        <v>1</v>
      </c>
      <c r="CL80" s="6">
        <v>1</v>
      </c>
      <c r="CM80" s="6"/>
    </row>
    <row r="81" spans="1:91">
      <c r="A81" s="2" t="s">
        <v>77</v>
      </c>
      <c r="B81" s="11">
        <f>(C81+D81+E81+F81+G81+I81+J81+K81+L81+M81+N81+O81+S81)/(H81+K81+L81+M81+O81+P81+Q81+R81+S81)</f>
        <v>2.0769230769230771</v>
      </c>
      <c r="C81" s="9">
        <v>5</v>
      </c>
      <c r="D81" s="8">
        <v>2</v>
      </c>
      <c r="E81" s="8">
        <v>2</v>
      </c>
      <c r="F81" s="8">
        <v>2</v>
      </c>
      <c r="G81" s="8">
        <v>2</v>
      </c>
      <c r="H81" s="10">
        <v>2</v>
      </c>
      <c r="I81" s="9">
        <v>5</v>
      </c>
      <c r="J81" s="8">
        <v>2</v>
      </c>
      <c r="K81" s="7">
        <v>1</v>
      </c>
      <c r="L81" s="6">
        <v>1</v>
      </c>
      <c r="M81" s="6">
        <v>1</v>
      </c>
      <c r="N81" s="8">
        <v>2</v>
      </c>
      <c r="O81" s="6">
        <v>1</v>
      </c>
      <c r="P81" s="10">
        <v>2</v>
      </c>
      <c r="Q81" s="10">
        <v>2</v>
      </c>
      <c r="R81" s="10">
        <v>2</v>
      </c>
      <c r="S81" s="6">
        <v>1</v>
      </c>
      <c r="T81" s="8">
        <v>2</v>
      </c>
      <c r="U81" s="6">
        <v>1</v>
      </c>
      <c r="V81" s="6">
        <v>1</v>
      </c>
      <c r="W81" s="8">
        <v>2</v>
      </c>
      <c r="X81" s="6">
        <v>1</v>
      </c>
      <c r="Y81" s="6">
        <v>1</v>
      </c>
      <c r="Z81" s="6">
        <v>1</v>
      </c>
      <c r="AA81" s="6">
        <v>1</v>
      </c>
      <c r="AB81" s="8">
        <v>2</v>
      </c>
      <c r="AC81" s="8">
        <v>2</v>
      </c>
      <c r="AD81" s="10">
        <v>2</v>
      </c>
      <c r="AE81" s="8">
        <v>2</v>
      </c>
      <c r="AF81" s="8">
        <v>2</v>
      </c>
      <c r="AG81" s="6">
        <v>1</v>
      </c>
      <c r="AH81" s="6">
        <v>1</v>
      </c>
      <c r="AI81" s="6">
        <v>1</v>
      </c>
      <c r="AJ81" s="6">
        <v>1</v>
      </c>
      <c r="AK81" s="10">
        <v>2</v>
      </c>
      <c r="AL81" s="6">
        <v>1</v>
      </c>
      <c r="AM81" s="10">
        <v>2</v>
      </c>
      <c r="AN81" s="6">
        <v>1</v>
      </c>
      <c r="AO81" s="10">
        <v>2</v>
      </c>
      <c r="AP81" s="6">
        <v>1</v>
      </c>
      <c r="AQ81" s="8">
        <v>2</v>
      </c>
      <c r="AR81" s="8">
        <v>2</v>
      </c>
      <c r="AS81" s="6">
        <v>1</v>
      </c>
      <c r="AT81" s="6">
        <v>1</v>
      </c>
      <c r="AU81" s="6">
        <v>1</v>
      </c>
      <c r="AV81" s="6"/>
      <c r="AW81" s="10">
        <v>2</v>
      </c>
      <c r="AX81" s="10">
        <v>2</v>
      </c>
      <c r="AY81" s="6"/>
      <c r="AZ81" s="6"/>
      <c r="BA81" s="6"/>
      <c r="BB81" s="6"/>
      <c r="BC81" s="6">
        <v>1</v>
      </c>
      <c r="BD81" s="6"/>
      <c r="BE81" s="6"/>
      <c r="BF81" s="6"/>
      <c r="BG81" s="6"/>
      <c r="BH81" s="10">
        <v>2</v>
      </c>
      <c r="BI81" s="6">
        <v>1</v>
      </c>
      <c r="BJ81" s="6">
        <v>1</v>
      </c>
      <c r="BK81" s="6"/>
      <c r="BL81" s="10">
        <v>2</v>
      </c>
      <c r="BM81" s="6"/>
      <c r="BN81" s="6"/>
      <c r="BO81" s="6"/>
      <c r="BP81" s="8">
        <v>2</v>
      </c>
      <c r="BQ81" s="6"/>
      <c r="BR81" s="6">
        <v>1</v>
      </c>
      <c r="BS81" s="6"/>
      <c r="BT81" s="6"/>
      <c r="BU81" s="6">
        <v>1</v>
      </c>
      <c r="BV81" s="6"/>
      <c r="BW81" s="6">
        <v>1</v>
      </c>
      <c r="BX81" s="6"/>
      <c r="BY81" s="10">
        <v>2</v>
      </c>
      <c r="BZ81" s="6">
        <v>1</v>
      </c>
      <c r="CA81" s="10">
        <v>2</v>
      </c>
      <c r="CB81" s="10">
        <v>2</v>
      </c>
      <c r="CC81" s="6"/>
      <c r="CD81" s="6"/>
      <c r="CE81" s="10">
        <v>2</v>
      </c>
      <c r="CF81" s="10">
        <v>2</v>
      </c>
      <c r="CG81" s="6"/>
      <c r="CH81" s="10">
        <v>2</v>
      </c>
      <c r="CI81" s="6"/>
      <c r="CJ81" s="6"/>
      <c r="CK81" s="6">
        <v>1</v>
      </c>
      <c r="CL81" s="6">
        <v>1</v>
      </c>
      <c r="CM81" s="6"/>
    </row>
    <row r="82" spans="1:91">
      <c r="A82" s="2" t="s">
        <v>78</v>
      </c>
      <c r="B82" s="11">
        <f>(C82+D82+E82+F82+G82+H82+I82+J82+K82+L82+M82+N82+O82+P82+Q82+R82+S82)/(D82+E82+F82+G82+H82+K82+L82+N82+O82+P82+Q82+R82+S82)</f>
        <v>2.3076923076923075</v>
      </c>
      <c r="C82" s="9">
        <v>5</v>
      </c>
      <c r="D82" s="6">
        <v>1</v>
      </c>
      <c r="E82" s="6">
        <v>1</v>
      </c>
      <c r="F82" s="6">
        <v>1</v>
      </c>
      <c r="G82" s="6">
        <v>1</v>
      </c>
      <c r="H82" s="6">
        <v>1</v>
      </c>
      <c r="I82" s="9">
        <v>5</v>
      </c>
      <c r="J82" s="8">
        <v>2</v>
      </c>
      <c r="K82" s="6">
        <v>1</v>
      </c>
      <c r="L82" s="6">
        <v>1</v>
      </c>
      <c r="M82" s="9">
        <v>5</v>
      </c>
      <c r="N82" s="6">
        <v>1</v>
      </c>
      <c r="O82" s="6">
        <v>1</v>
      </c>
      <c r="P82" s="6">
        <v>1</v>
      </c>
      <c r="Q82" s="6">
        <v>1</v>
      </c>
      <c r="R82" s="6">
        <v>1</v>
      </c>
      <c r="S82" s="6">
        <v>1</v>
      </c>
      <c r="T82" s="6">
        <v>1</v>
      </c>
      <c r="U82" s="6">
        <v>1</v>
      </c>
      <c r="V82" s="9">
        <v>5</v>
      </c>
      <c r="W82" s="6">
        <v>1</v>
      </c>
      <c r="X82" s="6">
        <v>1</v>
      </c>
      <c r="Y82" s="6">
        <v>1</v>
      </c>
      <c r="Z82" s="6">
        <v>1</v>
      </c>
      <c r="AA82" s="6">
        <v>1</v>
      </c>
      <c r="AB82" s="6">
        <v>1</v>
      </c>
      <c r="AC82" s="6">
        <v>1</v>
      </c>
      <c r="AD82" s="6">
        <v>1</v>
      </c>
      <c r="AE82" s="6">
        <v>1</v>
      </c>
      <c r="AF82" s="6">
        <v>1</v>
      </c>
      <c r="AG82" s="6">
        <v>1</v>
      </c>
      <c r="AH82" s="6">
        <v>1</v>
      </c>
      <c r="AI82" s="6">
        <v>1</v>
      </c>
      <c r="AJ82" s="6">
        <v>1</v>
      </c>
      <c r="AK82" s="6">
        <v>1</v>
      </c>
      <c r="AL82" s="6">
        <v>1</v>
      </c>
      <c r="AM82" s="6">
        <v>1</v>
      </c>
      <c r="AN82" s="6">
        <v>1</v>
      </c>
      <c r="AO82" s="6">
        <v>1</v>
      </c>
      <c r="AP82" s="6">
        <v>1</v>
      </c>
      <c r="AQ82" s="6">
        <v>1</v>
      </c>
      <c r="AR82" s="6">
        <v>1</v>
      </c>
      <c r="AS82" s="6">
        <v>1</v>
      </c>
      <c r="AT82" s="6">
        <v>1</v>
      </c>
      <c r="AU82" s="6">
        <v>1</v>
      </c>
      <c r="AV82" s="6"/>
      <c r="AW82" s="6">
        <v>1</v>
      </c>
      <c r="AX82" s="6">
        <v>1</v>
      </c>
      <c r="AY82" s="6"/>
      <c r="AZ82" s="6"/>
      <c r="BA82" s="6"/>
      <c r="BB82" s="6"/>
      <c r="BC82" s="6">
        <v>1</v>
      </c>
      <c r="BD82" s="6"/>
      <c r="BE82" s="6"/>
      <c r="BF82" s="6"/>
      <c r="BG82" s="6"/>
      <c r="BH82" s="6">
        <v>1</v>
      </c>
      <c r="BI82" s="6">
        <v>1</v>
      </c>
      <c r="BJ82" s="6">
        <v>1</v>
      </c>
      <c r="BK82" s="6"/>
      <c r="BL82" s="6">
        <v>1</v>
      </c>
      <c r="BM82" s="6"/>
      <c r="BN82" s="6"/>
      <c r="BO82" s="6"/>
      <c r="BP82" s="6">
        <v>1</v>
      </c>
      <c r="BQ82" s="6"/>
      <c r="BR82" s="6">
        <v>1</v>
      </c>
      <c r="BS82" s="6"/>
      <c r="BT82" s="6"/>
      <c r="BU82" s="6">
        <v>1</v>
      </c>
      <c r="BV82" s="6"/>
      <c r="BW82" s="6">
        <v>1</v>
      </c>
      <c r="BX82" s="6"/>
      <c r="BY82" s="6">
        <v>1</v>
      </c>
      <c r="BZ82" s="6">
        <v>1</v>
      </c>
      <c r="CA82" s="6">
        <v>1</v>
      </c>
      <c r="CB82" s="6">
        <v>1</v>
      </c>
      <c r="CC82" s="6"/>
      <c r="CD82" s="6"/>
      <c r="CE82" s="6">
        <v>1</v>
      </c>
      <c r="CF82" s="6">
        <v>1</v>
      </c>
      <c r="CG82" s="6"/>
      <c r="CH82" s="6">
        <v>1</v>
      </c>
      <c r="CI82" s="6"/>
      <c r="CJ82" s="6"/>
      <c r="CK82" s="6">
        <v>1</v>
      </c>
      <c r="CL82" s="6">
        <v>1</v>
      </c>
      <c r="CM82" s="6"/>
    </row>
    <row r="83" spans="1:91">
      <c r="A83" s="2" t="s">
        <v>87</v>
      </c>
      <c r="B83" s="11">
        <f>(C83+D83+E83+F83+G83+I83+J83+K83+L83+M83+N83+P83+R83+S83)/(C83+F83+H83+J83+L83+M83+O83+P83+Q83+R83+S83)</f>
        <v>1.5625</v>
      </c>
      <c r="C83" s="6">
        <v>1</v>
      </c>
      <c r="D83" s="8">
        <v>2</v>
      </c>
      <c r="E83" s="8">
        <v>2</v>
      </c>
      <c r="F83" s="6">
        <v>1</v>
      </c>
      <c r="G83" s="8">
        <v>4</v>
      </c>
      <c r="H83" s="10">
        <v>4</v>
      </c>
      <c r="I83" s="8">
        <v>2</v>
      </c>
      <c r="J83" s="6">
        <v>1</v>
      </c>
      <c r="K83" s="9">
        <v>5</v>
      </c>
      <c r="L83" s="6">
        <v>1</v>
      </c>
      <c r="M83" s="6">
        <v>1</v>
      </c>
      <c r="N83" s="8">
        <v>2</v>
      </c>
      <c r="O83" s="10">
        <v>2</v>
      </c>
      <c r="P83" s="6">
        <v>1</v>
      </c>
      <c r="Q83" s="10">
        <v>2</v>
      </c>
      <c r="R83" s="6">
        <v>1</v>
      </c>
      <c r="S83" s="6">
        <v>1</v>
      </c>
      <c r="T83" s="6">
        <v>1</v>
      </c>
      <c r="U83" s="6">
        <v>1</v>
      </c>
      <c r="V83" s="6">
        <v>1</v>
      </c>
      <c r="W83" s="8">
        <v>2</v>
      </c>
      <c r="X83" s="8">
        <v>2</v>
      </c>
      <c r="Y83" s="6">
        <v>1</v>
      </c>
      <c r="Z83" s="10">
        <v>2</v>
      </c>
      <c r="AA83" s="6">
        <v>1</v>
      </c>
      <c r="AB83" s="6">
        <v>1</v>
      </c>
      <c r="AC83" s="8">
        <v>2</v>
      </c>
      <c r="AD83" s="10">
        <v>4</v>
      </c>
      <c r="AE83" s="8">
        <v>2</v>
      </c>
      <c r="AF83" s="6">
        <v>1</v>
      </c>
      <c r="AG83" s="8">
        <v>2</v>
      </c>
      <c r="AH83" s="6">
        <v>1</v>
      </c>
      <c r="AI83" s="6">
        <v>1</v>
      </c>
      <c r="AJ83" s="10">
        <v>2</v>
      </c>
      <c r="AK83" s="10">
        <v>2</v>
      </c>
      <c r="AL83" s="6">
        <v>1</v>
      </c>
      <c r="AM83" s="6">
        <v>1</v>
      </c>
      <c r="AN83" s="6">
        <v>1</v>
      </c>
      <c r="AO83" s="6">
        <v>1</v>
      </c>
      <c r="AP83" s="6">
        <v>1</v>
      </c>
      <c r="AQ83" s="8">
        <v>2</v>
      </c>
      <c r="AR83" s="6">
        <v>1</v>
      </c>
      <c r="AS83" s="8">
        <v>4</v>
      </c>
      <c r="AT83" s="6">
        <v>1</v>
      </c>
      <c r="AU83" s="6">
        <v>1</v>
      </c>
      <c r="AV83" s="6"/>
      <c r="AW83" s="10">
        <v>4</v>
      </c>
      <c r="AX83" s="10">
        <v>4</v>
      </c>
      <c r="AY83" s="6"/>
      <c r="AZ83" s="6"/>
      <c r="BA83" s="6"/>
      <c r="BB83" s="6"/>
      <c r="BC83" s="6">
        <v>1</v>
      </c>
      <c r="BD83" s="6"/>
      <c r="BE83" s="6"/>
      <c r="BF83" s="6"/>
      <c r="BG83" s="6"/>
      <c r="BH83" s="6">
        <v>1</v>
      </c>
      <c r="BI83" s="6">
        <v>1</v>
      </c>
      <c r="BJ83" s="6">
        <v>1</v>
      </c>
      <c r="BK83" s="6"/>
      <c r="BL83" s="10">
        <v>2</v>
      </c>
      <c r="BM83" s="6"/>
      <c r="BN83" s="6"/>
      <c r="BO83" s="6"/>
      <c r="BP83" s="8">
        <v>2</v>
      </c>
      <c r="BQ83" s="6"/>
      <c r="BR83" s="6">
        <v>1</v>
      </c>
      <c r="BS83" s="6"/>
      <c r="BT83" s="6"/>
      <c r="BU83" s="6">
        <v>1</v>
      </c>
      <c r="BV83" s="6"/>
      <c r="BW83" s="10">
        <v>2</v>
      </c>
      <c r="BX83" s="6"/>
      <c r="BY83" s="10">
        <v>2</v>
      </c>
      <c r="BZ83" s="10">
        <v>2</v>
      </c>
      <c r="CA83" s="6">
        <v>1</v>
      </c>
      <c r="CB83" s="6">
        <v>1</v>
      </c>
      <c r="CC83" s="6"/>
      <c r="CD83" s="6"/>
      <c r="CE83" s="10">
        <v>2</v>
      </c>
      <c r="CF83" s="10">
        <v>2</v>
      </c>
      <c r="CG83" s="6"/>
      <c r="CH83" s="10">
        <v>4</v>
      </c>
      <c r="CI83" s="6"/>
      <c r="CJ83" s="6"/>
      <c r="CK83" s="6">
        <v>1</v>
      </c>
      <c r="CL83" s="6">
        <v>1</v>
      </c>
      <c r="CM83" s="6"/>
    </row>
    <row r="84" spans="1:91">
      <c r="A84" s="2" t="s">
        <v>70</v>
      </c>
      <c r="B84" s="11">
        <f>(C84+D84+E84+F84+G84+I84+J84+K84+L84+M84+O84+S84)/(C84+H84+J84+K84+L84+N84+O84+P84+Q84+R84+S84)</f>
        <v>1.125</v>
      </c>
      <c r="C84" s="6">
        <v>1</v>
      </c>
      <c r="D84" s="8">
        <v>2</v>
      </c>
      <c r="E84" s="8">
        <v>2</v>
      </c>
      <c r="F84" s="8">
        <v>2</v>
      </c>
      <c r="G84" s="8">
        <v>2</v>
      </c>
      <c r="H84" s="10">
        <v>2</v>
      </c>
      <c r="I84" s="8">
        <v>2</v>
      </c>
      <c r="J84" s="6">
        <v>1</v>
      </c>
      <c r="K84" s="6">
        <v>1</v>
      </c>
      <c r="L84" s="6">
        <v>1</v>
      </c>
      <c r="M84" s="8">
        <v>2</v>
      </c>
      <c r="N84" s="10">
        <v>2</v>
      </c>
      <c r="O84" s="6">
        <v>1</v>
      </c>
      <c r="P84" s="10">
        <v>2</v>
      </c>
      <c r="Q84" s="10">
        <v>2</v>
      </c>
      <c r="R84" s="10">
        <v>2</v>
      </c>
      <c r="S84" s="6">
        <v>1</v>
      </c>
      <c r="T84" s="6">
        <v>1</v>
      </c>
      <c r="U84" s="6">
        <v>1</v>
      </c>
      <c r="V84" s="6">
        <v>1</v>
      </c>
      <c r="W84" s="8">
        <v>2</v>
      </c>
      <c r="X84" s="6">
        <v>1</v>
      </c>
      <c r="Y84" s="6">
        <v>1</v>
      </c>
      <c r="Z84" s="6">
        <v>1</v>
      </c>
      <c r="AA84" s="6">
        <v>1</v>
      </c>
      <c r="AB84" s="8">
        <v>2</v>
      </c>
      <c r="AC84" s="8">
        <v>2</v>
      </c>
      <c r="AD84" s="10">
        <v>2</v>
      </c>
      <c r="AE84" s="8">
        <v>2</v>
      </c>
      <c r="AF84" s="6">
        <v>1</v>
      </c>
      <c r="AG84" s="6">
        <v>1</v>
      </c>
      <c r="AH84" s="6">
        <v>1</v>
      </c>
      <c r="AI84" s="8">
        <v>2</v>
      </c>
      <c r="AJ84" s="6">
        <v>1</v>
      </c>
      <c r="AK84" s="10">
        <v>2</v>
      </c>
      <c r="AL84" s="6">
        <v>1</v>
      </c>
      <c r="AM84" s="10">
        <v>2</v>
      </c>
      <c r="AN84" s="6">
        <v>1</v>
      </c>
      <c r="AO84" s="10">
        <v>2</v>
      </c>
      <c r="AP84" s="6">
        <v>1</v>
      </c>
      <c r="AQ84" s="8">
        <v>2</v>
      </c>
      <c r="AR84" s="6">
        <v>1</v>
      </c>
      <c r="AS84" s="6">
        <v>1</v>
      </c>
      <c r="AT84" s="6">
        <v>1</v>
      </c>
      <c r="AU84" s="8">
        <v>2</v>
      </c>
      <c r="AV84" s="6"/>
      <c r="AW84" s="10">
        <v>2</v>
      </c>
      <c r="AX84" s="10">
        <v>2</v>
      </c>
      <c r="AY84" s="6"/>
      <c r="AZ84" s="6"/>
      <c r="BA84" s="6"/>
      <c r="BB84" s="6"/>
      <c r="BC84" s="6">
        <v>1</v>
      </c>
      <c r="BD84" s="6"/>
      <c r="BE84" s="6"/>
      <c r="BF84" s="6"/>
      <c r="BG84" s="6"/>
      <c r="BH84" s="10">
        <v>2</v>
      </c>
      <c r="BI84" s="6">
        <v>1</v>
      </c>
      <c r="BJ84" s="6">
        <v>1</v>
      </c>
      <c r="BK84" s="6"/>
      <c r="BL84" s="10">
        <v>2</v>
      </c>
      <c r="BM84" s="6"/>
      <c r="BN84" s="6"/>
      <c r="BO84" s="6"/>
      <c r="BP84" s="10">
        <v>2</v>
      </c>
      <c r="BQ84" s="6"/>
      <c r="BR84" s="10">
        <v>2</v>
      </c>
      <c r="BS84" s="6"/>
      <c r="BT84" s="6"/>
      <c r="BU84" s="10">
        <v>2</v>
      </c>
      <c r="BV84" s="6"/>
      <c r="BW84" s="6">
        <v>1</v>
      </c>
      <c r="BX84" s="6"/>
      <c r="BY84" s="10">
        <v>2</v>
      </c>
      <c r="BZ84" s="6">
        <v>1</v>
      </c>
      <c r="CA84" s="10">
        <v>2</v>
      </c>
      <c r="CB84" s="10">
        <v>2</v>
      </c>
      <c r="CC84" s="6"/>
      <c r="CD84" s="6"/>
      <c r="CE84" s="10">
        <v>2</v>
      </c>
      <c r="CF84" s="10">
        <v>2</v>
      </c>
      <c r="CG84" s="6"/>
      <c r="CH84" s="10">
        <v>2</v>
      </c>
      <c r="CI84" s="6"/>
      <c r="CJ84" s="6"/>
      <c r="CK84" s="6">
        <v>1</v>
      </c>
      <c r="CL84" s="6">
        <v>1</v>
      </c>
      <c r="CM84" s="6"/>
    </row>
    <row r="85" spans="1:91">
      <c r="A85" s="2" t="s">
        <v>88</v>
      </c>
      <c r="B85" s="11">
        <f>(C85+D85+F85+G85+H85+J85+L85+M85+N85+P85+Q85+R85+S85)/(C85+E85+F85+I85+J85+K85+L85+N85+O85+Q85)</f>
        <v>1.6428571428571428</v>
      </c>
      <c r="C85" s="6">
        <v>1</v>
      </c>
      <c r="D85" s="8">
        <v>2</v>
      </c>
      <c r="E85" s="10">
        <v>2</v>
      </c>
      <c r="F85" s="6">
        <v>1</v>
      </c>
      <c r="G85" s="8">
        <v>2</v>
      </c>
      <c r="H85" s="8">
        <v>2</v>
      </c>
      <c r="I85" s="10">
        <v>2</v>
      </c>
      <c r="J85" s="6">
        <v>1</v>
      </c>
      <c r="K85" s="10">
        <v>2</v>
      </c>
      <c r="L85" s="6">
        <v>1</v>
      </c>
      <c r="M85" s="9">
        <v>5</v>
      </c>
      <c r="N85" s="6">
        <v>1</v>
      </c>
      <c r="O85" s="10">
        <v>2</v>
      </c>
      <c r="P85" s="8">
        <v>2</v>
      </c>
      <c r="Q85" s="6">
        <v>1</v>
      </c>
      <c r="R85" s="8">
        <v>2</v>
      </c>
      <c r="S85" s="8">
        <v>2</v>
      </c>
      <c r="T85" s="10">
        <v>2</v>
      </c>
      <c r="U85" s="6">
        <v>1</v>
      </c>
      <c r="V85" s="6">
        <v>1</v>
      </c>
      <c r="W85" s="10">
        <v>2</v>
      </c>
      <c r="X85" s="10">
        <v>2</v>
      </c>
      <c r="Y85" s="6">
        <v>1</v>
      </c>
      <c r="Z85" s="10">
        <v>2</v>
      </c>
      <c r="AA85" s="8">
        <v>2</v>
      </c>
      <c r="AB85" s="10">
        <v>2</v>
      </c>
      <c r="AC85" s="10">
        <v>2</v>
      </c>
      <c r="AD85" s="10">
        <v>2</v>
      </c>
      <c r="AE85" s="10">
        <v>2</v>
      </c>
      <c r="AF85" s="10">
        <v>2</v>
      </c>
      <c r="AG85" s="10">
        <v>2</v>
      </c>
      <c r="AH85" s="10">
        <v>2</v>
      </c>
      <c r="AI85" s="10">
        <v>2</v>
      </c>
      <c r="AJ85" s="10">
        <v>2</v>
      </c>
      <c r="AK85" s="10">
        <v>2</v>
      </c>
      <c r="AL85" s="10">
        <v>2</v>
      </c>
      <c r="AM85" s="10">
        <v>2</v>
      </c>
      <c r="AN85" s="6">
        <v>1</v>
      </c>
      <c r="AO85" s="6">
        <v>1</v>
      </c>
      <c r="AP85" s="6">
        <v>1</v>
      </c>
      <c r="AQ85" s="10">
        <v>2</v>
      </c>
      <c r="AR85" s="6">
        <v>1</v>
      </c>
      <c r="AS85" s="10">
        <v>2</v>
      </c>
      <c r="AT85" s="6">
        <v>1</v>
      </c>
      <c r="AU85" s="8">
        <v>2</v>
      </c>
      <c r="AV85" s="6"/>
      <c r="AW85" s="8">
        <v>2</v>
      </c>
      <c r="AX85" s="10">
        <v>2</v>
      </c>
      <c r="AY85" s="6"/>
      <c r="AZ85" s="6"/>
      <c r="BA85" s="6"/>
      <c r="BB85" s="6"/>
      <c r="BC85" s="10">
        <v>2</v>
      </c>
      <c r="BD85" s="6"/>
      <c r="BE85" s="6"/>
      <c r="BF85" s="6"/>
      <c r="BG85" s="6"/>
      <c r="BH85" s="6">
        <v>1</v>
      </c>
      <c r="BI85" s="10">
        <v>2</v>
      </c>
      <c r="BJ85" s="10">
        <v>2</v>
      </c>
      <c r="BK85" s="6"/>
      <c r="BL85" s="10">
        <v>2</v>
      </c>
      <c r="BM85" s="6"/>
      <c r="BN85" s="6"/>
      <c r="BO85" s="6"/>
      <c r="BP85" s="10">
        <v>2</v>
      </c>
      <c r="BQ85" s="6"/>
      <c r="BR85" s="6">
        <v>1</v>
      </c>
      <c r="BS85" s="6"/>
      <c r="BT85" s="6"/>
      <c r="BU85" s="6">
        <v>1</v>
      </c>
      <c r="BV85" s="6"/>
      <c r="BW85" s="10">
        <v>2</v>
      </c>
      <c r="BX85" s="6"/>
      <c r="BY85" s="10">
        <v>2</v>
      </c>
      <c r="BZ85" s="10">
        <v>2</v>
      </c>
      <c r="CA85" s="6">
        <v>1</v>
      </c>
      <c r="CB85" s="6">
        <v>1</v>
      </c>
      <c r="CC85" s="6"/>
      <c r="CD85" s="6"/>
      <c r="CE85" s="6">
        <v>1</v>
      </c>
      <c r="CF85" s="6">
        <v>1</v>
      </c>
      <c r="CG85" s="6"/>
      <c r="CH85" s="8">
        <v>2</v>
      </c>
      <c r="CI85" s="6"/>
      <c r="CJ85" s="6"/>
      <c r="CK85" s="6">
        <v>1</v>
      </c>
      <c r="CL85" s="8">
        <v>2</v>
      </c>
      <c r="CM85" s="6"/>
    </row>
    <row r="86" spans="1:91">
      <c r="A86" s="2" t="s">
        <v>89</v>
      </c>
      <c r="B86" s="11">
        <f>(C86+E86+F86+G86+H86+J86+K86+L86+M86+P86+Q86+R86)/(C86+D86+E86+F86+G86+I86+J86+K86+L86+N86+O86+Q86+S86)</f>
        <v>0.95</v>
      </c>
      <c r="C86" s="6">
        <v>1</v>
      </c>
      <c r="D86" s="10">
        <v>2</v>
      </c>
      <c r="E86" s="6">
        <v>1</v>
      </c>
      <c r="F86" s="6">
        <v>1</v>
      </c>
      <c r="G86" s="6">
        <v>1</v>
      </c>
      <c r="H86" s="8">
        <v>2</v>
      </c>
      <c r="I86" s="10">
        <v>4</v>
      </c>
      <c r="J86" s="6">
        <v>1</v>
      </c>
      <c r="K86" s="6">
        <v>1</v>
      </c>
      <c r="L86" s="6">
        <v>1</v>
      </c>
      <c r="M86" s="9">
        <v>5</v>
      </c>
      <c r="N86" s="10">
        <v>2</v>
      </c>
      <c r="O86" s="10">
        <v>2</v>
      </c>
      <c r="P86" s="8">
        <v>2</v>
      </c>
      <c r="Q86" s="6">
        <v>1</v>
      </c>
      <c r="R86" s="8">
        <v>2</v>
      </c>
      <c r="S86" s="10">
        <v>2</v>
      </c>
      <c r="T86" s="6">
        <v>1</v>
      </c>
      <c r="U86" s="6">
        <v>1</v>
      </c>
      <c r="V86" s="6">
        <v>1</v>
      </c>
      <c r="W86" s="10">
        <v>4</v>
      </c>
      <c r="X86" s="10">
        <v>2</v>
      </c>
      <c r="Y86" s="10">
        <v>2</v>
      </c>
      <c r="Z86" s="10">
        <v>2</v>
      </c>
      <c r="AA86" s="10">
        <v>2</v>
      </c>
      <c r="AB86" s="6">
        <v>1</v>
      </c>
      <c r="AC86" s="6">
        <v>1</v>
      </c>
      <c r="AD86" s="6">
        <v>1</v>
      </c>
      <c r="AE86" s="10">
        <v>4</v>
      </c>
      <c r="AF86" s="6">
        <v>1</v>
      </c>
      <c r="AG86" s="6">
        <v>1</v>
      </c>
      <c r="AH86" s="6">
        <v>1</v>
      </c>
      <c r="AI86" s="6">
        <v>1</v>
      </c>
      <c r="AJ86" s="10">
        <v>2</v>
      </c>
      <c r="AK86" s="6">
        <v>1</v>
      </c>
      <c r="AL86" s="10">
        <v>2</v>
      </c>
      <c r="AM86" s="6">
        <v>1</v>
      </c>
      <c r="AN86" s="6">
        <v>1</v>
      </c>
      <c r="AO86" s="6">
        <v>1</v>
      </c>
      <c r="AP86" s="10">
        <v>2</v>
      </c>
      <c r="AQ86" s="10">
        <v>4</v>
      </c>
      <c r="AR86" s="6">
        <v>1</v>
      </c>
      <c r="AS86" s="6">
        <v>1</v>
      </c>
      <c r="AT86" s="6">
        <v>1</v>
      </c>
      <c r="AU86" s="6">
        <v>1</v>
      </c>
      <c r="AV86" s="6"/>
      <c r="AW86" s="6">
        <v>1</v>
      </c>
      <c r="AX86" s="6">
        <v>1</v>
      </c>
      <c r="AY86" s="6"/>
      <c r="AZ86" s="6"/>
      <c r="BA86" s="6"/>
      <c r="BB86" s="6"/>
      <c r="BC86" s="10">
        <v>4</v>
      </c>
      <c r="BD86" s="6"/>
      <c r="BE86" s="6"/>
      <c r="BF86" s="6"/>
      <c r="BG86" s="6"/>
      <c r="BH86" s="6">
        <v>1</v>
      </c>
      <c r="BI86" s="6">
        <v>1</v>
      </c>
      <c r="BJ86" s="6">
        <v>1</v>
      </c>
      <c r="BK86" s="6"/>
      <c r="BL86" s="6">
        <v>1</v>
      </c>
      <c r="BM86" s="6"/>
      <c r="BN86" s="6"/>
      <c r="BO86" s="6"/>
      <c r="BP86" s="10">
        <v>4</v>
      </c>
      <c r="BQ86" s="6"/>
      <c r="BR86" s="10">
        <v>2</v>
      </c>
      <c r="BS86" s="6"/>
      <c r="BT86" s="6"/>
      <c r="BU86" s="10">
        <v>2</v>
      </c>
      <c r="BV86" s="6"/>
      <c r="BW86" s="10">
        <v>2</v>
      </c>
      <c r="BX86" s="6"/>
      <c r="BY86" s="10">
        <v>2</v>
      </c>
      <c r="BZ86" s="10">
        <v>2</v>
      </c>
      <c r="CA86" s="6">
        <v>1</v>
      </c>
      <c r="CB86" s="6">
        <v>1</v>
      </c>
      <c r="CC86" s="6"/>
      <c r="CD86" s="6"/>
      <c r="CE86" s="6">
        <v>1</v>
      </c>
      <c r="CF86" s="6">
        <v>1</v>
      </c>
      <c r="CG86" s="6"/>
      <c r="CH86" s="8">
        <v>2</v>
      </c>
      <c r="CI86" s="6"/>
      <c r="CJ86" s="6"/>
      <c r="CK86" s="10">
        <v>2</v>
      </c>
      <c r="CL86" s="10">
        <v>2</v>
      </c>
      <c r="CM86" s="6"/>
    </row>
    <row r="87" spans="1:91">
      <c r="A87" s="2" t="s">
        <v>90</v>
      </c>
      <c r="B87" s="11">
        <f>(C87+D87+E87+G87+I87+J87+K87+L87+M87+N87+P87+Q87+R87+S87)/(C87+D87+E87+F87+H87+I87+J87+L87+N87+O87+Q87+S87)</f>
        <v>1.6666666666666667</v>
      </c>
      <c r="C87" s="6">
        <v>1</v>
      </c>
      <c r="D87" s="6">
        <v>1</v>
      </c>
      <c r="E87" s="6">
        <v>1</v>
      </c>
      <c r="F87" s="10">
        <v>2</v>
      </c>
      <c r="G87" s="8">
        <v>2</v>
      </c>
      <c r="H87" s="10">
        <v>2</v>
      </c>
      <c r="I87" s="6">
        <v>1</v>
      </c>
      <c r="J87" s="6">
        <v>1</v>
      </c>
      <c r="K87" s="9">
        <v>5</v>
      </c>
      <c r="L87" s="6">
        <v>1</v>
      </c>
      <c r="M87" s="9">
        <v>5</v>
      </c>
      <c r="N87" s="6">
        <v>1</v>
      </c>
      <c r="O87" s="10">
        <v>2</v>
      </c>
      <c r="P87" s="8">
        <v>2</v>
      </c>
      <c r="Q87" s="6">
        <v>1</v>
      </c>
      <c r="R87" s="8">
        <v>2</v>
      </c>
      <c r="S87" s="6">
        <v>1</v>
      </c>
      <c r="T87" s="6">
        <v>1</v>
      </c>
      <c r="U87" s="6">
        <v>1</v>
      </c>
      <c r="V87" s="6">
        <v>1</v>
      </c>
      <c r="W87" s="6">
        <v>1</v>
      </c>
      <c r="X87" s="6">
        <v>1</v>
      </c>
      <c r="Y87" s="6">
        <v>1</v>
      </c>
      <c r="Z87" s="10">
        <v>2</v>
      </c>
      <c r="AA87" s="6">
        <v>1</v>
      </c>
      <c r="AB87" s="10">
        <v>2</v>
      </c>
      <c r="AC87" s="6">
        <v>1</v>
      </c>
      <c r="AD87" s="10">
        <v>2</v>
      </c>
      <c r="AE87" s="6">
        <v>1</v>
      </c>
      <c r="AF87" s="6">
        <v>1</v>
      </c>
      <c r="AG87" s="6">
        <v>1</v>
      </c>
      <c r="AH87" s="6">
        <v>1</v>
      </c>
      <c r="AI87" s="6">
        <v>1</v>
      </c>
      <c r="AJ87" s="10">
        <v>2</v>
      </c>
      <c r="AK87" s="6">
        <v>1</v>
      </c>
      <c r="AL87" s="6">
        <v>1</v>
      </c>
      <c r="AM87" s="6">
        <v>1</v>
      </c>
      <c r="AN87" s="10">
        <v>2</v>
      </c>
      <c r="AO87" s="10">
        <v>2</v>
      </c>
      <c r="AP87" s="10">
        <v>2</v>
      </c>
      <c r="AQ87" s="6">
        <v>1</v>
      </c>
      <c r="AR87" s="6">
        <v>1</v>
      </c>
      <c r="AS87" s="8">
        <v>2</v>
      </c>
      <c r="AT87" s="6">
        <v>1</v>
      </c>
      <c r="AU87" s="8">
        <v>2</v>
      </c>
      <c r="AV87" s="6"/>
      <c r="AW87" s="10">
        <v>2</v>
      </c>
      <c r="AX87" s="10">
        <v>2</v>
      </c>
      <c r="AY87" s="6"/>
      <c r="AZ87" s="6"/>
      <c r="BA87" s="6"/>
      <c r="BB87" s="6"/>
      <c r="BC87" s="6">
        <v>1</v>
      </c>
      <c r="BD87" s="6"/>
      <c r="BE87" s="6"/>
      <c r="BF87" s="6"/>
      <c r="BG87" s="6"/>
      <c r="BH87" s="6">
        <v>1</v>
      </c>
      <c r="BI87" s="6">
        <v>1</v>
      </c>
      <c r="BJ87" s="9">
        <v>5</v>
      </c>
      <c r="BK87" s="6"/>
      <c r="BL87" s="6">
        <v>1</v>
      </c>
      <c r="BM87" s="6"/>
      <c r="BN87" s="6"/>
      <c r="BO87" s="6"/>
      <c r="BP87" s="6">
        <v>1</v>
      </c>
      <c r="BQ87" s="6"/>
      <c r="BR87" s="6">
        <v>1</v>
      </c>
      <c r="BS87" s="6"/>
      <c r="BT87" s="6"/>
      <c r="BU87" s="6">
        <v>1</v>
      </c>
      <c r="BV87" s="6"/>
      <c r="BW87" s="10">
        <v>2</v>
      </c>
      <c r="BX87" s="6"/>
      <c r="BY87" s="10">
        <v>2</v>
      </c>
      <c r="BZ87" s="10">
        <v>2</v>
      </c>
      <c r="CA87" s="6">
        <v>1</v>
      </c>
      <c r="CB87" s="6">
        <v>1</v>
      </c>
      <c r="CC87" s="6"/>
      <c r="CD87" s="6"/>
      <c r="CE87" s="6">
        <v>1</v>
      </c>
      <c r="CF87" s="6">
        <v>1</v>
      </c>
      <c r="CG87" s="6"/>
      <c r="CH87" s="10">
        <v>2</v>
      </c>
      <c r="CI87" s="6"/>
      <c r="CJ87" s="6"/>
      <c r="CK87" s="6">
        <v>1</v>
      </c>
      <c r="CL87" s="6">
        <v>1</v>
      </c>
      <c r="CM87" s="6"/>
    </row>
    <row r="88" spans="1:91">
      <c r="A88" s="2" t="s">
        <v>64</v>
      </c>
      <c r="B88" s="11">
        <f>(C88+F88+G88+H88+J88+L88+M88+N88+O88+P88+Q88+R88+S88)/(D88+E88+G88+H88+I88+K88)</f>
        <v>3.2</v>
      </c>
      <c r="C88" s="8">
        <v>2</v>
      </c>
      <c r="D88" s="10">
        <v>2</v>
      </c>
      <c r="E88" s="10">
        <v>2</v>
      </c>
      <c r="F88" s="9">
        <v>5</v>
      </c>
      <c r="G88" s="6">
        <v>1</v>
      </c>
      <c r="H88" s="6">
        <v>1</v>
      </c>
      <c r="I88" s="10">
        <v>2</v>
      </c>
      <c r="J88" s="9">
        <v>5</v>
      </c>
      <c r="K88" s="10">
        <v>2</v>
      </c>
      <c r="L88" s="8">
        <v>2</v>
      </c>
      <c r="M88" s="8">
        <v>2</v>
      </c>
      <c r="N88" s="8">
        <v>2</v>
      </c>
      <c r="O88" s="8">
        <v>4</v>
      </c>
      <c r="P88" s="8">
        <v>2</v>
      </c>
      <c r="Q88" s="8">
        <v>2</v>
      </c>
      <c r="R88" s="8">
        <v>2</v>
      </c>
      <c r="S88" s="8">
        <v>2</v>
      </c>
      <c r="T88" s="10">
        <v>2</v>
      </c>
      <c r="U88" s="8">
        <v>2</v>
      </c>
      <c r="V88" s="8">
        <v>2</v>
      </c>
      <c r="W88" s="10">
        <v>2</v>
      </c>
      <c r="X88" s="10">
        <v>2</v>
      </c>
      <c r="Y88" s="10">
        <v>2</v>
      </c>
      <c r="Z88" s="10">
        <v>2</v>
      </c>
      <c r="AA88" s="10">
        <v>2</v>
      </c>
      <c r="AB88" s="10">
        <v>2</v>
      </c>
      <c r="AC88" s="10">
        <v>2</v>
      </c>
      <c r="AD88" s="10">
        <v>2</v>
      </c>
      <c r="AE88" s="10">
        <v>2</v>
      </c>
      <c r="AF88" s="10">
        <v>2</v>
      </c>
      <c r="AG88" s="10">
        <v>2</v>
      </c>
      <c r="AH88" s="10">
        <v>2</v>
      </c>
      <c r="AI88" s="10">
        <v>2</v>
      </c>
      <c r="AJ88" s="10">
        <v>2</v>
      </c>
      <c r="AK88" s="10">
        <v>2</v>
      </c>
      <c r="AL88" s="10">
        <v>2</v>
      </c>
      <c r="AM88" s="10">
        <v>2</v>
      </c>
      <c r="AN88" s="8">
        <v>2</v>
      </c>
      <c r="AO88" s="8">
        <v>2</v>
      </c>
      <c r="AP88" s="8">
        <v>2</v>
      </c>
      <c r="AQ88" s="10">
        <v>2</v>
      </c>
      <c r="AR88" s="6">
        <v>1</v>
      </c>
      <c r="AS88" s="10">
        <v>2</v>
      </c>
      <c r="AT88" s="6">
        <v>1</v>
      </c>
      <c r="AU88" s="6">
        <v>1</v>
      </c>
      <c r="AV88" s="6"/>
      <c r="AW88" s="6">
        <v>1</v>
      </c>
      <c r="AX88" s="10">
        <v>2</v>
      </c>
      <c r="AY88" s="6"/>
      <c r="AZ88" s="6"/>
      <c r="BA88" s="6"/>
      <c r="BB88" s="6"/>
      <c r="BC88" s="10">
        <v>2</v>
      </c>
      <c r="BD88" s="6"/>
      <c r="BE88" s="6"/>
      <c r="BF88" s="6"/>
      <c r="BG88" s="6"/>
      <c r="BH88" s="8">
        <v>2</v>
      </c>
      <c r="BI88" s="10">
        <v>2</v>
      </c>
      <c r="BJ88" s="10">
        <v>2</v>
      </c>
      <c r="BK88" s="6"/>
      <c r="BL88" s="10">
        <v>2</v>
      </c>
      <c r="BM88" s="6"/>
      <c r="BN88" s="6"/>
      <c r="BO88" s="6"/>
      <c r="BP88" s="10">
        <v>2</v>
      </c>
      <c r="BQ88" s="6"/>
      <c r="BR88" s="8">
        <v>2</v>
      </c>
      <c r="BS88" s="6"/>
      <c r="BT88" s="6"/>
      <c r="BU88" s="8">
        <v>2</v>
      </c>
      <c r="BV88" s="6"/>
      <c r="BW88" s="8">
        <v>2</v>
      </c>
      <c r="BX88" s="6"/>
      <c r="BY88" s="8">
        <v>2</v>
      </c>
      <c r="BZ88" s="8">
        <v>2</v>
      </c>
      <c r="CA88" s="8">
        <v>2</v>
      </c>
      <c r="CB88" s="8">
        <v>2</v>
      </c>
      <c r="CC88" s="6"/>
      <c r="CD88" s="6"/>
      <c r="CE88" s="8">
        <v>2</v>
      </c>
      <c r="CF88" s="8">
        <v>2</v>
      </c>
      <c r="CG88" s="6"/>
      <c r="CH88" s="6">
        <v>1</v>
      </c>
      <c r="CI88" s="6"/>
      <c r="CJ88" s="6"/>
      <c r="CK88" s="8">
        <v>2</v>
      </c>
      <c r="CL88" s="8">
        <v>2</v>
      </c>
      <c r="CM88" s="6"/>
    </row>
    <row r="89" spans="1:91">
      <c r="A89" s="2" t="s">
        <v>91</v>
      </c>
      <c r="B89" s="11">
        <f>(C89+E89+G89+H89+I89+J89+K89+L89+M89+N89+O89+P89+Q89+R89+S89)/(D89+E89+F89+H89+I89+O89)</f>
        <v>4.5</v>
      </c>
      <c r="C89" s="8">
        <v>2</v>
      </c>
      <c r="D89" s="10">
        <v>2</v>
      </c>
      <c r="E89" s="6">
        <v>1</v>
      </c>
      <c r="F89" s="10">
        <v>2</v>
      </c>
      <c r="G89" s="8">
        <v>4</v>
      </c>
      <c r="H89" s="6">
        <v>1</v>
      </c>
      <c r="I89" s="6">
        <v>1</v>
      </c>
      <c r="J89" s="9">
        <v>5</v>
      </c>
      <c r="K89" s="9">
        <v>5</v>
      </c>
      <c r="L89" s="8">
        <v>2</v>
      </c>
      <c r="M89" s="8">
        <v>2</v>
      </c>
      <c r="N89" s="8">
        <v>4</v>
      </c>
      <c r="O89" s="6">
        <v>1</v>
      </c>
      <c r="P89" s="8">
        <v>2</v>
      </c>
      <c r="Q89" s="8">
        <v>2</v>
      </c>
      <c r="R89" s="8">
        <v>2</v>
      </c>
      <c r="S89" s="8">
        <v>2</v>
      </c>
      <c r="T89" s="6">
        <v>1</v>
      </c>
      <c r="U89" s="8">
        <v>2</v>
      </c>
      <c r="V89" s="8">
        <v>2</v>
      </c>
      <c r="W89" s="10">
        <v>2</v>
      </c>
      <c r="X89" s="10">
        <v>2</v>
      </c>
      <c r="Y89" s="10">
        <v>2</v>
      </c>
      <c r="Z89" s="10">
        <v>2</v>
      </c>
      <c r="AA89" s="10">
        <v>2</v>
      </c>
      <c r="AB89" s="10">
        <v>2</v>
      </c>
      <c r="AC89" s="6">
        <v>1</v>
      </c>
      <c r="AD89" s="6">
        <v>1</v>
      </c>
      <c r="AE89" s="6">
        <v>1</v>
      </c>
      <c r="AF89" s="6">
        <v>1</v>
      </c>
      <c r="AG89" s="6">
        <v>1</v>
      </c>
      <c r="AH89" s="6">
        <v>1</v>
      </c>
      <c r="AI89" s="6">
        <v>1</v>
      </c>
      <c r="AJ89" s="6">
        <v>1</v>
      </c>
      <c r="AK89" s="6">
        <v>1</v>
      </c>
      <c r="AL89" s="6">
        <v>1</v>
      </c>
      <c r="AM89" s="6">
        <v>1</v>
      </c>
      <c r="AN89" s="10">
        <v>2</v>
      </c>
      <c r="AO89" s="10">
        <v>2</v>
      </c>
      <c r="AP89" s="10">
        <v>2</v>
      </c>
      <c r="AQ89" s="6">
        <v>1</v>
      </c>
      <c r="AR89" s="8">
        <v>4</v>
      </c>
      <c r="AS89" s="8">
        <v>4</v>
      </c>
      <c r="AT89" s="8">
        <v>2</v>
      </c>
      <c r="AU89" s="8">
        <v>2</v>
      </c>
      <c r="AV89" s="6"/>
      <c r="AW89" s="6">
        <v>1</v>
      </c>
      <c r="AX89" s="6">
        <v>1</v>
      </c>
      <c r="AY89" s="6"/>
      <c r="AZ89" s="6"/>
      <c r="BA89" s="6"/>
      <c r="BB89" s="6"/>
      <c r="BC89" s="6">
        <v>1</v>
      </c>
      <c r="BD89" s="6"/>
      <c r="BE89" s="6"/>
      <c r="BF89" s="6"/>
      <c r="BG89" s="6"/>
      <c r="BH89" s="8">
        <v>2</v>
      </c>
      <c r="BI89" s="8">
        <v>2</v>
      </c>
      <c r="BJ89" s="8">
        <v>2</v>
      </c>
      <c r="BK89" s="6"/>
      <c r="BL89" s="8">
        <v>2</v>
      </c>
      <c r="BM89" s="6"/>
      <c r="BN89" s="6"/>
      <c r="BO89" s="6"/>
      <c r="BP89" s="6">
        <v>1</v>
      </c>
      <c r="BQ89" s="6"/>
      <c r="BR89" s="8">
        <v>2</v>
      </c>
      <c r="BS89" s="6"/>
      <c r="BT89" s="6"/>
      <c r="BU89" s="8">
        <v>2</v>
      </c>
      <c r="BV89" s="6"/>
      <c r="BW89" s="6">
        <v>1</v>
      </c>
      <c r="BX89" s="6"/>
      <c r="BY89" s="6">
        <v>1</v>
      </c>
      <c r="BZ89" s="6">
        <v>1</v>
      </c>
      <c r="CA89" s="8">
        <v>2</v>
      </c>
      <c r="CB89" s="8">
        <v>2</v>
      </c>
      <c r="CC89" s="6"/>
      <c r="CD89" s="6"/>
      <c r="CE89" s="8">
        <v>2</v>
      </c>
      <c r="CF89" s="8">
        <v>2</v>
      </c>
      <c r="CG89" s="6"/>
      <c r="CH89" s="6">
        <v>1</v>
      </c>
      <c r="CI89" s="6"/>
      <c r="CJ89" s="6"/>
      <c r="CK89" s="8">
        <v>2</v>
      </c>
      <c r="CL89" s="8">
        <v>2</v>
      </c>
      <c r="CM89" s="6"/>
    </row>
    <row r="90" spans="1:91">
      <c r="A90" s="2" t="s">
        <v>71</v>
      </c>
      <c r="B90" s="11">
        <f>(C90+E90+F90+G90+H90+I90+J90+L90+M90+N90+O90+P90+Q90+R90+S90)/(D90+E90+F90+I90+K90+N90+P90+R90)</f>
        <v>2.9</v>
      </c>
      <c r="C90" s="8">
        <v>2</v>
      </c>
      <c r="D90" s="10">
        <v>2</v>
      </c>
      <c r="E90" s="6">
        <v>1</v>
      </c>
      <c r="F90" s="6">
        <v>1</v>
      </c>
      <c r="G90" s="8">
        <v>2</v>
      </c>
      <c r="H90" s="8">
        <v>2</v>
      </c>
      <c r="I90" s="6">
        <v>1</v>
      </c>
      <c r="J90" s="9">
        <v>5</v>
      </c>
      <c r="K90" s="10">
        <v>2</v>
      </c>
      <c r="L90" s="8">
        <v>2</v>
      </c>
      <c r="M90" s="8">
        <v>4</v>
      </c>
      <c r="N90" s="6">
        <v>1</v>
      </c>
      <c r="O90" s="8">
        <v>2</v>
      </c>
      <c r="P90" s="6">
        <v>1</v>
      </c>
      <c r="Q90" s="8">
        <v>2</v>
      </c>
      <c r="R90" s="6">
        <v>1</v>
      </c>
      <c r="S90" s="8">
        <v>2</v>
      </c>
      <c r="T90" s="6">
        <v>1</v>
      </c>
      <c r="U90" s="8">
        <v>2</v>
      </c>
      <c r="V90" s="8">
        <v>2</v>
      </c>
      <c r="W90" s="10">
        <v>2</v>
      </c>
      <c r="X90" s="10">
        <v>2</v>
      </c>
      <c r="Y90" s="10">
        <v>2</v>
      </c>
      <c r="Z90" s="10">
        <v>2</v>
      </c>
      <c r="AA90" s="10">
        <v>2</v>
      </c>
      <c r="AB90" s="6">
        <v>1</v>
      </c>
      <c r="AC90" s="6">
        <v>1</v>
      </c>
      <c r="AD90" s="6">
        <v>1</v>
      </c>
      <c r="AE90" s="6">
        <v>1</v>
      </c>
      <c r="AF90" s="6">
        <v>1</v>
      </c>
      <c r="AG90" s="10">
        <v>2</v>
      </c>
      <c r="AH90" s="6">
        <v>1</v>
      </c>
      <c r="AI90" s="6">
        <v>1</v>
      </c>
      <c r="AJ90" s="6">
        <v>1</v>
      </c>
      <c r="AK90" s="6">
        <v>1</v>
      </c>
      <c r="AL90" s="6">
        <v>1</v>
      </c>
      <c r="AM90" s="6">
        <v>1</v>
      </c>
      <c r="AN90" s="6">
        <v>1</v>
      </c>
      <c r="AO90" s="6">
        <v>1</v>
      </c>
      <c r="AP90" s="6">
        <v>1</v>
      </c>
      <c r="AQ90" s="6">
        <v>1</v>
      </c>
      <c r="AR90" s="8">
        <v>2</v>
      </c>
      <c r="AS90" s="10">
        <v>2</v>
      </c>
      <c r="AT90" s="8">
        <v>2</v>
      </c>
      <c r="AU90" s="8">
        <v>2</v>
      </c>
      <c r="AV90" s="6"/>
      <c r="AW90" s="8">
        <v>2</v>
      </c>
      <c r="AX90" s="10">
        <v>2</v>
      </c>
      <c r="AY90" s="6"/>
      <c r="AZ90" s="6"/>
      <c r="BA90" s="6"/>
      <c r="BB90" s="6"/>
      <c r="BC90" s="6">
        <v>1</v>
      </c>
      <c r="BD90" s="6"/>
      <c r="BE90" s="6"/>
      <c r="BF90" s="6"/>
      <c r="BG90" s="6"/>
      <c r="BH90" s="6">
        <v>1</v>
      </c>
      <c r="BI90" s="10">
        <v>2</v>
      </c>
      <c r="BJ90" s="10">
        <v>2</v>
      </c>
      <c r="BK90" s="6"/>
      <c r="BL90" s="10">
        <v>2</v>
      </c>
      <c r="BM90" s="6"/>
      <c r="BN90" s="6"/>
      <c r="BO90" s="6"/>
      <c r="BP90" s="6">
        <v>1</v>
      </c>
      <c r="BQ90" s="6"/>
      <c r="BR90" s="6">
        <v>1</v>
      </c>
      <c r="BS90" s="6"/>
      <c r="BT90" s="6"/>
      <c r="BU90" s="6">
        <v>1</v>
      </c>
      <c r="BV90" s="6"/>
      <c r="BW90" s="8">
        <v>2</v>
      </c>
      <c r="BX90" s="6"/>
      <c r="BY90" s="6">
        <v>1</v>
      </c>
      <c r="BZ90" s="8">
        <v>2</v>
      </c>
      <c r="CA90" s="6">
        <v>1</v>
      </c>
      <c r="CB90" s="6">
        <v>1</v>
      </c>
      <c r="CC90" s="6"/>
      <c r="CD90" s="6"/>
      <c r="CE90" s="8">
        <v>2</v>
      </c>
      <c r="CF90" s="8">
        <v>2</v>
      </c>
      <c r="CG90" s="6"/>
      <c r="CH90" s="6">
        <v>1</v>
      </c>
      <c r="CI90" s="6"/>
      <c r="CJ90" s="6"/>
      <c r="CK90" s="8">
        <v>2</v>
      </c>
      <c r="CL90" s="8">
        <v>2</v>
      </c>
      <c r="CM90" s="6"/>
    </row>
    <row r="91" spans="1:91">
      <c r="A91" s="2" t="s">
        <v>79</v>
      </c>
      <c r="B91" s="11">
        <f>(C91+D91+E91+F91+G91+H91+J91+L91+M91+N91+O91+P91+Q91+R91+S91)/(D91+H91+I91+K91+Q91)</f>
        <v>4.5714285714285712</v>
      </c>
      <c r="C91" s="8">
        <v>2</v>
      </c>
      <c r="D91" s="6">
        <v>1</v>
      </c>
      <c r="E91" s="8">
        <v>2</v>
      </c>
      <c r="F91" s="8">
        <v>2</v>
      </c>
      <c r="G91" s="8">
        <v>4</v>
      </c>
      <c r="H91" s="6">
        <v>1</v>
      </c>
      <c r="I91" s="10">
        <v>2</v>
      </c>
      <c r="J91" s="9">
        <v>5</v>
      </c>
      <c r="K91" s="10">
        <v>2</v>
      </c>
      <c r="L91" s="8">
        <v>2</v>
      </c>
      <c r="M91" s="8">
        <v>2</v>
      </c>
      <c r="N91" s="8">
        <v>2</v>
      </c>
      <c r="O91" s="8">
        <v>2</v>
      </c>
      <c r="P91" s="8">
        <v>2</v>
      </c>
      <c r="Q91" s="6">
        <v>1</v>
      </c>
      <c r="R91" s="8">
        <v>2</v>
      </c>
      <c r="S91" s="8">
        <v>2</v>
      </c>
      <c r="T91" s="8">
        <v>2</v>
      </c>
      <c r="U91" s="8">
        <v>2</v>
      </c>
      <c r="V91" s="8">
        <v>2</v>
      </c>
      <c r="W91" s="10">
        <v>2</v>
      </c>
      <c r="X91" s="10">
        <v>2</v>
      </c>
      <c r="Y91" s="6">
        <v>1</v>
      </c>
      <c r="Z91" s="6">
        <v>1</v>
      </c>
      <c r="AA91" s="6">
        <v>1</v>
      </c>
      <c r="AB91" s="8">
        <v>2</v>
      </c>
      <c r="AC91" s="8">
        <v>2</v>
      </c>
      <c r="AD91" s="6">
        <v>1</v>
      </c>
      <c r="AE91" s="10">
        <v>2</v>
      </c>
      <c r="AF91" s="8">
        <v>2</v>
      </c>
      <c r="AG91" s="10">
        <v>2</v>
      </c>
      <c r="AH91" s="8">
        <v>2</v>
      </c>
      <c r="AI91" s="8">
        <v>2</v>
      </c>
      <c r="AJ91" s="8">
        <v>2</v>
      </c>
      <c r="AK91" s="6">
        <v>1</v>
      </c>
      <c r="AL91" s="8">
        <v>2</v>
      </c>
      <c r="AM91" s="8">
        <v>2</v>
      </c>
      <c r="AN91" s="8">
        <v>2</v>
      </c>
      <c r="AO91" s="8">
        <v>2</v>
      </c>
      <c r="AP91" s="8">
        <v>2</v>
      </c>
      <c r="AQ91" s="10">
        <v>2</v>
      </c>
      <c r="AR91" s="8">
        <v>4</v>
      </c>
      <c r="AS91" s="10">
        <v>2</v>
      </c>
      <c r="AT91" s="8">
        <v>2</v>
      </c>
      <c r="AU91" s="8">
        <v>2</v>
      </c>
      <c r="AV91" s="6"/>
      <c r="AW91" s="6">
        <v>1</v>
      </c>
      <c r="AX91" s="10">
        <v>2</v>
      </c>
      <c r="AY91" s="6"/>
      <c r="AZ91" s="6"/>
      <c r="BA91" s="6"/>
      <c r="BB91" s="6"/>
      <c r="BC91" s="10">
        <v>2</v>
      </c>
      <c r="BD91" s="6"/>
      <c r="BE91" s="6"/>
      <c r="BF91" s="6"/>
      <c r="BG91" s="6"/>
      <c r="BH91" s="8">
        <v>2</v>
      </c>
      <c r="BI91" s="10">
        <v>2</v>
      </c>
      <c r="BJ91" s="10">
        <v>2</v>
      </c>
      <c r="BK91" s="6"/>
      <c r="BL91" s="10">
        <v>2</v>
      </c>
      <c r="BM91" s="6"/>
      <c r="BN91" s="6"/>
      <c r="BO91" s="6"/>
      <c r="BP91" s="10">
        <v>2</v>
      </c>
      <c r="BQ91" s="6"/>
      <c r="BR91" s="8">
        <v>2</v>
      </c>
      <c r="BS91" s="6"/>
      <c r="BT91" s="6"/>
      <c r="BU91" s="8">
        <v>2</v>
      </c>
      <c r="BV91" s="6"/>
      <c r="BW91" s="8">
        <v>2</v>
      </c>
      <c r="BX91" s="6"/>
      <c r="BY91" s="8">
        <v>2</v>
      </c>
      <c r="BZ91" s="8">
        <v>2</v>
      </c>
      <c r="CA91" s="8">
        <v>2</v>
      </c>
      <c r="CB91" s="8">
        <v>2</v>
      </c>
      <c r="CC91" s="6"/>
      <c r="CD91" s="6"/>
      <c r="CE91" s="6">
        <v>1</v>
      </c>
      <c r="CF91" s="6">
        <v>1</v>
      </c>
      <c r="CG91" s="6"/>
      <c r="CH91" s="6">
        <v>1</v>
      </c>
      <c r="CI91" s="6"/>
      <c r="CJ91" s="6"/>
      <c r="CK91" s="8">
        <v>2</v>
      </c>
      <c r="CL91" s="8">
        <v>2</v>
      </c>
      <c r="CM91" s="6"/>
    </row>
  </sheetData>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dimension ref="A1:K469"/>
  <sheetViews>
    <sheetView workbookViewId="0">
      <pane ySplit="1" topLeftCell="A215" activePane="bottomLeft" state="frozen"/>
      <selection pane="bottomLeft" activeCell="D323" sqref="D323"/>
    </sheetView>
  </sheetViews>
  <sheetFormatPr defaultRowHeight="15"/>
  <cols>
    <col min="1" max="1" width="17.5703125" customWidth="1"/>
    <col min="2" max="3" width="17.5703125" style="28" customWidth="1"/>
    <col min="4" max="6" width="17.5703125" customWidth="1"/>
    <col min="7" max="7" width="9.140625" style="28"/>
    <col min="8" max="8" width="10.7109375" style="28" bestFit="1" customWidth="1"/>
    <col min="9" max="9" width="9.140625" style="28"/>
    <col min="10" max="10" width="19.85546875" style="20" customWidth="1"/>
    <col min="11" max="11" width="39" style="20" customWidth="1"/>
  </cols>
  <sheetData>
    <row r="1" spans="1:11" ht="15.75" thickBot="1">
      <c r="A1" s="43" t="s">
        <v>1373</v>
      </c>
      <c r="B1" s="43" t="s">
        <v>1374</v>
      </c>
      <c r="C1" s="43" t="s">
        <v>1382</v>
      </c>
      <c r="D1" s="43" t="s">
        <v>1390</v>
      </c>
      <c r="E1" s="43" t="s">
        <v>1380</v>
      </c>
      <c r="F1" s="43" t="s">
        <v>1381</v>
      </c>
      <c r="G1" s="43" t="s">
        <v>1375</v>
      </c>
      <c r="H1" s="43" t="s">
        <v>1376</v>
      </c>
      <c r="I1" s="43" t="s">
        <v>1377</v>
      </c>
      <c r="J1" s="43" t="s">
        <v>1378</v>
      </c>
      <c r="K1" s="43" t="s">
        <v>1379</v>
      </c>
    </row>
    <row r="2" spans="1:11" ht="15.75" thickTop="1">
      <c r="A2" s="38" t="s">
        <v>614</v>
      </c>
      <c r="B2" s="39" t="s">
        <v>8</v>
      </c>
      <c r="C2" s="39" t="s">
        <v>1384</v>
      </c>
      <c r="D2" s="39">
        <v>20</v>
      </c>
      <c r="E2" s="55">
        <v>10</v>
      </c>
      <c r="F2" s="39">
        <v>0</v>
      </c>
      <c r="G2" s="40">
        <v>20</v>
      </c>
      <c r="H2" s="41">
        <v>1</v>
      </c>
      <c r="I2" s="40">
        <v>25</v>
      </c>
      <c r="J2" s="42" t="s">
        <v>615</v>
      </c>
      <c r="K2" s="42" t="s">
        <v>616</v>
      </c>
    </row>
    <row r="3" spans="1:11">
      <c r="A3" s="19" t="s">
        <v>617</v>
      </c>
      <c r="B3" s="21" t="s">
        <v>12</v>
      </c>
      <c r="C3" s="21" t="s">
        <v>1384</v>
      </c>
      <c r="D3" s="21">
        <v>40</v>
      </c>
      <c r="E3" s="47">
        <v>10</v>
      </c>
      <c r="F3" s="21">
        <v>0</v>
      </c>
      <c r="G3" s="32">
        <v>40</v>
      </c>
      <c r="H3" s="33">
        <v>1</v>
      </c>
      <c r="I3" s="32">
        <v>30</v>
      </c>
      <c r="J3" s="29" t="s">
        <v>618</v>
      </c>
      <c r="K3" s="29" t="s">
        <v>619</v>
      </c>
    </row>
    <row r="4" spans="1:11">
      <c r="A4" s="19" t="s">
        <v>620</v>
      </c>
      <c r="B4" s="21" t="s">
        <v>12</v>
      </c>
      <c r="C4" s="21" t="s">
        <v>1386</v>
      </c>
      <c r="D4" s="21">
        <v>0</v>
      </c>
      <c r="E4" s="47">
        <v>20</v>
      </c>
      <c r="F4" s="21">
        <v>0</v>
      </c>
      <c r="G4" s="32" t="s">
        <v>621</v>
      </c>
      <c r="H4" s="32" t="s">
        <v>621</v>
      </c>
      <c r="I4" s="32">
        <v>40</v>
      </c>
      <c r="J4" s="29" t="s">
        <v>622</v>
      </c>
      <c r="K4" s="29" t="s">
        <v>623</v>
      </c>
    </row>
    <row r="5" spans="1:11">
      <c r="A5" s="19" t="s">
        <v>624</v>
      </c>
      <c r="B5" s="21" t="s">
        <v>11</v>
      </c>
      <c r="C5" s="21" t="s">
        <v>1386</v>
      </c>
      <c r="D5" s="21">
        <v>0</v>
      </c>
      <c r="E5" s="47">
        <v>20</v>
      </c>
      <c r="F5" s="21">
        <v>0</v>
      </c>
      <c r="G5" s="32" t="s">
        <v>621</v>
      </c>
      <c r="H5" s="32" t="s">
        <v>621</v>
      </c>
      <c r="I5" s="32">
        <v>30</v>
      </c>
      <c r="J5" s="29" t="s">
        <v>625</v>
      </c>
      <c r="K5" s="29" t="s">
        <v>626</v>
      </c>
    </row>
    <row r="6" spans="1:11">
      <c r="A6" s="19" t="s">
        <v>627</v>
      </c>
      <c r="B6" s="21" t="s">
        <v>6</v>
      </c>
      <c r="C6" s="21" t="s">
        <v>1383</v>
      </c>
      <c r="D6" s="21">
        <v>60</v>
      </c>
      <c r="E6" s="21">
        <v>0</v>
      </c>
      <c r="F6" s="21">
        <v>0</v>
      </c>
      <c r="G6" s="32">
        <v>60</v>
      </c>
      <c r="H6" s="32" t="s">
        <v>621</v>
      </c>
      <c r="I6" s="32">
        <v>20</v>
      </c>
      <c r="J6" s="29" t="s">
        <v>615</v>
      </c>
      <c r="K6" s="29" t="s">
        <v>628</v>
      </c>
    </row>
    <row r="7" spans="1:11">
      <c r="A7" s="19" t="s">
        <v>629</v>
      </c>
      <c r="B7" s="21" t="s">
        <v>6</v>
      </c>
      <c r="C7" s="21" t="s">
        <v>1384</v>
      </c>
      <c r="D7" s="21">
        <v>95</v>
      </c>
      <c r="E7" s="21">
        <v>0</v>
      </c>
      <c r="F7" s="21">
        <v>0</v>
      </c>
      <c r="G7" s="32">
        <v>100</v>
      </c>
      <c r="H7" s="33">
        <v>0.95</v>
      </c>
      <c r="I7" s="32">
        <v>5</v>
      </c>
      <c r="J7" s="29" t="s">
        <v>615</v>
      </c>
      <c r="K7" s="29" t="s">
        <v>630</v>
      </c>
    </row>
    <row r="8" spans="1:11">
      <c r="A8" s="19" t="s">
        <v>631</v>
      </c>
      <c r="B8" s="21" t="s">
        <v>13</v>
      </c>
      <c r="C8" s="21" t="s">
        <v>1386</v>
      </c>
      <c r="D8" s="21">
        <v>0</v>
      </c>
      <c r="E8" s="47">
        <v>20</v>
      </c>
      <c r="F8" s="21">
        <v>0</v>
      </c>
      <c r="G8" s="32" t="s">
        <v>621</v>
      </c>
      <c r="H8" s="32" t="s">
        <v>621</v>
      </c>
      <c r="I8" s="32">
        <v>30</v>
      </c>
      <c r="J8" s="29" t="s">
        <v>622</v>
      </c>
      <c r="K8" s="29" t="s">
        <v>632</v>
      </c>
    </row>
    <row r="9" spans="1:11">
      <c r="A9" s="19" t="s">
        <v>633</v>
      </c>
      <c r="B9" s="21" t="s">
        <v>6</v>
      </c>
      <c r="C9" s="21" t="s">
        <v>1384</v>
      </c>
      <c r="D9" s="21">
        <v>52</v>
      </c>
      <c r="E9" s="21">
        <v>0</v>
      </c>
      <c r="F9" s="21">
        <v>0</v>
      </c>
      <c r="G9" s="32">
        <v>55</v>
      </c>
      <c r="H9" s="33">
        <v>0.95</v>
      </c>
      <c r="I9" s="32">
        <v>25</v>
      </c>
      <c r="J9" s="29" t="s">
        <v>618</v>
      </c>
      <c r="K9" s="29" t="s">
        <v>630</v>
      </c>
    </row>
    <row r="10" spans="1:11">
      <c r="A10" s="19" t="s">
        <v>634</v>
      </c>
      <c r="B10" s="21" t="s">
        <v>6</v>
      </c>
      <c r="C10" s="21" t="s">
        <v>1384</v>
      </c>
      <c r="D10" s="21">
        <v>71</v>
      </c>
      <c r="E10" s="46">
        <v>30</v>
      </c>
      <c r="F10" s="21">
        <v>0</v>
      </c>
      <c r="G10" s="32">
        <v>75</v>
      </c>
      <c r="H10" s="33">
        <v>0.95</v>
      </c>
      <c r="I10" s="32">
        <v>20</v>
      </c>
      <c r="J10" s="29" t="s">
        <v>615</v>
      </c>
      <c r="K10" s="29" t="s">
        <v>635</v>
      </c>
    </row>
    <row r="11" spans="1:11">
      <c r="A11" s="19" t="s">
        <v>636</v>
      </c>
      <c r="B11" s="21" t="s">
        <v>13</v>
      </c>
      <c r="C11" s="21" t="s">
        <v>1386</v>
      </c>
      <c r="D11" s="21">
        <v>0</v>
      </c>
      <c r="E11" s="47">
        <v>20</v>
      </c>
      <c r="F11" s="21">
        <v>0</v>
      </c>
      <c r="G11" s="32" t="s">
        <v>621</v>
      </c>
      <c r="H11" s="32" t="s">
        <v>621</v>
      </c>
      <c r="I11" s="32">
        <v>20</v>
      </c>
      <c r="J11" s="29" t="s">
        <v>622</v>
      </c>
      <c r="K11" s="29" t="s">
        <v>637</v>
      </c>
    </row>
    <row r="12" spans="1:11">
      <c r="A12" s="19" t="s">
        <v>638</v>
      </c>
      <c r="B12" s="21" t="s">
        <v>14</v>
      </c>
      <c r="C12" s="21" t="s">
        <v>1384</v>
      </c>
      <c r="D12" s="21">
        <v>60</v>
      </c>
      <c r="E12" s="47">
        <v>10</v>
      </c>
      <c r="F12" s="21">
        <v>0</v>
      </c>
      <c r="G12" s="32">
        <v>60</v>
      </c>
      <c r="H12" s="33">
        <v>1</v>
      </c>
      <c r="I12" s="32">
        <v>5</v>
      </c>
      <c r="J12" s="29" t="s">
        <v>615</v>
      </c>
      <c r="K12" s="29" t="s">
        <v>639</v>
      </c>
    </row>
    <row r="13" spans="1:11" s="24" customFormat="1">
      <c r="A13" s="22" t="s">
        <v>640</v>
      </c>
      <c r="B13" s="23" t="s">
        <v>16</v>
      </c>
      <c r="C13" s="23" t="s">
        <v>1383</v>
      </c>
      <c r="D13" s="23">
        <v>70</v>
      </c>
      <c r="E13" s="23">
        <v>0</v>
      </c>
      <c r="F13" s="23">
        <v>1</v>
      </c>
      <c r="G13" s="34">
        <v>40</v>
      </c>
      <c r="H13" s="35">
        <v>1</v>
      </c>
      <c r="I13" s="34">
        <v>20</v>
      </c>
      <c r="J13" s="30" t="s">
        <v>615</v>
      </c>
      <c r="K13" s="30" t="s">
        <v>641</v>
      </c>
    </row>
    <row r="14" spans="1:11">
      <c r="A14" s="19" t="s">
        <v>642</v>
      </c>
      <c r="B14" s="21" t="s">
        <v>16</v>
      </c>
      <c r="C14" s="21" t="s">
        <v>1750</v>
      </c>
      <c r="D14" s="21">
        <v>0</v>
      </c>
      <c r="E14" s="44">
        <v>6</v>
      </c>
      <c r="F14" s="21">
        <v>0</v>
      </c>
      <c r="G14" s="32" t="s">
        <v>621</v>
      </c>
      <c r="H14" s="32" t="s">
        <v>621</v>
      </c>
      <c r="I14" s="32">
        <v>20</v>
      </c>
      <c r="J14" s="29" t="s">
        <v>622</v>
      </c>
      <c r="K14" s="29" t="s">
        <v>643</v>
      </c>
    </row>
    <row r="15" spans="1:11">
      <c r="A15" s="19" t="s">
        <v>644</v>
      </c>
      <c r="B15" s="21" t="s">
        <v>16</v>
      </c>
      <c r="C15" s="21" t="s">
        <v>1383</v>
      </c>
      <c r="D15" s="21">
        <v>81</v>
      </c>
      <c r="E15" s="21">
        <v>0</v>
      </c>
      <c r="F15" s="21">
        <v>0</v>
      </c>
      <c r="G15" s="32">
        <v>90</v>
      </c>
      <c r="H15" s="33">
        <v>0.9</v>
      </c>
      <c r="I15" s="32">
        <v>10</v>
      </c>
      <c r="J15" s="29" t="s">
        <v>615</v>
      </c>
      <c r="K15" s="29" t="s">
        <v>645</v>
      </c>
    </row>
    <row r="16" spans="1:11">
      <c r="A16" s="19" t="s">
        <v>646</v>
      </c>
      <c r="B16" s="21" t="s">
        <v>4</v>
      </c>
      <c r="C16" s="21" t="s">
        <v>1383</v>
      </c>
      <c r="D16" s="21">
        <v>45</v>
      </c>
      <c r="E16" s="21">
        <v>0</v>
      </c>
      <c r="F16" s="21">
        <v>0</v>
      </c>
      <c r="G16" s="32">
        <v>15</v>
      </c>
      <c r="H16" s="33">
        <v>1</v>
      </c>
      <c r="I16" s="32">
        <v>20</v>
      </c>
      <c r="J16" s="29" t="s">
        <v>615</v>
      </c>
      <c r="K16" s="29" t="s">
        <v>647</v>
      </c>
    </row>
    <row r="17" spans="1:11">
      <c r="A17" s="19" t="s">
        <v>648</v>
      </c>
      <c r="B17" s="21" t="s">
        <v>8</v>
      </c>
      <c r="C17" s="21" t="s">
        <v>1750</v>
      </c>
      <c r="D17" s="21">
        <v>0</v>
      </c>
      <c r="E17" s="44">
        <v>50</v>
      </c>
      <c r="F17" s="21">
        <v>0</v>
      </c>
      <c r="G17" s="32" t="s">
        <v>621</v>
      </c>
      <c r="H17" s="32" t="s">
        <v>621</v>
      </c>
      <c r="I17" s="32">
        <v>5</v>
      </c>
      <c r="J17" s="29" t="s">
        <v>649</v>
      </c>
      <c r="K17" s="29" t="s">
        <v>650</v>
      </c>
    </row>
    <row r="18" spans="1:11" s="27" customFormat="1" ht="30">
      <c r="A18" s="25" t="s">
        <v>651</v>
      </c>
      <c r="B18" s="26" t="s">
        <v>11</v>
      </c>
      <c r="C18" s="26"/>
      <c r="D18" s="26"/>
      <c r="E18" s="26"/>
      <c r="F18" s="26">
        <v>0</v>
      </c>
      <c r="G18" s="36" t="s">
        <v>621</v>
      </c>
      <c r="H18" s="36" t="s">
        <v>621</v>
      </c>
      <c r="I18" s="36">
        <v>20</v>
      </c>
      <c r="J18" s="31" t="s">
        <v>652</v>
      </c>
      <c r="K18" s="31" t="s">
        <v>653</v>
      </c>
    </row>
    <row r="19" spans="1:11" ht="30">
      <c r="A19" s="19" t="s">
        <v>654</v>
      </c>
      <c r="B19" s="21" t="s">
        <v>1</v>
      </c>
      <c r="C19" s="21" t="s">
        <v>1383</v>
      </c>
      <c r="D19" s="21">
        <v>75</v>
      </c>
      <c r="E19" s="21">
        <v>0</v>
      </c>
      <c r="F19" s="21">
        <v>0</v>
      </c>
      <c r="G19" s="32">
        <v>50</v>
      </c>
      <c r="H19" s="33">
        <v>1</v>
      </c>
      <c r="I19" s="32">
        <v>10</v>
      </c>
      <c r="J19" s="29" t="s">
        <v>615</v>
      </c>
      <c r="K19" s="29" t="s">
        <v>655</v>
      </c>
    </row>
    <row r="20" spans="1:11">
      <c r="A20" s="19" t="s">
        <v>656</v>
      </c>
      <c r="B20" s="21" t="s">
        <v>7</v>
      </c>
      <c r="C20" s="21" t="s">
        <v>1383</v>
      </c>
      <c r="D20" s="21">
        <v>30</v>
      </c>
      <c r="E20" s="46">
        <v>30</v>
      </c>
      <c r="F20" s="21">
        <v>0</v>
      </c>
      <c r="G20" s="32">
        <v>30</v>
      </c>
      <c r="H20" s="33">
        <v>1</v>
      </c>
      <c r="I20" s="32">
        <v>15</v>
      </c>
      <c r="J20" s="29" t="s">
        <v>615</v>
      </c>
      <c r="K20" s="29" t="s">
        <v>635</v>
      </c>
    </row>
    <row r="21" spans="1:11">
      <c r="A21" s="19" t="s">
        <v>657</v>
      </c>
      <c r="B21" s="21" t="s">
        <v>0</v>
      </c>
      <c r="C21" s="21" t="s">
        <v>1383</v>
      </c>
      <c r="D21" s="21">
        <v>90</v>
      </c>
      <c r="E21" s="21">
        <v>0</v>
      </c>
      <c r="F21" s="21">
        <v>0</v>
      </c>
      <c r="G21" s="32">
        <v>90</v>
      </c>
      <c r="H21" s="33">
        <v>1</v>
      </c>
      <c r="I21" s="32">
        <v>15</v>
      </c>
      <c r="J21" s="29" t="s">
        <v>615</v>
      </c>
      <c r="K21" s="29" t="s">
        <v>630</v>
      </c>
    </row>
    <row r="22" spans="1:11" s="54" customFormat="1" ht="45">
      <c r="A22" s="49" t="s">
        <v>658</v>
      </c>
      <c r="B22" s="50" t="s">
        <v>11</v>
      </c>
      <c r="C22" s="50" t="s">
        <v>1385</v>
      </c>
      <c r="D22" s="50">
        <v>0</v>
      </c>
      <c r="E22" s="46">
        <v>50</v>
      </c>
      <c r="F22" s="50">
        <v>0</v>
      </c>
      <c r="G22" s="51" t="s">
        <v>621</v>
      </c>
      <c r="H22" s="52">
        <v>1</v>
      </c>
      <c r="I22" s="51">
        <v>15</v>
      </c>
      <c r="J22" s="53" t="s">
        <v>615</v>
      </c>
      <c r="K22" s="53" t="s">
        <v>659</v>
      </c>
    </row>
    <row r="23" spans="1:11">
      <c r="A23" s="19" t="s">
        <v>660</v>
      </c>
      <c r="B23" s="21" t="s">
        <v>4</v>
      </c>
      <c r="C23" s="21" t="s">
        <v>1384</v>
      </c>
      <c r="D23" s="21">
        <v>90</v>
      </c>
      <c r="E23" s="21">
        <v>0</v>
      </c>
      <c r="F23" s="21">
        <v>0</v>
      </c>
      <c r="G23" s="32">
        <v>90</v>
      </c>
      <c r="H23" s="32" t="s">
        <v>621</v>
      </c>
      <c r="I23" s="32">
        <v>20</v>
      </c>
      <c r="J23" s="29" t="s">
        <v>615</v>
      </c>
      <c r="K23" s="29" t="s">
        <v>628</v>
      </c>
    </row>
    <row r="24" spans="1:11">
      <c r="A24" s="19" t="s">
        <v>661</v>
      </c>
      <c r="B24" s="21" t="s">
        <v>10</v>
      </c>
      <c r="C24" s="21" t="s">
        <v>1384</v>
      </c>
      <c r="D24" s="21">
        <v>65</v>
      </c>
      <c r="E24" s="47">
        <v>10</v>
      </c>
      <c r="F24" s="21">
        <v>0</v>
      </c>
      <c r="G24" s="32">
        <v>65</v>
      </c>
      <c r="H24" s="33">
        <v>1</v>
      </c>
      <c r="I24" s="32">
        <v>20</v>
      </c>
      <c r="J24" s="29" t="s">
        <v>615</v>
      </c>
      <c r="K24" s="29" t="s">
        <v>662</v>
      </c>
    </row>
    <row r="25" spans="1:11">
      <c r="A25" s="19" t="s">
        <v>663</v>
      </c>
      <c r="B25" s="21" t="s">
        <v>10</v>
      </c>
      <c r="C25" s="21" t="s">
        <v>1383</v>
      </c>
      <c r="D25" s="21">
        <v>90</v>
      </c>
      <c r="E25" s="21">
        <v>0</v>
      </c>
      <c r="F25" s="21">
        <v>-4</v>
      </c>
      <c r="G25" s="32">
        <v>60</v>
      </c>
      <c r="H25" s="33">
        <v>1</v>
      </c>
      <c r="I25" s="32">
        <v>10</v>
      </c>
      <c r="J25" s="29" t="s">
        <v>615</v>
      </c>
      <c r="K25" s="29" t="s">
        <v>664</v>
      </c>
    </row>
    <row r="26" spans="1:11">
      <c r="A26" s="19" t="s">
        <v>665</v>
      </c>
      <c r="B26" s="21" t="s">
        <v>11</v>
      </c>
      <c r="C26" s="21" t="s">
        <v>1383</v>
      </c>
      <c r="D26" s="21">
        <v>38</v>
      </c>
      <c r="E26" s="21">
        <v>0</v>
      </c>
      <c r="F26" s="21">
        <v>0</v>
      </c>
      <c r="G26" s="32">
        <v>15</v>
      </c>
      <c r="H26" s="33">
        <v>0.85</v>
      </c>
      <c r="I26" s="32">
        <v>20</v>
      </c>
      <c r="J26" s="29" t="s">
        <v>615</v>
      </c>
      <c r="K26" s="29" t="s">
        <v>647</v>
      </c>
    </row>
    <row r="27" spans="1:11">
      <c r="A27" s="19" t="s">
        <v>666</v>
      </c>
      <c r="B27" s="21" t="s">
        <v>13</v>
      </c>
      <c r="C27" s="21" t="s">
        <v>1386</v>
      </c>
      <c r="D27" s="21">
        <v>0</v>
      </c>
      <c r="E27" s="47">
        <v>20</v>
      </c>
      <c r="F27" s="21">
        <v>0</v>
      </c>
      <c r="G27" s="32" t="s">
        <v>621</v>
      </c>
      <c r="H27" s="32" t="s">
        <v>621</v>
      </c>
      <c r="I27" s="32">
        <v>30</v>
      </c>
      <c r="J27" s="29" t="s">
        <v>622</v>
      </c>
      <c r="K27" s="29" t="s">
        <v>623</v>
      </c>
    </row>
    <row r="28" spans="1:11" s="54" customFormat="1" ht="30">
      <c r="A28" s="49" t="s">
        <v>667</v>
      </c>
      <c r="B28" s="50" t="s">
        <v>11</v>
      </c>
      <c r="C28" s="50" t="s">
        <v>1386</v>
      </c>
      <c r="D28" s="50">
        <v>0</v>
      </c>
      <c r="E28" s="47">
        <v>25</v>
      </c>
      <c r="F28" s="50">
        <v>0</v>
      </c>
      <c r="G28" s="51" t="s">
        <v>621</v>
      </c>
      <c r="H28" s="51" t="s">
        <v>621</v>
      </c>
      <c r="I28" s="51">
        <v>40</v>
      </c>
      <c r="J28" s="53" t="s">
        <v>622</v>
      </c>
      <c r="K28" s="53" t="s">
        <v>668</v>
      </c>
    </row>
    <row r="29" spans="1:11" ht="30">
      <c r="A29" s="19" t="s">
        <v>669</v>
      </c>
      <c r="B29" s="21" t="s">
        <v>1</v>
      </c>
      <c r="C29" s="21" t="s">
        <v>1383</v>
      </c>
      <c r="D29" s="21">
        <v>35</v>
      </c>
      <c r="E29" s="21">
        <v>0</v>
      </c>
      <c r="F29" s="21">
        <v>0</v>
      </c>
      <c r="G29" s="32">
        <v>10</v>
      </c>
      <c r="H29" s="33">
        <v>1</v>
      </c>
      <c r="I29" s="32">
        <v>10</v>
      </c>
      <c r="J29" s="29" t="s">
        <v>615</v>
      </c>
      <c r="K29" s="29" t="s">
        <v>670</v>
      </c>
    </row>
    <row r="30" spans="1:11">
      <c r="A30" s="19" t="s">
        <v>671</v>
      </c>
      <c r="B30" s="21" t="s">
        <v>11</v>
      </c>
      <c r="C30" s="21" t="s">
        <v>1386</v>
      </c>
      <c r="D30" s="21">
        <v>0</v>
      </c>
      <c r="E30" s="47">
        <v>30</v>
      </c>
      <c r="F30" s="21">
        <v>0</v>
      </c>
      <c r="G30" s="32" t="s">
        <v>621</v>
      </c>
      <c r="H30" s="32" t="s">
        <v>621</v>
      </c>
      <c r="I30" s="32">
        <v>10</v>
      </c>
      <c r="J30" s="29" t="s">
        <v>622</v>
      </c>
      <c r="K30" s="29" t="s">
        <v>672</v>
      </c>
    </row>
    <row r="31" spans="1:11" s="27" customFormat="1" ht="30">
      <c r="A31" s="25" t="s">
        <v>673</v>
      </c>
      <c r="B31" s="26" t="s">
        <v>11</v>
      </c>
      <c r="C31" s="26" t="s">
        <v>1383</v>
      </c>
      <c r="D31" s="26"/>
      <c r="E31" s="26">
        <v>0</v>
      </c>
      <c r="F31" s="26">
        <v>1</v>
      </c>
      <c r="G31" s="36" t="s">
        <v>621</v>
      </c>
      <c r="H31" s="36" t="s">
        <v>621</v>
      </c>
      <c r="I31" s="36">
        <v>10</v>
      </c>
      <c r="J31" s="31" t="s">
        <v>622</v>
      </c>
      <c r="K31" s="31" t="s">
        <v>674</v>
      </c>
    </row>
    <row r="32" spans="1:11">
      <c r="A32" s="19" t="s">
        <v>675</v>
      </c>
      <c r="B32" s="21" t="s">
        <v>11</v>
      </c>
      <c r="C32" s="21" t="s">
        <v>1383</v>
      </c>
      <c r="D32" s="21">
        <v>25</v>
      </c>
      <c r="E32" s="21">
        <v>0</v>
      </c>
      <c r="F32" s="21">
        <v>0</v>
      </c>
      <c r="G32" s="32">
        <v>15</v>
      </c>
      <c r="H32" s="33">
        <v>0.75</v>
      </c>
      <c r="I32" s="32">
        <v>20</v>
      </c>
      <c r="J32" s="29" t="s">
        <v>615</v>
      </c>
      <c r="K32" s="29" t="s">
        <v>676</v>
      </c>
    </row>
    <row r="33" spans="1:11">
      <c r="A33" s="19" t="s">
        <v>677</v>
      </c>
      <c r="B33" s="21" t="s">
        <v>1</v>
      </c>
      <c r="C33" s="21" t="s">
        <v>1383</v>
      </c>
      <c r="D33" s="21">
        <v>60</v>
      </c>
      <c r="E33" s="46">
        <v>30</v>
      </c>
      <c r="F33" s="21">
        <v>0</v>
      </c>
      <c r="G33" s="32">
        <v>60</v>
      </c>
      <c r="H33" s="33">
        <v>1</v>
      </c>
      <c r="I33" s="32">
        <v>25</v>
      </c>
      <c r="J33" s="29" t="s">
        <v>615</v>
      </c>
      <c r="K33" s="29" t="s">
        <v>635</v>
      </c>
    </row>
    <row r="34" spans="1:11">
      <c r="A34" s="19" t="s">
        <v>678</v>
      </c>
      <c r="B34" s="21" t="s">
        <v>5</v>
      </c>
      <c r="C34" s="21" t="s">
        <v>1384</v>
      </c>
      <c r="D34" s="21">
        <v>68</v>
      </c>
      <c r="E34" s="21">
        <v>0</v>
      </c>
      <c r="F34" s="21">
        <v>0</v>
      </c>
      <c r="G34" s="32">
        <v>150</v>
      </c>
      <c r="H34" s="33">
        <v>0.9</v>
      </c>
      <c r="I34" s="32">
        <v>5</v>
      </c>
      <c r="J34" s="29" t="s">
        <v>615</v>
      </c>
      <c r="K34" s="29" t="s">
        <v>679</v>
      </c>
    </row>
    <row r="35" spans="1:11" ht="30">
      <c r="A35" s="19" t="s">
        <v>680</v>
      </c>
      <c r="B35" s="21" t="s">
        <v>5</v>
      </c>
      <c r="C35" s="21" t="s">
        <v>1383</v>
      </c>
      <c r="D35" s="21">
        <v>77</v>
      </c>
      <c r="E35" s="46">
        <v>10</v>
      </c>
      <c r="F35" s="21">
        <v>0</v>
      </c>
      <c r="G35" s="32">
        <v>85</v>
      </c>
      <c r="H35" s="33">
        <v>0.9</v>
      </c>
      <c r="I35" s="32">
        <v>10</v>
      </c>
      <c r="J35" s="29" t="s">
        <v>615</v>
      </c>
      <c r="K35" s="29" t="s">
        <v>681</v>
      </c>
    </row>
    <row r="36" spans="1:11">
      <c r="A36" s="19" t="s">
        <v>682</v>
      </c>
      <c r="B36" s="21" t="s">
        <v>10</v>
      </c>
      <c r="C36" s="21" t="s">
        <v>1384</v>
      </c>
      <c r="D36" s="21">
        <v>84</v>
      </c>
      <c r="E36" s="46">
        <v>10</v>
      </c>
      <c r="F36" s="21">
        <v>0</v>
      </c>
      <c r="G36" s="32">
        <v>120</v>
      </c>
      <c r="H36" s="33">
        <v>0.7</v>
      </c>
      <c r="I36" s="32">
        <v>5</v>
      </c>
      <c r="J36" s="29" t="s">
        <v>618</v>
      </c>
      <c r="K36" s="29" t="s">
        <v>683</v>
      </c>
    </row>
    <row r="37" spans="1:11" s="54" customFormat="1">
      <c r="A37" s="49" t="s">
        <v>684</v>
      </c>
      <c r="B37" s="50" t="s">
        <v>11</v>
      </c>
      <c r="C37" s="50" t="s">
        <v>1386</v>
      </c>
      <c r="D37" s="50">
        <v>0</v>
      </c>
      <c r="E37" s="47">
        <v>20</v>
      </c>
      <c r="F37" s="50">
        <v>0</v>
      </c>
      <c r="G37" s="51" t="s">
        <v>621</v>
      </c>
      <c r="H37" s="51" t="s">
        <v>621</v>
      </c>
      <c r="I37" s="51">
        <v>5</v>
      </c>
      <c r="J37" s="53" t="s">
        <v>615</v>
      </c>
      <c r="K37" s="53" t="s">
        <v>685</v>
      </c>
    </row>
    <row r="38" spans="1:11">
      <c r="A38" s="19" t="s">
        <v>686</v>
      </c>
      <c r="B38" s="21" t="s">
        <v>11</v>
      </c>
      <c r="C38" s="21" t="s">
        <v>1383</v>
      </c>
      <c r="D38" s="21">
        <v>85</v>
      </c>
      <c r="E38" s="46">
        <v>30</v>
      </c>
      <c r="F38" s="21">
        <v>0</v>
      </c>
      <c r="G38" s="32">
        <v>85</v>
      </c>
      <c r="H38" s="33">
        <v>1</v>
      </c>
      <c r="I38" s="32">
        <v>15</v>
      </c>
      <c r="J38" s="29" t="s">
        <v>615</v>
      </c>
      <c r="K38" s="29" t="s">
        <v>687</v>
      </c>
    </row>
    <row r="39" spans="1:11">
      <c r="A39" s="19" t="s">
        <v>688</v>
      </c>
      <c r="B39" s="21" t="s">
        <v>9</v>
      </c>
      <c r="C39" s="21" t="s">
        <v>1383</v>
      </c>
      <c r="D39" s="21">
        <v>55</v>
      </c>
      <c r="E39" s="46">
        <v>10</v>
      </c>
      <c r="F39" s="21">
        <v>0</v>
      </c>
      <c r="G39" s="32">
        <v>65</v>
      </c>
      <c r="H39" s="33">
        <v>0.85</v>
      </c>
      <c r="I39" s="32">
        <v>20</v>
      </c>
      <c r="J39" s="29" t="s">
        <v>615</v>
      </c>
      <c r="K39" s="29" t="s">
        <v>689</v>
      </c>
    </row>
    <row r="40" spans="1:11">
      <c r="A40" s="19" t="s">
        <v>690</v>
      </c>
      <c r="B40" s="21" t="s">
        <v>9</v>
      </c>
      <c r="C40" s="21" t="s">
        <v>1383</v>
      </c>
      <c r="D40" s="21">
        <v>60</v>
      </c>
      <c r="E40" s="21">
        <v>0</v>
      </c>
      <c r="F40" s="21">
        <v>0</v>
      </c>
      <c r="G40" s="32">
        <v>25</v>
      </c>
      <c r="H40" s="33">
        <v>0.8</v>
      </c>
      <c r="I40" s="32">
        <v>10</v>
      </c>
      <c r="J40" s="29" t="s">
        <v>615</v>
      </c>
      <c r="K40" s="29" t="s">
        <v>647</v>
      </c>
    </row>
    <row r="41" spans="1:11">
      <c r="A41" s="19" t="s">
        <v>691</v>
      </c>
      <c r="B41" s="21" t="s">
        <v>9</v>
      </c>
      <c r="C41" s="21" t="s">
        <v>1383</v>
      </c>
      <c r="D41" s="21">
        <v>90</v>
      </c>
      <c r="E41" s="21">
        <v>0</v>
      </c>
      <c r="F41" s="21">
        <v>0</v>
      </c>
      <c r="G41" s="32">
        <v>50</v>
      </c>
      <c r="H41" s="33">
        <v>0.9</v>
      </c>
      <c r="I41" s="32">
        <v>10</v>
      </c>
      <c r="J41" s="29" t="s">
        <v>615</v>
      </c>
      <c r="K41" s="29" t="s">
        <v>692</v>
      </c>
    </row>
    <row r="42" spans="1:11" ht="45">
      <c r="A42" s="19" t="s">
        <v>693</v>
      </c>
      <c r="B42" s="21" t="s">
        <v>6</v>
      </c>
      <c r="C42" s="21" t="s">
        <v>1383</v>
      </c>
      <c r="D42" s="21">
        <v>36</v>
      </c>
      <c r="E42" s="46">
        <v>30</v>
      </c>
      <c r="F42" s="21">
        <v>0</v>
      </c>
      <c r="G42" s="32">
        <v>85</v>
      </c>
      <c r="H42" s="33">
        <v>0.85</v>
      </c>
      <c r="I42" s="32">
        <v>5</v>
      </c>
      <c r="J42" s="29" t="s">
        <v>615</v>
      </c>
      <c r="K42" s="29" t="s">
        <v>694</v>
      </c>
    </row>
    <row r="43" spans="1:11">
      <c r="A43" s="19" t="s">
        <v>695</v>
      </c>
      <c r="B43" s="21" t="s">
        <v>6</v>
      </c>
      <c r="C43" s="21" t="s">
        <v>1383</v>
      </c>
      <c r="D43" s="21">
        <v>120</v>
      </c>
      <c r="E43" s="47">
        <v>-40</v>
      </c>
      <c r="F43" s="21">
        <v>0</v>
      </c>
      <c r="G43" s="32">
        <v>120</v>
      </c>
      <c r="H43" s="33">
        <v>1</v>
      </c>
      <c r="I43" s="32">
        <v>15</v>
      </c>
      <c r="J43" s="29" t="s">
        <v>615</v>
      </c>
      <c r="K43" s="29" t="s">
        <v>696</v>
      </c>
    </row>
    <row r="44" spans="1:11" ht="30">
      <c r="A44" s="19" t="s">
        <v>697</v>
      </c>
      <c r="B44" s="21" t="s">
        <v>4</v>
      </c>
      <c r="C44" s="21" t="s">
        <v>1383</v>
      </c>
      <c r="D44" s="21">
        <v>75</v>
      </c>
      <c r="E44" s="47">
        <v>10</v>
      </c>
      <c r="F44" s="21">
        <v>0</v>
      </c>
      <c r="G44" s="32">
        <v>75</v>
      </c>
      <c r="H44" s="33">
        <v>1</v>
      </c>
      <c r="I44" s="32">
        <v>15</v>
      </c>
      <c r="J44" s="29" t="s">
        <v>615</v>
      </c>
      <c r="K44" s="29" t="s">
        <v>698</v>
      </c>
    </row>
    <row r="45" spans="1:11" s="27" customFormat="1" ht="30">
      <c r="A45" s="25" t="s">
        <v>699</v>
      </c>
      <c r="B45" s="26" t="s">
        <v>16</v>
      </c>
      <c r="C45" s="26" t="s">
        <v>1384</v>
      </c>
      <c r="D45" s="26"/>
      <c r="E45" s="26"/>
      <c r="F45" s="26">
        <v>0</v>
      </c>
      <c r="G45" s="36">
        <v>65</v>
      </c>
      <c r="H45" s="37">
        <v>1</v>
      </c>
      <c r="I45" s="36">
        <v>10</v>
      </c>
      <c r="J45" s="31" t="s">
        <v>615</v>
      </c>
      <c r="K45" s="31" t="s">
        <v>700</v>
      </c>
    </row>
    <row r="46" spans="1:11">
      <c r="A46" s="19" t="s">
        <v>701</v>
      </c>
      <c r="B46" s="21" t="s">
        <v>16</v>
      </c>
      <c r="C46" s="21" t="s">
        <v>1384</v>
      </c>
      <c r="D46" s="21">
        <v>20</v>
      </c>
      <c r="E46" s="47">
        <v>10</v>
      </c>
      <c r="F46" s="21">
        <v>0</v>
      </c>
      <c r="G46" s="32">
        <v>20</v>
      </c>
      <c r="H46" s="33">
        <v>1</v>
      </c>
      <c r="I46" s="32">
        <v>30</v>
      </c>
      <c r="J46" s="29" t="s">
        <v>618</v>
      </c>
      <c r="K46" s="29" t="s">
        <v>702</v>
      </c>
    </row>
    <row r="47" spans="1:11">
      <c r="A47" s="19" t="s">
        <v>703</v>
      </c>
      <c r="B47" s="21" t="s">
        <v>16</v>
      </c>
      <c r="C47" s="21" t="s">
        <v>1384</v>
      </c>
      <c r="D47" s="21">
        <v>65</v>
      </c>
      <c r="E47" s="47">
        <v>10</v>
      </c>
      <c r="F47" s="21">
        <v>0</v>
      </c>
      <c r="G47" s="32">
        <v>65</v>
      </c>
      <c r="H47" s="33">
        <v>1</v>
      </c>
      <c r="I47" s="32">
        <v>20</v>
      </c>
      <c r="J47" s="29" t="s">
        <v>615</v>
      </c>
      <c r="K47" s="29" t="s">
        <v>702</v>
      </c>
    </row>
    <row r="48" spans="1:11">
      <c r="A48" s="19" t="s">
        <v>704</v>
      </c>
      <c r="B48" s="21" t="s">
        <v>0</v>
      </c>
      <c r="C48" s="21" t="s">
        <v>1383</v>
      </c>
      <c r="D48" s="21">
        <v>60</v>
      </c>
      <c r="E48" s="47">
        <v>10</v>
      </c>
      <c r="F48" s="21">
        <v>0</v>
      </c>
      <c r="G48" s="32">
        <v>60</v>
      </c>
      <c r="H48" s="33">
        <v>1</v>
      </c>
      <c r="I48" s="32">
        <v>20</v>
      </c>
      <c r="J48" s="29" t="s">
        <v>615</v>
      </c>
      <c r="K48" s="29" t="s">
        <v>705</v>
      </c>
    </row>
    <row r="49" spans="1:11">
      <c r="A49" s="19" t="s">
        <v>706</v>
      </c>
      <c r="B49" s="21" t="s">
        <v>0</v>
      </c>
      <c r="C49" s="21" t="s">
        <v>1384</v>
      </c>
      <c r="D49" s="21">
        <v>90</v>
      </c>
      <c r="E49" s="47">
        <v>10</v>
      </c>
      <c r="F49" s="21">
        <v>0</v>
      </c>
      <c r="G49" s="32">
        <v>90</v>
      </c>
      <c r="H49" s="33">
        <v>1</v>
      </c>
      <c r="I49" s="32">
        <v>10</v>
      </c>
      <c r="J49" s="29" t="s">
        <v>615</v>
      </c>
      <c r="K49" s="29" t="s">
        <v>619</v>
      </c>
    </row>
    <row r="50" spans="1:11">
      <c r="A50" s="19" t="s">
        <v>707</v>
      </c>
      <c r="B50" s="21" t="s">
        <v>4</v>
      </c>
      <c r="C50" s="21" t="s">
        <v>1386</v>
      </c>
      <c r="D50" s="21">
        <v>0</v>
      </c>
      <c r="E50" s="47">
        <v>20</v>
      </c>
      <c r="F50" s="21">
        <v>0</v>
      </c>
      <c r="G50" s="32" t="s">
        <v>621</v>
      </c>
      <c r="H50" s="32" t="s">
        <v>621</v>
      </c>
      <c r="I50" s="32">
        <v>20</v>
      </c>
      <c r="J50" s="29" t="s">
        <v>622</v>
      </c>
      <c r="K50" s="29" t="s">
        <v>708</v>
      </c>
    </row>
    <row r="51" spans="1:11" s="24" customFormat="1">
      <c r="A51" s="22" t="s">
        <v>709</v>
      </c>
      <c r="B51" s="23" t="s">
        <v>15</v>
      </c>
      <c r="C51" s="23" t="s">
        <v>1383</v>
      </c>
      <c r="D51" s="23">
        <v>70</v>
      </c>
      <c r="E51" s="23">
        <v>0</v>
      </c>
      <c r="F51" s="23">
        <v>1</v>
      </c>
      <c r="G51" s="34">
        <v>40</v>
      </c>
      <c r="H51" s="35">
        <v>1</v>
      </c>
      <c r="I51" s="34">
        <v>30</v>
      </c>
      <c r="J51" s="30" t="s">
        <v>615</v>
      </c>
      <c r="K51" s="30" t="s">
        <v>641</v>
      </c>
    </row>
    <row r="52" spans="1:11">
      <c r="A52" s="19" t="s">
        <v>710</v>
      </c>
      <c r="B52" s="21" t="s">
        <v>8</v>
      </c>
      <c r="C52" s="21" t="s">
        <v>1383</v>
      </c>
      <c r="D52" s="21">
        <v>30</v>
      </c>
      <c r="E52" s="21">
        <v>0</v>
      </c>
      <c r="F52" s="21">
        <v>0</v>
      </c>
      <c r="G52" s="32">
        <v>10</v>
      </c>
      <c r="H52" s="33">
        <v>1</v>
      </c>
      <c r="I52" s="32">
        <v>30</v>
      </c>
      <c r="J52" s="29" t="s">
        <v>615</v>
      </c>
      <c r="K52" s="29" t="s">
        <v>647</v>
      </c>
    </row>
    <row r="53" spans="1:11">
      <c r="A53" s="19" t="s">
        <v>711</v>
      </c>
      <c r="B53" s="21" t="s">
        <v>13</v>
      </c>
      <c r="C53" s="21" t="s">
        <v>1386</v>
      </c>
      <c r="D53" s="21">
        <v>0</v>
      </c>
      <c r="E53" s="47">
        <v>20</v>
      </c>
      <c r="F53" s="21">
        <v>0</v>
      </c>
      <c r="G53" s="32" t="s">
        <v>621</v>
      </c>
      <c r="H53" s="32" t="s">
        <v>621</v>
      </c>
      <c r="I53" s="32">
        <v>20</v>
      </c>
      <c r="J53" s="29" t="s">
        <v>622</v>
      </c>
      <c r="K53" s="29" t="s">
        <v>712</v>
      </c>
    </row>
    <row r="54" spans="1:11" s="27" customFormat="1">
      <c r="A54" s="25" t="s">
        <v>713</v>
      </c>
      <c r="B54" s="26"/>
      <c r="C54" s="26"/>
      <c r="D54" s="26"/>
      <c r="E54" s="26"/>
      <c r="F54" s="26"/>
      <c r="G54" s="36" t="s">
        <v>621</v>
      </c>
      <c r="H54" s="36" t="s">
        <v>621</v>
      </c>
      <c r="I54" s="36">
        <v>20</v>
      </c>
      <c r="J54" s="31" t="s">
        <v>622</v>
      </c>
      <c r="K54" s="31" t="s">
        <v>714</v>
      </c>
    </row>
    <row r="55" spans="1:11" ht="30">
      <c r="A55" s="19" t="s">
        <v>715</v>
      </c>
      <c r="B55" s="21" t="s">
        <v>11</v>
      </c>
      <c r="C55" s="21" t="s">
        <v>1386</v>
      </c>
      <c r="D55" s="21">
        <v>0</v>
      </c>
      <c r="E55" s="47">
        <v>10</v>
      </c>
      <c r="F55" s="21">
        <v>0</v>
      </c>
      <c r="G55" s="32" t="s">
        <v>621</v>
      </c>
      <c r="H55" s="33">
        <v>1</v>
      </c>
      <c r="I55" s="32">
        <v>20</v>
      </c>
      <c r="J55" s="29" t="s">
        <v>618</v>
      </c>
      <c r="K55" s="29" t="s">
        <v>716</v>
      </c>
    </row>
    <row r="56" spans="1:11" s="54" customFormat="1" ht="30">
      <c r="A56" s="49" t="s">
        <v>717</v>
      </c>
      <c r="B56" s="50" t="s">
        <v>3</v>
      </c>
      <c r="C56" s="50" t="s">
        <v>1386</v>
      </c>
      <c r="D56" s="860" t="s">
        <v>1751</v>
      </c>
      <c r="E56" s="861"/>
      <c r="F56" s="862"/>
      <c r="G56" s="51" t="s">
        <v>621</v>
      </c>
      <c r="H56" s="51" t="s">
        <v>621</v>
      </c>
      <c r="I56" s="51">
        <v>20</v>
      </c>
      <c r="J56" s="53" t="s">
        <v>622</v>
      </c>
      <c r="K56" s="53" t="s">
        <v>718</v>
      </c>
    </row>
    <row r="57" spans="1:11">
      <c r="A57" s="19" t="s">
        <v>719</v>
      </c>
      <c r="B57" s="21" t="s">
        <v>3</v>
      </c>
      <c r="C57" s="21" t="s">
        <v>1384</v>
      </c>
      <c r="D57" s="21">
        <v>45</v>
      </c>
      <c r="E57" s="47">
        <v>10</v>
      </c>
      <c r="F57" s="21">
        <v>0</v>
      </c>
      <c r="G57" s="32">
        <v>50</v>
      </c>
      <c r="H57" s="33">
        <v>0.9</v>
      </c>
      <c r="I57" s="32">
        <v>10</v>
      </c>
      <c r="J57" s="29" t="s">
        <v>615</v>
      </c>
      <c r="K57" s="29" t="s">
        <v>720</v>
      </c>
    </row>
    <row r="58" spans="1:11">
      <c r="A58" s="19" t="s">
        <v>721</v>
      </c>
      <c r="B58" s="21" t="s">
        <v>11</v>
      </c>
      <c r="C58" s="21" t="s">
        <v>1386</v>
      </c>
      <c r="D58" s="21">
        <v>0</v>
      </c>
      <c r="E58" s="47">
        <v>20</v>
      </c>
      <c r="F58" s="21">
        <v>0</v>
      </c>
      <c r="G58" s="32" t="s">
        <v>621</v>
      </c>
      <c r="H58" s="33">
        <v>1</v>
      </c>
      <c r="I58" s="32">
        <v>20</v>
      </c>
      <c r="J58" s="29" t="s">
        <v>615</v>
      </c>
      <c r="K58" s="29" t="s">
        <v>722</v>
      </c>
    </row>
    <row r="59" spans="1:11">
      <c r="A59" s="19" t="s">
        <v>723</v>
      </c>
      <c r="B59" s="21" t="s">
        <v>6</v>
      </c>
      <c r="C59" s="21" t="s">
        <v>1384</v>
      </c>
      <c r="D59" s="21">
        <v>60</v>
      </c>
      <c r="E59" s="46">
        <v>14</v>
      </c>
      <c r="F59" s="21">
        <v>0</v>
      </c>
      <c r="G59" s="32">
        <v>60</v>
      </c>
      <c r="H59" s="33">
        <v>1</v>
      </c>
      <c r="I59" s="32">
        <v>20</v>
      </c>
      <c r="J59" s="29" t="s">
        <v>615</v>
      </c>
      <c r="K59" s="29" t="s">
        <v>724</v>
      </c>
    </row>
    <row r="60" spans="1:11">
      <c r="A60" s="19" t="s">
        <v>725</v>
      </c>
      <c r="B60" s="21" t="s">
        <v>16</v>
      </c>
      <c r="C60" s="21" t="s">
        <v>1383</v>
      </c>
      <c r="D60" s="21">
        <v>40</v>
      </c>
      <c r="E60" s="21">
        <v>0</v>
      </c>
      <c r="F60" s="21">
        <v>0</v>
      </c>
      <c r="G60" s="32">
        <v>35</v>
      </c>
      <c r="H60" s="33">
        <v>0.75</v>
      </c>
      <c r="I60" s="32">
        <v>10</v>
      </c>
      <c r="J60" s="29" t="s">
        <v>615</v>
      </c>
      <c r="K60" s="29" t="s">
        <v>676</v>
      </c>
    </row>
    <row r="61" spans="1:11">
      <c r="A61" s="19" t="s">
        <v>726</v>
      </c>
      <c r="B61" s="21" t="s">
        <v>4</v>
      </c>
      <c r="C61" s="21" t="s">
        <v>1383</v>
      </c>
      <c r="D61" s="21">
        <v>120</v>
      </c>
      <c r="E61" s="47">
        <v>-20</v>
      </c>
      <c r="F61" s="21">
        <v>0</v>
      </c>
      <c r="G61" s="32">
        <v>120</v>
      </c>
      <c r="H61" s="33">
        <v>1</v>
      </c>
      <c r="I61" s="32">
        <v>5</v>
      </c>
      <c r="J61" s="29" t="s">
        <v>615</v>
      </c>
      <c r="K61" s="29" t="s">
        <v>727</v>
      </c>
    </row>
    <row r="62" spans="1:11">
      <c r="A62" s="19" t="s">
        <v>728</v>
      </c>
      <c r="B62" s="21" t="s">
        <v>11</v>
      </c>
      <c r="C62" s="21" t="s">
        <v>1383</v>
      </c>
      <c r="D62" s="21">
        <v>46</v>
      </c>
      <c r="E62" s="21">
        <v>0</v>
      </c>
      <c r="F62" s="21">
        <v>0</v>
      </c>
      <c r="G62" s="32">
        <v>18</v>
      </c>
      <c r="H62" s="33">
        <v>0.85</v>
      </c>
      <c r="I62" s="32">
        <v>15</v>
      </c>
      <c r="J62" s="29" t="s">
        <v>615</v>
      </c>
      <c r="K62" s="29" t="s">
        <v>647</v>
      </c>
    </row>
    <row r="63" spans="1:11" s="54" customFormat="1">
      <c r="A63" s="49" t="s">
        <v>729</v>
      </c>
      <c r="B63" s="50" t="s">
        <v>7</v>
      </c>
      <c r="C63" s="50" t="s">
        <v>1385</v>
      </c>
      <c r="D63" s="50">
        <v>0</v>
      </c>
      <c r="E63" s="46">
        <v>100</v>
      </c>
      <c r="F63" s="50">
        <v>0</v>
      </c>
      <c r="G63" s="51" t="s">
        <v>621</v>
      </c>
      <c r="H63" s="52">
        <v>1</v>
      </c>
      <c r="I63" s="51">
        <v>10</v>
      </c>
      <c r="J63" s="53" t="s">
        <v>615</v>
      </c>
      <c r="K63" s="53" t="s">
        <v>730</v>
      </c>
    </row>
    <row r="64" spans="1:11">
      <c r="A64" s="19" t="s">
        <v>731</v>
      </c>
      <c r="B64" s="21" t="s">
        <v>13</v>
      </c>
      <c r="C64" s="21" t="s">
        <v>1384</v>
      </c>
      <c r="D64" s="21">
        <v>50</v>
      </c>
      <c r="E64" s="46">
        <v>10</v>
      </c>
      <c r="F64" s="21">
        <v>0</v>
      </c>
      <c r="G64" s="32">
        <v>50</v>
      </c>
      <c r="H64" s="33">
        <v>1</v>
      </c>
      <c r="I64" s="32">
        <v>25</v>
      </c>
      <c r="J64" s="29" t="s">
        <v>615</v>
      </c>
      <c r="K64" s="29" t="s">
        <v>732</v>
      </c>
    </row>
    <row r="65" spans="1:11">
      <c r="A65" s="19" t="s">
        <v>733</v>
      </c>
      <c r="B65" s="21" t="s">
        <v>11</v>
      </c>
      <c r="C65" s="21" t="s">
        <v>1383</v>
      </c>
      <c r="D65" s="21">
        <v>10</v>
      </c>
      <c r="E65" s="47">
        <v>10</v>
      </c>
      <c r="F65" s="21">
        <v>0</v>
      </c>
      <c r="G65" s="32">
        <v>10</v>
      </c>
      <c r="H65" s="33">
        <v>1</v>
      </c>
      <c r="I65" s="32">
        <v>35</v>
      </c>
      <c r="J65" s="29" t="s">
        <v>615</v>
      </c>
      <c r="K65" s="29" t="s">
        <v>702</v>
      </c>
    </row>
    <row r="66" spans="1:11" s="27" customFormat="1" ht="30">
      <c r="A66" s="25" t="s">
        <v>734</v>
      </c>
      <c r="B66" s="26" t="s">
        <v>11</v>
      </c>
      <c r="C66" s="26" t="s">
        <v>621</v>
      </c>
      <c r="D66" s="26"/>
      <c r="E66" s="26"/>
      <c r="F66" s="26"/>
      <c r="G66" s="36" t="s">
        <v>621</v>
      </c>
      <c r="H66" s="36" t="s">
        <v>621</v>
      </c>
      <c r="I66" s="36">
        <v>30</v>
      </c>
      <c r="J66" s="31" t="s">
        <v>622</v>
      </c>
      <c r="K66" s="31" t="s">
        <v>735</v>
      </c>
    </row>
    <row r="67" spans="1:11" s="27" customFormat="1" ht="30">
      <c r="A67" s="25" t="s">
        <v>736</v>
      </c>
      <c r="B67" s="26" t="s">
        <v>11</v>
      </c>
      <c r="C67" s="26" t="s">
        <v>621</v>
      </c>
      <c r="D67" s="26"/>
      <c r="E67" s="26"/>
      <c r="F67" s="26"/>
      <c r="G67" s="36" t="s">
        <v>621</v>
      </c>
      <c r="H67" s="36" t="s">
        <v>621</v>
      </c>
      <c r="I67" s="36">
        <v>30</v>
      </c>
      <c r="J67" s="31" t="s">
        <v>622</v>
      </c>
      <c r="K67" s="31" t="s">
        <v>737</v>
      </c>
    </row>
    <row r="68" spans="1:11" s="27" customFormat="1">
      <c r="A68" s="25" t="s">
        <v>738</v>
      </c>
      <c r="B68" s="26" t="s">
        <v>11</v>
      </c>
      <c r="C68" s="26" t="s">
        <v>621</v>
      </c>
      <c r="D68" s="26"/>
      <c r="E68" s="26"/>
      <c r="F68" s="26"/>
      <c r="G68" s="36" t="s">
        <v>621</v>
      </c>
      <c r="H68" s="36" t="s">
        <v>621</v>
      </c>
      <c r="I68" s="36">
        <v>20</v>
      </c>
      <c r="J68" s="31" t="s">
        <v>652</v>
      </c>
      <c r="K68" s="31" t="s">
        <v>739</v>
      </c>
    </row>
    <row r="69" spans="1:11">
      <c r="A69" s="19" t="s">
        <v>740</v>
      </c>
      <c r="B69" s="21" t="s">
        <v>13</v>
      </c>
      <c r="C69" s="21" t="s">
        <v>1386</v>
      </c>
      <c r="D69" s="21">
        <v>0</v>
      </c>
      <c r="E69" s="47">
        <v>20</v>
      </c>
      <c r="F69" s="21">
        <v>0</v>
      </c>
      <c r="G69" s="32" t="s">
        <v>621</v>
      </c>
      <c r="H69" s="32" t="s">
        <v>621</v>
      </c>
      <c r="I69" s="32">
        <v>20</v>
      </c>
      <c r="J69" s="29" t="s">
        <v>622</v>
      </c>
      <c r="K69" s="29" t="s">
        <v>741</v>
      </c>
    </row>
    <row r="70" spans="1:11">
      <c r="A70" s="19" t="s">
        <v>742</v>
      </c>
      <c r="B70" s="21" t="s">
        <v>8</v>
      </c>
      <c r="C70" s="21" t="s">
        <v>1386</v>
      </c>
      <c r="D70" s="21">
        <v>0</v>
      </c>
      <c r="E70" s="47">
        <v>20</v>
      </c>
      <c r="F70" s="21">
        <v>0</v>
      </c>
      <c r="G70" s="32" t="s">
        <v>621</v>
      </c>
      <c r="H70" s="33">
        <v>0.85</v>
      </c>
      <c r="I70" s="32">
        <v>40</v>
      </c>
      <c r="J70" s="29" t="s">
        <v>615</v>
      </c>
      <c r="K70" s="29" t="s">
        <v>743</v>
      </c>
    </row>
    <row r="71" spans="1:11" s="54" customFormat="1" ht="30">
      <c r="A71" s="49" t="s">
        <v>744</v>
      </c>
      <c r="B71" s="50" t="s">
        <v>4</v>
      </c>
      <c r="C71" s="50" t="s">
        <v>1383</v>
      </c>
      <c r="D71" s="50">
        <v>50</v>
      </c>
      <c r="E71" s="50">
        <v>0</v>
      </c>
      <c r="F71" s="50">
        <v>-5</v>
      </c>
      <c r="G71" s="51" t="s">
        <v>621</v>
      </c>
      <c r="H71" s="52">
        <v>1</v>
      </c>
      <c r="I71" s="51">
        <v>20</v>
      </c>
      <c r="J71" s="53" t="s">
        <v>652</v>
      </c>
      <c r="K71" s="53" t="s">
        <v>745</v>
      </c>
    </row>
    <row r="72" spans="1:11">
      <c r="A72" s="19" t="s">
        <v>746</v>
      </c>
      <c r="B72" s="21" t="s">
        <v>11</v>
      </c>
      <c r="C72" s="21" t="s">
        <v>1383</v>
      </c>
      <c r="D72" s="21">
        <v>40</v>
      </c>
      <c r="E72" s="21">
        <v>0</v>
      </c>
      <c r="F72" s="21">
        <v>0</v>
      </c>
      <c r="G72" s="32">
        <v>40</v>
      </c>
      <c r="H72" s="33">
        <v>1</v>
      </c>
      <c r="I72" s="32">
        <v>40</v>
      </c>
      <c r="J72" s="29" t="s">
        <v>615</v>
      </c>
      <c r="K72" s="29" t="s">
        <v>747</v>
      </c>
    </row>
    <row r="73" spans="1:11">
      <c r="A73" s="19" t="s">
        <v>748</v>
      </c>
      <c r="B73" s="21" t="s">
        <v>16</v>
      </c>
      <c r="C73" s="21" t="s">
        <v>1383</v>
      </c>
      <c r="D73" s="21">
        <v>77</v>
      </c>
      <c r="E73" s="21">
        <v>0</v>
      </c>
      <c r="F73" s="21">
        <v>0</v>
      </c>
      <c r="G73" s="32">
        <v>90</v>
      </c>
      <c r="H73" s="33">
        <v>0.85</v>
      </c>
      <c r="I73" s="32">
        <v>10</v>
      </c>
      <c r="J73" s="29" t="s">
        <v>615</v>
      </c>
      <c r="K73" s="29" t="s">
        <v>630</v>
      </c>
    </row>
    <row r="74" spans="1:11">
      <c r="A74" s="19" t="s">
        <v>749</v>
      </c>
      <c r="B74" s="21" t="s">
        <v>4</v>
      </c>
      <c r="C74" s="21" t="s">
        <v>1383</v>
      </c>
      <c r="D74" s="21">
        <v>80</v>
      </c>
      <c r="E74" s="21">
        <v>0</v>
      </c>
      <c r="F74" s="21">
        <v>0</v>
      </c>
      <c r="G74" s="32">
        <v>100</v>
      </c>
      <c r="H74" s="33">
        <v>0.8</v>
      </c>
      <c r="I74" s="32">
        <v>5</v>
      </c>
      <c r="J74" s="29" t="s">
        <v>615</v>
      </c>
      <c r="K74" s="29" t="s">
        <v>630</v>
      </c>
    </row>
    <row r="75" spans="1:11" ht="30">
      <c r="A75" s="19" t="s">
        <v>750</v>
      </c>
      <c r="B75" s="21" t="s">
        <v>12</v>
      </c>
      <c r="C75" s="21" t="s">
        <v>1383</v>
      </c>
      <c r="D75" s="21">
        <v>70</v>
      </c>
      <c r="E75" s="46">
        <v>10</v>
      </c>
      <c r="F75" s="21">
        <v>0</v>
      </c>
      <c r="G75" s="32">
        <v>70</v>
      </c>
      <c r="H75" s="33">
        <v>1</v>
      </c>
      <c r="I75" s="32">
        <v>20</v>
      </c>
      <c r="J75" s="29" t="s">
        <v>615</v>
      </c>
      <c r="K75" s="29" t="s">
        <v>751</v>
      </c>
    </row>
    <row r="76" spans="1:11">
      <c r="A76" s="19" t="s">
        <v>752</v>
      </c>
      <c r="B76" s="21" t="s">
        <v>1</v>
      </c>
      <c r="C76" s="21" t="s">
        <v>1383</v>
      </c>
      <c r="D76" s="21">
        <v>80</v>
      </c>
      <c r="E76" s="47">
        <v>10</v>
      </c>
      <c r="F76" s="21">
        <v>0</v>
      </c>
      <c r="G76" s="32">
        <v>80</v>
      </c>
      <c r="H76" s="33">
        <v>1</v>
      </c>
      <c r="I76" s="32">
        <v>15</v>
      </c>
      <c r="J76" s="29" t="s">
        <v>615</v>
      </c>
      <c r="K76" s="29" t="s">
        <v>753</v>
      </c>
    </row>
    <row r="77" spans="1:11">
      <c r="A77" s="19" t="s">
        <v>754</v>
      </c>
      <c r="B77" s="21" t="s">
        <v>11</v>
      </c>
      <c r="C77" s="21" t="s">
        <v>1383</v>
      </c>
      <c r="D77" s="21">
        <v>71</v>
      </c>
      <c r="E77" s="47">
        <v>10</v>
      </c>
      <c r="F77" s="21">
        <v>0</v>
      </c>
      <c r="G77" s="32">
        <v>75</v>
      </c>
      <c r="H77" s="33">
        <v>0.95</v>
      </c>
      <c r="I77" s="32">
        <v>10</v>
      </c>
      <c r="J77" s="29" t="s">
        <v>615</v>
      </c>
      <c r="K77" s="29" t="s">
        <v>755</v>
      </c>
    </row>
    <row r="78" spans="1:11" ht="30">
      <c r="A78" s="19" t="s">
        <v>756</v>
      </c>
      <c r="B78" s="21" t="s">
        <v>11</v>
      </c>
      <c r="C78" s="21" t="s">
        <v>1383</v>
      </c>
      <c r="D78" s="21">
        <v>61</v>
      </c>
      <c r="E78" s="21">
        <v>0</v>
      </c>
      <c r="F78" s="21">
        <v>0</v>
      </c>
      <c r="G78" s="32" t="s">
        <v>621</v>
      </c>
      <c r="H78" s="33">
        <v>1</v>
      </c>
      <c r="I78" s="32">
        <v>5</v>
      </c>
      <c r="J78" s="29" t="s">
        <v>615</v>
      </c>
      <c r="K78" s="29" t="s">
        <v>757</v>
      </c>
    </row>
    <row r="79" spans="1:11" s="54" customFormat="1" ht="60">
      <c r="A79" s="49" t="s">
        <v>758</v>
      </c>
      <c r="B79" s="50" t="s">
        <v>1744</v>
      </c>
      <c r="C79" s="50" t="s">
        <v>1386</v>
      </c>
      <c r="D79" s="50">
        <v>0</v>
      </c>
      <c r="E79" s="47">
        <v>10</v>
      </c>
      <c r="F79" s="50">
        <v>0</v>
      </c>
      <c r="G79" s="51" t="s">
        <v>621</v>
      </c>
      <c r="H79" s="51" t="s">
        <v>621</v>
      </c>
      <c r="I79" s="51">
        <v>10</v>
      </c>
      <c r="J79" s="53" t="s">
        <v>615</v>
      </c>
      <c r="K79" s="53" t="s">
        <v>759</v>
      </c>
    </row>
    <row r="80" spans="1:11">
      <c r="A80" s="19" t="s">
        <v>760</v>
      </c>
      <c r="B80" s="21" t="s">
        <v>11</v>
      </c>
      <c r="C80" s="21" t="s">
        <v>1383</v>
      </c>
      <c r="D80" s="21">
        <v>48</v>
      </c>
      <c r="E80" s="21">
        <v>0</v>
      </c>
      <c r="F80" s="21">
        <v>0</v>
      </c>
      <c r="G80" s="32">
        <v>50</v>
      </c>
      <c r="H80" s="33">
        <v>0.95</v>
      </c>
      <c r="I80" s="32">
        <v>30</v>
      </c>
      <c r="J80" s="29" t="s">
        <v>615</v>
      </c>
      <c r="K80" s="29" t="s">
        <v>645</v>
      </c>
    </row>
    <row r="81" spans="1:11">
      <c r="A81" s="19" t="s">
        <v>761</v>
      </c>
      <c r="B81" s="21" t="s">
        <v>1</v>
      </c>
      <c r="C81" s="21" t="s">
        <v>1384</v>
      </c>
      <c r="D81" s="21">
        <v>80</v>
      </c>
      <c r="E81" s="46">
        <v>20</v>
      </c>
      <c r="F81" s="21">
        <v>0</v>
      </c>
      <c r="G81" s="32">
        <v>80</v>
      </c>
      <c r="H81" s="33">
        <v>1</v>
      </c>
      <c r="I81" s="32">
        <v>15</v>
      </c>
      <c r="J81" s="29" t="s">
        <v>615</v>
      </c>
      <c r="K81" s="29" t="s">
        <v>762</v>
      </c>
    </row>
    <row r="82" spans="1:11">
      <c r="A82" s="19" t="s">
        <v>763</v>
      </c>
      <c r="B82" s="21"/>
      <c r="C82" s="21"/>
      <c r="D82" s="21"/>
      <c r="E82" s="21"/>
      <c r="F82" s="21"/>
      <c r="G82" s="32" t="s">
        <v>621</v>
      </c>
      <c r="H82" s="33">
        <v>0.8</v>
      </c>
      <c r="I82" s="32">
        <v>10</v>
      </c>
      <c r="J82" s="29" t="s">
        <v>618</v>
      </c>
      <c r="K82" s="29" t="s">
        <v>764</v>
      </c>
    </row>
    <row r="83" spans="1:11">
      <c r="A83" s="19" t="s">
        <v>765</v>
      </c>
      <c r="B83" s="21"/>
      <c r="C83" s="21"/>
      <c r="D83" s="21"/>
      <c r="E83" s="21"/>
      <c r="F83" s="21"/>
      <c r="G83" s="32" t="s">
        <v>621</v>
      </c>
      <c r="H83" s="32" t="s">
        <v>621</v>
      </c>
      <c r="I83" s="32">
        <v>10</v>
      </c>
      <c r="J83" s="29" t="s">
        <v>622</v>
      </c>
      <c r="K83" s="29" t="s">
        <v>741</v>
      </c>
    </row>
    <row r="84" spans="1:11">
      <c r="A84" s="19" t="s">
        <v>766</v>
      </c>
      <c r="B84" s="21"/>
      <c r="C84" s="21"/>
      <c r="D84" s="21"/>
      <c r="E84" s="21"/>
      <c r="F84" s="21"/>
      <c r="G84" s="32" t="s">
        <v>621</v>
      </c>
      <c r="H84" s="32" t="s">
        <v>621</v>
      </c>
      <c r="I84" s="32">
        <v>40</v>
      </c>
      <c r="J84" s="29" t="s">
        <v>622</v>
      </c>
      <c r="K84" s="29" t="s">
        <v>767</v>
      </c>
    </row>
    <row r="85" spans="1:11" ht="30">
      <c r="A85" s="19" t="s">
        <v>768</v>
      </c>
      <c r="B85" s="21"/>
      <c r="C85" s="21"/>
      <c r="D85" s="21"/>
      <c r="E85" s="21"/>
      <c r="F85" s="21"/>
      <c r="G85" s="32" t="s">
        <v>621</v>
      </c>
      <c r="H85" s="32" t="s">
        <v>621</v>
      </c>
      <c r="I85" s="32">
        <v>15</v>
      </c>
      <c r="J85" s="29" t="s">
        <v>615</v>
      </c>
      <c r="K85" s="29" t="s">
        <v>769</v>
      </c>
    </row>
    <row r="86" spans="1:11">
      <c r="A86" s="19" t="s">
        <v>770</v>
      </c>
      <c r="B86" s="21" t="s">
        <v>7</v>
      </c>
      <c r="C86" s="21" t="s">
        <v>1386</v>
      </c>
      <c r="D86" s="21">
        <v>0</v>
      </c>
      <c r="E86" s="47">
        <v>50</v>
      </c>
      <c r="F86" s="21">
        <v>0</v>
      </c>
      <c r="G86" s="32" t="s">
        <v>621</v>
      </c>
      <c r="H86" s="32" t="s">
        <v>621</v>
      </c>
      <c r="I86" s="32">
        <v>5</v>
      </c>
      <c r="J86" s="29" t="s">
        <v>622</v>
      </c>
      <c r="K86" s="29" t="s">
        <v>771</v>
      </c>
    </row>
    <row r="87" spans="1:11" ht="30">
      <c r="A87" s="19" t="s">
        <v>772</v>
      </c>
      <c r="B87" s="21" t="s">
        <v>4</v>
      </c>
      <c r="C87" s="21" t="s">
        <v>1386</v>
      </c>
      <c r="D87" s="21">
        <v>0</v>
      </c>
      <c r="E87" s="47">
        <v>25</v>
      </c>
      <c r="F87" s="21">
        <v>0</v>
      </c>
      <c r="G87" s="32" t="s">
        <v>621</v>
      </c>
      <c r="H87" s="32" t="s">
        <v>621</v>
      </c>
      <c r="I87" s="32">
        <v>5</v>
      </c>
      <c r="J87" s="29" t="s">
        <v>622</v>
      </c>
      <c r="K87" s="29" t="s">
        <v>773</v>
      </c>
    </row>
    <row r="88" spans="1:11" ht="30">
      <c r="A88" s="19" t="s">
        <v>774</v>
      </c>
      <c r="B88" s="21" t="s">
        <v>9</v>
      </c>
      <c r="C88" s="21" t="s">
        <v>1383</v>
      </c>
      <c r="D88" s="21">
        <v>40</v>
      </c>
      <c r="E88" s="21">
        <v>0</v>
      </c>
      <c r="F88" s="21">
        <v>0</v>
      </c>
      <c r="G88" s="32">
        <v>80</v>
      </c>
      <c r="H88" s="33">
        <v>1</v>
      </c>
      <c r="I88" s="32">
        <v>10</v>
      </c>
      <c r="J88" s="29" t="s">
        <v>615</v>
      </c>
      <c r="K88" s="29" t="s">
        <v>775</v>
      </c>
    </row>
    <row r="89" spans="1:11" ht="30">
      <c r="A89" s="19" t="s">
        <v>776</v>
      </c>
      <c r="B89" s="21" t="s">
        <v>11</v>
      </c>
      <c r="C89" s="21" t="s">
        <v>1386</v>
      </c>
      <c r="D89" s="857" t="s">
        <v>1751</v>
      </c>
      <c r="E89" s="858"/>
      <c r="F89" s="859"/>
      <c r="G89" s="32" t="s">
        <v>621</v>
      </c>
      <c r="H89" s="33">
        <v>0.8</v>
      </c>
      <c r="I89" s="32">
        <v>20</v>
      </c>
      <c r="J89" s="29" t="s">
        <v>615</v>
      </c>
      <c r="K89" s="29" t="s">
        <v>777</v>
      </c>
    </row>
    <row r="90" spans="1:11">
      <c r="A90" s="19" t="s">
        <v>778</v>
      </c>
      <c r="B90" s="21"/>
      <c r="C90" s="21"/>
      <c r="D90" s="21"/>
      <c r="E90" s="21"/>
      <c r="F90" s="21"/>
      <c r="G90" s="32">
        <v>80</v>
      </c>
      <c r="H90" s="33">
        <v>1</v>
      </c>
      <c r="I90" s="32">
        <v>15</v>
      </c>
      <c r="J90" s="29" t="s">
        <v>779</v>
      </c>
      <c r="K90" s="29" t="s">
        <v>687</v>
      </c>
    </row>
    <row r="91" spans="1:11" ht="30">
      <c r="A91" s="19" t="s">
        <v>780</v>
      </c>
      <c r="B91" s="21"/>
      <c r="C91" s="21"/>
      <c r="D91" s="21"/>
      <c r="E91" s="21"/>
      <c r="F91" s="21"/>
      <c r="G91" s="32">
        <v>80</v>
      </c>
      <c r="H91" s="33">
        <v>1</v>
      </c>
      <c r="I91" s="32">
        <v>10</v>
      </c>
      <c r="J91" s="29" t="s">
        <v>615</v>
      </c>
      <c r="K91" s="29" t="s">
        <v>775</v>
      </c>
    </row>
    <row r="92" spans="1:11">
      <c r="A92" s="19" t="s">
        <v>781</v>
      </c>
      <c r="B92" s="21"/>
      <c r="C92" s="21"/>
      <c r="D92" s="21"/>
      <c r="E92" s="21"/>
      <c r="F92" s="21"/>
      <c r="G92" s="32">
        <v>70</v>
      </c>
      <c r="H92" s="33">
        <v>1</v>
      </c>
      <c r="I92" s="32">
        <v>10</v>
      </c>
      <c r="J92" s="29" t="s">
        <v>615</v>
      </c>
      <c r="K92" s="29" t="s">
        <v>782</v>
      </c>
    </row>
    <row r="93" spans="1:11" ht="30">
      <c r="A93" s="19" t="s">
        <v>783</v>
      </c>
      <c r="B93" s="21"/>
      <c r="C93" s="21"/>
      <c r="D93" s="21"/>
      <c r="E93" s="21"/>
      <c r="F93" s="21"/>
      <c r="G93" s="32">
        <v>120</v>
      </c>
      <c r="H93" s="33">
        <v>0.85</v>
      </c>
      <c r="I93" s="32">
        <v>5</v>
      </c>
      <c r="J93" s="29" t="s">
        <v>615</v>
      </c>
      <c r="K93" s="29" t="s">
        <v>784</v>
      </c>
    </row>
    <row r="94" spans="1:11">
      <c r="A94" s="19" t="s">
        <v>785</v>
      </c>
      <c r="B94" s="21"/>
      <c r="C94" s="21"/>
      <c r="D94" s="21"/>
      <c r="E94" s="21"/>
      <c r="F94" s="21"/>
      <c r="G94" s="32">
        <v>35</v>
      </c>
      <c r="H94" s="33">
        <v>0.9</v>
      </c>
      <c r="I94" s="32">
        <v>10</v>
      </c>
      <c r="J94" s="29" t="s">
        <v>615</v>
      </c>
      <c r="K94" s="29" t="s">
        <v>786</v>
      </c>
    </row>
    <row r="95" spans="1:11">
      <c r="A95" s="19" t="s">
        <v>787</v>
      </c>
      <c r="B95" s="21"/>
      <c r="C95" s="21"/>
      <c r="D95" s="21"/>
      <c r="E95" s="21"/>
      <c r="F95" s="21"/>
      <c r="G95" s="32">
        <v>30</v>
      </c>
      <c r="H95" s="33">
        <v>1</v>
      </c>
      <c r="I95" s="32">
        <v>30</v>
      </c>
      <c r="J95" s="29" t="s">
        <v>615</v>
      </c>
      <c r="K95" s="29" t="s">
        <v>786</v>
      </c>
    </row>
    <row r="96" spans="1:11">
      <c r="A96" s="19" t="s">
        <v>788</v>
      </c>
      <c r="B96" s="21" t="s">
        <v>11</v>
      </c>
      <c r="C96" s="21" t="s">
        <v>1386</v>
      </c>
      <c r="D96" s="857" t="s">
        <v>1751</v>
      </c>
      <c r="E96" s="858"/>
      <c r="F96" s="859"/>
      <c r="G96" s="32" t="s">
        <v>621</v>
      </c>
      <c r="H96" s="32" t="s">
        <v>621</v>
      </c>
      <c r="I96" s="32">
        <v>15</v>
      </c>
      <c r="J96" s="29" t="s">
        <v>622</v>
      </c>
      <c r="K96" s="29" t="s">
        <v>789</v>
      </c>
    </row>
    <row r="97" spans="1:11" s="27" customFormat="1">
      <c r="A97" s="25" t="s">
        <v>790</v>
      </c>
      <c r="B97" s="26"/>
      <c r="C97" s="26"/>
      <c r="D97" s="26"/>
      <c r="E97" s="26"/>
      <c r="F97" s="26"/>
      <c r="G97" s="36">
        <v>120</v>
      </c>
      <c r="H97" s="37">
        <v>1</v>
      </c>
      <c r="I97" s="36">
        <v>15</v>
      </c>
      <c r="J97" s="31" t="s">
        <v>615</v>
      </c>
      <c r="K97" s="31" t="s">
        <v>791</v>
      </c>
    </row>
    <row r="98" spans="1:11">
      <c r="A98" s="19" t="s">
        <v>792</v>
      </c>
      <c r="B98" s="21"/>
      <c r="C98" s="21"/>
      <c r="D98" s="21"/>
      <c r="E98" s="21"/>
      <c r="F98" s="21"/>
      <c r="G98" s="32">
        <v>15</v>
      </c>
      <c r="H98" s="33">
        <v>0.85</v>
      </c>
      <c r="I98" s="32">
        <v>10</v>
      </c>
      <c r="J98" s="29" t="s">
        <v>615</v>
      </c>
      <c r="K98" s="29" t="s">
        <v>793</v>
      </c>
    </row>
    <row r="99" spans="1:11">
      <c r="A99" s="19" t="s">
        <v>794</v>
      </c>
      <c r="B99" s="21" t="s">
        <v>2</v>
      </c>
      <c r="C99" s="21" t="s">
        <v>1383</v>
      </c>
      <c r="D99" s="21">
        <v>126</v>
      </c>
      <c r="E99" s="47">
        <v>-20</v>
      </c>
      <c r="F99" s="21">
        <v>0</v>
      </c>
      <c r="G99" s="32">
        <v>140</v>
      </c>
      <c r="H99" s="33">
        <v>0.9</v>
      </c>
      <c r="I99" s="32">
        <v>5</v>
      </c>
      <c r="J99" s="29" t="s">
        <v>615</v>
      </c>
      <c r="K99" s="29" t="s">
        <v>795</v>
      </c>
    </row>
    <row r="100" spans="1:11">
      <c r="A100" s="19" t="s">
        <v>796</v>
      </c>
      <c r="B100" s="21" t="s">
        <v>2</v>
      </c>
      <c r="C100" s="21" t="s">
        <v>1383</v>
      </c>
      <c r="D100" s="21">
        <v>80</v>
      </c>
      <c r="E100" s="21">
        <v>0</v>
      </c>
      <c r="F100" s="21">
        <v>0</v>
      </c>
      <c r="G100" s="32">
        <v>80</v>
      </c>
      <c r="H100" s="33">
        <v>1</v>
      </c>
      <c r="I100" s="32">
        <v>15</v>
      </c>
      <c r="J100" s="29" t="s">
        <v>615</v>
      </c>
      <c r="K100" s="29" t="s">
        <v>645</v>
      </c>
    </row>
    <row r="101" spans="1:11">
      <c r="A101" s="19" t="s">
        <v>797</v>
      </c>
      <c r="B101" s="21" t="s">
        <v>2</v>
      </c>
      <c r="C101" s="21" t="s">
        <v>1386</v>
      </c>
      <c r="D101" s="21">
        <v>0</v>
      </c>
      <c r="E101" s="47">
        <v>20</v>
      </c>
      <c r="F101" s="21">
        <v>0</v>
      </c>
      <c r="G101" s="32" t="s">
        <v>621</v>
      </c>
      <c r="H101" s="32" t="s">
        <v>621</v>
      </c>
      <c r="I101" s="32">
        <v>20</v>
      </c>
      <c r="J101" s="29" t="s">
        <v>622</v>
      </c>
      <c r="K101" s="29" t="s">
        <v>798</v>
      </c>
    </row>
    <row r="102" spans="1:11">
      <c r="A102" s="19" t="s">
        <v>799</v>
      </c>
      <c r="B102" s="21" t="s">
        <v>2</v>
      </c>
      <c r="C102" s="21" t="s">
        <v>1384</v>
      </c>
      <c r="D102" s="21">
        <v>90</v>
      </c>
      <c r="E102" s="21">
        <v>0</v>
      </c>
      <c r="F102" s="21">
        <v>0</v>
      </c>
      <c r="G102" s="32">
        <v>90</v>
      </c>
      <c r="H102" s="33">
        <v>1</v>
      </c>
      <c r="I102" s="32">
        <v>10</v>
      </c>
      <c r="J102" s="29" t="s">
        <v>615</v>
      </c>
      <c r="K102" s="29" t="s">
        <v>645</v>
      </c>
    </row>
    <row r="103" spans="1:11">
      <c r="A103" s="19" t="s">
        <v>800</v>
      </c>
      <c r="B103" s="21"/>
      <c r="C103" s="21"/>
      <c r="D103" s="21"/>
      <c r="E103" s="21"/>
      <c r="F103" s="21"/>
      <c r="G103" s="32" t="s">
        <v>621</v>
      </c>
      <c r="H103" s="33">
        <v>1</v>
      </c>
      <c r="I103" s="32">
        <v>10</v>
      </c>
      <c r="J103" s="29" t="s">
        <v>615</v>
      </c>
      <c r="K103" s="29" t="s">
        <v>801</v>
      </c>
    </row>
    <row r="104" spans="1:11">
      <c r="A104" s="19" t="s">
        <v>802</v>
      </c>
      <c r="B104" s="21"/>
      <c r="C104" s="21"/>
      <c r="D104" s="21"/>
      <c r="E104" s="21"/>
      <c r="F104" s="21"/>
      <c r="G104" s="32">
        <v>100</v>
      </c>
      <c r="H104" s="33">
        <v>0.75</v>
      </c>
      <c r="I104" s="32">
        <v>10</v>
      </c>
      <c r="J104" s="29" t="s">
        <v>615</v>
      </c>
      <c r="K104" s="29" t="s">
        <v>762</v>
      </c>
    </row>
    <row r="105" spans="1:11">
      <c r="A105" s="19" t="s">
        <v>803</v>
      </c>
      <c r="B105" s="21"/>
      <c r="C105" s="21"/>
      <c r="D105" s="21"/>
      <c r="E105" s="21"/>
      <c r="F105" s="21"/>
      <c r="G105" s="32">
        <v>60</v>
      </c>
      <c r="H105" s="33">
        <v>1</v>
      </c>
      <c r="I105" s="32">
        <v>20</v>
      </c>
      <c r="J105" s="29" t="s">
        <v>615</v>
      </c>
      <c r="K105" s="29" t="s">
        <v>687</v>
      </c>
    </row>
    <row r="106" spans="1:11">
      <c r="A106" s="19" t="s">
        <v>804</v>
      </c>
      <c r="B106" s="21" t="s">
        <v>1739</v>
      </c>
      <c r="C106" s="21" t="s">
        <v>1383</v>
      </c>
      <c r="D106" s="21">
        <v>60</v>
      </c>
      <c r="E106" s="44">
        <v>30</v>
      </c>
      <c r="F106" s="21">
        <v>0</v>
      </c>
      <c r="G106" s="32">
        <v>60</v>
      </c>
      <c r="H106" s="33">
        <v>1</v>
      </c>
      <c r="I106" s="32">
        <v>5</v>
      </c>
      <c r="J106" s="29" t="s">
        <v>615</v>
      </c>
      <c r="K106" s="29" t="s">
        <v>805</v>
      </c>
    </row>
    <row r="107" spans="1:11" ht="30">
      <c r="A107" s="19" t="s">
        <v>806</v>
      </c>
      <c r="B107" s="21" t="s">
        <v>13</v>
      </c>
      <c r="C107" s="21" t="s">
        <v>1384</v>
      </c>
      <c r="D107" s="21">
        <v>50</v>
      </c>
      <c r="E107" s="44">
        <v>25</v>
      </c>
      <c r="F107" s="21">
        <v>0</v>
      </c>
      <c r="G107" s="32">
        <v>100</v>
      </c>
      <c r="H107" s="33">
        <v>1</v>
      </c>
      <c r="I107" s="32">
        <v>15</v>
      </c>
      <c r="J107" s="29" t="s">
        <v>615</v>
      </c>
      <c r="K107" s="29" t="s">
        <v>807</v>
      </c>
    </row>
    <row r="108" spans="1:11">
      <c r="A108" s="19" t="s">
        <v>808</v>
      </c>
      <c r="B108" s="21" t="s">
        <v>6</v>
      </c>
      <c r="C108" s="21" t="s">
        <v>1383</v>
      </c>
      <c r="D108" s="21">
        <v>80</v>
      </c>
      <c r="E108" s="21">
        <v>0</v>
      </c>
      <c r="F108" s="21">
        <v>0</v>
      </c>
      <c r="G108" s="32">
        <v>80</v>
      </c>
      <c r="H108" s="33">
        <v>1</v>
      </c>
      <c r="I108" s="32">
        <v>20</v>
      </c>
      <c r="J108" s="29" t="s">
        <v>615</v>
      </c>
      <c r="K108" s="29" t="s">
        <v>645</v>
      </c>
    </row>
    <row r="109" spans="1:11">
      <c r="A109" s="19" t="s">
        <v>809</v>
      </c>
      <c r="B109" s="21"/>
      <c r="C109" s="21"/>
      <c r="D109" s="21"/>
      <c r="E109" s="21"/>
      <c r="F109" s="21"/>
      <c r="G109" s="32">
        <v>100</v>
      </c>
      <c r="H109" s="33">
        <v>0.5</v>
      </c>
      <c r="I109" s="32">
        <v>5</v>
      </c>
      <c r="J109" s="29" t="s">
        <v>615</v>
      </c>
      <c r="K109" s="29" t="s">
        <v>724</v>
      </c>
    </row>
    <row r="110" spans="1:11">
      <c r="A110" s="19" t="s">
        <v>810</v>
      </c>
      <c r="B110" s="21" t="s">
        <v>9</v>
      </c>
      <c r="C110" s="21" t="s">
        <v>1384</v>
      </c>
      <c r="D110" s="21">
        <v>90</v>
      </c>
      <c r="E110" s="47">
        <v>10</v>
      </c>
      <c r="F110" s="21">
        <v>0</v>
      </c>
      <c r="G110" s="32">
        <v>90</v>
      </c>
      <c r="H110" s="33">
        <v>1</v>
      </c>
      <c r="I110" s="32">
        <v>10</v>
      </c>
      <c r="J110" s="29" t="s">
        <v>615</v>
      </c>
      <c r="K110" s="29" t="s">
        <v>619</v>
      </c>
    </row>
    <row r="111" spans="1:11" ht="30">
      <c r="A111" s="19" t="s">
        <v>811</v>
      </c>
      <c r="B111" s="21" t="s">
        <v>9</v>
      </c>
      <c r="C111" s="21" t="s">
        <v>1383</v>
      </c>
      <c r="D111" s="21">
        <v>100</v>
      </c>
      <c r="E111" s="21">
        <v>0</v>
      </c>
      <c r="F111" s="21">
        <v>0</v>
      </c>
      <c r="G111" s="32">
        <v>100</v>
      </c>
      <c r="H111" s="33">
        <v>1</v>
      </c>
      <c r="I111" s="32">
        <v>10</v>
      </c>
      <c r="J111" s="29" t="s">
        <v>779</v>
      </c>
      <c r="K111" s="29" t="s">
        <v>812</v>
      </c>
    </row>
    <row r="112" spans="1:11">
      <c r="A112" s="19" t="s">
        <v>813</v>
      </c>
      <c r="B112" s="21"/>
      <c r="C112" s="21"/>
      <c r="D112" s="21"/>
      <c r="E112" s="21"/>
      <c r="F112" s="21"/>
      <c r="G112" s="32">
        <v>100</v>
      </c>
      <c r="H112" s="33">
        <v>0.75</v>
      </c>
      <c r="I112" s="32">
        <v>10</v>
      </c>
      <c r="J112" s="29" t="s">
        <v>615</v>
      </c>
      <c r="K112" s="29" t="s">
        <v>645</v>
      </c>
    </row>
    <row r="113" spans="1:11">
      <c r="A113" s="19" t="s">
        <v>814</v>
      </c>
      <c r="B113" s="21" t="s">
        <v>1</v>
      </c>
      <c r="C113" s="21" t="s">
        <v>1386</v>
      </c>
      <c r="D113" s="21">
        <v>0</v>
      </c>
      <c r="E113" s="47">
        <v>20</v>
      </c>
      <c r="F113" s="21">
        <v>0</v>
      </c>
      <c r="G113" s="32" t="s">
        <v>621</v>
      </c>
      <c r="H113" s="33">
        <v>1</v>
      </c>
      <c r="I113" s="32">
        <v>15</v>
      </c>
      <c r="J113" s="29" t="s">
        <v>615</v>
      </c>
      <c r="K113" s="29" t="s">
        <v>815</v>
      </c>
    </row>
    <row r="114" spans="1:11">
      <c r="A114" s="19" t="s">
        <v>816</v>
      </c>
      <c r="B114" s="21"/>
      <c r="C114" s="21"/>
      <c r="D114" s="21"/>
      <c r="E114" s="21"/>
      <c r="F114" s="21"/>
      <c r="G114" s="32">
        <v>40</v>
      </c>
      <c r="H114" s="33">
        <v>1</v>
      </c>
      <c r="I114" s="32">
        <v>25</v>
      </c>
      <c r="J114" s="29" t="s">
        <v>615</v>
      </c>
      <c r="K114" s="29" t="s">
        <v>817</v>
      </c>
    </row>
    <row r="115" spans="1:11" ht="30">
      <c r="A115" s="19" t="s">
        <v>818</v>
      </c>
      <c r="B115" s="21" t="s">
        <v>11</v>
      </c>
      <c r="C115" s="21" t="s">
        <v>1386</v>
      </c>
      <c r="D115" s="21">
        <v>0</v>
      </c>
      <c r="E115" s="47">
        <v>20</v>
      </c>
      <c r="F115" s="21">
        <v>0</v>
      </c>
      <c r="G115" s="32" t="s">
        <v>621</v>
      </c>
      <c r="H115" s="33">
        <v>1</v>
      </c>
      <c r="I115" s="32">
        <v>5</v>
      </c>
      <c r="J115" s="29" t="s">
        <v>615</v>
      </c>
      <c r="K115" s="29" t="s">
        <v>819</v>
      </c>
    </row>
    <row r="116" spans="1:11">
      <c r="A116" s="19" t="s">
        <v>820</v>
      </c>
      <c r="B116" s="21"/>
      <c r="C116" s="21"/>
      <c r="D116" s="21"/>
      <c r="E116" s="21"/>
      <c r="F116" s="21"/>
      <c r="G116" s="32" t="s">
        <v>621</v>
      </c>
      <c r="H116" s="33">
        <v>1</v>
      </c>
      <c r="I116" s="32">
        <v>5</v>
      </c>
      <c r="J116" s="29" t="s">
        <v>615</v>
      </c>
      <c r="K116" s="29" t="s">
        <v>821</v>
      </c>
    </row>
    <row r="117" spans="1:11" ht="30">
      <c r="A117" s="19" t="s">
        <v>822</v>
      </c>
      <c r="B117" s="21" t="s">
        <v>11</v>
      </c>
      <c r="C117" s="21" t="s">
        <v>1386</v>
      </c>
      <c r="D117" s="857" t="s">
        <v>1751</v>
      </c>
      <c r="E117" s="858"/>
      <c r="F117" s="859"/>
      <c r="G117" s="32" t="s">
        <v>621</v>
      </c>
      <c r="H117" s="32" t="s">
        <v>621</v>
      </c>
      <c r="I117" s="32">
        <v>10</v>
      </c>
      <c r="J117" s="29" t="s">
        <v>622</v>
      </c>
      <c r="K117" s="29" t="s">
        <v>823</v>
      </c>
    </row>
    <row r="118" spans="1:11">
      <c r="A118" s="19" t="s">
        <v>824</v>
      </c>
      <c r="B118" s="21"/>
      <c r="C118" s="21"/>
      <c r="D118" s="21"/>
      <c r="E118" s="21"/>
      <c r="F118" s="21"/>
      <c r="G118" s="32">
        <v>80</v>
      </c>
      <c r="H118" s="33">
        <v>1</v>
      </c>
      <c r="I118" s="32">
        <v>10</v>
      </c>
      <c r="J118" s="29" t="s">
        <v>615</v>
      </c>
      <c r="K118" s="29" t="s">
        <v>619</v>
      </c>
    </row>
    <row r="119" spans="1:11" ht="30">
      <c r="A119" s="19" t="s">
        <v>825</v>
      </c>
      <c r="B119" s="21"/>
      <c r="C119" s="21"/>
      <c r="D119" s="21"/>
      <c r="E119" s="21"/>
      <c r="F119" s="21"/>
      <c r="G119" s="32">
        <v>150</v>
      </c>
      <c r="H119" s="33">
        <v>1</v>
      </c>
      <c r="I119" s="32">
        <v>5</v>
      </c>
      <c r="J119" s="29" t="s">
        <v>618</v>
      </c>
      <c r="K119" s="29" t="s">
        <v>826</v>
      </c>
    </row>
    <row r="120" spans="1:11">
      <c r="A120" s="19" t="s">
        <v>827</v>
      </c>
      <c r="B120" s="21"/>
      <c r="C120" s="21"/>
      <c r="D120" s="21"/>
      <c r="E120" s="21"/>
      <c r="F120" s="21"/>
      <c r="G120" s="32">
        <v>250</v>
      </c>
      <c r="H120" s="33">
        <v>1</v>
      </c>
      <c r="I120" s="32">
        <v>5</v>
      </c>
      <c r="J120" s="29" t="s">
        <v>779</v>
      </c>
      <c r="K120" s="29" t="s">
        <v>828</v>
      </c>
    </row>
    <row r="121" spans="1:11">
      <c r="A121" s="19" t="s">
        <v>829</v>
      </c>
      <c r="B121" s="21"/>
      <c r="C121" s="21"/>
      <c r="D121" s="21"/>
      <c r="E121" s="21"/>
      <c r="F121" s="21"/>
      <c r="G121" s="32">
        <v>80</v>
      </c>
      <c r="H121" s="33">
        <v>1</v>
      </c>
      <c r="I121" s="32">
        <v>30</v>
      </c>
      <c r="J121" s="29" t="s">
        <v>615</v>
      </c>
      <c r="K121" s="29" t="s">
        <v>689</v>
      </c>
    </row>
    <row r="122" spans="1:11" s="24" customFormat="1">
      <c r="A122" s="22" t="s">
        <v>830</v>
      </c>
      <c r="B122" s="23" t="s">
        <v>11</v>
      </c>
      <c r="C122" s="23" t="s">
        <v>1383</v>
      </c>
      <c r="D122" s="23">
        <v>110</v>
      </c>
      <c r="E122" s="23">
        <v>0</v>
      </c>
      <c r="F122" s="23">
        <v>1</v>
      </c>
      <c r="G122" s="34">
        <v>80</v>
      </c>
      <c r="H122" s="35">
        <v>1</v>
      </c>
      <c r="I122" s="34">
        <v>5</v>
      </c>
      <c r="J122" s="30" t="s">
        <v>615</v>
      </c>
      <c r="K122" s="30" t="s">
        <v>641</v>
      </c>
    </row>
    <row r="123" spans="1:11" ht="30">
      <c r="A123" s="19" t="s">
        <v>831</v>
      </c>
      <c r="B123" s="21"/>
      <c r="C123" s="21"/>
      <c r="D123" s="21"/>
      <c r="E123" s="21"/>
      <c r="F123" s="21"/>
      <c r="G123" s="32">
        <v>70</v>
      </c>
      <c r="H123" s="33">
        <v>1</v>
      </c>
      <c r="I123" s="32">
        <v>20</v>
      </c>
      <c r="J123" s="29" t="s">
        <v>615</v>
      </c>
      <c r="K123" s="29" t="s">
        <v>832</v>
      </c>
    </row>
    <row r="124" spans="1:11">
      <c r="A124" s="19" t="s">
        <v>833</v>
      </c>
      <c r="B124" s="21"/>
      <c r="C124" s="21"/>
      <c r="D124" s="21"/>
      <c r="E124" s="21"/>
      <c r="F124" s="21"/>
      <c r="G124" s="32">
        <v>60</v>
      </c>
      <c r="H124" s="32" t="s">
        <v>621</v>
      </c>
      <c r="I124" s="32">
        <v>20</v>
      </c>
      <c r="J124" s="29" t="s">
        <v>615</v>
      </c>
      <c r="K124" s="29" t="s">
        <v>628</v>
      </c>
    </row>
    <row r="125" spans="1:11" ht="45">
      <c r="A125" s="19" t="s">
        <v>834</v>
      </c>
      <c r="B125" s="21" t="s">
        <v>11</v>
      </c>
      <c r="C125" s="21" t="s">
        <v>1386</v>
      </c>
      <c r="D125" s="21">
        <v>40</v>
      </c>
      <c r="E125" s="46">
        <v>100</v>
      </c>
      <c r="F125" s="21">
        <v>1</v>
      </c>
      <c r="G125" s="32">
        <v>40</v>
      </c>
      <c r="H125" s="33">
        <v>1</v>
      </c>
      <c r="I125" s="32">
        <v>10</v>
      </c>
      <c r="J125" s="29" t="s">
        <v>615</v>
      </c>
      <c r="K125" s="29" t="s">
        <v>835</v>
      </c>
    </row>
    <row r="126" spans="1:11">
      <c r="A126" s="19" t="s">
        <v>836</v>
      </c>
      <c r="B126" s="21" t="s">
        <v>1</v>
      </c>
      <c r="C126" s="21" t="s">
        <v>1386</v>
      </c>
      <c r="D126" s="21">
        <v>0</v>
      </c>
      <c r="E126" s="47">
        <v>20</v>
      </c>
      <c r="F126" s="21">
        <v>0</v>
      </c>
      <c r="G126" s="32" t="s">
        <v>621</v>
      </c>
      <c r="H126" s="33">
        <v>1</v>
      </c>
      <c r="I126" s="32">
        <v>20</v>
      </c>
      <c r="J126" s="29" t="s">
        <v>615</v>
      </c>
      <c r="K126" s="29" t="s">
        <v>837</v>
      </c>
    </row>
    <row r="127" spans="1:11">
      <c r="A127" s="19" t="s">
        <v>838</v>
      </c>
      <c r="B127" s="21"/>
      <c r="C127" s="21"/>
      <c r="D127" s="21"/>
      <c r="E127" s="21"/>
      <c r="F127" s="21"/>
      <c r="G127" s="32">
        <v>40</v>
      </c>
      <c r="H127" s="33">
        <v>1</v>
      </c>
      <c r="I127" s="32">
        <v>40</v>
      </c>
      <c r="J127" s="29" t="s">
        <v>615</v>
      </c>
      <c r="K127" s="29" t="s">
        <v>839</v>
      </c>
    </row>
    <row r="128" spans="1:11">
      <c r="A128" s="19" t="s">
        <v>840</v>
      </c>
      <c r="B128" s="21" t="s">
        <v>6</v>
      </c>
      <c r="C128" s="21" t="s">
        <v>1386</v>
      </c>
      <c r="D128" s="21">
        <v>0</v>
      </c>
      <c r="E128" s="47">
        <v>20</v>
      </c>
      <c r="F128" s="21">
        <v>0</v>
      </c>
      <c r="G128" s="32" t="s">
        <v>621</v>
      </c>
      <c r="H128" s="33">
        <v>1</v>
      </c>
      <c r="I128" s="32">
        <v>15</v>
      </c>
      <c r="J128" s="29" t="s">
        <v>615</v>
      </c>
      <c r="K128" s="29" t="s">
        <v>841</v>
      </c>
    </row>
    <row r="129" spans="1:11" ht="30">
      <c r="A129" s="19" t="s">
        <v>842</v>
      </c>
      <c r="B129" s="21"/>
      <c r="C129" s="21"/>
      <c r="D129" s="21"/>
      <c r="E129" s="21"/>
      <c r="F129" s="21"/>
      <c r="G129" s="32">
        <v>50</v>
      </c>
      <c r="H129" s="33">
        <v>1</v>
      </c>
      <c r="I129" s="32">
        <v>10</v>
      </c>
      <c r="J129" s="29" t="s">
        <v>615</v>
      </c>
      <c r="K129" s="29" t="s">
        <v>843</v>
      </c>
    </row>
    <row r="130" spans="1:11">
      <c r="A130" s="19" t="s">
        <v>844</v>
      </c>
      <c r="B130" s="21" t="s">
        <v>5</v>
      </c>
      <c r="C130" s="21" t="s">
        <v>1384</v>
      </c>
      <c r="D130" s="21">
        <v>102</v>
      </c>
      <c r="E130" s="46">
        <v>10</v>
      </c>
      <c r="F130" s="21">
        <v>0</v>
      </c>
      <c r="G130" s="32">
        <v>120</v>
      </c>
      <c r="H130" s="33">
        <v>0.85</v>
      </c>
      <c r="I130" s="32">
        <v>5</v>
      </c>
      <c r="J130" s="29" t="s">
        <v>615</v>
      </c>
      <c r="K130" s="29" t="s">
        <v>817</v>
      </c>
    </row>
    <row r="131" spans="1:11" ht="30">
      <c r="A131" s="19" t="s">
        <v>845</v>
      </c>
      <c r="B131" s="21" t="s">
        <v>5</v>
      </c>
      <c r="C131" s="21" t="s">
        <v>1383</v>
      </c>
      <c r="D131" s="21">
        <v>62</v>
      </c>
      <c r="E131" s="46" t="s">
        <v>1768</v>
      </c>
      <c r="F131" s="21">
        <v>0</v>
      </c>
      <c r="G131" s="32">
        <v>65</v>
      </c>
      <c r="H131" s="33">
        <v>0.95</v>
      </c>
      <c r="I131" s="32">
        <v>15</v>
      </c>
      <c r="J131" s="29" t="s">
        <v>615</v>
      </c>
      <c r="K131" s="29" t="s">
        <v>846</v>
      </c>
    </row>
    <row r="132" spans="1:11">
      <c r="A132" s="19" t="s">
        <v>847</v>
      </c>
      <c r="B132" s="21" t="s">
        <v>5</v>
      </c>
      <c r="C132" s="21" t="s">
        <v>1383</v>
      </c>
      <c r="D132" s="21">
        <v>75</v>
      </c>
      <c r="E132" s="46">
        <v>10</v>
      </c>
      <c r="F132" s="21">
        <v>0</v>
      </c>
      <c r="G132" s="32">
        <v>75</v>
      </c>
      <c r="H132" s="33">
        <v>1</v>
      </c>
      <c r="I132" s="32">
        <v>15</v>
      </c>
      <c r="J132" s="29" t="s">
        <v>615</v>
      </c>
      <c r="K132" s="29" t="s">
        <v>817</v>
      </c>
    </row>
    <row r="133" spans="1:11">
      <c r="A133" s="19" t="s">
        <v>848</v>
      </c>
      <c r="B133" s="21"/>
      <c r="C133" s="21"/>
      <c r="D133" s="21"/>
      <c r="E133" s="21"/>
      <c r="F133" s="21"/>
      <c r="G133" s="32">
        <v>15</v>
      </c>
      <c r="H133" s="33">
        <v>0.7</v>
      </c>
      <c r="I133" s="32">
        <v>15</v>
      </c>
      <c r="J133" s="29" t="s">
        <v>615</v>
      </c>
      <c r="K133" s="29" t="s">
        <v>676</v>
      </c>
    </row>
    <row r="134" spans="1:11">
      <c r="A134" s="19" t="s">
        <v>849</v>
      </c>
      <c r="B134" s="21"/>
      <c r="C134" s="21"/>
      <c r="D134" s="21"/>
      <c r="E134" s="21"/>
      <c r="F134" s="21"/>
      <c r="G134" s="32" t="s">
        <v>621</v>
      </c>
      <c r="H134" s="33">
        <v>0.3</v>
      </c>
      <c r="I134" s="32">
        <v>5</v>
      </c>
      <c r="J134" s="29" t="s">
        <v>615</v>
      </c>
      <c r="K134" s="29" t="s">
        <v>850</v>
      </c>
    </row>
    <row r="135" spans="1:11">
      <c r="A135" s="19" t="s">
        <v>851</v>
      </c>
      <c r="B135" s="21"/>
      <c r="C135" s="21"/>
      <c r="D135" s="21"/>
      <c r="E135" s="21"/>
      <c r="F135" s="21"/>
      <c r="G135" s="32" t="s">
        <v>621</v>
      </c>
      <c r="H135" s="33">
        <v>1</v>
      </c>
      <c r="I135" s="32">
        <v>15</v>
      </c>
      <c r="J135" s="29" t="s">
        <v>615</v>
      </c>
      <c r="K135" s="29" t="s">
        <v>852</v>
      </c>
    </row>
    <row r="136" spans="1:11">
      <c r="A136" s="19" t="s">
        <v>853</v>
      </c>
      <c r="B136" s="21"/>
      <c r="C136" s="21"/>
      <c r="D136" s="21"/>
      <c r="E136" s="21"/>
      <c r="F136" s="21"/>
      <c r="G136" s="32">
        <v>60</v>
      </c>
      <c r="H136" s="33">
        <v>1</v>
      </c>
      <c r="I136" s="32">
        <v>25</v>
      </c>
      <c r="J136" s="29" t="s">
        <v>615</v>
      </c>
      <c r="K136" s="29" t="s">
        <v>854</v>
      </c>
    </row>
    <row r="137" spans="1:11">
      <c r="A137" s="19" t="s">
        <v>855</v>
      </c>
      <c r="B137" s="21" t="s">
        <v>5</v>
      </c>
      <c r="C137" s="21" t="s">
        <v>1384</v>
      </c>
      <c r="D137" s="21">
        <v>95</v>
      </c>
      <c r="E137" s="46">
        <v>10</v>
      </c>
      <c r="F137" s="21">
        <v>0</v>
      </c>
      <c r="G137" s="32">
        <v>95</v>
      </c>
      <c r="H137" s="33">
        <v>1</v>
      </c>
      <c r="I137" s="32">
        <v>15</v>
      </c>
      <c r="J137" s="29" t="s">
        <v>615</v>
      </c>
      <c r="K137" s="29" t="s">
        <v>817</v>
      </c>
    </row>
    <row r="138" spans="1:11">
      <c r="A138" s="19" t="s">
        <v>856</v>
      </c>
      <c r="B138" s="21" t="s">
        <v>5</v>
      </c>
      <c r="C138" s="21" t="s">
        <v>1383</v>
      </c>
      <c r="D138" s="21">
        <v>120</v>
      </c>
      <c r="E138" s="47">
        <v>-40</v>
      </c>
      <c r="F138" s="21">
        <v>0</v>
      </c>
      <c r="G138" s="32">
        <v>120</v>
      </c>
      <c r="H138" s="33">
        <v>1</v>
      </c>
      <c r="I138" s="32">
        <v>15</v>
      </c>
      <c r="J138" s="29" t="s">
        <v>615</v>
      </c>
      <c r="K138" s="29" t="s">
        <v>857</v>
      </c>
    </row>
    <row r="139" spans="1:11">
      <c r="A139" s="19" t="s">
        <v>858</v>
      </c>
      <c r="B139" s="21" t="s">
        <v>11</v>
      </c>
      <c r="C139" s="21" t="s">
        <v>1386</v>
      </c>
      <c r="D139" s="857" t="s">
        <v>1751</v>
      </c>
      <c r="E139" s="858"/>
      <c r="F139" s="859"/>
      <c r="G139" s="32" t="s">
        <v>621</v>
      </c>
      <c r="H139" s="33">
        <v>1</v>
      </c>
      <c r="I139" s="32">
        <v>20</v>
      </c>
      <c r="J139" s="29" t="s">
        <v>615</v>
      </c>
      <c r="K139" s="29" t="s">
        <v>859</v>
      </c>
    </row>
    <row r="140" spans="1:11">
      <c r="A140" s="19" t="s">
        <v>860</v>
      </c>
      <c r="B140" s="21"/>
      <c r="C140" s="21"/>
      <c r="D140" s="21"/>
      <c r="E140" s="21"/>
      <c r="F140" s="21"/>
      <c r="G140" s="32">
        <v>80</v>
      </c>
      <c r="H140" s="33">
        <v>1</v>
      </c>
      <c r="I140" s="32">
        <v>10</v>
      </c>
      <c r="J140" s="29" t="s">
        <v>615</v>
      </c>
      <c r="K140" s="29" t="s">
        <v>619</v>
      </c>
    </row>
    <row r="141" spans="1:11" ht="30">
      <c r="A141" s="19" t="s">
        <v>861</v>
      </c>
      <c r="B141" s="21"/>
      <c r="C141" s="21"/>
      <c r="D141" s="21"/>
      <c r="E141" s="21"/>
      <c r="F141" s="21"/>
      <c r="G141" s="32" t="s">
        <v>621</v>
      </c>
      <c r="H141" s="33">
        <v>1</v>
      </c>
      <c r="I141" s="32">
        <v>15</v>
      </c>
      <c r="J141" s="29" t="s">
        <v>615</v>
      </c>
      <c r="K141" s="29" t="s">
        <v>862</v>
      </c>
    </row>
    <row r="142" spans="1:11" ht="30">
      <c r="A142" s="19" t="s">
        <v>863</v>
      </c>
      <c r="B142" s="21" t="s">
        <v>1</v>
      </c>
      <c r="C142" s="21" t="s">
        <v>1383</v>
      </c>
      <c r="D142" s="21">
        <v>66</v>
      </c>
      <c r="E142" s="21">
        <v>0</v>
      </c>
      <c r="F142" s="21">
        <v>0</v>
      </c>
      <c r="G142" s="32" t="s">
        <v>621</v>
      </c>
      <c r="H142" s="33">
        <v>1</v>
      </c>
      <c r="I142" s="32">
        <v>10</v>
      </c>
      <c r="J142" s="29" t="s">
        <v>615</v>
      </c>
      <c r="K142" s="29" t="s">
        <v>864</v>
      </c>
    </row>
    <row r="143" spans="1:11" ht="30">
      <c r="A143" s="19" t="s">
        <v>865</v>
      </c>
      <c r="B143" s="21" t="s">
        <v>6</v>
      </c>
      <c r="C143" s="21" t="s">
        <v>1383</v>
      </c>
      <c r="D143" s="21">
        <v>43</v>
      </c>
      <c r="E143" s="21">
        <v>0</v>
      </c>
      <c r="F143" s="21">
        <v>0</v>
      </c>
      <c r="G143" s="32">
        <v>90</v>
      </c>
      <c r="H143" s="33">
        <v>0.95</v>
      </c>
      <c r="I143" s="32">
        <v>15</v>
      </c>
      <c r="J143" s="29" t="s">
        <v>615</v>
      </c>
      <c r="K143" s="29" t="s">
        <v>775</v>
      </c>
    </row>
    <row r="144" spans="1:11">
      <c r="A144" s="19" t="s">
        <v>866</v>
      </c>
      <c r="B144" s="21" t="s">
        <v>4</v>
      </c>
      <c r="C144" s="21" t="s">
        <v>1384</v>
      </c>
      <c r="D144" s="21">
        <v>84</v>
      </c>
      <c r="E144" s="47">
        <v>10</v>
      </c>
      <c r="F144" s="21">
        <v>0</v>
      </c>
      <c r="G144" s="32">
        <v>120</v>
      </c>
      <c r="H144" s="33">
        <v>0.7</v>
      </c>
      <c r="I144" s="32">
        <v>5</v>
      </c>
      <c r="J144" s="29" t="s">
        <v>615</v>
      </c>
      <c r="K144" s="29" t="s">
        <v>619</v>
      </c>
    </row>
    <row r="145" spans="1:11">
      <c r="A145" s="19" t="s">
        <v>867</v>
      </c>
      <c r="B145" s="21"/>
      <c r="C145" s="21"/>
      <c r="D145" s="21"/>
      <c r="E145" s="21"/>
      <c r="F145" s="21"/>
      <c r="G145" s="32" t="s">
        <v>621</v>
      </c>
      <c r="H145" s="32" t="s">
        <v>621</v>
      </c>
      <c r="I145" s="32">
        <v>30</v>
      </c>
      <c r="J145" s="29" t="s">
        <v>622</v>
      </c>
      <c r="K145" s="29" t="s">
        <v>868</v>
      </c>
    </row>
    <row r="146" spans="1:11" ht="30">
      <c r="A146" s="19" t="s">
        <v>869</v>
      </c>
      <c r="B146" s="21"/>
      <c r="C146" s="21"/>
      <c r="D146" s="21"/>
      <c r="E146" s="21"/>
      <c r="F146" s="21"/>
      <c r="G146" s="32">
        <v>150</v>
      </c>
      <c r="H146" s="33">
        <v>1</v>
      </c>
      <c r="I146" s="32">
        <v>20</v>
      </c>
      <c r="J146" s="29" t="s">
        <v>615</v>
      </c>
      <c r="K146" s="29" t="s">
        <v>870</v>
      </c>
    </row>
    <row r="147" spans="1:11">
      <c r="A147" s="19" t="s">
        <v>871</v>
      </c>
      <c r="B147" s="21"/>
      <c r="C147" s="21"/>
      <c r="D147" s="21"/>
      <c r="E147" s="21"/>
      <c r="F147" s="21"/>
      <c r="G147" s="32" t="s">
        <v>621</v>
      </c>
      <c r="H147" s="32" t="s">
        <v>621</v>
      </c>
      <c r="I147" s="32">
        <v>20</v>
      </c>
      <c r="J147" s="29" t="s">
        <v>622</v>
      </c>
      <c r="K147" s="29" t="s">
        <v>872</v>
      </c>
    </row>
    <row r="148" spans="1:11">
      <c r="A148" s="19" t="s">
        <v>873</v>
      </c>
      <c r="B148" s="21"/>
      <c r="C148" s="21"/>
      <c r="D148" s="21"/>
      <c r="E148" s="21"/>
      <c r="F148" s="21"/>
      <c r="G148" s="32">
        <v>60</v>
      </c>
      <c r="H148" s="33">
        <v>1</v>
      </c>
      <c r="I148" s="32">
        <v>10</v>
      </c>
      <c r="J148" s="29" t="s">
        <v>615</v>
      </c>
      <c r="K148" s="29" t="s">
        <v>687</v>
      </c>
    </row>
    <row r="149" spans="1:11" ht="30">
      <c r="A149" s="19" t="s">
        <v>874</v>
      </c>
      <c r="B149" s="21"/>
      <c r="C149" s="21"/>
      <c r="D149" s="21"/>
      <c r="E149" s="21"/>
      <c r="F149" s="21"/>
      <c r="G149" s="32" t="s">
        <v>621</v>
      </c>
      <c r="H149" s="32" t="s">
        <v>621</v>
      </c>
      <c r="I149" s="32">
        <v>5</v>
      </c>
      <c r="J149" s="29" t="s">
        <v>615</v>
      </c>
      <c r="K149" s="29" t="s">
        <v>875</v>
      </c>
    </row>
    <row r="150" spans="1:11">
      <c r="A150" s="19" t="s">
        <v>876</v>
      </c>
      <c r="B150" s="21"/>
      <c r="C150" s="21"/>
      <c r="D150" s="21"/>
      <c r="E150" s="21"/>
      <c r="F150" s="21"/>
      <c r="G150" s="32">
        <v>150</v>
      </c>
      <c r="H150" s="33">
        <v>0.9</v>
      </c>
      <c r="I150" s="32">
        <v>5</v>
      </c>
      <c r="J150" s="29" t="s">
        <v>615</v>
      </c>
      <c r="K150" s="29" t="s">
        <v>679</v>
      </c>
    </row>
    <row r="151" spans="1:11">
      <c r="A151" s="19" t="s">
        <v>877</v>
      </c>
      <c r="B151" s="21" t="s">
        <v>11</v>
      </c>
      <c r="C151" s="21" t="s">
        <v>1383</v>
      </c>
      <c r="D151" s="21">
        <v>102</v>
      </c>
      <c r="E151" s="21">
        <v>0</v>
      </c>
      <c r="F151" s="21">
        <v>0</v>
      </c>
      <c r="G151" s="32" t="s">
        <v>621</v>
      </c>
      <c r="H151" s="33">
        <v>1</v>
      </c>
      <c r="I151" s="32">
        <v>20</v>
      </c>
      <c r="J151" s="29" t="s">
        <v>615</v>
      </c>
      <c r="K151" s="29" t="s">
        <v>645</v>
      </c>
    </row>
    <row r="152" spans="1:11">
      <c r="A152" s="19" t="s">
        <v>878</v>
      </c>
      <c r="B152" s="21"/>
      <c r="C152" s="21"/>
      <c r="D152" s="21"/>
      <c r="E152" s="21"/>
      <c r="F152" s="21"/>
      <c r="G152" s="32">
        <v>15</v>
      </c>
      <c r="H152" s="33">
        <v>0.85</v>
      </c>
      <c r="I152" s="32">
        <v>20</v>
      </c>
      <c r="J152" s="29" t="s">
        <v>615</v>
      </c>
      <c r="K152" s="29" t="s">
        <v>647</v>
      </c>
    </row>
    <row r="153" spans="1:11">
      <c r="A153" s="19" t="s">
        <v>879</v>
      </c>
      <c r="B153" s="21" t="s">
        <v>0</v>
      </c>
      <c r="C153" s="21" t="s">
        <v>1383</v>
      </c>
      <c r="D153" s="21">
        <v>51</v>
      </c>
      <c r="E153" s="21">
        <v>0</v>
      </c>
      <c r="F153" s="21">
        <v>0</v>
      </c>
      <c r="G153" s="32">
        <v>10</v>
      </c>
      <c r="H153" s="33">
        <v>0.95</v>
      </c>
      <c r="I153" s="32">
        <v>20</v>
      </c>
      <c r="J153" s="29" t="s">
        <v>615</v>
      </c>
      <c r="K153" s="29" t="s">
        <v>880</v>
      </c>
    </row>
    <row r="154" spans="1:11">
      <c r="A154" s="19" t="s">
        <v>881</v>
      </c>
      <c r="B154" s="21"/>
      <c r="C154" s="21"/>
      <c r="D154" s="21"/>
      <c r="E154" s="21"/>
      <c r="F154" s="21"/>
      <c r="G154" s="32">
        <v>18</v>
      </c>
      <c r="H154" s="33">
        <v>0.8</v>
      </c>
      <c r="I154" s="32">
        <v>15</v>
      </c>
      <c r="J154" s="29" t="s">
        <v>615</v>
      </c>
      <c r="K154" s="29" t="s">
        <v>647</v>
      </c>
    </row>
    <row r="155" spans="1:11" ht="30">
      <c r="A155" s="19" t="s">
        <v>882</v>
      </c>
      <c r="B155" s="21" t="s">
        <v>13</v>
      </c>
      <c r="C155" s="21" t="s">
        <v>1384</v>
      </c>
      <c r="D155" s="21">
        <v>24</v>
      </c>
      <c r="E155" s="21">
        <v>0</v>
      </c>
      <c r="F155" s="21">
        <v>0</v>
      </c>
      <c r="G155" s="32">
        <v>80</v>
      </c>
      <c r="H155" s="33">
        <v>0.9</v>
      </c>
      <c r="I155" s="32">
        <v>15</v>
      </c>
      <c r="J155" s="29" t="s">
        <v>615</v>
      </c>
      <c r="K155" s="29" t="s">
        <v>784</v>
      </c>
    </row>
    <row r="156" spans="1:11">
      <c r="A156" s="19" t="s">
        <v>883</v>
      </c>
      <c r="B156" s="21"/>
      <c r="C156" s="21"/>
      <c r="D156" s="21"/>
      <c r="E156" s="21"/>
      <c r="F156" s="21"/>
      <c r="G156" s="32" t="s">
        <v>621</v>
      </c>
      <c r="H156" s="33">
        <v>1</v>
      </c>
      <c r="I156" s="32">
        <v>10</v>
      </c>
      <c r="J156" s="29" t="s">
        <v>615</v>
      </c>
      <c r="K156" s="29" t="s">
        <v>884</v>
      </c>
    </row>
    <row r="157" spans="1:11">
      <c r="A157" s="19" t="s">
        <v>885</v>
      </c>
      <c r="B157" s="21" t="s">
        <v>8</v>
      </c>
      <c r="C157" s="21" t="s">
        <v>1384</v>
      </c>
      <c r="D157" s="21">
        <v>60</v>
      </c>
      <c r="E157" s="44">
        <v>30</v>
      </c>
      <c r="F157" s="21">
        <v>0</v>
      </c>
      <c r="G157" s="32">
        <v>60</v>
      </c>
      <c r="H157" s="33">
        <v>1</v>
      </c>
      <c r="I157" s="32">
        <v>10</v>
      </c>
      <c r="J157" s="29" t="s">
        <v>615</v>
      </c>
      <c r="K157" s="29" t="s">
        <v>805</v>
      </c>
    </row>
    <row r="158" spans="1:11">
      <c r="A158" s="19" t="s">
        <v>886</v>
      </c>
      <c r="B158" s="21"/>
      <c r="C158" s="21"/>
      <c r="D158" s="21"/>
      <c r="E158" s="21"/>
      <c r="F158" s="21"/>
      <c r="G158" s="32">
        <v>150</v>
      </c>
      <c r="H158" s="33">
        <v>0.9</v>
      </c>
      <c r="I158" s="32">
        <v>5</v>
      </c>
      <c r="J158" s="29" t="s">
        <v>615</v>
      </c>
      <c r="K158" s="29" t="s">
        <v>679</v>
      </c>
    </row>
    <row r="159" spans="1:11">
      <c r="A159" s="19" t="s">
        <v>887</v>
      </c>
      <c r="B159" s="21"/>
      <c r="C159" s="21"/>
      <c r="D159" s="21"/>
      <c r="E159" s="21"/>
      <c r="F159" s="21"/>
      <c r="G159" s="32" t="s">
        <v>621</v>
      </c>
      <c r="H159" s="33">
        <v>0.75</v>
      </c>
      <c r="I159" s="32">
        <v>30</v>
      </c>
      <c r="J159" s="29" t="s">
        <v>615</v>
      </c>
      <c r="K159" s="29" t="s">
        <v>888</v>
      </c>
    </row>
    <row r="160" spans="1:11">
      <c r="A160" s="19" t="s">
        <v>889</v>
      </c>
      <c r="B160" s="21" t="s">
        <v>8</v>
      </c>
      <c r="C160" s="21" t="s">
        <v>1384</v>
      </c>
      <c r="D160" s="21">
        <v>80</v>
      </c>
      <c r="E160" s="21">
        <v>0</v>
      </c>
      <c r="F160" s="21">
        <v>0</v>
      </c>
      <c r="G160" s="32" t="s">
        <v>621</v>
      </c>
      <c r="H160" s="33">
        <v>1</v>
      </c>
      <c r="I160" s="32">
        <v>20</v>
      </c>
      <c r="J160" s="29" t="s">
        <v>615</v>
      </c>
      <c r="K160" s="29" t="s">
        <v>890</v>
      </c>
    </row>
    <row r="161" spans="1:11">
      <c r="A161" s="19" t="s">
        <v>891</v>
      </c>
      <c r="B161" s="21" t="s">
        <v>8</v>
      </c>
      <c r="C161" s="21" t="s">
        <v>1385</v>
      </c>
      <c r="D161" s="21">
        <v>0</v>
      </c>
      <c r="E161" s="46">
        <v>55</v>
      </c>
      <c r="F161" s="21">
        <v>0</v>
      </c>
      <c r="G161" s="32" t="s">
        <v>621</v>
      </c>
      <c r="H161" s="33">
        <v>0.55000000000000004</v>
      </c>
      <c r="I161" s="32">
        <v>15</v>
      </c>
      <c r="J161" s="29" t="s">
        <v>615</v>
      </c>
      <c r="K161" s="29" t="s">
        <v>892</v>
      </c>
    </row>
    <row r="162" spans="1:11" ht="30">
      <c r="A162" s="19" t="s">
        <v>893</v>
      </c>
      <c r="B162" s="21" t="s">
        <v>13</v>
      </c>
      <c r="C162" s="21" t="s">
        <v>1386</v>
      </c>
      <c r="D162" s="857" t="s">
        <v>1751</v>
      </c>
      <c r="E162" s="858"/>
      <c r="F162" s="859"/>
      <c r="G162" s="32" t="s">
        <v>621</v>
      </c>
      <c r="H162" s="32" t="s">
        <v>621</v>
      </c>
      <c r="I162" s="32">
        <v>5</v>
      </c>
      <c r="J162" s="29" t="s">
        <v>894</v>
      </c>
      <c r="K162" s="29" t="s">
        <v>895</v>
      </c>
    </row>
    <row r="163" spans="1:11">
      <c r="A163" s="19" t="s">
        <v>896</v>
      </c>
      <c r="B163" s="21"/>
      <c r="C163" s="21"/>
      <c r="D163" s="21"/>
      <c r="E163" s="21"/>
      <c r="F163" s="21"/>
      <c r="G163" s="32" t="s">
        <v>621</v>
      </c>
      <c r="H163" s="33">
        <v>1</v>
      </c>
      <c r="I163" s="32">
        <v>40</v>
      </c>
      <c r="J163" s="29" t="s">
        <v>618</v>
      </c>
      <c r="K163" s="29" t="s">
        <v>897</v>
      </c>
    </row>
    <row r="164" spans="1:11">
      <c r="A164" s="19" t="s">
        <v>898</v>
      </c>
      <c r="B164" s="21"/>
      <c r="C164" s="21"/>
      <c r="D164" s="21"/>
      <c r="E164" s="21"/>
      <c r="F164" s="21"/>
      <c r="G164" s="32" t="s">
        <v>621</v>
      </c>
      <c r="H164" s="32" t="s">
        <v>621</v>
      </c>
      <c r="I164" s="32">
        <v>40</v>
      </c>
      <c r="J164" s="29" t="s">
        <v>622</v>
      </c>
      <c r="K164" s="29" t="s">
        <v>899</v>
      </c>
    </row>
    <row r="165" spans="1:11" ht="30">
      <c r="A165" s="19" t="s">
        <v>900</v>
      </c>
      <c r="B165" s="21"/>
      <c r="C165" s="21"/>
      <c r="D165" s="21"/>
      <c r="E165" s="21"/>
      <c r="F165" s="21"/>
      <c r="G165" s="32" t="s">
        <v>621</v>
      </c>
      <c r="H165" s="32" t="s">
        <v>621</v>
      </c>
      <c r="I165" s="32">
        <v>5</v>
      </c>
      <c r="J165" s="29" t="s">
        <v>622</v>
      </c>
      <c r="K165" s="29" t="s">
        <v>901</v>
      </c>
    </row>
    <row r="166" spans="1:11">
      <c r="A166" s="19" t="s">
        <v>902</v>
      </c>
      <c r="B166" s="21" t="s">
        <v>13</v>
      </c>
      <c r="C166" s="21" t="s">
        <v>1386</v>
      </c>
      <c r="D166" s="857" t="s">
        <v>1751</v>
      </c>
      <c r="E166" s="858"/>
      <c r="F166" s="859"/>
      <c r="G166" s="32" t="s">
        <v>621</v>
      </c>
      <c r="H166" s="32" t="s">
        <v>621</v>
      </c>
      <c r="I166" s="32">
        <v>10</v>
      </c>
      <c r="J166" s="29" t="s">
        <v>615</v>
      </c>
      <c r="K166" s="29" t="s">
        <v>903</v>
      </c>
    </row>
    <row r="167" spans="1:11">
      <c r="A167" s="19" t="s">
        <v>904</v>
      </c>
      <c r="B167" s="21"/>
      <c r="C167" s="21"/>
      <c r="D167" s="21"/>
      <c r="E167" s="21"/>
      <c r="F167" s="21"/>
      <c r="G167" s="32" t="s">
        <v>621</v>
      </c>
      <c r="H167" s="33">
        <v>0.3</v>
      </c>
      <c r="I167" s="32">
        <v>5</v>
      </c>
      <c r="J167" s="29" t="s">
        <v>615</v>
      </c>
      <c r="K167" s="29" t="s">
        <v>850</v>
      </c>
    </row>
    <row r="168" spans="1:11">
      <c r="A168" s="19" t="s">
        <v>905</v>
      </c>
      <c r="B168" s="21"/>
      <c r="C168" s="21"/>
      <c r="D168" s="21"/>
      <c r="E168" s="21"/>
      <c r="F168" s="21"/>
      <c r="G168" s="32">
        <v>120</v>
      </c>
      <c r="H168" s="33">
        <v>0.7</v>
      </c>
      <c r="I168" s="32">
        <v>5</v>
      </c>
      <c r="J168" s="29" t="s">
        <v>615</v>
      </c>
      <c r="K168" s="29" t="s">
        <v>906</v>
      </c>
    </row>
    <row r="169" spans="1:11" ht="30">
      <c r="A169" s="19" t="s">
        <v>907</v>
      </c>
      <c r="B169" s="21"/>
      <c r="C169" s="21"/>
      <c r="D169" s="21"/>
      <c r="E169" s="21"/>
      <c r="F169" s="21"/>
      <c r="G169" s="32">
        <v>40</v>
      </c>
      <c r="H169" s="33">
        <v>1</v>
      </c>
      <c r="I169" s="32">
        <v>35</v>
      </c>
      <c r="J169" s="29" t="s">
        <v>615</v>
      </c>
      <c r="K169" s="29" t="s">
        <v>908</v>
      </c>
    </row>
    <row r="170" spans="1:11" ht="30">
      <c r="A170" s="19" t="s">
        <v>909</v>
      </c>
      <c r="B170" s="21" t="s">
        <v>15</v>
      </c>
      <c r="C170" s="21" t="s">
        <v>1383</v>
      </c>
      <c r="D170" s="21">
        <v>75</v>
      </c>
      <c r="E170" s="21">
        <v>0</v>
      </c>
      <c r="F170" s="21">
        <v>0</v>
      </c>
      <c r="G170" s="32" t="s">
        <v>621</v>
      </c>
      <c r="H170" s="33">
        <v>1</v>
      </c>
      <c r="I170" s="32">
        <v>5</v>
      </c>
      <c r="J170" s="29" t="s">
        <v>615</v>
      </c>
      <c r="K170" s="29" t="s">
        <v>910</v>
      </c>
    </row>
    <row r="171" spans="1:11">
      <c r="A171" s="19" t="s">
        <v>911</v>
      </c>
      <c r="B171" s="21" t="s">
        <v>10</v>
      </c>
      <c r="C171" s="21" t="s">
        <v>1386</v>
      </c>
      <c r="D171" s="857" t="s">
        <v>1751</v>
      </c>
      <c r="E171" s="858"/>
      <c r="F171" s="859"/>
      <c r="G171" s="32" t="s">
        <v>621</v>
      </c>
      <c r="H171" s="32" t="s">
        <v>621</v>
      </c>
      <c r="I171" s="32">
        <v>10</v>
      </c>
      <c r="J171" s="29" t="s">
        <v>894</v>
      </c>
      <c r="K171" s="29" t="s">
        <v>912</v>
      </c>
    </row>
    <row r="172" spans="1:11">
      <c r="A172" s="19" t="s">
        <v>913</v>
      </c>
      <c r="B172" s="21" t="s">
        <v>4</v>
      </c>
      <c r="C172" s="21" t="s">
        <v>1383</v>
      </c>
      <c r="D172" s="21">
        <v>90</v>
      </c>
      <c r="E172" s="47">
        <v>-10</v>
      </c>
      <c r="F172" s="21">
        <v>0</v>
      </c>
      <c r="G172" s="32">
        <v>100</v>
      </c>
      <c r="H172" s="33">
        <v>0.9</v>
      </c>
      <c r="I172" s="32">
        <v>10</v>
      </c>
      <c r="J172" s="29" t="s">
        <v>615</v>
      </c>
      <c r="K172" s="29" t="s">
        <v>914</v>
      </c>
    </row>
    <row r="173" spans="1:11">
      <c r="A173" s="19" t="s">
        <v>915</v>
      </c>
      <c r="B173" s="21"/>
      <c r="C173" s="21"/>
      <c r="D173" s="21"/>
      <c r="E173" s="21"/>
      <c r="F173" s="21"/>
      <c r="G173" s="32" t="s">
        <v>621</v>
      </c>
      <c r="H173" s="32" t="s">
        <v>621</v>
      </c>
      <c r="I173" s="32">
        <v>30</v>
      </c>
      <c r="J173" s="29" t="s">
        <v>622</v>
      </c>
      <c r="K173" s="29" t="s">
        <v>767</v>
      </c>
    </row>
    <row r="174" spans="1:11">
      <c r="A174" s="19" t="s">
        <v>916</v>
      </c>
      <c r="B174" s="21" t="s">
        <v>10</v>
      </c>
      <c r="C174" s="21" t="s">
        <v>1386</v>
      </c>
      <c r="D174" s="21">
        <v>0</v>
      </c>
      <c r="E174" s="47">
        <v>20</v>
      </c>
      <c r="F174" s="21">
        <v>0</v>
      </c>
      <c r="G174" s="32" t="s">
        <v>621</v>
      </c>
      <c r="H174" s="32" t="s">
        <v>621</v>
      </c>
      <c r="I174" s="32">
        <v>30</v>
      </c>
      <c r="J174" s="29" t="s">
        <v>894</v>
      </c>
      <c r="K174" s="29" t="s">
        <v>917</v>
      </c>
    </row>
    <row r="175" spans="1:11">
      <c r="A175" s="19" t="s">
        <v>918</v>
      </c>
      <c r="B175" s="21" t="s">
        <v>14</v>
      </c>
      <c r="C175" s="21" t="s">
        <v>1383</v>
      </c>
      <c r="D175" s="21">
        <v>120</v>
      </c>
      <c r="E175" s="47">
        <v>-60</v>
      </c>
      <c r="F175" s="21">
        <v>0</v>
      </c>
      <c r="G175" s="32">
        <v>150</v>
      </c>
      <c r="H175" s="33">
        <v>0.8</v>
      </c>
      <c r="I175" s="32">
        <v>5</v>
      </c>
      <c r="J175" s="29" t="s">
        <v>615</v>
      </c>
      <c r="K175" s="29" t="s">
        <v>919</v>
      </c>
    </row>
    <row r="176" spans="1:11">
      <c r="A176" s="19" t="s">
        <v>920</v>
      </c>
      <c r="B176" s="21"/>
      <c r="C176" s="21"/>
      <c r="D176" s="21"/>
      <c r="E176" s="21"/>
      <c r="F176" s="21"/>
      <c r="G176" s="32">
        <v>70</v>
      </c>
      <c r="H176" s="33">
        <v>1</v>
      </c>
      <c r="I176" s="32">
        <v>15</v>
      </c>
      <c r="J176" s="29" t="s">
        <v>615</v>
      </c>
      <c r="K176" s="29" t="s">
        <v>635</v>
      </c>
    </row>
    <row r="177" spans="1:11">
      <c r="A177" s="19" t="s">
        <v>921</v>
      </c>
      <c r="B177" s="21" t="s">
        <v>11</v>
      </c>
      <c r="C177" s="21" t="s">
        <v>1750</v>
      </c>
      <c r="D177" s="21">
        <v>0</v>
      </c>
      <c r="E177" s="44">
        <v>50</v>
      </c>
      <c r="F177" s="21">
        <v>0</v>
      </c>
      <c r="G177" s="32" t="s">
        <v>621</v>
      </c>
      <c r="H177" s="32" t="s">
        <v>621</v>
      </c>
      <c r="I177" s="32">
        <v>5</v>
      </c>
      <c r="J177" s="29" t="s">
        <v>649</v>
      </c>
      <c r="K177" s="29" t="s">
        <v>650</v>
      </c>
    </row>
    <row r="178" spans="1:11" ht="30">
      <c r="A178" s="19" t="s">
        <v>922</v>
      </c>
      <c r="B178" s="21" t="s">
        <v>13</v>
      </c>
      <c r="C178" s="21" t="s">
        <v>1386</v>
      </c>
      <c r="D178" s="21">
        <v>0</v>
      </c>
      <c r="E178" s="47">
        <v>20</v>
      </c>
      <c r="F178" s="21">
        <v>0</v>
      </c>
      <c r="G178" s="32" t="s">
        <v>621</v>
      </c>
      <c r="H178" s="33">
        <v>1</v>
      </c>
      <c r="I178" s="32">
        <v>15</v>
      </c>
      <c r="J178" s="29" t="s">
        <v>618</v>
      </c>
      <c r="K178" s="29" t="s">
        <v>923</v>
      </c>
    </row>
    <row r="179" spans="1:11">
      <c r="A179" s="19" t="s">
        <v>924</v>
      </c>
      <c r="B179" s="21"/>
      <c r="C179" s="21"/>
      <c r="D179" s="21"/>
      <c r="E179" s="21"/>
      <c r="F179" s="21"/>
      <c r="G179" s="32" t="s">
        <v>621</v>
      </c>
      <c r="H179" s="32" t="s">
        <v>621</v>
      </c>
      <c r="I179" s="32">
        <v>10</v>
      </c>
      <c r="J179" s="29" t="s">
        <v>622</v>
      </c>
      <c r="K179" s="29" t="s">
        <v>925</v>
      </c>
    </row>
    <row r="180" spans="1:11" ht="30">
      <c r="A180" s="19" t="s">
        <v>926</v>
      </c>
      <c r="B180" s="21" t="s">
        <v>13</v>
      </c>
      <c r="C180" s="21" t="s">
        <v>1750</v>
      </c>
      <c r="D180" s="857" t="s">
        <v>1751</v>
      </c>
      <c r="E180" s="858"/>
      <c r="F180" s="859"/>
      <c r="G180" s="32" t="s">
        <v>621</v>
      </c>
      <c r="H180" s="32" t="s">
        <v>621</v>
      </c>
      <c r="I180" s="32">
        <v>10</v>
      </c>
      <c r="J180" s="29" t="s">
        <v>622</v>
      </c>
      <c r="K180" s="29" t="s">
        <v>927</v>
      </c>
    </row>
    <row r="181" spans="1:11">
      <c r="A181" s="19" t="s">
        <v>928</v>
      </c>
      <c r="B181" s="21"/>
      <c r="C181" s="21"/>
      <c r="D181" s="21"/>
      <c r="E181" s="21"/>
      <c r="F181" s="21"/>
      <c r="G181" s="32" t="s">
        <v>621</v>
      </c>
      <c r="H181" s="32" t="s">
        <v>621</v>
      </c>
      <c r="I181" s="32">
        <v>10</v>
      </c>
      <c r="J181" s="29" t="s">
        <v>615</v>
      </c>
      <c r="K181" s="29" t="s">
        <v>929</v>
      </c>
    </row>
    <row r="182" spans="1:11">
      <c r="A182" s="19" t="s">
        <v>930</v>
      </c>
      <c r="B182" s="21"/>
      <c r="C182" s="21"/>
      <c r="D182" s="21"/>
      <c r="E182" s="21"/>
      <c r="F182" s="21"/>
      <c r="G182" s="32">
        <v>100</v>
      </c>
      <c r="H182" s="33">
        <v>0.9</v>
      </c>
      <c r="I182" s="32">
        <v>10</v>
      </c>
      <c r="J182" s="29" t="s">
        <v>618</v>
      </c>
      <c r="K182" s="29" t="s">
        <v>817</v>
      </c>
    </row>
    <row r="183" spans="1:11">
      <c r="A183" s="19" t="s">
        <v>931</v>
      </c>
      <c r="B183" s="21"/>
      <c r="C183" s="21"/>
      <c r="D183" s="21"/>
      <c r="E183" s="21"/>
      <c r="F183" s="21"/>
      <c r="G183" s="32" t="s">
        <v>621</v>
      </c>
      <c r="H183" s="32" t="s">
        <v>621</v>
      </c>
      <c r="I183" s="32">
        <v>20</v>
      </c>
      <c r="J183" s="29" t="s">
        <v>932</v>
      </c>
      <c r="K183" s="29" t="s">
        <v>933</v>
      </c>
    </row>
    <row r="184" spans="1:11" ht="30">
      <c r="A184" s="19" t="s">
        <v>934</v>
      </c>
      <c r="B184" s="21"/>
      <c r="C184" s="21"/>
      <c r="D184" s="21"/>
      <c r="E184" s="21"/>
      <c r="F184" s="21"/>
      <c r="G184" s="32">
        <v>100</v>
      </c>
      <c r="H184" s="33">
        <v>0.9</v>
      </c>
      <c r="I184" s="32">
        <v>20</v>
      </c>
      <c r="J184" s="29" t="s">
        <v>615</v>
      </c>
      <c r="K184" s="29" t="s">
        <v>935</v>
      </c>
    </row>
    <row r="185" spans="1:11" ht="30">
      <c r="A185" s="19" t="s">
        <v>936</v>
      </c>
      <c r="B185" s="21" t="s">
        <v>1519</v>
      </c>
      <c r="C185" s="21" t="s">
        <v>1384</v>
      </c>
      <c r="D185" s="857" t="s">
        <v>1751</v>
      </c>
      <c r="E185" s="858"/>
      <c r="F185" s="859"/>
      <c r="G185" s="32" t="s">
        <v>621</v>
      </c>
      <c r="H185" s="33">
        <v>1</v>
      </c>
      <c r="I185" s="32">
        <v>15</v>
      </c>
      <c r="J185" s="29" t="s">
        <v>615</v>
      </c>
      <c r="K185" s="29" t="s">
        <v>937</v>
      </c>
    </row>
    <row r="186" spans="1:11">
      <c r="A186" s="19" t="s">
        <v>938</v>
      </c>
      <c r="B186" s="21"/>
      <c r="C186" s="21"/>
      <c r="D186" s="21"/>
      <c r="E186" s="21"/>
      <c r="F186" s="21"/>
      <c r="G186" s="32">
        <v>65</v>
      </c>
      <c r="H186" s="33">
        <v>1</v>
      </c>
      <c r="I186" s="32">
        <v>25</v>
      </c>
      <c r="J186" s="29" t="s">
        <v>615</v>
      </c>
      <c r="K186" s="29" t="s">
        <v>645</v>
      </c>
    </row>
    <row r="187" spans="1:11">
      <c r="A187" s="19" t="s">
        <v>939</v>
      </c>
      <c r="B187" s="21"/>
      <c r="C187" s="21"/>
      <c r="D187" s="21"/>
      <c r="E187" s="21"/>
      <c r="F187" s="21"/>
      <c r="G187" s="32" t="s">
        <v>621</v>
      </c>
      <c r="H187" s="33">
        <v>0.3</v>
      </c>
      <c r="I187" s="32">
        <v>5</v>
      </c>
      <c r="J187" s="29" t="s">
        <v>615</v>
      </c>
      <c r="K187" s="29" t="s">
        <v>850</v>
      </c>
    </row>
    <row r="188" spans="1:11">
      <c r="A188" s="19" t="s">
        <v>940</v>
      </c>
      <c r="B188" s="21"/>
      <c r="C188" s="21"/>
      <c r="D188" s="21"/>
      <c r="E188" s="21"/>
      <c r="F188" s="21"/>
      <c r="G188" s="32" t="s">
        <v>621</v>
      </c>
      <c r="H188" s="32" t="s">
        <v>621</v>
      </c>
      <c r="I188" s="32">
        <v>40</v>
      </c>
      <c r="J188" s="29" t="s">
        <v>622</v>
      </c>
      <c r="K188" s="29" t="s">
        <v>941</v>
      </c>
    </row>
    <row r="189" spans="1:11">
      <c r="A189" s="19" t="s">
        <v>942</v>
      </c>
      <c r="B189" s="21"/>
      <c r="C189" s="21"/>
      <c r="D189" s="21"/>
      <c r="E189" s="21"/>
      <c r="F189" s="21"/>
      <c r="G189" s="32">
        <v>150</v>
      </c>
      <c r="H189" s="33">
        <v>0.9</v>
      </c>
      <c r="I189" s="32">
        <v>5</v>
      </c>
      <c r="J189" s="29" t="s">
        <v>615</v>
      </c>
      <c r="K189" s="29" t="s">
        <v>679</v>
      </c>
    </row>
    <row r="190" spans="1:11">
      <c r="A190" s="19" t="s">
        <v>943</v>
      </c>
      <c r="B190" s="21"/>
      <c r="C190" s="21"/>
      <c r="D190" s="21"/>
      <c r="E190" s="21"/>
      <c r="F190" s="21"/>
      <c r="G190" s="32">
        <v>120</v>
      </c>
      <c r="H190" s="33">
        <v>0.8</v>
      </c>
      <c r="I190" s="32">
        <v>5</v>
      </c>
      <c r="J190" s="29" t="s">
        <v>615</v>
      </c>
      <c r="K190" s="29" t="s">
        <v>645</v>
      </c>
    </row>
    <row r="191" spans="1:11">
      <c r="A191" s="19" t="s">
        <v>944</v>
      </c>
      <c r="B191" s="21" t="s">
        <v>11</v>
      </c>
      <c r="C191" s="21" t="s">
        <v>1384</v>
      </c>
      <c r="D191" s="21">
        <v>68</v>
      </c>
      <c r="E191" s="21">
        <v>0</v>
      </c>
      <c r="F191" s="21">
        <v>0</v>
      </c>
      <c r="G191" s="32">
        <v>150</v>
      </c>
      <c r="H191" s="33">
        <v>0.9</v>
      </c>
      <c r="I191" s="32">
        <v>5</v>
      </c>
      <c r="J191" s="29" t="s">
        <v>615</v>
      </c>
      <c r="K191" s="29" t="s">
        <v>679</v>
      </c>
    </row>
    <row r="192" spans="1:11">
      <c r="A192" s="19" t="s">
        <v>945</v>
      </c>
      <c r="B192" s="21"/>
      <c r="C192" s="21"/>
      <c r="D192" s="21"/>
      <c r="E192" s="21"/>
      <c r="F192" s="21"/>
      <c r="G192" s="32">
        <v>80</v>
      </c>
      <c r="H192" s="33">
        <v>0.9</v>
      </c>
      <c r="I192" s="32">
        <v>15</v>
      </c>
      <c r="J192" s="29" t="s">
        <v>615</v>
      </c>
      <c r="K192" s="29" t="s">
        <v>689</v>
      </c>
    </row>
    <row r="193" spans="1:11">
      <c r="A193" s="19" t="s">
        <v>946</v>
      </c>
      <c r="B193" s="21"/>
      <c r="C193" s="21"/>
      <c r="D193" s="21"/>
      <c r="E193" s="21"/>
      <c r="F193" s="21"/>
      <c r="G193" s="32">
        <v>90</v>
      </c>
      <c r="H193" s="33">
        <v>1</v>
      </c>
      <c r="I193" s="32">
        <v>10</v>
      </c>
      <c r="J193" s="29" t="s">
        <v>618</v>
      </c>
      <c r="K193" s="29" t="s">
        <v>645</v>
      </c>
    </row>
    <row r="194" spans="1:11">
      <c r="A194" s="19" t="s">
        <v>947</v>
      </c>
      <c r="B194" s="21"/>
      <c r="C194" s="21"/>
      <c r="D194" s="21"/>
      <c r="E194" s="21"/>
      <c r="F194" s="21"/>
      <c r="G194" s="32" t="s">
        <v>621</v>
      </c>
      <c r="H194" s="33">
        <v>0.6</v>
      </c>
      <c r="I194" s="32">
        <v>20</v>
      </c>
      <c r="J194" s="29" t="s">
        <v>615</v>
      </c>
      <c r="K194" s="29" t="s">
        <v>892</v>
      </c>
    </row>
    <row r="195" spans="1:11" ht="30">
      <c r="A195" s="19" t="s">
        <v>948</v>
      </c>
      <c r="B195" s="21"/>
      <c r="C195" s="21"/>
      <c r="D195" s="21"/>
      <c r="E195" s="21"/>
      <c r="F195" s="21"/>
      <c r="G195" s="32">
        <v>30</v>
      </c>
      <c r="H195" s="33">
        <v>0.9</v>
      </c>
      <c r="I195" s="32">
        <v>20</v>
      </c>
      <c r="J195" s="29" t="s">
        <v>615</v>
      </c>
      <c r="K195" s="29" t="s">
        <v>949</v>
      </c>
    </row>
    <row r="196" spans="1:11">
      <c r="A196" s="19" t="s">
        <v>950</v>
      </c>
      <c r="B196" s="21" t="s">
        <v>10</v>
      </c>
      <c r="C196" s="21" t="s">
        <v>1384</v>
      </c>
      <c r="D196" s="21">
        <v>95</v>
      </c>
      <c r="E196" s="46">
        <v>10</v>
      </c>
      <c r="F196" s="21">
        <v>0</v>
      </c>
      <c r="G196" s="32">
        <v>95</v>
      </c>
      <c r="H196" s="33">
        <v>1</v>
      </c>
      <c r="I196" s="32">
        <v>10</v>
      </c>
      <c r="J196" s="29" t="s">
        <v>615</v>
      </c>
      <c r="K196" s="29" t="s">
        <v>683</v>
      </c>
    </row>
    <row r="197" spans="1:11" ht="30">
      <c r="A197" s="19" t="s">
        <v>951</v>
      </c>
      <c r="B197" s="21" t="s">
        <v>10</v>
      </c>
      <c r="C197" s="21" t="s">
        <v>1383</v>
      </c>
      <c r="D197" s="21">
        <v>62</v>
      </c>
      <c r="E197" s="46" t="s">
        <v>1770</v>
      </c>
      <c r="F197" s="21">
        <v>0</v>
      </c>
      <c r="G197" s="32">
        <v>65</v>
      </c>
      <c r="H197" s="33">
        <v>0.95</v>
      </c>
      <c r="I197" s="32">
        <v>15</v>
      </c>
      <c r="J197" s="29" t="s">
        <v>615</v>
      </c>
      <c r="K197" s="29" t="s">
        <v>952</v>
      </c>
    </row>
    <row r="198" spans="1:11">
      <c r="A198" s="19" t="s">
        <v>953</v>
      </c>
      <c r="B198" s="21" t="s">
        <v>10</v>
      </c>
      <c r="C198" s="21" t="s">
        <v>1383</v>
      </c>
      <c r="D198" s="21">
        <v>75</v>
      </c>
      <c r="E198" s="46">
        <v>10</v>
      </c>
      <c r="F198" s="21">
        <v>0</v>
      </c>
      <c r="G198" s="32">
        <v>75</v>
      </c>
      <c r="H198" s="33">
        <v>1</v>
      </c>
      <c r="I198" s="32">
        <v>15</v>
      </c>
      <c r="J198" s="29" t="s">
        <v>615</v>
      </c>
      <c r="K198" s="29" t="s">
        <v>683</v>
      </c>
    </row>
    <row r="199" spans="1:11" s="24" customFormat="1">
      <c r="A199" s="22" t="s">
        <v>954</v>
      </c>
      <c r="B199" s="23" t="s">
        <v>10</v>
      </c>
      <c r="C199" s="23" t="s">
        <v>1383</v>
      </c>
      <c r="D199" s="23">
        <v>70</v>
      </c>
      <c r="E199" s="23">
        <v>0</v>
      </c>
      <c r="F199" s="23">
        <v>1</v>
      </c>
      <c r="G199" s="34">
        <v>40</v>
      </c>
      <c r="H199" s="35">
        <v>1</v>
      </c>
      <c r="I199" s="34">
        <v>30</v>
      </c>
      <c r="J199" s="30" t="s">
        <v>615</v>
      </c>
      <c r="K199" s="30" t="s">
        <v>641</v>
      </c>
    </row>
    <row r="200" spans="1:11">
      <c r="A200" s="19" t="s">
        <v>955</v>
      </c>
      <c r="B200" s="21" t="s">
        <v>10</v>
      </c>
      <c r="C200" s="21" t="s">
        <v>1383</v>
      </c>
      <c r="D200" s="21">
        <v>30</v>
      </c>
      <c r="E200" s="21">
        <v>0</v>
      </c>
      <c r="F200" s="21">
        <v>0</v>
      </c>
      <c r="G200" s="32">
        <v>10</v>
      </c>
      <c r="H200" s="33">
        <v>1</v>
      </c>
      <c r="I200" s="32">
        <v>30</v>
      </c>
      <c r="J200" s="29" t="s">
        <v>615</v>
      </c>
      <c r="K200" s="29" t="s">
        <v>647</v>
      </c>
    </row>
    <row r="201" spans="1:11">
      <c r="A201" s="19" t="s">
        <v>956</v>
      </c>
      <c r="B201" s="21" t="s">
        <v>10</v>
      </c>
      <c r="C201" s="21" t="s">
        <v>1384</v>
      </c>
      <c r="D201" s="21">
        <v>52</v>
      </c>
      <c r="E201" s="47">
        <v>10</v>
      </c>
      <c r="F201" s="21">
        <v>0</v>
      </c>
      <c r="G201" s="32">
        <v>55</v>
      </c>
      <c r="H201" s="33">
        <v>0.95</v>
      </c>
      <c r="I201" s="32">
        <v>15</v>
      </c>
      <c r="J201" s="29" t="s">
        <v>618</v>
      </c>
      <c r="K201" s="29" t="s">
        <v>957</v>
      </c>
    </row>
    <row r="202" spans="1:11">
      <c r="A202" s="19" t="s">
        <v>958</v>
      </c>
      <c r="B202" s="21"/>
      <c r="C202" s="21"/>
      <c r="D202" s="21"/>
      <c r="E202" s="21"/>
      <c r="F202" s="21"/>
      <c r="G202" s="32" t="s">
        <v>621</v>
      </c>
      <c r="H202" s="32" t="s">
        <v>621</v>
      </c>
      <c r="I202" s="32">
        <v>10</v>
      </c>
      <c r="J202" s="29" t="s">
        <v>622</v>
      </c>
      <c r="K202" s="29" t="s">
        <v>959</v>
      </c>
    </row>
    <row r="203" spans="1:11" ht="30">
      <c r="A203" s="19" t="s">
        <v>960</v>
      </c>
      <c r="B203" s="21" t="s">
        <v>8</v>
      </c>
      <c r="C203" s="21" t="s">
        <v>1734</v>
      </c>
      <c r="D203" s="21">
        <v>0</v>
      </c>
      <c r="E203" s="44">
        <v>6</v>
      </c>
      <c r="F203" s="21">
        <v>0</v>
      </c>
      <c r="G203" s="32" t="s">
        <v>621</v>
      </c>
      <c r="H203" s="32" t="s">
        <v>621</v>
      </c>
      <c r="I203" s="32">
        <v>20</v>
      </c>
      <c r="J203" s="29" t="s">
        <v>622</v>
      </c>
      <c r="K203" s="29" t="s">
        <v>961</v>
      </c>
    </row>
    <row r="204" spans="1:11">
      <c r="A204" s="19" t="s">
        <v>962</v>
      </c>
      <c r="B204" s="21" t="s">
        <v>15</v>
      </c>
      <c r="C204" s="21" t="s">
        <v>1386</v>
      </c>
      <c r="D204" s="21">
        <v>0</v>
      </c>
      <c r="E204" s="47">
        <v>20</v>
      </c>
      <c r="F204" s="21">
        <v>0</v>
      </c>
      <c r="G204" s="32" t="s">
        <v>621</v>
      </c>
      <c r="H204" s="32" t="s">
        <v>621</v>
      </c>
      <c r="I204" s="32">
        <v>15</v>
      </c>
      <c r="J204" s="29" t="s">
        <v>622</v>
      </c>
      <c r="K204" s="29" t="s">
        <v>623</v>
      </c>
    </row>
    <row r="205" spans="1:11">
      <c r="A205" s="19" t="s">
        <v>963</v>
      </c>
      <c r="B205" s="21" t="s">
        <v>15</v>
      </c>
      <c r="C205" s="21" t="s">
        <v>1383</v>
      </c>
      <c r="D205" s="21">
        <v>80</v>
      </c>
      <c r="E205" s="46">
        <v>30</v>
      </c>
      <c r="F205" s="21">
        <v>0</v>
      </c>
      <c r="G205" s="32">
        <v>80</v>
      </c>
      <c r="H205" s="33">
        <v>1</v>
      </c>
      <c r="I205" s="32">
        <v>15</v>
      </c>
      <c r="J205" s="29" t="s">
        <v>615</v>
      </c>
      <c r="K205" s="29" t="s">
        <v>635</v>
      </c>
    </row>
    <row r="206" spans="1:11">
      <c r="A206" s="19" t="s">
        <v>964</v>
      </c>
      <c r="B206" s="21" t="s">
        <v>15</v>
      </c>
      <c r="C206" s="21" t="s">
        <v>1383</v>
      </c>
      <c r="D206" s="21">
        <v>75</v>
      </c>
      <c r="E206" s="47">
        <v>10</v>
      </c>
      <c r="F206" s="21">
        <v>0</v>
      </c>
      <c r="G206" s="32">
        <v>100</v>
      </c>
      <c r="H206" s="33">
        <v>0.75</v>
      </c>
      <c r="I206" s="32">
        <v>15</v>
      </c>
      <c r="J206" s="29" t="s">
        <v>615</v>
      </c>
      <c r="K206" s="29" t="s">
        <v>965</v>
      </c>
    </row>
    <row r="207" spans="1:11" ht="30">
      <c r="A207" s="19" t="s">
        <v>966</v>
      </c>
      <c r="B207" s="21" t="s">
        <v>1519</v>
      </c>
      <c r="C207" s="21" t="s">
        <v>1384</v>
      </c>
      <c r="D207" s="21">
        <v>100</v>
      </c>
      <c r="E207" s="21">
        <v>0</v>
      </c>
      <c r="F207" s="21">
        <v>0</v>
      </c>
      <c r="G207" s="32">
        <v>100</v>
      </c>
      <c r="H207" s="33">
        <v>1</v>
      </c>
      <c r="I207" s="32">
        <v>10</v>
      </c>
      <c r="J207" s="29" t="s">
        <v>615</v>
      </c>
      <c r="K207" s="29" t="s">
        <v>967</v>
      </c>
    </row>
    <row r="208" spans="1:11" ht="30">
      <c r="A208" s="19" t="s">
        <v>968</v>
      </c>
      <c r="B208" s="21"/>
      <c r="C208" s="21"/>
      <c r="D208" s="21"/>
      <c r="E208" s="21"/>
      <c r="F208" s="21"/>
      <c r="G208" s="32">
        <v>85</v>
      </c>
      <c r="H208" s="33">
        <v>0.95</v>
      </c>
      <c r="I208" s="32">
        <v>25</v>
      </c>
      <c r="J208" s="29" t="s">
        <v>615</v>
      </c>
      <c r="K208" s="29" t="s">
        <v>935</v>
      </c>
    </row>
    <row r="209" spans="1:11">
      <c r="A209" s="19" t="s">
        <v>969</v>
      </c>
      <c r="B209" s="21"/>
      <c r="C209" s="21"/>
      <c r="D209" s="21"/>
      <c r="E209" s="21"/>
      <c r="F209" s="21"/>
      <c r="G209" s="32">
        <v>50</v>
      </c>
      <c r="H209" s="33">
        <v>1</v>
      </c>
      <c r="I209" s="32">
        <v>25</v>
      </c>
      <c r="J209" s="29" t="s">
        <v>615</v>
      </c>
      <c r="K209" s="29" t="s">
        <v>630</v>
      </c>
    </row>
    <row r="210" spans="1:11">
      <c r="A210" s="19" t="s">
        <v>970</v>
      </c>
      <c r="B210" s="21"/>
      <c r="C210" s="21"/>
      <c r="D210" s="21"/>
      <c r="E210" s="21"/>
      <c r="F210" s="21"/>
      <c r="G210" s="32" t="s">
        <v>621</v>
      </c>
      <c r="H210" s="33">
        <v>0.8</v>
      </c>
      <c r="I210" s="32">
        <v>15</v>
      </c>
      <c r="J210" s="29" t="s">
        <v>615</v>
      </c>
      <c r="K210" s="29" t="s">
        <v>971</v>
      </c>
    </row>
    <row r="211" spans="1:11">
      <c r="A211" s="19" t="s">
        <v>972</v>
      </c>
      <c r="B211" s="21" t="s">
        <v>1</v>
      </c>
      <c r="C211" s="21" t="s">
        <v>1383</v>
      </c>
      <c r="D211" s="21">
        <v>20</v>
      </c>
      <c r="E211" s="47">
        <v>10</v>
      </c>
      <c r="F211" s="21">
        <v>0</v>
      </c>
      <c r="G211" s="32">
        <v>20</v>
      </c>
      <c r="H211" s="33">
        <v>1</v>
      </c>
      <c r="I211" s="32">
        <v>20</v>
      </c>
      <c r="J211" s="29" t="s">
        <v>615</v>
      </c>
      <c r="K211" s="29" t="s">
        <v>973</v>
      </c>
    </row>
    <row r="212" spans="1:11" ht="30">
      <c r="A212" s="19" t="s">
        <v>974</v>
      </c>
      <c r="B212" s="21"/>
      <c r="C212" s="21"/>
      <c r="D212" s="21"/>
      <c r="E212" s="21"/>
      <c r="F212" s="21"/>
      <c r="G212" s="32">
        <v>130</v>
      </c>
      <c r="H212" s="33">
        <v>1</v>
      </c>
      <c r="I212" s="32">
        <v>5</v>
      </c>
      <c r="J212" s="29" t="s">
        <v>615</v>
      </c>
      <c r="K212" s="29" t="s">
        <v>975</v>
      </c>
    </row>
    <row r="213" spans="1:11">
      <c r="A213" s="19" t="s">
        <v>976</v>
      </c>
      <c r="B213" s="21"/>
      <c r="C213" s="21"/>
      <c r="D213" s="21"/>
      <c r="E213" s="21"/>
      <c r="F213" s="21"/>
      <c r="G213" s="32">
        <v>80</v>
      </c>
      <c r="H213" s="33">
        <v>1</v>
      </c>
      <c r="I213" s="32">
        <v>15</v>
      </c>
      <c r="J213" s="29" t="s">
        <v>779</v>
      </c>
      <c r="K213" s="29" t="s">
        <v>977</v>
      </c>
    </row>
    <row r="214" spans="1:11">
      <c r="A214" s="19" t="s">
        <v>978</v>
      </c>
      <c r="B214" s="21"/>
      <c r="C214" s="21"/>
      <c r="D214" s="21"/>
      <c r="E214" s="21"/>
      <c r="F214" s="21"/>
      <c r="G214" s="32">
        <v>90</v>
      </c>
      <c r="H214" s="33">
        <v>1</v>
      </c>
      <c r="I214" s="32">
        <v>15</v>
      </c>
      <c r="J214" s="29" t="s">
        <v>615</v>
      </c>
      <c r="K214" s="29" t="s">
        <v>630</v>
      </c>
    </row>
    <row r="215" spans="1:11">
      <c r="A215" s="19" t="s">
        <v>979</v>
      </c>
      <c r="B215" s="21" t="s">
        <v>8</v>
      </c>
      <c r="C215" s="21" t="s">
        <v>1384</v>
      </c>
      <c r="D215" s="21">
        <v>126</v>
      </c>
      <c r="E215" s="47">
        <v>-20</v>
      </c>
      <c r="F215" s="21">
        <v>0</v>
      </c>
      <c r="G215" s="32">
        <v>140</v>
      </c>
      <c r="H215" s="33">
        <v>0.9</v>
      </c>
      <c r="I215" s="32">
        <v>5</v>
      </c>
      <c r="J215" s="29" t="s">
        <v>615</v>
      </c>
      <c r="K215" s="29" t="s">
        <v>980</v>
      </c>
    </row>
    <row r="216" spans="1:11">
      <c r="A216" s="19" t="s">
        <v>981</v>
      </c>
      <c r="B216" s="21"/>
      <c r="C216" s="21"/>
      <c r="D216" s="21"/>
      <c r="E216" s="21"/>
      <c r="F216" s="21"/>
      <c r="G216" s="32">
        <v>20</v>
      </c>
      <c r="H216" s="33">
        <v>1</v>
      </c>
      <c r="I216" s="32">
        <v>15</v>
      </c>
      <c r="J216" s="29" t="s">
        <v>615</v>
      </c>
      <c r="K216" s="29" t="s">
        <v>805</v>
      </c>
    </row>
    <row r="217" spans="1:11">
      <c r="A217" s="19" t="s">
        <v>982</v>
      </c>
      <c r="B217" s="21" t="s">
        <v>8</v>
      </c>
      <c r="C217" s="21" t="s">
        <v>1734</v>
      </c>
      <c r="D217" s="21">
        <v>0</v>
      </c>
      <c r="E217" s="44">
        <v>11</v>
      </c>
      <c r="F217" s="21">
        <v>0</v>
      </c>
      <c r="G217" s="32" t="s">
        <v>621</v>
      </c>
      <c r="H217" s="33">
        <v>0.9</v>
      </c>
      <c r="I217" s="32">
        <v>10</v>
      </c>
      <c r="J217" s="29" t="s">
        <v>615</v>
      </c>
      <c r="K217" s="29" t="s">
        <v>983</v>
      </c>
    </row>
    <row r="218" spans="1:11">
      <c r="A218" s="19" t="s">
        <v>984</v>
      </c>
      <c r="B218" s="21"/>
      <c r="C218" s="21"/>
      <c r="D218" s="21"/>
      <c r="E218" s="21"/>
      <c r="F218" s="21"/>
      <c r="G218" s="32" t="s">
        <v>621</v>
      </c>
      <c r="H218" s="33">
        <v>1</v>
      </c>
      <c r="I218" s="32">
        <v>30</v>
      </c>
      <c r="J218" s="29" t="s">
        <v>618</v>
      </c>
      <c r="K218" s="29" t="s">
        <v>985</v>
      </c>
    </row>
    <row r="219" spans="1:11">
      <c r="A219" s="19" t="s">
        <v>986</v>
      </c>
      <c r="B219" s="21"/>
      <c r="C219" s="21"/>
      <c r="D219" s="21"/>
      <c r="E219" s="21"/>
      <c r="F219" s="21"/>
      <c r="G219" s="32">
        <v>20</v>
      </c>
      <c r="H219" s="33">
        <v>1</v>
      </c>
      <c r="I219" s="32">
        <v>30</v>
      </c>
      <c r="J219" s="29" t="s">
        <v>615</v>
      </c>
      <c r="K219" s="29" t="s">
        <v>687</v>
      </c>
    </row>
    <row r="220" spans="1:11" ht="30">
      <c r="A220" s="19" t="s">
        <v>987</v>
      </c>
      <c r="B220" s="21" t="s">
        <v>13</v>
      </c>
      <c r="C220" s="21" t="s">
        <v>1386</v>
      </c>
      <c r="D220" s="21">
        <v>0</v>
      </c>
      <c r="E220" s="47">
        <v>50</v>
      </c>
      <c r="F220" s="21">
        <v>0</v>
      </c>
      <c r="G220" s="32" t="s">
        <v>621</v>
      </c>
      <c r="H220" s="32" t="s">
        <v>621</v>
      </c>
      <c r="I220" s="32">
        <v>30</v>
      </c>
      <c r="J220" s="29" t="s">
        <v>649</v>
      </c>
      <c r="K220" s="29" t="s">
        <v>988</v>
      </c>
    </row>
    <row r="221" spans="1:11">
      <c r="A221" s="19" t="s">
        <v>989</v>
      </c>
      <c r="B221" s="21"/>
      <c r="C221" s="21"/>
      <c r="D221" s="21"/>
      <c r="E221" s="21"/>
      <c r="F221" s="21"/>
      <c r="G221" s="32" t="s">
        <v>621</v>
      </c>
      <c r="H221" s="32" t="s">
        <v>621</v>
      </c>
      <c r="I221" s="32">
        <v>5</v>
      </c>
      <c r="J221" s="29" t="s">
        <v>615</v>
      </c>
      <c r="K221" s="29" t="s">
        <v>990</v>
      </c>
    </row>
    <row r="222" spans="1:11">
      <c r="A222" s="19" t="s">
        <v>991</v>
      </c>
      <c r="B222" s="21"/>
      <c r="C222" s="21"/>
      <c r="D222" s="21"/>
      <c r="E222" s="21"/>
      <c r="F222" s="21"/>
      <c r="G222" s="32" t="s">
        <v>621</v>
      </c>
      <c r="H222" s="33">
        <v>0.75</v>
      </c>
      <c r="I222" s="32">
        <v>10</v>
      </c>
      <c r="J222" s="29" t="s">
        <v>615</v>
      </c>
      <c r="K222" s="29" t="s">
        <v>892</v>
      </c>
    </row>
    <row r="223" spans="1:11">
      <c r="A223" s="19" t="s">
        <v>992</v>
      </c>
      <c r="B223" s="21" t="s">
        <v>4</v>
      </c>
      <c r="C223" s="21" t="s">
        <v>1383</v>
      </c>
      <c r="D223" s="21">
        <v>80</v>
      </c>
      <c r="E223" s="21">
        <v>0</v>
      </c>
      <c r="F223" s="21">
        <v>0</v>
      </c>
      <c r="G223" s="32" t="s">
        <v>621</v>
      </c>
      <c r="H223" s="33">
        <v>1</v>
      </c>
      <c r="I223" s="32">
        <v>20</v>
      </c>
      <c r="J223" s="29" t="s">
        <v>615</v>
      </c>
      <c r="K223" s="29" t="s">
        <v>890</v>
      </c>
    </row>
    <row r="224" spans="1:11">
      <c r="A224" s="19" t="s">
        <v>993</v>
      </c>
      <c r="B224" s="21"/>
      <c r="C224" s="21"/>
      <c r="D224" s="21"/>
      <c r="E224" s="21"/>
      <c r="F224" s="21"/>
      <c r="G224" s="32" t="s">
        <v>621</v>
      </c>
      <c r="H224" s="32" t="s">
        <v>621</v>
      </c>
      <c r="I224" s="32">
        <v>30</v>
      </c>
      <c r="J224" s="29" t="s">
        <v>649</v>
      </c>
      <c r="K224" s="29" t="s">
        <v>994</v>
      </c>
    </row>
    <row r="225" spans="1:11" ht="30">
      <c r="A225" s="19" t="s">
        <v>995</v>
      </c>
      <c r="B225" s="21"/>
      <c r="C225" s="21"/>
      <c r="D225" s="21"/>
      <c r="E225" s="21"/>
      <c r="F225" s="21"/>
      <c r="G225" s="32" t="s">
        <v>621</v>
      </c>
      <c r="H225" s="32" t="s">
        <v>621</v>
      </c>
      <c r="I225" s="32">
        <v>10</v>
      </c>
      <c r="J225" s="29" t="s">
        <v>622</v>
      </c>
      <c r="K225" s="29" t="s">
        <v>996</v>
      </c>
    </row>
    <row r="226" spans="1:11">
      <c r="A226" s="19" t="s">
        <v>997</v>
      </c>
      <c r="B226" s="21"/>
      <c r="C226" s="21"/>
      <c r="D226" s="21"/>
      <c r="E226" s="21"/>
      <c r="F226" s="21"/>
      <c r="G226" s="32">
        <v>70</v>
      </c>
      <c r="H226" s="33">
        <v>1</v>
      </c>
      <c r="I226" s="32">
        <v>5</v>
      </c>
      <c r="J226" s="29" t="s">
        <v>615</v>
      </c>
      <c r="K226" s="29" t="s">
        <v>998</v>
      </c>
    </row>
    <row r="227" spans="1:11">
      <c r="A227" s="19" t="s">
        <v>999</v>
      </c>
      <c r="B227" s="21"/>
      <c r="C227" s="21"/>
      <c r="D227" s="21"/>
      <c r="E227" s="21"/>
      <c r="F227" s="21"/>
      <c r="G227" s="32">
        <v>40</v>
      </c>
      <c r="H227" s="33">
        <v>1</v>
      </c>
      <c r="I227" s="32">
        <v>30</v>
      </c>
      <c r="J227" s="29" t="s">
        <v>615</v>
      </c>
      <c r="K227" s="29" t="s">
        <v>641</v>
      </c>
    </row>
    <row r="228" spans="1:11" ht="30">
      <c r="A228" s="19" t="s">
        <v>1000</v>
      </c>
      <c r="B228" s="21" t="s">
        <v>13</v>
      </c>
      <c r="C228" s="21" t="s">
        <v>1386</v>
      </c>
      <c r="D228" s="21">
        <v>0</v>
      </c>
      <c r="E228" s="47">
        <v>20</v>
      </c>
      <c r="F228" s="21">
        <v>0</v>
      </c>
      <c r="G228" s="32" t="s">
        <v>621</v>
      </c>
      <c r="H228" s="32" t="s">
        <v>621</v>
      </c>
      <c r="I228" s="32">
        <v>15</v>
      </c>
      <c r="J228" s="29" t="s">
        <v>652</v>
      </c>
      <c r="K228" s="29" t="s">
        <v>1001</v>
      </c>
    </row>
    <row r="229" spans="1:11">
      <c r="A229" s="19" t="s">
        <v>1002</v>
      </c>
      <c r="B229" s="21"/>
      <c r="C229" s="21"/>
      <c r="D229" s="21"/>
      <c r="E229" s="21"/>
      <c r="F229" s="21"/>
      <c r="G229" s="32">
        <v>60</v>
      </c>
      <c r="H229" s="32" t="s">
        <v>621</v>
      </c>
      <c r="I229" s="32">
        <v>20</v>
      </c>
      <c r="J229" s="29" t="s">
        <v>615</v>
      </c>
      <c r="K229" s="29" t="s">
        <v>628</v>
      </c>
    </row>
    <row r="230" spans="1:11">
      <c r="A230" s="19" t="s">
        <v>1003</v>
      </c>
      <c r="B230" s="21"/>
      <c r="C230" s="21"/>
      <c r="D230" s="21"/>
      <c r="E230" s="21"/>
      <c r="F230" s="21"/>
      <c r="G230" s="32">
        <v>120</v>
      </c>
      <c r="H230" s="33">
        <v>0.7</v>
      </c>
      <c r="I230" s="32">
        <v>5</v>
      </c>
      <c r="J230" s="29" t="s">
        <v>615</v>
      </c>
      <c r="K230" s="29" t="s">
        <v>676</v>
      </c>
    </row>
    <row r="231" spans="1:11">
      <c r="A231" s="19" t="s">
        <v>1004</v>
      </c>
      <c r="B231" s="21"/>
      <c r="C231" s="21"/>
      <c r="D231" s="21"/>
      <c r="E231" s="21"/>
      <c r="F231" s="21"/>
      <c r="G231" s="32">
        <v>60</v>
      </c>
      <c r="H231" s="32" t="s">
        <v>621</v>
      </c>
      <c r="I231" s="32">
        <v>20</v>
      </c>
      <c r="J231" s="29" t="s">
        <v>615</v>
      </c>
      <c r="K231" s="29" t="s">
        <v>628</v>
      </c>
    </row>
    <row r="232" spans="1:11" ht="30">
      <c r="A232" s="19" t="s">
        <v>1005</v>
      </c>
      <c r="B232" s="21" t="s">
        <v>3</v>
      </c>
      <c r="C232" s="21" t="s">
        <v>1386</v>
      </c>
      <c r="D232" s="21">
        <v>0</v>
      </c>
      <c r="E232" s="47">
        <v>20</v>
      </c>
      <c r="F232" s="21">
        <v>0</v>
      </c>
      <c r="G232" s="32" t="s">
        <v>621</v>
      </c>
      <c r="H232" s="32" t="s">
        <v>621</v>
      </c>
      <c r="I232" s="32">
        <v>10</v>
      </c>
      <c r="J232" s="29" t="s">
        <v>622</v>
      </c>
      <c r="K232" s="29" t="s">
        <v>1006</v>
      </c>
    </row>
    <row r="233" spans="1:11">
      <c r="A233" s="19" t="s">
        <v>1007</v>
      </c>
      <c r="B233" s="21"/>
      <c r="C233" s="21"/>
      <c r="D233" s="21"/>
      <c r="E233" s="21"/>
      <c r="F233" s="21"/>
      <c r="G233" s="32" t="s">
        <v>621</v>
      </c>
      <c r="H233" s="33">
        <v>1</v>
      </c>
      <c r="I233" s="32">
        <v>30</v>
      </c>
      <c r="J233" s="29" t="s">
        <v>779</v>
      </c>
      <c r="K233" s="29" t="s">
        <v>1008</v>
      </c>
    </row>
    <row r="234" spans="1:11" ht="30">
      <c r="A234" s="19" t="s">
        <v>1009</v>
      </c>
      <c r="B234" s="21"/>
      <c r="C234" s="21"/>
      <c r="D234" s="21"/>
      <c r="E234" s="21"/>
      <c r="F234" s="21"/>
      <c r="G234" s="32" t="s">
        <v>621</v>
      </c>
      <c r="H234" s="32" t="s">
        <v>621</v>
      </c>
      <c r="I234" s="32">
        <v>20</v>
      </c>
      <c r="J234" s="29" t="s">
        <v>1010</v>
      </c>
      <c r="K234" s="29" t="s">
        <v>1011</v>
      </c>
    </row>
    <row r="235" spans="1:11">
      <c r="A235" s="19" t="s">
        <v>1012</v>
      </c>
      <c r="B235" s="21" t="s">
        <v>11</v>
      </c>
      <c r="C235" s="21" t="s">
        <v>1386</v>
      </c>
      <c r="D235" s="21">
        <v>0</v>
      </c>
      <c r="E235" s="47">
        <v>20</v>
      </c>
      <c r="F235" s="21">
        <v>0</v>
      </c>
      <c r="G235" s="32" t="s">
        <v>621</v>
      </c>
      <c r="H235" s="32" t="s">
        <v>621</v>
      </c>
      <c r="I235" s="32">
        <v>5</v>
      </c>
      <c r="J235" s="29" t="s">
        <v>615</v>
      </c>
      <c r="K235" s="29" t="s">
        <v>685</v>
      </c>
    </row>
    <row r="236" spans="1:11">
      <c r="A236" s="19" t="s">
        <v>1013</v>
      </c>
      <c r="B236" s="21"/>
      <c r="C236" s="21"/>
      <c r="D236" s="21"/>
      <c r="E236" s="21"/>
      <c r="F236" s="21"/>
      <c r="G236" s="32" t="s">
        <v>621</v>
      </c>
      <c r="H236" s="32" t="s">
        <v>621</v>
      </c>
      <c r="I236" s="32">
        <v>40</v>
      </c>
      <c r="J236" s="29" t="s">
        <v>622</v>
      </c>
      <c r="K236" s="29" t="s">
        <v>941</v>
      </c>
    </row>
    <row r="237" spans="1:11">
      <c r="A237" s="19" t="s">
        <v>1014</v>
      </c>
      <c r="B237" s="21"/>
      <c r="C237" s="21"/>
      <c r="D237" s="21"/>
      <c r="E237" s="21"/>
      <c r="F237" s="21"/>
      <c r="G237" s="32">
        <v>40</v>
      </c>
      <c r="H237" s="33">
        <v>1</v>
      </c>
      <c r="I237" s="32">
        <v>15</v>
      </c>
      <c r="J237" s="29" t="s">
        <v>615</v>
      </c>
      <c r="K237" s="29" t="s">
        <v>805</v>
      </c>
    </row>
    <row r="238" spans="1:11">
      <c r="A238" s="19" t="s">
        <v>1015</v>
      </c>
      <c r="B238" s="21"/>
      <c r="C238" s="21"/>
      <c r="D238" s="21"/>
      <c r="E238" s="21"/>
      <c r="F238" s="21"/>
      <c r="G238" s="32">
        <v>120</v>
      </c>
      <c r="H238" s="33">
        <v>0.75</v>
      </c>
      <c r="I238" s="32">
        <v>5</v>
      </c>
      <c r="J238" s="29" t="s">
        <v>615</v>
      </c>
      <c r="K238" s="29" t="s">
        <v>645</v>
      </c>
    </row>
    <row r="239" spans="1:11">
      <c r="A239" s="19" t="s">
        <v>1016</v>
      </c>
      <c r="B239" s="21"/>
      <c r="C239" s="21"/>
      <c r="D239" s="21"/>
      <c r="E239" s="21"/>
      <c r="F239" s="21"/>
      <c r="G239" s="32">
        <v>80</v>
      </c>
      <c r="H239" s="33">
        <v>0.85</v>
      </c>
      <c r="I239" s="32">
        <v>20</v>
      </c>
      <c r="J239" s="29" t="s">
        <v>615</v>
      </c>
      <c r="K239" s="29" t="s">
        <v>645</v>
      </c>
    </row>
    <row r="240" spans="1:11">
      <c r="A240" s="19" t="s">
        <v>1017</v>
      </c>
      <c r="B240" s="21" t="s">
        <v>0</v>
      </c>
      <c r="C240" s="21" t="s">
        <v>1383</v>
      </c>
      <c r="D240" s="21">
        <v>102</v>
      </c>
      <c r="E240" s="21">
        <v>0</v>
      </c>
      <c r="F240" s="21">
        <v>0</v>
      </c>
      <c r="G240" s="32">
        <v>120</v>
      </c>
      <c r="H240" s="33">
        <v>0.85</v>
      </c>
      <c r="I240" s="32">
        <v>10</v>
      </c>
      <c r="J240" s="29" t="s">
        <v>615</v>
      </c>
      <c r="K240" s="29" t="s">
        <v>645</v>
      </c>
    </row>
    <row r="241" spans="1:11" ht="30">
      <c r="A241" s="19" t="s">
        <v>1018</v>
      </c>
      <c r="B241" s="21"/>
      <c r="C241" s="21"/>
      <c r="D241" s="21"/>
      <c r="E241" s="21"/>
      <c r="F241" s="21"/>
      <c r="G241" s="32" t="s">
        <v>621</v>
      </c>
      <c r="H241" s="33">
        <v>1</v>
      </c>
      <c r="I241" s="32">
        <v>10</v>
      </c>
      <c r="J241" s="29" t="s">
        <v>615</v>
      </c>
      <c r="K241" s="29" t="s">
        <v>1019</v>
      </c>
    </row>
    <row r="242" spans="1:11" ht="30">
      <c r="A242" s="19" t="s">
        <v>1020</v>
      </c>
      <c r="B242" s="21"/>
      <c r="C242" s="21"/>
      <c r="D242" s="21"/>
      <c r="E242" s="21"/>
      <c r="F242" s="21"/>
      <c r="G242" s="32" t="s">
        <v>621</v>
      </c>
      <c r="H242" s="33">
        <v>1</v>
      </c>
      <c r="I242" s="32">
        <v>10</v>
      </c>
      <c r="J242" s="29" t="s">
        <v>652</v>
      </c>
      <c r="K242" s="29" t="s">
        <v>1021</v>
      </c>
    </row>
    <row r="243" spans="1:11">
      <c r="A243" s="19" t="s">
        <v>1022</v>
      </c>
      <c r="B243" s="21" t="s">
        <v>15</v>
      </c>
      <c r="C243" s="21" t="s">
        <v>1383</v>
      </c>
      <c r="D243" s="21">
        <v>48</v>
      </c>
      <c r="E243" s="47">
        <v>10</v>
      </c>
      <c r="F243" s="21">
        <v>0</v>
      </c>
      <c r="G243" s="32">
        <v>50</v>
      </c>
      <c r="H243" s="33">
        <v>0.95</v>
      </c>
      <c r="I243" s="32">
        <v>35</v>
      </c>
      <c r="J243" s="29" t="s">
        <v>615</v>
      </c>
      <c r="K243" s="29" t="s">
        <v>1023</v>
      </c>
    </row>
    <row r="244" spans="1:11">
      <c r="A244" s="19" t="s">
        <v>1024</v>
      </c>
      <c r="B244" s="21" t="s">
        <v>15</v>
      </c>
      <c r="C244" s="21" t="s">
        <v>1386</v>
      </c>
      <c r="D244" s="21">
        <v>0</v>
      </c>
      <c r="E244" s="47">
        <v>20</v>
      </c>
      <c r="F244" s="21">
        <v>0</v>
      </c>
      <c r="G244" s="32" t="s">
        <v>621</v>
      </c>
      <c r="H244" s="33">
        <v>0.85</v>
      </c>
      <c r="I244" s="32">
        <v>40</v>
      </c>
      <c r="J244" s="29" t="s">
        <v>615</v>
      </c>
      <c r="K244" s="29" t="s">
        <v>1025</v>
      </c>
    </row>
    <row r="245" spans="1:11">
      <c r="A245" s="19" t="s">
        <v>1026</v>
      </c>
      <c r="B245" s="21"/>
      <c r="C245" s="21"/>
      <c r="D245" s="21"/>
      <c r="E245" s="21"/>
      <c r="F245" s="21"/>
      <c r="G245" s="32">
        <v>100</v>
      </c>
      <c r="H245" s="33">
        <v>0.85</v>
      </c>
      <c r="I245" s="32">
        <v>10</v>
      </c>
      <c r="J245" s="29" t="s">
        <v>615</v>
      </c>
      <c r="K245" s="29" t="s">
        <v>1027</v>
      </c>
    </row>
    <row r="246" spans="1:11">
      <c r="A246" s="19" t="s">
        <v>1028</v>
      </c>
      <c r="B246" s="21"/>
      <c r="C246" s="21"/>
      <c r="D246" s="21"/>
      <c r="E246" s="21"/>
      <c r="F246" s="21"/>
      <c r="G246" s="32" t="s">
        <v>621</v>
      </c>
      <c r="H246" s="32" t="s">
        <v>621</v>
      </c>
      <c r="I246" s="32">
        <v>10</v>
      </c>
      <c r="J246" s="29" t="s">
        <v>652</v>
      </c>
      <c r="K246" s="29" t="s">
        <v>1029</v>
      </c>
    </row>
    <row r="247" spans="1:11">
      <c r="A247" s="19" t="s">
        <v>1030</v>
      </c>
      <c r="B247" s="21"/>
      <c r="C247" s="21"/>
      <c r="D247" s="21"/>
      <c r="E247" s="21"/>
      <c r="F247" s="21"/>
      <c r="G247" s="32" t="s">
        <v>621</v>
      </c>
      <c r="H247" s="32" t="s">
        <v>621</v>
      </c>
      <c r="I247" s="32">
        <v>10</v>
      </c>
      <c r="J247" s="29" t="s">
        <v>622</v>
      </c>
      <c r="K247" s="29" t="s">
        <v>925</v>
      </c>
    </row>
    <row r="248" spans="1:11">
      <c r="A248" s="19" t="s">
        <v>1031</v>
      </c>
      <c r="B248" s="21"/>
      <c r="C248" s="21"/>
      <c r="D248" s="21"/>
      <c r="E248" s="21"/>
      <c r="F248" s="21"/>
      <c r="G248" s="32" t="s">
        <v>621</v>
      </c>
      <c r="H248" s="32" t="s">
        <v>621</v>
      </c>
      <c r="I248" s="32">
        <v>10</v>
      </c>
      <c r="J248" s="29" t="s">
        <v>615</v>
      </c>
      <c r="K248" s="29" t="s">
        <v>1032</v>
      </c>
    </row>
    <row r="249" spans="1:11">
      <c r="A249" s="19" t="s">
        <v>1033</v>
      </c>
      <c r="B249" s="21"/>
      <c r="C249" s="21"/>
      <c r="D249" s="21"/>
      <c r="E249" s="21"/>
      <c r="F249" s="21"/>
      <c r="G249" s="32" t="s">
        <v>621</v>
      </c>
      <c r="H249" s="32" t="s">
        <v>621</v>
      </c>
      <c r="I249" s="32">
        <v>40</v>
      </c>
      <c r="J249" s="29" t="s">
        <v>615</v>
      </c>
      <c r="K249" s="29" t="s">
        <v>990</v>
      </c>
    </row>
    <row r="250" spans="1:11">
      <c r="A250" s="19" t="s">
        <v>1034</v>
      </c>
      <c r="B250" s="21"/>
      <c r="C250" s="21"/>
      <c r="D250" s="21"/>
      <c r="E250" s="21"/>
      <c r="F250" s="21"/>
      <c r="G250" s="32" t="s">
        <v>621</v>
      </c>
      <c r="H250" s="32" t="s">
        <v>621</v>
      </c>
      <c r="I250" s="32">
        <v>20</v>
      </c>
      <c r="J250" s="29" t="s">
        <v>622</v>
      </c>
      <c r="K250" s="29" t="s">
        <v>789</v>
      </c>
    </row>
    <row r="251" spans="1:11" ht="30">
      <c r="A251" s="19" t="s">
        <v>1035</v>
      </c>
      <c r="B251" s="21"/>
      <c r="C251" s="21"/>
      <c r="D251" s="21"/>
      <c r="E251" s="21"/>
      <c r="F251" s="21"/>
      <c r="G251" s="32" t="s">
        <v>621</v>
      </c>
      <c r="H251" s="32" t="s">
        <v>621</v>
      </c>
      <c r="I251" s="32">
        <v>40</v>
      </c>
      <c r="J251" s="29" t="s">
        <v>615</v>
      </c>
      <c r="K251" s="29" t="s">
        <v>1036</v>
      </c>
    </row>
    <row r="252" spans="1:11" ht="30">
      <c r="A252" s="19" t="s">
        <v>1037</v>
      </c>
      <c r="B252" s="21" t="s">
        <v>13</v>
      </c>
      <c r="C252" s="21" t="s">
        <v>1384</v>
      </c>
      <c r="D252" s="21">
        <v>50</v>
      </c>
      <c r="E252" s="21">
        <v>0</v>
      </c>
      <c r="F252" s="21">
        <v>-5</v>
      </c>
      <c r="G252" s="32" t="s">
        <v>621</v>
      </c>
      <c r="H252" s="33">
        <v>1</v>
      </c>
      <c r="I252" s="32">
        <v>20</v>
      </c>
      <c r="J252" s="29" t="s">
        <v>652</v>
      </c>
      <c r="K252" s="29" t="s">
        <v>1038</v>
      </c>
    </row>
    <row r="253" spans="1:11">
      <c r="A253" s="19" t="s">
        <v>1039</v>
      </c>
      <c r="B253" s="21"/>
      <c r="C253" s="21"/>
      <c r="D253" s="21"/>
      <c r="E253" s="21"/>
      <c r="F253" s="21"/>
      <c r="G253" s="32" t="s">
        <v>621</v>
      </c>
      <c r="H253" s="32" t="s">
        <v>621</v>
      </c>
      <c r="I253" s="32">
        <v>20</v>
      </c>
      <c r="J253" s="29" t="s">
        <v>652</v>
      </c>
      <c r="K253" s="29" t="s">
        <v>1040</v>
      </c>
    </row>
    <row r="254" spans="1:11">
      <c r="A254" s="19" t="s">
        <v>1041</v>
      </c>
      <c r="B254" s="21"/>
      <c r="C254" s="21"/>
      <c r="D254" s="21"/>
      <c r="E254" s="21"/>
      <c r="F254" s="21"/>
      <c r="G254" s="32">
        <v>65</v>
      </c>
      <c r="H254" s="33">
        <v>0.85</v>
      </c>
      <c r="I254" s="32">
        <v>10</v>
      </c>
      <c r="J254" s="29" t="s">
        <v>615</v>
      </c>
      <c r="K254" s="29" t="s">
        <v>1042</v>
      </c>
    </row>
    <row r="255" spans="1:11" ht="30">
      <c r="A255" s="19" t="s">
        <v>1043</v>
      </c>
      <c r="B255" s="21" t="s">
        <v>10</v>
      </c>
      <c r="C255" s="21" t="s">
        <v>1386</v>
      </c>
      <c r="D255" s="21">
        <v>0</v>
      </c>
      <c r="E255" s="47">
        <v>25</v>
      </c>
      <c r="F255" s="21">
        <v>0</v>
      </c>
      <c r="G255" s="32" t="s">
        <v>621</v>
      </c>
      <c r="H255" s="32" t="s">
        <v>621</v>
      </c>
      <c r="I255" s="32">
        <v>30</v>
      </c>
      <c r="J255" s="29" t="s">
        <v>649</v>
      </c>
      <c r="K255" s="29" t="s">
        <v>1044</v>
      </c>
    </row>
    <row r="256" spans="1:11">
      <c r="A256" s="19" t="s">
        <v>1045</v>
      </c>
      <c r="B256" s="21"/>
      <c r="C256" s="21"/>
      <c r="D256" s="21"/>
      <c r="E256" s="21"/>
      <c r="F256" s="21"/>
      <c r="G256" s="32">
        <v>70</v>
      </c>
      <c r="H256" s="33">
        <v>1</v>
      </c>
      <c r="I256" s="32">
        <v>5</v>
      </c>
      <c r="J256" s="29" t="s">
        <v>615</v>
      </c>
      <c r="K256" s="29" t="s">
        <v>1046</v>
      </c>
    </row>
    <row r="257" spans="1:11">
      <c r="A257" s="19" t="s">
        <v>1047</v>
      </c>
      <c r="B257" s="21" t="s">
        <v>11</v>
      </c>
      <c r="C257" s="21" t="s">
        <v>1750</v>
      </c>
      <c r="D257" s="21">
        <v>0</v>
      </c>
      <c r="E257" s="44">
        <v>50</v>
      </c>
      <c r="F257" s="21">
        <v>0</v>
      </c>
      <c r="G257" s="32" t="s">
        <v>621</v>
      </c>
      <c r="H257" s="32" t="s">
        <v>621</v>
      </c>
      <c r="I257" s="32">
        <v>5</v>
      </c>
      <c r="J257" s="29" t="s">
        <v>622</v>
      </c>
      <c r="K257" s="29" t="s">
        <v>1048</v>
      </c>
    </row>
    <row r="258" spans="1:11">
      <c r="A258" s="19" t="s">
        <v>1049</v>
      </c>
      <c r="B258" s="21" t="s">
        <v>11</v>
      </c>
      <c r="C258" s="21" t="s">
        <v>1750</v>
      </c>
      <c r="D258" s="21">
        <v>0</v>
      </c>
      <c r="E258" s="44">
        <v>50</v>
      </c>
      <c r="F258" s="21">
        <v>0</v>
      </c>
      <c r="G258" s="32" t="s">
        <v>621</v>
      </c>
      <c r="H258" s="32" t="s">
        <v>621</v>
      </c>
      <c r="I258" s="32">
        <v>5</v>
      </c>
      <c r="J258" s="29" t="s">
        <v>622</v>
      </c>
      <c r="K258" s="29" t="s">
        <v>1048</v>
      </c>
    </row>
    <row r="259" spans="1:11">
      <c r="A259" s="19" t="s">
        <v>1050</v>
      </c>
      <c r="B259" s="21"/>
      <c r="C259" s="21"/>
      <c r="D259" s="21"/>
      <c r="E259" s="21"/>
      <c r="F259" s="21"/>
      <c r="G259" s="32">
        <v>65</v>
      </c>
      <c r="H259" s="33">
        <v>0.85</v>
      </c>
      <c r="I259" s="32">
        <v>10</v>
      </c>
      <c r="J259" s="29" t="s">
        <v>615</v>
      </c>
      <c r="K259" s="29" t="s">
        <v>1042</v>
      </c>
    </row>
    <row r="260" spans="1:11">
      <c r="A260" s="19" t="s">
        <v>1051</v>
      </c>
      <c r="B260" s="21"/>
      <c r="C260" s="21"/>
      <c r="D260" s="21"/>
      <c r="E260" s="21"/>
      <c r="F260" s="21"/>
      <c r="G260" s="32">
        <v>55</v>
      </c>
      <c r="H260" s="33">
        <v>0.95</v>
      </c>
      <c r="I260" s="32">
        <v>15</v>
      </c>
      <c r="J260" s="29" t="s">
        <v>615</v>
      </c>
      <c r="K260" s="29" t="s">
        <v>1052</v>
      </c>
    </row>
    <row r="261" spans="1:11">
      <c r="A261" s="19" t="s">
        <v>1053</v>
      </c>
      <c r="B261" s="21"/>
      <c r="C261" s="21"/>
      <c r="D261" s="21"/>
      <c r="E261" s="21"/>
      <c r="F261" s="21"/>
      <c r="G261" s="32" t="s">
        <v>621</v>
      </c>
      <c r="H261" s="32" t="s">
        <v>621</v>
      </c>
      <c r="I261" s="32">
        <v>15</v>
      </c>
      <c r="J261" s="29" t="s">
        <v>894</v>
      </c>
      <c r="K261" s="29" t="s">
        <v>1054</v>
      </c>
    </row>
    <row r="262" spans="1:11">
      <c r="A262" s="19" t="s">
        <v>1055</v>
      </c>
      <c r="B262" s="21" t="s">
        <v>9</v>
      </c>
      <c r="C262" s="21" t="s">
        <v>1384</v>
      </c>
      <c r="D262" s="857" t="s">
        <v>1751</v>
      </c>
      <c r="E262" s="858"/>
      <c r="F262" s="859"/>
      <c r="G262" s="32">
        <v>20</v>
      </c>
      <c r="H262" s="33">
        <v>1</v>
      </c>
      <c r="I262" s="32">
        <v>10</v>
      </c>
      <c r="J262" s="29" t="s">
        <v>615</v>
      </c>
      <c r="K262" s="29" t="s">
        <v>859</v>
      </c>
    </row>
    <row r="263" spans="1:11">
      <c r="A263" s="19" t="s">
        <v>1056</v>
      </c>
      <c r="B263" s="21"/>
      <c r="C263" s="21"/>
      <c r="D263" s="21"/>
      <c r="E263" s="21"/>
      <c r="F263" s="21"/>
      <c r="G263" s="32">
        <v>95</v>
      </c>
      <c r="H263" s="33">
        <v>0.85</v>
      </c>
      <c r="I263" s="32">
        <v>10</v>
      </c>
      <c r="J263" s="29" t="s">
        <v>618</v>
      </c>
      <c r="K263" s="29" t="s">
        <v>1042</v>
      </c>
    </row>
    <row r="264" spans="1:11">
      <c r="A264" s="19" t="s">
        <v>1057</v>
      </c>
      <c r="B264" s="21" t="s">
        <v>1</v>
      </c>
      <c r="C264" s="21" t="s">
        <v>1386</v>
      </c>
      <c r="D264" s="21">
        <v>0</v>
      </c>
      <c r="E264" s="47">
        <v>20</v>
      </c>
      <c r="F264" s="21">
        <v>0</v>
      </c>
      <c r="G264" s="32" t="s">
        <v>621</v>
      </c>
      <c r="H264" s="32" t="s">
        <v>621</v>
      </c>
      <c r="I264" s="32">
        <v>20</v>
      </c>
      <c r="J264" s="29" t="s">
        <v>622</v>
      </c>
      <c r="K264" s="29" t="s">
        <v>1058</v>
      </c>
    </row>
    <row r="265" spans="1:11" ht="30">
      <c r="A265" s="19" t="s">
        <v>1059</v>
      </c>
      <c r="B265" s="21"/>
      <c r="C265" s="21"/>
      <c r="D265" s="21"/>
      <c r="E265" s="21"/>
      <c r="F265" s="21"/>
      <c r="G265" s="32" t="s">
        <v>621</v>
      </c>
      <c r="H265" s="33">
        <v>1</v>
      </c>
      <c r="I265" s="32">
        <v>15</v>
      </c>
      <c r="J265" s="29" t="s">
        <v>615</v>
      </c>
      <c r="K265" s="29" t="s">
        <v>1060</v>
      </c>
    </row>
    <row r="266" spans="1:11">
      <c r="A266" s="19" t="s">
        <v>1061</v>
      </c>
      <c r="B266" s="21"/>
      <c r="C266" s="21"/>
      <c r="D266" s="21"/>
      <c r="E266" s="21"/>
      <c r="F266" s="21"/>
      <c r="G266" s="32" t="s">
        <v>621</v>
      </c>
      <c r="H266" s="32" t="s">
        <v>621</v>
      </c>
      <c r="I266" s="32">
        <v>20</v>
      </c>
      <c r="J266" s="29" t="s">
        <v>652</v>
      </c>
      <c r="K266" s="29" t="s">
        <v>1062</v>
      </c>
    </row>
    <row r="267" spans="1:11">
      <c r="A267" s="19" t="s">
        <v>1063</v>
      </c>
      <c r="B267" s="21"/>
      <c r="C267" s="21"/>
      <c r="D267" s="21"/>
      <c r="E267" s="21"/>
      <c r="F267" s="21"/>
      <c r="G267" s="32">
        <v>60</v>
      </c>
      <c r="H267" s="33">
        <v>1</v>
      </c>
      <c r="I267" s="32">
        <v>15</v>
      </c>
      <c r="J267" s="29" t="s">
        <v>615</v>
      </c>
      <c r="K267" s="29" t="s">
        <v>635</v>
      </c>
    </row>
    <row r="268" spans="1:11">
      <c r="A268" s="19" t="s">
        <v>1064</v>
      </c>
      <c r="B268" s="21" t="s">
        <v>7</v>
      </c>
      <c r="C268" s="21" t="s">
        <v>1384</v>
      </c>
      <c r="D268" s="21">
        <v>50</v>
      </c>
      <c r="E268" s="21">
        <v>0</v>
      </c>
      <c r="F268" s="21">
        <v>0</v>
      </c>
      <c r="G268" s="32" t="s">
        <v>621</v>
      </c>
      <c r="H268" s="33">
        <v>1</v>
      </c>
      <c r="I268" s="32">
        <v>15</v>
      </c>
      <c r="J268" s="29" t="s">
        <v>615</v>
      </c>
      <c r="K268" s="29" t="s">
        <v>1065</v>
      </c>
    </row>
    <row r="269" spans="1:11">
      <c r="A269" s="19" t="s">
        <v>1066</v>
      </c>
      <c r="B269" s="21" t="s">
        <v>1</v>
      </c>
      <c r="C269" s="21" t="s">
        <v>1383</v>
      </c>
      <c r="D269" s="21">
        <v>70</v>
      </c>
      <c r="E269" s="21">
        <v>0</v>
      </c>
      <c r="F269" s="21">
        <v>0</v>
      </c>
      <c r="G269" s="32">
        <v>70</v>
      </c>
      <c r="H269" s="33">
        <v>1</v>
      </c>
      <c r="I269" s="32">
        <v>15</v>
      </c>
      <c r="J269" s="29" t="s">
        <v>615</v>
      </c>
      <c r="K269" s="29" t="s">
        <v>1067</v>
      </c>
    </row>
    <row r="270" spans="1:11" ht="30">
      <c r="A270" s="19" t="s">
        <v>1068</v>
      </c>
      <c r="B270" s="21" t="s">
        <v>7</v>
      </c>
      <c r="C270" s="21" t="s">
        <v>1386</v>
      </c>
      <c r="D270" s="21">
        <v>0</v>
      </c>
      <c r="E270" s="47">
        <v>25</v>
      </c>
      <c r="F270" s="21">
        <v>0</v>
      </c>
      <c r="G270" s="32" t="s">
        <v>621</v>
      </c>
      <c r="H270" s="33">
        <v>1</v>
      </c>
      <c r="I270" s="32">
        <v>15</v>
      </c>
      <c r="J270" s="29" t="s">
        <v>615</v>
      </c>
      <c r="K270" s="29" t="s">
        <v>1069</v>
      </c>
    </row>
    <row r="271" spans="1:11">
      <c r="A271" s="19" t="s">
        <v>1070</v>
      </c>
      <c r="B271" s="21"/>
      <c r="C271" s="21"/>
      <c r="D271" s="21"/>
      <c r="E271" s="21"/>
      <c r="F271" s="21"/>
      <c r="G271" s="32">
        <v>65</v>
      </c>
      <c r="H271" s="33">
        <v>0.85</v>
      </c>
      <c r="I271" s="32">
        <v>10</v>
      </c>
      <c r="J271" s="29" t="s">
        <v>615</v>
      </c>
      <c r="K271" s="29" t="s">
        <v>1071</v>
      </c>
    </row>
    <row r="272" spans="1:11" ht="30">
      <c r="A272" s="19" t="s">
        <v>1072</v>
      </c>
      <c r="B272" s="21"/>
      <c r="C272" s="21"/>
      <c r="D272" s="21"/>
      <c r="E272" s="21"/>
      <c r="F272" s="21"/>
      <c r="G272" s="32" t="s">
        <v>621</v>
      </c>
      <c r="H272" s="32" t="s">
        <v>621</v>
      </c>
      <c r="I272" s="32">
        <v>40</v>
      </c>
      <c r="J272" s="29" t="s">
        <v>615</v>
      </c>
      <c r="K272" s="29" t="s">
        <v>875</v>
      </c>
    </row>
    <row r="273" spans="1:11">
      <c r="A273" s="19" t="s">
        <v>1073</v>
      </c>
      <c r="B273" s="21" t="s">
        <v>7</v>
      </c>
      <c r="C273" s="21" t="s">
        <v>1384</v>
      </c>
      <c r="D273" s="21">
        <v>60</v>
      </c>
      <c r="E273" s="47">
        <v>10</v>
      </c>
      <c r="F273" s="21">
        <v>0</v>
      </c>
      <c r="G273" s="32">
        <v>60</v>
      </c>
      <c r="H273" s="33">
        <v>1</v>
      </c>
      <c r="I273" s="32">
        <v>5</v>
      </c>
      <c r="J273" s="29" t="s">
        <v>615</v>
      </c>
      <c r="K273" s="29" t="s">
        <v>639</v>
      </c>
    </row>
    <row r="274" spans="1:11" ht="30">
      <c r="A274" s="19" t="s">
        <v>1074</v>
      </c>
      <c r="B274" s="21" t="s">
        <v>2</v>
      </c>
      <c r="C274" s="21" t="s">
        <v>1383</v>
      </c>
      <c r="D274" s="21">
        <v>120</v>
      </c>
      <c r="E274" s="46">
        <v>-50</v>
      </c>
      <c r="F274" s="21">
        <v>0</v>
      </c>
      <c r="G274" s="32">
        <v>120</v>
      </c>
      <c r="H274" s="33">
        <v>1</v>
      </c>
      <c r="I274" s="32">
        <v>15</v>
      </c>
      <c r="J274" s="29" t="s">
        <v>1075</v>
      </c>
      <c r="K274" s="29" t="s">
        <v>1076</v>
      </c>
    </row>
    <row r="275" spans="1:11">
      <c r="A275" s="19" t="s">
        <v>1077</v>
      </c>
      <c r="B275" s="21" t="s">
        <v>5</v>
      </c>
      <c r="C275" s="21" t="s">
        <v>1384</v>
      </c>
      <c r="D275" s="21">
        <v>126</v>
      </c>
      <c r="E275" s="47">
        <v>-20</v>
      </c>
      <c r="F275" s="21">
        <v>0</v>
      </c>
      <c r="G275" s="32">
        <v>140</v>
      </c>
      <c r="H275" s="33">
        <v>0.9</v>
      </c>
      <c r="I275" s="32">
        <v>5</v>
      </c>
      <c r="J275" s="29" t="s">
        <v>615</v>
      </c>
      <c r="K275" s="29" t="s">
        <v>980</v>
      </c>
    </row>
    <row r="276" spans="1:11">
      <c r="A276" s="19" t="s">
        <v>1078</v>
      </c>
      <c r="B276" s="21" t="s">
        <v>11</v>
      </c>
      <c r="C276" s="21" t="s">
        <v>1386</v>
      </c>
      <c r="D276" s="21">
        <v>0</v>
      </c>
      <c r="E276" s="47">
        <v>50</v>
      </c>
      <c r="F276" s="21">
        <v>0</v>
      </c>
      <c r="G276" s="32" t="s">
        <v>621</v>
      </c>
      <c r="H276" s="32" t="s">
        <v>621</v>
      </c>
      <c r="I276" s="32">
        <v>20</v>
      </c>
      <c r="J276" s="29" t="s">
        <v>615</v>
      </c>
      <c r="K276" s="29" t="s">
        <v>1079</v>
      </c>
    </row>
    <row r="277" spans="1:11">
      <c r="A277" s="19" t="s">
        <v>1080</v>
      </c>
      <c r="B277" s="21"/>
      <c r="C277" s="21"/>
      <c r="D277" s="21"/>
      <c r="E277" s="21"/>
      <c r="F277" s="21"/>
      <c r="G277" s="32">
        <v>40</v>
      </c>
      <c r="H277" s="33">
        <v>1</v>
      </c>
      <c r="I277" s="32">
        <v>20</v>
      </c>
      <c r="J277" s="29" t="s">
        <v>615</v>
      </c>
      <c r="K277" s="29" t="s">
        <v>645</v>
      </c>
    </row>
    <row r="278" spans="1:11" ht="30">
      <c r="A278" s="19" t="s">
        <v>1081</v>
      </c>
      <c r="B278" s="21" t="s">
        <v>1</v>
      </c>
      <c r="C278" s="21" t="s">
        <v>1383</v>
      </c>
      <c r="D278" s="21">
        <v>75</v>
      </c>
      <c r="E278" s="21">
        <v>0</v>
      </c>
      <c r="F278" s="21">
        <v>0</v>
      </c>
      <c r="G278" s="32">
        <v>50</v>
      </c>
      <c r="H278" s="33">
        <v>1</v>
      </c>
      <c r="I278" s="32">
        <v>10</v>
      </c>
      <c r="J278" s="29" t="s">
        <v>615</v>
      </c>
      <c r="K278" s="29" t="s">
        <v>1082</v>
      </c>
    </row>
    <row r="279" spans="1:11">
      <c r="A279" s="19" t="s">
        <v>1083</v>
      </c>
      <c r="B279" s="21" t="s">
        <v>6</v>
      </c>
      <c r="C279" s="21" t="s">
        <v>1383</v>
      </c>
      <c r="D279" s="21">
        <v>35</v>
      </c>
      <c r="E279" s="21">
        <v>0</v>
      </c>
      <c r="F279" s="21">
        <v>0</v>
      </c>
      <c r="G279" s="32">
        <v>35</v>
      </c>
      <c r="H279" s="33">
        <v>1</v>
      </c>
      <c r="I279" s="32">
        <v>35</v>
      </c>
      <c r="J279" s="29" t="s">
        <v>615</v>
      </c>
      <c r="K279" s="29" t="s">
        <v>645</v>
      </c>
    </row>
    <row r="280" spans="1:11">
      <c r="A280" s="19" t="s">
        <v>1084</v>
      </c>
      <c r="B280" s="21" t="s">
        <v>11</v>
      </c>
      <c r="C280" s="21" t="s">
        <v>1386</v>
      </c>
      <c r="D280" s="21">
        <v>0</v>
      </c>
      <c r="E280" s="47">
        <v>20</v>
      </c>
      <c r="F280" s="21">
        <v>0</v>
      </c>
      <c r="G280" s="32" t="s">
        <v>621</v>
      </c>
      <c r="H280" s="32" t="s">
        <v>621</v>
      </c>
      <c r="I280" s="32">
        <v>5</v>
      </c>
      <c r="J280" s="29" t="s">
        <v>894</v>
      </c>
      <c r="K280" s="29" t="s">
        <v>1085</v>
      </c>
    </row>
    <row r="281" spans="1:11" ht="30">
      <c r="A281" s="19" t="s">
        <v>1086</v>
      </c>
      <c r="B281" s="21"/>
      <c r="C281" s="21"/>
      <c r="D281" s="21"/>
      <c r="E281" s="21"/>
      <c r="F281" s="21"/>
      <c r="G281" s="32">
        <v>90</v>
      </c>
      <c r="H281" s="33">
        <v>1</v>
      </c>
      <c r="I281" s="32">
        <v>20</v>
      </c>
      <c r="J281" s="29" t="s">
        <v>1075</v>
      </c>
      <c r="K281" s="29" t="s">
        <v>1087</v>
      </c>
    </row>
    <row r="282" spans="1:11">
      <c r="A282" s="19" t="s">
        <v>1088</v>
      </c>
      <c r="B282" s="21" t="s">
        <v>0</v>
      </c>
      <c r="C282" s="21" t="s">
        <v>1383</v>
      </c>
      <c r="D282" s="21">
        <v>36</v>
      </c>
      <c r="E282" s="21">
        <v>0</v>
      </c>
      <c r="F282" s="21">
        <v>0</v>
      </c>
      <c r="G282" s="32">
        <v>14</v>
      </c>
      <c r="H282" s="33">
        <v>0.85</v>
      </c>
      <c r="I282" s="32">
        <v>20</v>
      </c>
      <c r="J282" s="29" t="s">
        <v>615</v>
      </c>
      <c r="K282" s="29" t="s">
        <v>647</v>
      </c>
    </row>
    <row r="283" spans="1:11">
      <c r="A283" s="19" t="s">
        <v>1089</v>
      </c>
      <c r="B283" s="21"/>
      <c r="C283" s="21"/>
      <c r="D283" s="21"/>
      <c r="E283" s="21"/>
      <c r="F283" s="21"/>
      <c r="G283" s="32">
        <v>60</v>
      </c>
      <c r="H283" s="33">
        <v>1</v>
      </c>
      <c r="I283" s="32">
        <v>20</v>
      </c>
      <c r="J283" s="29" t="s">
        <v>615</v>
      </c>
      <c r="K283" s="29" t="s">
        <v>1090</v>
      </c>
    </row>
    <row r="284" spans="1:11">
      <c r="A284" s="19" t="s">
        <v>1091</v>
      </c>
      <c r="B284" s="21"/>
      <c r="C284" s="21"/>
      <c r="D284" s="21"/>
      <c r="E284" s="21"/>
      <c r="F284" s="21"/>
      <c r="G284" s="32">
        <v>50</v>
      </c>
      <c r="H284" s="33">
        <v>1</v>
      </c>
      <c r="I284" s="32">
        <v>15</v>
      </c>
      <c r="J284" s="29" t="s">
        <v>615</v>
      </c>
      <c r="K284" s="29" t="s">
        <v>1092</v>
      </c>
    </row>
    <row r="285" spans="1:11">
      <c r="A285" s="19" t="s">
        <v>1093</v>
      </c>
      <c r="B285" s="21"/>
      <c r="C285" s="21"/>
      <c r="D285" s="21"/>
      <c r="E285" s="21"/>
      <c r="F285" s="21"/>
      <c r="G285" s="32" t="s">
        <v>621</v>
      </c>
      <c r="H285" s="33">
        <v>0.55000000000000004</v>
      </c>
      <c r="I285" s="32">
        <v>40</v>
      </c>
      <c r="J285" s="29" t="s">
        <v>615</v>
      </c>
      <c r="K285" s="29" t="s">
        <v>1094</v>
      </c>
    </row>
    <row r="286" spans="1:11">
      <c r="A286" s="19" t="s">
        <v>1095</v>
      </c>
      <c r="B286" s="21" t="s">
        <v>12</v>
      </c>
      <c r="C286" s="21" t="s">
        <v>1383</v>
      </c>
      <c r="D286" s="21">
        <v>80</v>
      </c>
      <c r="E286" s="46">
        <v>30</v>
      </c>
      <c r="F286" s="21">
        <v>0</v>
      </c>
      <c r="G286" s="32">
        <v>80</v>
      </c>
      <c r="H286" s="33">
        <v>1</v>
      </c>
      <c r="I286" s="32">
        <v>20</v>
      </c>
      <c r="J286" s="29" t="s">
        <v>615</v>
      </c>
      <c r="K286" s="29" t="s">
        <v>906</v>
      </c>
    </row>
    <row r="287" spans="1:11">
      <c r="A287" s="19" t="s">
        <v>1096</v>
      </c>
      <c r="B287" s="21"/>
      <c r="C287" s="21"/>
      <c r="D287" s="21"/>
      <c r="E287" s="21"/>
      <c r="F287" s="21"/>
      <c r="G287" s="32">
        <v>15</v>
      </c>
      <c r="H287" s="33">
        <v>1</v>
      </c>
      <c r="I287" s="32">
        <v>35</v>
      </c>
      <c r="J287" s="29" t="s">
        <v>615</v>
      </c>
      <c r="K287" s="29" t="s">
        <v>906</v>
      </c>
    </row>
    <row r="288" spans="1:11" ht="30">
      <c r="A288" s="19" t="s">
        <v>1097</v>
      </c>
      <c r="B288" s="21"/>
      <c r="C288" s="21"/>
      <c r="D288" s="21"/>
      <c r="E288" s="21"/>
      <c r="F288" s="21"/>
      <c r="G288" s="32">
        <v>50</v>
      </c>
      <c r="H288" s="33">
        <v>1</v>
      </c>
      <c r="I288" s="32">
        <v>25</v>
      </c>
      <c r="J288" s="29" t="s">
        <v>615</v>
      </c>
      <c r="K288" s="29" t="s">
        <v>1098</v>
      </c>
    </row>
    <row r="289" spans="1:11">
      <c r="A289" s="19" t="s">
        <v>1099</v>
      </c>
      <c r="B289" s="21"/>
      <c r="C289" s="21"/>
      <c r="D289" s="21"/>
      <c r="E289" s="21"/>
      <c r="F289" s="21"/>
      <c r="G289" s="32" t="s">
        <v>621</v>
      </c>
      <c r="H289" s="33">
        <v>0.75</v>
      </c>
      <c r="I289" s="32">
        <v>35</v>
      </c>
      <c r="J289" s="29" t="s">
        <v>615</v>
      </c>
      <c r="K289" s="29" t="s">
        <v>1094</v>
      </c>
    </row>
    <row r="290" spans="1:11">
      <c r="A290" s="19" t="s">
        <v>1100</v>
      </c>
      <c r="B290" s="21"/>
      <c r="C290" s="21"/>
      <c r="D290" s="21"/>
      <c r="E290" s="21"/>
      <c r="F290" s="21"/>
      <c r="G290" s="32">
        <v>40</v>
      </c>
      <c r="H290" s="33">
        <v>1</v>
      </c>
      <c r="I290" s="32">
        <v>35</v>
      </c>
      <c r="J290" s="29" t="s">
        <v>615</v>
      </c>
      <c r="K290" s="29" t="s">
        <v>645</v>
      </c>
    </row>
    <row r="291" spans="1:11">
      <c r="A291" s="19" t="s">
        <v>1101</v>
      </c>
      <c r="B291" s="21"/>
      <c r="C291" s="21"/>
      <c r="D291" s="21"/>
      <c r="E291" s="21"/>
      <c r="F291" s="21"/>
      <c r="G291" s="32">
        <v>40</v>
      </c>
      <c r="H291" s="33">
        <v>1</v>
      </c>
      <c r="I291" s="32">
        <v>25</v>
      </c>
      <c r="J291" s="29" t="s">
        <v>618</v>
      </c>
      <c r="K291" s="29" t="s">
        <v>683</v>
      </c>
    </row>
    <row r="292" spans="1:11">
      <c r="A292" s="19" t="s">
        <v>1102</v>
      </c>
      <c r="B292" s="21"/>
      <c r="C292" s="21"/>
      <c r="D292" s="21"/>
      <c r="E292" s="21"/>
      <c r="F292" s="21"/>
      <c r="G292" s="32">
        <v>70</v>
      </c>
      <c r="H292" s="33">
        <v>1</v>
      </c>
      <c r="I292" s="32">
        <v>20</v>
      </c>
      <c r="J292" s="29" t="s">
        <v>615</v>
      </c>
      <c r="K292" s="29" t="s">
        <v>645</v>
      </c>
    </row>
    <row r="293" spans="1:11" ht="30">
      <c r="A293" s="19" t="s">
        <v>1103</v>
      </c>
      <c r="B293" s="21" t="s">
        <v>13</v>
      </c>
      <c r="C293" s="21" t="s">
        <v>1386</v>
      </c>
      <c r="D293" s="21">
        <v>0</v>
      </c>
      <c r="E293" s="47">
        <v>20</v>
      </c>
      <c r="F293" s="21">
        <v>0</v>
      </c>
      <c r="G293" s="32" t="s">
        <v>621</v>
      </c>
      <c r="H293" s="32" t="s">
        <v>621</v>
      </c>
      <c r="I293" s="32">
        <v>10</v>
      </c>
      <c r="J293" s="29" t="s">
        <v>615</v>
      </c>
      <c r="K293" s="29" t="s">
        <v>1104</v>
      </c>
    </row>
    <row r="294" spans="1:11">
      <c r="A294" s="19" t="s">
        <v>1105</v>
      </c>
      <c r="B294" s="21" t="s">
        <v>13</v>
      </c>
      <c r="C294" s="21" t="s">
        <v>1386</v>
      </c>
      <c r="D294" s="21">
        <v>0</v>
      </c>
      <c r="E294" s="47">
        <v>20</v>
      </c>
      <c r="F294" s="21">
        <v>0</v>
      </c>
      <c r="G294" s="32" t="s">
        <v>621</v>
      </c>
      <c r="H294" s="32" t="s">
        <v>621</v>
      </c>
      <c r="I294" s="32">
        <v>10</v>
      </c>
      <c r="J294" s="29" t="s">
        <v>622</v>
      </c>
      <c r="K294" s="29" t="s">
        <v>1106</v>
      </c>
    </row>
    <row r="295" spans="1:11">
      <c r="A295" s="19" t="s">
        <v>1107</v>
      </c>
      <c r="B295" s="21"/>
      <c r="C295" s="21"/>
      <c r="D295" s="21"/>
      <c r="E295" s="21"/>
      <c r="F295" s="21"/>
      <c r="G295" s="32">
        <v>120</v>
      </c>
      <c r="H295" s="33">
        <v>0.85</v>
      </c>
      <c r="I295" s="32">
        <v>10</v>
      </c>
      <c r="J295" s="29" t="s">
        <v>615</v>
      </c>
      <c r="K295" s="29" t="s">
        <v>645</v>
      </c>
    </row>
    <row r="296" spans="1:11" ht="30">
      <c r="A296" s="19" t="s">
        <v>1108</v>
      </c>
      <c r="B296" s="21"/>
      <c r="C296" s="21"/>
      <c r="D296" s="21"/>
      <c r="E296" s="21"/>
      <c r="F296" s="21"/>
      <c r="G296" s="32" t="s">
        <v>621</v>
      </c>
      <c r="H296" s="33">
        <v>0.9</v>
      </c>
      <c r="I296" s="32">
        <v>15</v>
      </c>
      <c r="J296" s="29" t="s">
        <v>615</v>
      </c>
      <c r="K296" s="29" t="s">
        <v>1109</v>
      </c>
    </row>
    <row r="297" spans="1:11" ht="30">
      <c r="A297" s="19" t="s">
        <v>1110</v>
      </c>
      <c r="B297" s="21" t="s">
        <v>11</v>
      </c>
      <c r="C297" s="21" t="s">
        <v>1386</v>
      </c>
      <c r="D297" s="21">
        <v>0</v>
      </c>
      <c r="E297" s="47">
        <v>25</v>
      </c>
      <c r="F297" s="21">
        <v>0</v>
      </c>
      <c r="G297" s="32" t="s">
        <v>621</v>
      </c>
      <c r="H297" s="32" t="s">
        <v>621</v>
      </c>
      <c r="I297" s="32">
        <v>10</v>
      </c>
      <c r="J297" s="29" t="s">
        <v>622</v>
      </c>
      <c r="K297" s="29" t="s">
        <v>773</v>
      </c>
    </row>
    <row r="298" spans="1:11">
      <c r="A298" s="19" t="s">
        <v>1111</v>
      </c>
      <c r="B298" s="21"/>
      <c r="C298" s="21"/>
      <c r="D298" s="21"/>
      <c r="E298" s="21"/>
      <c r="F298" s="21"/>
      <c r="G298" s="32">
        <v>65</v>
      </c>
      <c r="H298" s="33">
        <v>1</v>
      </c>
      <c r="I298" s="32">
        <v>20</v>
      </c>
      <c r="J298" s="29" t="s">
        <v>615</v>
      </c>
      <c r="K298" s="29" t="s">
        <v>732</v>
      </c>
    </row>
    <row r="299" spans="1:11">
      <c r="A299" s="19" t="s">
        <v>1112</v>
      </c>
      <c r="B299" s="21"/>
      <c r="C299" s="21"/>
      <c r="D299" s="21"/>
      <c r="E299" s="21"/>
      <c r="F299" s="21"/>
      <c r="G299" s="32" t="s">
        <v>621</v>
      </c>
      <c r="H299" s="32" t="s">
        <v>621</v>
      </c>
      <c r="I299" s="32">
        <v>10</v>
      </c>
      <c r="J299" s="29" t="s">
        <v>615</v>
      </c>
      <c r="K299" s="29" t="s">
        <v>1113</v>
      </c>
    </row>
    <row r="300" spans="1:11">
      <c r="A300" s="19" t="s">
        <v>13</v>
      </c>
      <c r="B300" s="21" t="s">
        <v>13</v>
      </c>
      <c r="C300" s="21" t="s">
        <v>1384</v>
      </c>
      <c r="D300" s="21">
        <v>90</v>
      </c>
      <c r="E300" s="47">
        <v>10</v>
      </c>
      <c r="F300" s="21">
        <v>0</v>
      </c>
      <c r="G300" s="32">
        <v>90</v>
      </c>
      <c r="H300" s="33">
        <v>1</v>
      </c>
      <c r="I300" s="32">
        <v>10</v>
      </c>
      <c r="J300" s="29" t="s">
        <v>615</v>
      </c>
      <c r="K300" s="29" t="s">
        <v>619</v>
      </c>
    </row>
    <row r="301" spans="1:11">
      <c r="A301" s="19" t="s">
        <v>1114</v>
      </c>
      <c r="B301" s="21"/>
      <c r="C301" s="21"/>
      <c r="D301" s="21"/>
      <c r="E301" s="21"/>
      <c r="F301" s="21"/>
      <c r="G301" s="32">
        <v>140</v>
      </c>
      <c r="H301" s="33">
        <v>0.9</v>
      </c>
      <c r="I301" s="32">
        <v>5</v>
      </c>
      <c r="J301" s="29" t="s">
        <v>615</v>
      </c>
      <c r="K301" s="29" t="s">
        <v>795</v>
      </c>
    </row>
    <row r="302" spans="1:11">
      <c r="A302" s="19" t="s">
        <v>1115</v>
      </c>
      <c r="B302" s="21"/>
      <c r="C302" s="21"/>
      <c r="D302" s="21"/>
      <c r="E302" s="21"/>
      <c r="F302" s="21"/>
      <c r="G302" s="32">
        <v>70</v>
      </c>
      <c r="H302" s="33">
        <v>1</v>
      </c>
      <c r="I302" s="32">
        <v>20</v>
      </c>
      <c r="J302" s="29" t="s">
        <v>615</v>
      </c>
      <c r="K302" s="29" t="s">
        <v>1067</v>
      </c>
    </row>
    <row r="303" spans="1:11">
      <c r="A303" s="19" t="s">
        <v>1116</v>
      </c>
      <c r="B303" s="21" t="s">
        <v>13</v>
      </c>
      <c r="C303" s="21" t="s">
        <v>1386</v>
      </c>
      <c r="D303" s="857" t="s">
        <v>1751</v>
      </c>
      <c r="E303" s="858"/>
      <c r="F303" s="859"/>
      <c r="G303" s="32" t="s">
        <v>621</v>
      </c>
      <c r="H303" s="33">
        <v>0.9</v>
      </c>
      <c r="I303" s="32">
        <v>10</v>
      </c>
      <c r="J303" s="29" t="s">
        <v>615</v>
      </c>
      <c r="K303" s="29" t="s">
        <v>1117</v>
      </c>
    </row>
    <row r="304" spans="1:11">
      <c r="A304" s="19" t="s">
        <v>1118</v>
      </c>
      <c r="B304" s="21"/>
      <c r="C304" s="21"/>
      <c r="D304" s="21"/>
      <c r="E304" s="21"/>
      <c r="F304" s="21"/>
      <c r="G304" s="32" t="s">
        <v>621</v>
      </c>
      <c r="H304" s="33">
        <v>0.8</v>
      </c>
      <c r="I304" s="32">
        <v>15</v>
      </c>
      <c r="J304" s="29" t="s">
        <v>615</v>
      </c>
      <c r="K304" s="29" t="s">
        <v>1119</v>
      </c>
    </row>
    <row r="305" spans="1:11" ht="30">
      <c r="A305" s="19" t="s">
        <v>1120</v>
      </c>
      <c r="B305" s="21"/>
      <c r="C305" s="21"/>
      <c r="D305" s="21"/>
      <c r="E305" s="21"/>
      <c r="F305" s="21"/>
      <c r="G305" s="32" t="s">
        <v>621</v>
      </c>
      <c r="H305" s="33">
        <v>1</v>
      </c>
      <c r="I305" s="32">
        <v>5</v>
      </c>
      <c r="J305" s="29" t="s">
        <v>615</v>
      </c>
      <c r="K305" s="29" t="s">
        <v>1121</v>
      </c>
    </row>
    <row r="306" spans="1:11" ht="30">
      <c r="A306" s="19" t="s">
        <v>1122</v>
      </c>
      <c r="B306" s="21" t="s">
        <v>1</v>
      </c>
      <c r="C306" s="21" t="s">
        <v>1383</v>
      </c>
      <c r="D306" s="21">
        <v>40</v>
      </c>
      <c r="E306" s="47">
        <v>10</v>
      </c>
      <c r="F306" s="21">
        <v>0</v>
      </c>
      <c r="G306" s="32">
        <v>40</v>
      </c>
      <c r="H306" s="33">
        <v>1</v>
      </c>
      <c r="I306" s="32">
        <v>20</v>
      </c>
      <c r="J306" s="29" t="s">
        <v>615</v>
      </c>
      <c r="K306" s="29" t="s">
        <v>1123</v>
      </c>
    </row>
    <row r="307" spans="1:11">
      <c r="A307" s="19" t="s">
        <v>1124</v>
      </c>
      <c r="B307" s="21"/>
      <c r="C307" s="21"/>
      <c r="D307" s="21"/>
      <c r="E307" s="21"/>
      <c r="F307" s="21"/>
      <c r="G307" s="32">
        <v>40</v>
      </c>
      <c r="H307" s="33">
        <v>1</v>
      </c>
      <c r="I307" s="32">
        <v>30</v>
      </c>
      <c r="J307" s="29" t="s">
        <v>615</v>
      </c>
      <c r="K307" s="29" t="s">
        <v>1125</v>
      </c>
    </row>
    <row r="308" spans="1:11">
      <c r="A308" s="19" t="s">
        <v>1126</v>
      </c>
      <c r="B308" s="21"/>
      <c r="C308" s="21"/>
      <c r="D308" s="21"/>
      <c r="E308" s="21"/>
      <c r="F308" s="21"/>
      <c r="G308" s="32">
        <v>20</v>
      </c>
      <c r="H308" s="33">
        <v>1</v>
      </c>
      <c r="I308" s="32">
        <v>20</v>
      </c>
      <c r="J308" s="29" t="s">
        <v>615</v>
      </c>
      <c r="K308" s="29" t="s">
        <v>1127</v>
      </c>
    </row>
    <row r="309" spans="1:11">
      <c r="A309" s="19" t="s">
        <v>1128</v>
      </c>
      <c r="B309" s="21" t="s">
        <v>16</v>
      </c>
      <c r="C309" s="21" t="s">
        <v>1386</v>
      </c>
      <c r="D309" s="857" t="s">
        <v>1751</v>
      </c>
      <c r="E309" s="858"/>
      <c r="F309" s="859"/>
      <c r="G309" s="32" t="s">
        <v>621</v>
      </c>
      <c r="H309" s="32" t="s">
        <v>621</v>
      </c>
      <c r="I309" s="32">
        <v>5</v>
      </c>
      <c r="J309" s="29" t="s">
        <v>894</v>
      </c>
      <c r="K309" s="29" t="s">
        <v>1129</v>
      </c>
    </row>
    <row r="310" spans="1:11" ht="30">
      <c r="A310" s="19" t="s">
        <v>1130</v>
      </c>
      <c r="B310" s="21" t="s">
        <v>11</v>
      </c>
      <c r="C310" s="21" t="s">
        <v>1386</v>
      </c>
      <c r="D310" s="21">
        <v>20</v>
      </c>
      <c r="E310" s="47">
        <v>50</v>
      </c>
      <c r="F310" s="21">
        <v>0</v>
      </c>
      <c r="G310" s="32">
        <v>20</v>
      </c>
      <c r="H310" s="33">
        <v>1</v>
      </c>
      <c r="I310" s="32">
        <v>40</v>
      </c>
      <c r="J310" s="29" t="s">
        <v>615</v>
      </c>
      <c r="K310" s="29" t="s">
        <v>1131</v>
      </c>
    </row>
    <row r="311" spans="1:11">
      <c r="A311" s="19" t="s">
        <v>1132</v>
      </c>
      <c r="B311" s="21"/>
      <c r="C311" s="21"/>
      <c r="D311" s="21"/>
      <c r="E311" s="21"/>
      <c r="F311" s="21"/>
      <c r="G311" s="32">
        <v>55</v>
      </c>
      <c r="H311" s="33">
        <v>0.95</v>
      </c>
      <c r="I311" s="32">
        <v>25</v>
      </c>
      <c r="J311" s="29" t="s">
        <v>618</v>
      </c>
      <c r="K311" s="29" t="s">
        <v>1067</v>
      </c>
    </row>
    <row r="312" spans="1:11" ht="30">
      <c r="A312" s="19" t="s">
        <v>1133</v>
      </c>
      <c r="B312" s="21"/>
      <c r="C312" s="21"/>
      <c r="D312" s="21"/>
      <c r="E312" s="21"/>
      <c r="F312" s="21"/>
      <c r="G312" s="32">
        <v>80</v>
      </c>
      <c r="H312" s="33">
        <v>1</v>
      </c>
      <c r="I312" s="32">
        <v>10</v>
      </c>
      <c r="J312" s="29" t="s">
        <v>618</v>
      </c>
      <c r="K312" s="29" t="s">
        <v>1134</v>
      </c>
    </row>
    <row r="313" spans="1:11">
      <c r="A313" s="19" t="s">
        <v>1135</v>
      </c>
      <c r="B313" s="21" t="s">
        <v>11</v>
      </c>
      <c r="C313" s="21" t="s">
        <v>1750</v>
      </c>
      <c r="D313" s="21">
        <v>0</v>
      </c>
      <c r="E313" s="44">
        <v>50</v>
      </c>
      <c r="F313" s="21">
        <v>0</v>
      </c>
      <c r="G313" s="32" t="s">
        <v>621</v>
      </c>
      <c r="H313" s="32" t="s">
        <v>621</v>
      </c>
      <c r="I313" s="32">
        <v>10</v>
      </c>
      <c r="J313" s="29" t="s">
        <v>622</v>
      </c>
      <c r="K313" s="29" t="s">
        <v>925</v>
      </c>
    </row>
    <row r="314" spans="1:11">
      <c r="A314" s="19" t="s">
        <v>1136</v>
      </c>
      <c r="B314" s="21"/>
      <c r="C314" s="21"/>
      <c r="D314" s="21"/>
      <c r="E314" s="21"/>
      <c r="F314" s="21"/>
      <c r="G314" s="32" t="s">
        <v>621</v>
      </c>
      <c r="H314" s="32" t="s">
        <v>621</v>
      </c>
      <c r="I314" s="32">
        <v>10</v>
      </c>
      <c r="J314" s="29" t="s">
        <v>622</v>
      </c>
      <c r="K314" s="29" t="s">
        <v>1137</v>
      </c>
    </row>
    <row r="315" spans="1:11" ht="30">
      <c r="A315" s="19" t="s">
        <v>1138</v>
      </c>
      <c r="B315" s="21" t="s">
        <v>13</v>
      </c>
      <c r="C315" s="21" t="s">
        <v>1386</v>
      </c>
      <c r="D315" s="21">
        <v>0</v>
      </c>
      <c r="E315" s="47">
        <v>50</v>
      </c>
      <c r="F315" s="21">
        <v>0</v>
      </c>
      <c r="G315" s="32" t="s">
        <v>621</v>
      </c>
      <c r="H315" s="32" t="s">
        <v>621</v>
      </c>
      <c r="I315" s="32">
        <v>20</v>
      </c>
      <c r="J315" s="29" t="s">
        <v>649</v>
      </c>
      <c r="K315" s="29" t="s">
        <v>1139</v>
      </c>
    </row>
    <row r="316" spans="1:11">
      <c r="A316" s="19" t="s">
        <v>1140</v>
      </c>
      <c r="B316" s="21" t="s">
        <v>11</v>
      </c>
      <c r="C316" s="21" t="s">
        <v>1750</v>
      </c>
      <c r="D316" s="21">
        <v>0</v>
      </c>
      <c r="E316" s="44">
        <v>30</v>
      </c>
      <c r="F316" s="21">
        <v>0</v>
      </c>
      <c r="G316" s="32" t="s">
        <v>621</v>
      </c>
      <c r="H316" s="32" t="s">
        <v>621</v>
      </c>
      <c r="I316" s="32">
        <v>20</v>
      </c>
      <c r="J316" s="29" t="s">
        <v>622</v>
      </c>
      <c r="K316" s="29" t="s">
        <v>1141</v>
      </c>
    </row>
    <row r="317" spans="1:11" ht="30">
      <c r="A317" s="19" t="s">
        <v>1142</v>
      </c>
      <c r="B317" s="21"/>
      <c r="C317" s="21"/>
      <c r="D317" s="21"/>
      <c r="E317" s="21"/>
      <c r="F317" s="21"/>
      <c r="G317" s="32" t="s">
        <v>621</v>
      </c>
      <c r="H317" s="32" t="s">
        <v>621</v>
      </c>
      <c r="I317" s="32">
        <v>10</v>
      </c>
      <c r="J317" s="29" t="s">
        <v>622</v>
      </c>
      <c r="K317" s="29" t="s">
        <v>1143</v>
      </c>
    </row>
    <row r="318" spans="1:11">
      <c r="A318" s="19" t="s">
        <v>1144</v>
      </c>
      <c r="B318" s="21" t="s">
        <v>11</v>
      </c>
      <c r="C318" s="21" t="s">
        <v>1383</v>
      </c>
      <c r="D318" s="21">
        <v>102</v>
      </c>
      <c r="E318" s="21">
        <v>0</v>
      </c>
      <c r="F318" s="21">
        <v>0</v>
      </c>
      <c r="G318" s="32" t="s">
        <v>621</v>
      </c>
      <c r="H318" s="33">
        <v>1</v>
      </c>
      <c r="I318" s="32">
        <v>20</v>
      </c>
      <c r="J318" s="29" t="s">
        <v>615</v>
      </c>
      <c r="K318" s="29" t="s">
        <v>645</v>
      </c>
    </row>
    <row r="319" spans="1:11" ht="30">
      <c r="A319" s="19" t="s">
        <v>1145</v>
      </c>
      <c r="B319" s="21" t="s">
        <v>4</v>
      </c>
      <c r="C319" s="21" t="s">
        <v>1383</v>
      </c>
      <c r="D319" s="21">
        <v>90</v>
      </c>
      <c r="E319" s="21">
        <v>0</v>
      </c>
      <c r="F319" s="21">
        <v>-4</v>
      </c>
      <c r="G319" s="32">
        <v>60</v>
      </c>
      <c r="H319" s="33">
        <v>1</v>
      </c>
      <c r="I319" s="32">
        <v>10</v>
      </c>
      <c r="J319" s="29" t="s">
        <v>615</v>
      </c>
      <c r="K319" s="29" t="s">
        <v>1146</v>
      </c>
    </row>
    <row r="320" spans="1:11">
      <c r="A320" s="19" t="s">
        <v>1147</v>
      </c>
      <c r="B320" s="21" t="s">
        <v>4</v>
      </c>
      <c r="C320" s="21" t="s">
        <v>1383</v>
      </c>
      <c r="D320" s="21">
        <v>55</v>
      </c>
      <c r="E320" s="21">
        <v>0</v>
      </c>
      <c r="F320" s="21">
        <v>0</v>
      </c>
      <c r="G320" s="32" t="s">
        <v>621</v>
      </c>
      <c r="H320" s="33">
        <v>1</v>
      </c>
      <c r="I320" s="32">
        <v>15</v>
      </c>
      <c r="J320" s="29" t="s">
        <v>615</v>
      </c>
      <c r="K320" s="29" t="s">
        <v>852</v>
      </c>
    </row>
    <row r="321" spans="1:11">
      <c r="A321" s="19" t="s">
        <v>1148</v>
      </c>
      <c r="B321" s="21" t="s">
        <v>11</v>
      </c>
      <c r="C321" s="21" t="s">
        <v>1386</v>
      </c>
      <c r="D321" s="21">
        <v>0</v>
      </c>
      <c r="E321" s="47">
        <v>20</v>
      </c>
      <c r="F321" s="21">
        <v>0</v>
      </c>
      <c r="G321" s="32" t="s">
        <v>621</v>
      </c>
      <c r="H321" s="33">
        <v>1</v>
      </c>
      <c r="I321" s="32">
        <v>20</v>
      </c>
      <c r="J321" s="29" t="s">
        <v>615</v>
      </c>
      <c r="K321" s="29" t="s">
        <v>1149</v>
      </c>
    </row>
    <row r="322" spans="1:11">
      <c r="A322" s="19" t="s">
        <v>1150</v>
      </c>
      <c r="B322" s="21"/>
      <c r="C322" s="21"/>
      <c r="D322" s="21"/>
      <c r="E322" s="21"/>
      <c r="F322" s="21"/>
      <c r="G322" s="32">
        <v>150</v>
      </c>
      <c r="H322" s="33">
        <v>0.9</v>
      </c>
      <c r="I322" s="32">
        <v>5</v>
      </c>
      <c r="J322" s="29" t="s">
        <v>615</v>
      </c>
      <c r="K322" s="29" t="s">
        <v>679</v>
      </c>
    </row>
    <row r="323" spans="1:11">
      <c r="A323" s="19" t="s">
        <v>1151</v>
      </c>
      <c r="B323" s="21" t="s">
        <v>14</v>
      </c>
      <c r="C323" s="21" t="s">
        <v>1383</v>
      </c>
      <c r="D323" s="21">
        <v>60</v>
      </c>
      <c r="E323" s="21">
        <v>0</v>
      </c>
      <c r="F323" s="21">
        <v>0</v>
      </c>
      <c r="G323" s="32">
        <v>25</v>
      </c>
      <c r="H323" s="33">
        <v>0.8</v>
      </c>
      <c r="I323" s="32">
        <v>10</v>
      </c>
      <c r="J323" s="29" t="s">
        <v>615</v>
      </c>
      <c r="K323" s="29" t="s">
        <v>647</v>
      </c>
    </row>
    <row r="324" spans="1:11">
      <c r="A324" s="19" t="s">
        <v>1152</v>
      </c>
      <c r="B324" s="21"/>
      <c r="C324" s="21"/>
      <c r="D324" s="21"/>
      <c r="E324" s="21"/>
      <c r="F324" s="21"/>
      <c r="G324" s="32">
        <v>90</v>
      </c>
      <c r="H324" s="33">
        <v>0.85</v>
      </c>
      <c r="I324" s="32">
        <v>20</v>
      </c>
      <c r="J324" s="29" t="s">
        <v>615</v>
      </c>
      <c r="K324" s="29" t="s">
        <v>782</v>
      </c>
    </row>
    <row r="325" spans="1:11">
      <c r="A325" s="19" t="s">
        <v>1153</v>
      </c>
      <c r="B325" s="21" t="s">
        <v>14</v>
      </c>
      <c r="C325" s="21" t="s">
        <v>1386</v>
      </c>
      <c r="D325" s="21">
        <v>0</v>
      </c>
      <c r="E325" s="47">
        <v>20</v>
      </c>
      <c r="F325" s="21">
        <v>0</v>
      </c>
      <c r="G325" s="32" t="s">
        <v>621</v>
      </c>
      <c r="H325" s="32" t="s">
        <v>621</v>
      </c>
      <c r="I325" s="32">
        <v>20</v>
      </c>
      <c r="J325" s="29" t="s">
        <v>622</v>
      </c>
      <c r="K325" s="29" t="s">
        <v>632</v>
      </c>
    </row>
    <row r="326" spans="1:11">
      <c r="A326" s="19" t="s">
        <v>1154</v>
      </c>
      <c r="B326" s="21" t="s">
        <v>14</v>
      </c>
      <c r="C326" s="21" t="s">
        <v>1383</v>
      </c>
      <c r="D326" s="21">
        <v>68</v>
      </c>
      <c r="E326" s="46">
        <v>30</v>
      </c>
      <c r="F326" s="21">
        <v>0</v>
      </c>
      <c r="G326" s="32">
        <v>75</v>
      </c>
      <c r="H326" s="33">
        <v>0.9</v>
      </c>
      <c r="I326" s="32">
        <v>10</v>
      </c>
      <c r="J326" s="29" t="s">
        <v>618</v>
      </c>
      <c r="K326" s="29" t="s">
        <v>635</v>
      </c>
    </row>
    <row r="327" spans="1:11">
      <c r="A327" s="19" t="s">
        <v>1155</v>
      </c>
      <c r="B327" s="21" t="s">
        <v>14</v>
      </c>
      <c r="C327" s="21" t="s">
        <v>1383</v>
      </c>
      <c r="D327" s="21">
        <v>40</v>
      </c>
      <c r="E327" s="47">
        <v>10</v>
      </c>
      <c r="F327" s="21">
        <v>0</v>
      </c>
      <c r="G327" s="32">
        <v>40</v>
      </c>
      <c r="H327" s="33">
        <v>1</v>
      </c>
      <c r="I327" s="32">
        <v>15</v>
      </c>
      <c r="J327" s="29" t="s">
        <v>615</v>
      </c>
      <c r="K327" s="29" t="s">
        <v>755</v>
      </c>
    </row>
    <row r="328" spans="1:11">
      <c r="A328" s="19" t="s">
        <v>1156</v>
      </c>
      <c r="B328" s="21"/>
      <c r="C328" s="21"/>
      <c r="D328" s="21"/>
      <c r="E328" s="21"/>
      <c r="F328" s="21"/>
      <c r="G328" s="32">
        <v>50</v>
      </c>
      <c r="H328" s="33">
        <v>0.9</v>
      </c>
      <c r="I328" s="32">
        <v>15</v>
      </c>
      <c r="J328" s="29" t="s">
        <v>615</v>
      </c>
      <c r="K328" s="29" t="s">
        <v>645</v>
      </c>
    </row>
    <row r="329" spans="1:11">
      <c r="A329" s="19" t="s">
        <v>1157</v>
      </c>
      <c r="B329" s="21"/>
      <c r="C329" s="21"/>
      <c r="D329" s="21"/>
      <c r="E329" s="21"/>
      <c r="F329" s="21"/>
      <c r="G329" s="32">
        <v>50</v>
      </c>
      <c r="H329" s="33">
        <v>0.8</v>
      </c>
      <c r="I329" s="32">
        <v>10</v>
      </c>
      <c r="J329" s="29" t="s">
        <v>615</v>
      </c>
      <c r="K329" s="29" t="s">
        <v>1052</v>
      </c>
    </row>
    <row r="330" spans="1:11">
      <c r="A330" s="19" t="s">
        <v>1158</v>
      </c>
      <c r="B330" s="21"/>
      <c r="C330" s="21"/>
      <c r="D330" s="21"/>
      <c r="E330" s="21"/>
      <c r="F330" s="21"/>
      <c r="G330" s="32">
        <v>150</v>
      </c>
      <c r="H330" s="33">
        <v>0.9</v>
      </c>
      <c r="I330" s="32">
        <v>5</v>
      </c>
      <c r="J330" s="29" t="s">
        <v>615</v>
      </c>
      <c r="K330" s="29" t="s">
        <v>679</v>
      </c>
    </row>
    <row r="331" spans="1:11" ht="30">
      <c r="A331" s="19" t="s">
        <v>1159</v>
      </c>
      <c r="B331" s="21"/>
      <c r="C331" s="21"/>
      <c r="D331" s="21"/>
      <c r="E331" s="21"/>
      <c r="F331" s="21"/>
      <c r="G331" s="32" t="s">
        <v>621</v>
      </c>
      <c r="H331" s="32" t="s">
        <v>621</v>
      </c>
      <c r="I331" s="32">
        <v>10</v>
      </c>
      <c r="J331" s="29" t="s">
        <v>615</v>
      </c>
      <c r="K331" s="29" t="s">
        <v>1160</v>
      </c>
    </row>
    <row r="332" spans="1:11">
      <c r="A332" s="19" t="s">
        <v>1161</v>
      </c>
      <c r="B332" s="21"/>
      <c r="C332" s="21"/>
      <c r="D332" s="21"/>
      <c r="E332" s="21"/>
      <c r="F332" s="21"/>
      <c r="G332" s="32">
        <v>60</v>
      </c>
      <c r="H332" s="33">
        <v>0.85</v>
      </c>
      <c r="I332" s="32">
        <v>15</v>
      </c>
      <c r="J332" s="29" t="s">
        <v>615</v>
      </c>
      <c r="K332" s="29" t="s">
        <v>635</v>
      </c>
    </row>
    <row r="333" spans="1:11" ht="30">
      <c r="A333" s="19" t="s">
        <v>1162</v>
      </c>
      <c r="B333" s="21" t="s">
        <v>14</v>
      </c>
      <c r="C333" s="21" t="s">
        <v>1383</v>
      </c>
      <c r="D333" s="21">
        <v>49</v>
      </c>
      <c r="E333" s="21">
        <v>0</v>
      </c>
      <c r="F333" s="21">
        <v>0</v>
      </c>
      <c r="G333" s="32">
        <v>30</v>
      </c>
      <c r="H333" s="33">
        <v>0.9</v>
      </c>
      <c r="I333" s="32">
        <v>20</v>
      </c>
      <c r="J333" s="29" t="s">
        <v>615</v>
      </c>
      <c r="K333" s="29" t="s">
        <v>949</v>
      </c>
    </row>
    <row r="334" spans="1:11" ht="30">
      <c r="A334" s="19" t="s">
        <v>1163</v>
      </c>
      <c r="B334" s="21" t="s">
        <v>6</v>
      </c>
      <c r="C334" s="21" t="s">
        <v>1750</v>
      </c>
      <c r="D334" s="21">
        <v>0</v>
      </c>
      <c r="E334" s="44">
        <v>50</v>
      </c>
      <c r="F334" s="21">
        <v>0</v>
      </c>
      <c r="G334" s="32" t="s">
        <v>621</v>
      </c>
      <c r="H334" s="32" t="s">
        <v>621</v>
      </c>
      <c r="I334" s="32">
        <v>10</v>
      </c>
      <c r="J334" s="29" t="s">
        <v>622</v>
      </c>
      <c r="K334" s="29" t="s">
        <v>1164</v>
      </c>
    </row>
    <row r="335" spans="1:11">
      <c r="A335" s="19" t="s">
        <v>1165</v>
      </c>
      <c r="B335" s="21"/>
      <c r="C335" s="21"/>
      <c r="D335" s="21"/>
      <c r="E335" s="21"/>
      <c r="F335" s="21"/>
      <c r="G335" s="32">
        <v>100</v>
      </c>
      <c r="H335" s="33">
        <v>0.95</v>
      </c>
      <c r="I335" s="32">
        <v>5</v>
      </c>
      <c r="J335" s="29" t="s">
        <v>615</v>
      </c>
      <c r="K335" s="29" t="s">
        <v>1166</v>
      </c>
    </row>
    <row r="336" spans="1:11">
      <c r="A336" s="19" t="s">
        <v>1167</v>
      </c>
      <c r="B336" s="21" t="s">
        <v>11</v>
      </c>
      <c r="C336" s="21" t="s">
        <v>1386</v>
      </c>
      <c r="D336" s="21">
        <v>0</v>
      </c>
      <c r="E336" s="47">
        <v>25</v>
      </c>
      <c r="F336" s="21">
        <v>0</v>
      </c>
      <c r="G336" s="32" t="s">
        <v>621</v>
      </c>
      <c r="H336" s="32" t="s">
        <v>621</v>
      </c>
      <c r="I336" s="32">
        <v>25</v>
      </c>
      <c r="J336" s="29" t="s">
        <v>649</v>
      </c>
      <c r="K336" s="29" t="s">
        <v>1168</v>
      </c>
    </row>
    <row r="337" spans="1:11">
      <c r="A337" s="19" t="s">
        <v>1169</v>
      </c>
      <c r="B337" s="21"/>
      <c r="C337" s="21"/>
      <c r="D337" s="21"/>
      <c r="E337" s="21"/>
      <c r="F337" s="21"/>
      <c r="G337" s="32">
        <v>15</v>
      </c>
      <c r="H337" s="33">
        <v>0.7</v>
      </c>
      <c r="I337" s="32">
        <v>15</v>
      </c>
      <c r="J337" s="29" t="s">
        <v>615</v>
      </c>
      <c r="K337" s="29" t="s">
        <v>676</v>
      </c>
    </row>
    <row r="338" spans="1:11">
      <c r="A338" s="19" t="s">
        <v>1170</v>
      </c>
      <c r="B338" s="21"/>
      <c r="C338" s="21"/>
      <c r="D338" s="21"/>
      <c r="E338" s="21"/>
      <c r="F338" s="21"/>
      <c r="G338" s="32" t="s">
        <v>621</v>
      </c>
      <c r="H338" s="33">
        <v>1</v>
      </c>
      <c r="I338" s="32">
        <v>15</v>
      </c>
      <c r="J338" s="29" t="s">
        <v>615</v>
      </c>
      <c r="K338" s="29" t="s">
        <v>971</v>
      </c>
    </row>
    <row r="339" spans="1:11">
      <c r="A339" s="19" t="s">
        <v>1171</v>
      </c>
      <c r="B339" s="21" t="s">
        <v>14</v>
      </c>
      <c r="C339" s="21" t="s">
        <v>1386</v>
      </c>
      <c r="D339" s="857" t="s">
        <v>1751</v>
      </c>
      <c r="E339" s="858"/>
      <c r="F339" s="859"/>
      <c r="G339" s="32" t="s">
        <v>621</v>
      </c>
      <c r="H339" s="32" t="s">
        <v>621</v>
      </c>
      <c r="I339" s="32">
        <v>10</v>
      </c>
      <c r="J339" s="29" t="s">
        <v>894</v>
      </c>
      <c r="K339" s="29" t="s">
        <v>1172</v>
      </c>
    </row>
    <row r="340" spans="1:11">
      <c r="A340" s="19" t="s">
        <v>1173</v>
      </c>
      <c r="B340" s="21" t="s">
        <v>11</v>
      </c>
      <c r="C340" s="21" t="s">
        <v>1386</v>
      </c>
      <c r="D340" s="21">
        <v>0</v>
      </c>
      <c r="E340" s="47">
        <v>20</v>
      </c>
      <c r="F340" s="21">
        <v>0</v>
      </c>
      <c r="G340" s="32" t="s">
        <v>621</v>
      </c>
      <c r="H340" s="33">
        <v>0.9</v>
      </c>
      <c r="I340" s="32">
        <v>10</v>
      </c>
      <c r="J340" s="29" t="s">
        <v>615</v>
      </c>
      <c r="K340" s="29" t="s">
        <v>1174</v>
      </c>
    </row>
    <row r="341" spans="1:11">
      <c r="A341" s="19" t="s">
        <v>1175</v>
      </c>
      <c r="B341" s="21"/>
      <c r="C341" s="21"/>
      <c r="D341" s="21"/>
      <c r="E341" s="21"/>
      <c r="F341" s="21"/>
      <c r="G341" s="32">
        <v>40</v>
      </c>
      <c r="H341" s="33">
        <v>1</v>
      </c>
      <c r="I341" s="32">
        <v>35</v>
      </c>
      <c r="J341" s="29" t="s">
        <v>615</v>
      </c>
      <c r="K341" s="29" t="s">
        <v>645</v>
      </c>
    </row>
    <row r="342" spans="1:11">
      <c r="A342" s="19" t="s">
        <v>1176</v>
      </c>
      <c r="B342" s="21" t="s">
        <v>11</v>
      </c>
      <c r="C342" s="21" t="s">
        <v>1386</v>
      </c>
      <c r="D342" s="21">
        <v>0</v>
      </c>
      <c r="E342" s="47">
        <v>20</v>
      </c>
      <c r="F342" s="21">
        <v>0</v>
      </c>
      <c r="G342" s="32" t="s">
        <v>621</v>
      </c>
      <c r="H342" s="33">
        <v>0.85</v>
      </c>
      <c r="I342" s="32">
        <v>40</v>
      </c>
      <c r="J342" s="29" t="s">
        <v>615</v>
      </c>
      <c r="K342" s="29" t="s">
        <v>1177</v>
      </c>
    </row>
    <row r="343" spans="1:11">
      <c r="A343" s="19" t="s">
        <v>1178</v>
      </c>
      <c r="B343" s="21"/>
      <c r="C343" s="21"/>
      <c r="D343" s="21"/>
      <c r="E343" s="21"/>
      <c r="F343" s="21"/>
      <c r="G343" s="32">
        <v>70</v>
      </c>
      <c r="H343" s="33">
        <v>1</v>
      </c>
      <c r="I343" s="32">
        <v>20</v>
      </c>
      <c r="J343" s="29" t="s">
        <v>615</v>
      </c>
      <c r="K343" s="29" t="s">
        <v>1179</v>
      </c>
    </row>
    <row r="344" spans="1:11">
      <c r="A344" s="19" t="s">
        <v>1180</v>
      </c>
      <c r="B344" s="21" t="s">
        <v>8</v>
      </c>
      <c r="C344" s="21" t="s">
        <v>1383</v>
      </c>
      <c r="D344" s="21">
        <v>80</v>
      </c>
      <c r="E344" s="21">
        <v>0</v>
      </c>
      <c r="F344" s="21">
        <v>0</v>
      </c>
      <c r="G344" s="32">
        <v>80</v>
      </c>
      <c r="H344" s="33">
        <v>1</v>
      </c>
      <c r="I344" s="32">
        <v>15</v>
      </c>
      <c r="J344" s="29" t="s">
        <v>615</v>
      </c>
      <c r="K344" s="29" t="s">
        <v>645</v>
      </c>
    </row>
    <row r="345" spans="1:11">
      <c r="A345" s="19" t="s">
        <v>1181</v>
      </c>
      <c r="B345" s="21"/>
      <c r="C345" s="21"/>
      <c r="D345" s="21"/>
      <c r="E345" s="21"/>
      <c r="F345" s="21"/>
      <c r="G345" s="32">
        <v>120</v>
      </c>
      <c r="H345" s="33">
        <v>0.85</v>
      </c>
      <c r="I345" s="32">
        <v>5</v>
      </c>
      <c r="J345" s="29" t="s">
        <v>615</v>
      </c>
      <c r="K345" s="29" t="s">
        <v>1182</v>
      </c>
    </row>
    <row r="346" spans="1:11">
      <c r="A346" s="19" t="s">
        <v>1183</v>
      </c>
      <c r="B346" s="21"/>
      <c r="C346" s="21"/>
      <c r="D346" s="21"/>
      <c r="E346" s="21"/>
      <c r="F346" s="21"/>
      <c r="G346" s="32" t="s">
        <v>621</v>
      </c>
      <c r="H346" s="33">
        <v>1</v>
      </c>
      <c r="I346" s="32">
        <v>20</v>
      </c>
      <c r="J346" s="29" t="s">
        <v>615</v>
      </c>
      <c r="K346" s="29" t="s">
        <v>1065</v>
      </c>
    </row>
    <row r="347" spans="1:11">
      <c r="A347" s="19" t="s">
        <v>1184</v>
      </c>
      <c r="B347" s="21"/>
      <c r="C347" s="21"/>
      <c r="D347" s="21"/>
      <c r="E347" s="21"/>
      <c r="F347" s="21"/>
      <c r="G347" s="32">
        <v>200</v>
      </c>
      <c r="H347" s="33">
        <v>1</v>
      </c>
      <c r="I347" s="32">
        <v>5</v>
      </c>
      <c r="J347" s="29" t="s">
        <v>779</v>
      </c>
      <c r="K347" s="29" t="s">
        <v>828</v>
      </c>
    </row>
    <row r="348" spans="1:11">
      <c r="A348" s="19" t="s">
        <v>1185</v>
      </c>
      <c r="B348" s="21" t="s">
        <v>7</v>
      </c>
      <c r="C348" s="21" t="s">
        <v>1384</v>
      </c>
      <c r="D348" s="21">
        <v>80</v>
      </c>
      <c r="E348" s="47">
        <v>10</v>
      </c>
      <c r="F348" s="21">
        <v>0</v>
      </c>
      <c r="G348" s="32">
        <v>80</v>
      </c>
      <c r="H348" s="33">
        <v>1</v>
      </c>
      <c r="I348" s="32">
        <v>15</v>
      </c>
      <c r="J348" s="29" t="s">
        <v>615</v>
      </c>
      <c r="K348" s="29" t="s">
        <v>1186</v>
      </c>
    </row>
    <row r="349" spans="1:11">
      <c r="A349" s="19" t="s">
        <v>1187</v>
      </c>
      <c r="B349" s="21" t="s">
        <v>7</v>
      </c>
      <c r="C349" s="21" t="s">
        <v>1383</v>
      </c>
      <c r="D349" s="21">
        <v>70</v>
      </c>
      <c r="E349" s="21">
        <v>0</v>
      </c>
      <c r="F349" s="21">
        <v>0</v>
      </c>
      <c r="G349" s="32">
        <v>70</v>
      </c>
      <c r="H349" s="33">
        <v>1</v>
      </c>
      <c r="I349" s="32">
        <v>15</v>
      </c>
      <c r="J349" s="29" t="s">
        <v>615</v>
      </c>
      <c r="K349" s="29" t="s">
        <v>1067</v>
      </c>
    </row>
    <row r="350" spans="1:11" ht="45">
      <c r="A350" s="19" t="s">
        <v>1188</v>
      </c>
      <c r="B350" s="21"/>
      <c r="C350" s="21"/>
      <c r="D350" s="21"/>
      <c r="E350" s="21"/>
      <c r="F350" s="21"/>
      <c r="G350" s="32">
        <v>120</v>
      </c>
      <c r="H350" s="33">
        <v>1</v>
      </c>
      <c r="I350" s="32">
        <v>5</v>
      </c>
      <c r="J350" s="29" t="s">
        <v>615</v>
      </c>
      <c r="K350" s="29" t="s">
        <v>1189</v>
      </c>
    </row>
    <row r="351" spans="1:11">
      <c r="A351" s="19" t="s">
        <v>1190</v>
      </c>
      <c r="B351" s="21"/>
      <c r="C351" s="21"/>
      <c r="D351" s="21"/>
      <c r="E351" s="21"/>
      <c r="F351" s="21"/>
      <c r="G351" s="32">
        <v>60</v>
      </c>
      <c r="H351" s="32" t="s">
        <v>621</v>
      </c>
      <c r="I351" s="32">
        <v>20</v>
      </c>
      <c r="J351" s="29" t="s">
        <v>615</v>
      </c>
      <c r="K351" s="29" t="s">
        <v>628</v>
      </c>
    </row>
    <row r="352" spans="1:11" s="24" customFormat="1">
      <c r="A352" s="22" t="s">
        <v>1191</v>
      </c>
      <c r="B352" s="23" t="s">
        <v>7</v>
      </c>
      <c r="C352" s="23" t="s">
        <v>1383</v>
      </c>
      <c r="D352" s="23">
        <v>70</v>
      </c>
      <c r="E352" s="23">
        <v>0</v>
      </c>
      <c r="F352" s="23">
        <v>1</v>
      </c>
      <c r="G352" s="34">
        <v>40</v>
      </c>
      <c r="H352" s="35">
        <v>1</v>
      </c>
      <c r="I352" s="34">
        <v>30</v>
      </c>
      <c r="J352" s="30" t="s">
        <v>615</v>
      </c>
      <c r="K352" s="30" t="s">
        <v>641</v>
      </c>
    </row>
    <row r="353" spans="1:11">
      <c r="A353" s="19" t="s">
        <v>1192</v>
      </c>
      <c r="B353" s="21"/>
      <c r="C353" s="21"/>
      <c r="D353" s="21"/>
      <c r="E353" s="21"/>
      <c r="F353" s="21"/>
      <c r="G353" s="32" t="s">
        <v>621</v>
      </c>
      <c r="H353" s="32" t="s">
        <v>621</v>
      </c>
      <c r="I353" s="32">
        <v>30</v>
      </c>
      <c r="J353" s="29" t="s">
        <v>622</v>
      </c>
      <c r="K353" s="29" t="s">
        <v>941</v>
      </c>
    </row>
    <row r="354" spans="1:11">
      <c r="A354" s="19" t="s">
        <v>1193</v>
      </c>
      <c r="B354" s="21"/>
      <c r="C354" s="21"/>
      <c r="D354" s="21"/>
      <c r="E354" s="21"/>
      <c r="F354" s="21"/>
      <c r="G354" s="32" t="s">
        <v>621</v>
      </c>
      <c r="H354" s="33">
        <v>0.3</v>
      </c>
      <c r="I354" s="32">
        <v>5</v>
      </c>
      <c r="J354" s="29" t="s">
        <v>615</v>
      </c>
      <c r="K354" s="29" t="s">
        <v>850</v>
      </c>
    </row>
    <row r="355" spans="1:11">
      <c r="A355" s="19" t="s">
        <v>1194</v>
      </c>
      <c r="B355" s="21"/>
      <c r="C355" s="21"/>
      <c r="D355" s="21"/>
      <c r="E355" s="21"/>
      <c r="F355" s="21"/>
      <c r="G355" s="32">
        <v>60</v>
      </c>
      <c r="H355" s="32" t="s">
        <v>621</v>
      </c>
      <c r="I355" s="32">
        <v>20</v>
      </c>
      <c r="J355" s="29" t="s">
        <v>615</v>
      </c>
      <c r="K355" s="29" t="s">
        <v>628</v>
      </c>
    </row>
    <row r="356" spans="1:11">
      <c r="A356" s="19" t="s">
        <v>1195</v>
      </c>
      <c r="B356" s="21" t="s">
        <v>0</v>
      </c>
      <c r="C356" s="21" t="s">
        <v>1384</v>
      </c>
      <c r="D356" s="21">
        <v>75</v>
      </c>
      <c r="E356" s="46">
        <v>10</v>
      </c>
      <c r="F356" s="21">
        <v>0</v>
      </c>
      <c r="G356" s="32">
        <v>75</v>
      </c>
      <c r="H356" s="33">
        <v>1</v>
      </c>
      <c r="I356" s="32">
        <v>15</v>
      </c>
      <c r="J356" s="29" t="s">
        <v>615</v>
      </c>
      <c r="K356" s="29" t="s">
        <v>732</v>
      </c>
    </row>
    <row r="357" spans="1:11">
      <c r="A357" s="19" t="s">
        <v>1196</v>
      </c>
      <c r="B357" s="21"/>
      <c r="C357" s="21"/>
      <c r="D357" s="21"/>
      <c r="E357" s="21"/>
      <c r="F357" s="21"/>
      <c r="G357" s="32">
        <v>60</v>
      </c>
      <c r="H357" s="33">
        <v>1</v>
      </c>
      <c r="I357" s="32">
        <v>5</v>
      </c>
      <c r="J357" s="29" t="s">
        <v>615</v>
      </c>
      <c r="K357" s="29" t="s">
        <v>639</v>
      </c>
    </row>
    <row r="358" spans="1:11">
      <c r="A358" s="19" t="s">
        <v>1197</v>
      </c>
      <c r="B358" s="21"/>
      <c r="C358" s="21"/>
      <c r="D358" s="21"/>
      <c r="E358" s="21"/>
      <c r="F358" s="21"/>
      <c r="G358" s="32" t="s">
        <v>621</v>
      </c>
      <c r="H358" s="33">
        <v>0.55000000000000004</v>
      </c>
      <c r="I358" s="32">
        <v>15</v>
      </c>
      <c r="J358" s="29" t="s">
        <v>615</v>
      </c>
      <c r="K358" s="29" t="s">
        <v>1198</v>
      </c>
    </row>
    <row r="359" spans="1:11" ht="30">
      <c r="A359" s="19" t="s">
        <v>1199</v>
      </c>
      <c r="B359" s="21"/>
      <c r="C359" s="21"/>
      <c r="D359" s="21"/>
      <c r="E359" s="21"/>
      <c r="F359" s="21"/>
      <c r="G359" s="32" t="s">
        <v>621</v>
      </c>
      <c r="H359" s="32" t="s">
        <v>621</v>
      </c>
      <c r="I359" s="32">
        <v>1</v>
      </c>
      <c r="J359" s="29" t="s">
        <v>615</v>
      </c>
      <c r="K359" s="29" t="s">
        <v>1200</v>
      </c>
    </row>
    <row r="360" spans="1:11">
      <c r="A360" s="19" t="s">
        <v>1201</v>
      </c>
      <c r="B360" s="21" t="s">
        <v>13</v>
      </c>
      <c r="C360" s="21" t="s">
        <v>1386</v>
      </c>
      <c r="D360" s="857" t="s">
        <v>1751</v>
      </c>
      <c r="E360" s="858"/>
      <c r="F360" s="859"/>
      <c r="G360" s="32" t="s">
        <v>621</v>
      </c>
      <c r="H360" s="32" t="s">
        <v>621</v>
      </c>
      <c r="I360" s="32">
        <v>10</v>
      </c>
      <c r="J360" s="29" t="s">
        <v>615</v>
      </c>
      <c r="K360" s="29" t="s">
        <v>1202</v>
      </c>
    </row>
    <row r="361" spans="1:11" ht="30">
      <c r="A361" s="19" t="s">
        <v>1203</v>
      </c>
      <c r="B361" s="21"/>
      <c r="C361" s="21"/>
      <c r="D361" s="21"/>
      <c r="E361" s="21"/>
      <c r="F361" s="21"/>
      <c r="G361" s="32">
        <v>100</v>
      </c>
      <c r="H361" s="33">
        <v>1</v>
      </c>
      <c r="I361" s="32">
        <v>15</v>
      </c>
      <c r="J361" s="29" t="s">
        <v>615</v>
      </c>
      <c r="K361" s="29" t="s">
        <v>1204</v>
      </c>
    </row>
    <row r="362" spans="1:11" ht="30">
      <c r="A362" s="19" t="s">
        <v>1205</v>
      </c>
      <c r="B362" s="21" t="s">
        <v>6</v>
      </c>
      <c r="C362" s="21" t="s">
        <v>1383</v>
      </c>
      <c r="D362" s="21">
        <v>63</v>
      </c>
      <c r="E362" s="46">
        <v>30</v>
      </c>
      <c r="F362" s="21">
        <v>0</v>
      </c>
      <c r="G362" s="32">
        <v>140</v>
      </c>
      <c r="H362" s="33">
        <v>0.9</v>
      </c>
      <c r="I362" s="32">
        <v>5</v>
      </c>
      <c r="J362" s="29" t="s">
        <v>615</v>
      </c>
      <c r="K362" s="29" t="s">
        <v>1206</v>
      </c>
    </row>
    <row r="363" spans="1:11">
      <c r="A363" s="19" t="s">
        <v>1207</v>
      </c>
      <c r="B363" s="21"/>
      <c r="C363" s="21"/>
      <c r="D363" s="21"/>
      <c r="E363" s="21"/>
      <c r="F363" s="21"/>
      <c r="G363" s="32">
        <v>85</v>
      </c>
      <c r="H363" s="33">
        <v>0.9</v>
      </c>
      <c r="I363" s="32">
        <v>15</v>
      </c>
      <c r="J363" s="29" t="s">
        <v>615</v>
      </c>
      <c r="K363" s="29" t="s">
        <v>1208</v>
      </c>
    </row>
    <row r="364" spans="1:11">
      <c r="A364" s="19" t="s">
        <v>1209</v>
      </c>
      <c r="B364" s="21" t="s">
        <v>11</v>
      </c>
      <c r="C364" s="21" t="s">
        <v>1750</v>
      </c>
      <c r="D364" s="21">
        <v>0</v>
      </c>
      <c r="E364" s="44">
        <v>50</v>
      </c>
      <c r="F364" s="21">
        <v>0</v>
      </c>
      <c r="G364" s="32" t="s">
        <v>621</v>
      </c>
      <c r="H364" s="32" t="s">
        <v>621</v>
      </c>
      <c r="I364" s="32">
        <v>10</v>
      </c>
      <c r="J364" s="29" t="s">
        <v>622</v>
      </c>
      <c r="K364" s="29" t="s">
        <v>925</v>
      </c>
    </row>
    <row r="365" spans="1:11">
      <c r="A365" s="19" t="s">
        <v>1210</v>
      </c>
      <c r="B365" s="21"/>
      <c r="C365" s="21"/>
      <c r="D365" s="21"/>
      <c r="E365" s="21"/>
      <c r="F365" s="21"/>
      <c r="G365" s="32">
        <v>80</v>
      </c>
      <c r="H365" s="33">
        <v>0.75</v>
      </c>
      <c r="I365" s="32">
        <v>20</v>
      </c>
      <c r="J365" s="29" t="s">
        <v>615</v>
      </c>
      <c r="K365" s="29" t="s">
        <v>645</v>
      </c>
    </row>
    <row r="366" spans="1:11">
      <c r="A366" s="19" t="s">
        <v>1211</v>
      </c>
      <c r="B366" s="21"/>
      <c r="C366" s="21"/>
      <c r="D366" s="21"/>
      <c r="E366" s="21"/>
      <c r="F366" s="21"/>
      <c r="G366" s="32">
        <v>70</v>
      </c>
      <c r="H366" s="33">
        <v>1</v>
      </c>
      <c r="I366" s="32">
        <v>20</v>
      </c>
      <c r="J366" s="29" t="s">
        <v>615</v>
      </c>
      <c r="K366" s="29" t="s">
        <v>1067</v>
      </c>
    </row>
    <row r="367" spans="1:11">
      <c r="A367" s="19" t="s">
        <v>1212</v>
      </c>
      <c r="B367" s="21"/>
      <c r="C367" s="21"/>
      <c r="D367" s="21"/>
      <c r="E367" s="21"/>
      <c r="F367" s="21"/>
      <c r="G367" s="32" t="s">
        <v>621</v>
      </c>
      <c r="H367" s="33">
        <v>0.75</v>
      </c>
      <c r="I367" s="32">
        <v>15</v>
      </c>
      <c r="J367" s="29" t="s">
        <v>615</v>
      </c>
      <c r="K367" s="29" t="s">
        <v>1198</v>
      </c>
    </row>
    <row r="368" spans="1:11" ht="30">
      <c r="A368" s="19" t="s">
        <v>1213</v>
      </c>
      <c r="B368" s="21"/>
      <c r="C368" s="21"/>
      <c r="D368" s="21"/>
      <c r="E368" s="21"/>
      <c r="F368" s="21"/>
      <c r="G368" s="32" t="s">
        <v>621</v>
      </c>
      <c r="H368" s="32" t="s">
        <v>621</v>
      </c>
      <c r="I368" s="32">
        <v>10</v>
      </c>
      <c r="J368" s="29" t="s">
        <v>652</v>
      </c>
      <c r="K368" s="29" t="s">
        <v>1214</v>
      </c>
    </row>
    <row r="369" spans="1:11">
      <c r="A369" s="19" t="s">
        <v>1215</v>
      </c>
      <c r="B369" s="21"/>
      <c r="C369" s="21"/>
      <c r="D369" s="21"/>
      <c r="E369" s="21"/>
      <c r="F369" s="21"/>
      <c r="G369" s="32">
        <v>65</v>
      </c>
      <c r="H369" s="33">
        <v>1</v>
      </c>
      <c r="I369" s="32">
        <v>20</v>
      </c>
      <c r="J369" s="29" t="s">
        <v>615</v>
      </c>
      <c r="K369" s="29" t="s">
        <v>906</v>
      </c>
    </row>
    <row r="370" spans="1:11">
      <c r="A370" s="19" t="s">
        <v>1216</v>
      </c>
      <c r="B370" s="21" t="s">
        <v>12</v>
      </c>
      <c r="C370" s="21" t="s">
        <v>1384</v>
      </c>
      <c r="D370" s="21">
        <v>90</v>
      </c>
      <c r="E370" s="46">
        <v>30</v>
      </c>
      <c r="F370" s="21">
        <v>0</v>
      </c>
      <c r="G370" s="32">
        <v>90</v>
      </c>
      <c r="H370" s="33">
        <v>1</v>
      </c>
      <c r="I370" s="32">
        <v>10</v>
      </c>
      <c r="J370" s="29" t="s">
        <v>615</v>
      </c>
      <c r="K370" s="29" t="s">
        <v>906</v>
      </c>
    </row>
    <row r="371" spans="1:11" ht="30">
      <c r="A371" s="19" t="s">
        <v>1217</v>
      </c>
      <c r="B371" s="21"/>
      <c r="C371" s="21"/>
      <c r="D371" s="21"/>
      <c r="E371" s="21"/>
      <c r="F371" s="21"/>
      <c r="G371" s="32">
        <v>60</v>
      </c>
      <c r="H371" s="33">
        <v>1</v>
      </c>
      <c r="I371" s="32">
        <v>10</v>
      </c>
      <c r="J371" s="29" t="s">
        <v>615</v>
      </c>
      <c r="K371" s="29" t="s">
        <v>1218</v>
      </c>
    </row>
    <row r="372" spans="1:11">
      <c r="A372" s="19" t="s">
        <v>1219</v>
      </c>
      <c r="B372" s="21"/>
      <c r="C372" s="21"/>
      <c r="D372" s="21"/>
      <c r="E372" s="21"/>
      <c r="F372" s="21"/>
      <c r="G372" s="32">
        <v>20</v>
      </c>
      <c r="H372" s="33">
        <v>0.7</v>
      </c>
      <c r="I372" s="32">
        <v>20</v>
      </c>
      <c r="J372" s="29" t="s">
        <v>615</v>
      </c>
      <c r="K372" s="29" t="s">
        <v>1220</v>
      </c>
    </row>
    <row r="373" spans="1:11">
      <c r="A373" s="19" t="s">
        <v>1221</v>
      </c>
      <c r="B373" s="21"/>
      <c r="C373" s="21"/>
      <c r="D373" s="21"/>
      <c r="E373" s="21"/>
      <c r="F373" s="21"/>
      <c r="G373" s="32" t="s">
        <v>621</v>
      </c>
      <c r="H373" s="33">
        <v>1</v>
      </c>
      <c r="I373" s="32">
        <v>20</v>
      </c>
      <c r="J373" s="29" t="s">
        <v>615</v>
      </c>
      <c r="K373" s="29" t="s">
        <v>971</v>
      </c>
    </row>
    <row r="374" spans="1:11" ht="30">
      <c r="A374" s="19" t="s">
        <v>1222</v>
      </c>
      <c r="B374" s="21" t="s">
        <v>1</v>
      </c>
      <c r="C374" s="21" t="s">
        <v>1386</v>
      </c>
      <c r="D374" s="857" t="s">
        <v>1751</v>
      </c>
      <c r="E374" s="858"/>
      <c r="F374" s="859"/>
      <c r="G374" s="32" t="s">
        <v>621</v>
      </c>
      <c r="H374" s="32" t="s">
        <v>621</v>
      </c>
      <c r="I374" s="32">
        <v>10</v>
      </c>
      <c r="J374" s="29" t="s">
        <v>652</v>
      </c>
      <c r="K374" s="29" t="s">
        <v>1223</v>
      </c>
    </row>
    <row r="375" spans="1:11" ht="30">
      <c r="A375" s="19" t="s">
        <v>1224</v>
      </c>
      <c r="B375" s="21"/>
      <c r="C375" s="21"/>
      <c r="D375" s="21"/>
      <c r="E375" s="21"/>
      <c r="F375" s="21"/>
      <c r="G375" s="32">
        <v>40</v>
      </c>
      <c r="H375" s="33">
        <v>1</v>
      </c>
      <c r="I375" s="32">
        <v>15</v>
      </c>
      <c r="J375" s="29" t="s">
        <v>615</v>
      </c>
      <c r="K375" s="29" t="s">
        <v>1225</v>
      </c>
    </row>
    <row r="376" spans="1:11">
      <c r="A376" s="19" t="s">
        <v>1226</v>
      </c>
      <c r="B376" s="21" t="s">
        <v>11</v>
      </c>
      <c r="C376" s="21" t="s">
        <v>1750</v>
      </c>
      <c r="D376" s="21">
        <v>0</v>
      </c>
      <c r="E376" s="44">
        <v>50</v>
      </c>
      <c r="F376" s="21">
        <v>0</v>
      </c>
      <c r="G376" s="32" t="s">
        <v>621</v>
      </c>
      <c r="H376" s="32" t="s">
        <v>621</v>
      </c>
      <c r="I376" s="32">
        <v>10</v>
      </c>
      <c r="J376" s="29" t="s">
        <v>622</v>
      </c>
      <c r="K376" s="29" t="s">
        <v>925</v>
      </c>
    </row>
    <row r="377" spans="1:11">
      <c r="A377" s="19" t="s">
        <v>1227</v>
      </c>
      <c r="B377" s="21"/>
      <c r="C377" s="21"/>
      <c r="D377" s="21"/>
      <c r="E377" s="21"/>
      <c r="F377" s="21"/>
      <c r="G377" s="32">
        <v>120</v>
      </c>
      <c r="H377" s="33">
        <v>1</v>
      </c>
      <c r="I377" s="32">
        <v>10</v>
      </c>
      <c r="J377" s="29" t="s">
        <v>615</v>
      </c>
      <c r="K377" s="29" t="s">
        <v>1228</v>
      </c>
    </row>
    <row r="378" spans="1:11">
      <c r="A378" s="19" t="s">
        <v>1229</v>
      </c>
      <c r="B378" s="21"/>
      <c r="C378" s="21"/>
      <c r="D378" s="21"/>
      <c r="E378" s="21"/>
      <c r="F378" s="21"/>
      <c r="G378" s="32" t="s">
        <v>621</v>
      </c>
      <c r="H378" s="33">
        <v>0.9</v>
      </c>
      <c r="I378" s="32">
        <v>20</v>
      </c>
      <c r="J378" s="29" t="s">
        <v>615</v>
      </c>
      <c r="K378" s="29" t="s">
        <v>1230</v>
      </c>
    </row>
    <row r="379" spans="1:11">
      <c r="A379" s="19" t="s">
        <v>1231</v>
      </c>
      <c r="B379" s="21"/>
      <c r="C379" s="21"/>
      <c r="D379" s="21"/>
      <c r="E379" s="21"/>
      <c r="F379" s="21"/>
      <c r="G379" s="32">
        <v>100</v>
      </c>
      <c r="H379" s="33">
        <v>0.95</v>
      </c>
      <c r="I379" s="32">
        <v>5</v>
      </c>
      <c r="J379" s="29" t="s">
        <v>615</v>
      </c>
      <c r="K379" s="29" t="s">
        <v>1067</v>
      </c>
    </row>
    <row r="380" spans="1:11">
      <c r="A380" s="19" t="s">
        <v>1232</v>
      </c>
      <c r="B380" s="21"/>
      <c r="C380" s="21"/>
      <c r="D380" s="21"/>
      <c r="E380" s="21"/>
      <c r="F380" s="21"/>
      <c r="G380" s="32">
        <v>65</v>
      </c>
      <c r="H380" s="33">
        <v>1</v>
      </c>
      <c r="I380" s="32">
        <v>20</v>
      </c>
      <c r="J380" s="29" t="s">
        <v>615</v>
      </c>
      <c r="K380" s="29" t="s">
        <v>687</v>
      </c>
    </row>
    <row r="381" spans="1:11">
      <c r="A381" s="19" t="s">
        <v>1233</v>
      </c>
      <c r="B381" s="21" t="s">
        <v>0</v>
      </c>
      <c r="C381" s="21" t="s">
        <v>1386</v>
      </c>
      <c r="D381" s="21">
        <v>0</v>
      </c>
      <c r="E381" s="47">
        <v>20</v>
      </c>
      <c r="F381" s="21">
        <v>0</v>
      </c>
      <c r="G381" s="32" t="s">
        <v>621</v>
      </c>
      <c r="H381" s="32" t="s">
        <v>621</v>
      </c>
      <c r="I381" s="32">
        <v>10</v>
      </c>
      <c r="J381" s="29" t="s">
        <v>615</v>
      </c>
      <c r="K381" s="29" t="s">
        <v>685</v>
      </c>
    </row>
    <row r="382" spans="1:11">
      <c r="A382" s="19" t="s">
        <v>1234</v>
      </c>
      <c r="B382" s="21"/>
      <c r="C382" s="21"/>
      <c r="D382" s="21"/>
      <c r="E382" s="21"/>
      <c r="F382" s="21"/>
      <c r="G382" s="32">
        <v>20</v>
      </c>
      <c r="H382" s="33">
        <v>1</v>
      </c>
      <c r="I382" s="32">
        <v>15</v>
      </c>
      <c r="J382" s="29" t="s">
        <v>615</v>
      </c>
      <c r="K382" s="29" t="s">
        <v>647</v>
      </c>
    </row>
    <row r="383" spans="1:11" ht="30">
      <c r="A383" s="19" t="s">
        <v>1235</v>
      </c>
      <c r="B383" s="21"/>
      <c r="C383" s="21"/>
      <c r="D383" s="21"/>
      <c r="E383" s="21"/>
      <c r="F383" s="21"/>
      <c r="G383" s="32" t="s">
        <v>621</v>
      </c>
      <c r="H383" s="32" t="s">
        <v>621</v>
      </c>
      <c r="I383" s="32">
        <v>20</v>
      </c>
      <c r="J383" s="29" t="s">
        <v>1236</v>
      </c>
      <c r="K383" s="29" t="s">
        <v>1237</v>
      </c>
    </row>
    <row r="384" spans="1:11" ht="30">
      <c r="A384" s="19" t="s">
        <v>1238</v>
      </c>
      <c r="B384" s="21" t="s">
        <v>11</v>
      </c>
      <c r="C384" s="21" t="s">
        <v>1384</v>
      </c>
      <c r="D384" s="21">
        <v>50</v>
      </c>
      <c r="E384" s="21">
        <v>0</v>
      </c>
      <c r="F384" s="21">
        <v>0</v>
      </c>
      <c r="G384" s="32" t="s">
        <v>621</v>
      </c>
      <c r="H384" s="33">
        <v>1</v>
      </c>
      <c r="I384" s="32">
        <v>10</v>
      </c>
      <c r="J384" s="29" t="s">
        <v>615</v>
      </c>
      <c r="K384" s="29" t="s">
        <v>1239</v>
      </c>
    </row>
    <row r="385" spans="1:11">
      <c r="A385" s="19" t="s">
        <v>1240</v>
      </c>
      <c r="B385" s="21"/>
      <c r="C385" s="21"/>
      <c r="D385" s="21"/>
      <c r="E385" s="21"/>
      <c r="F385" s="21"/>
      <c r="G385" s="32" t="s">
        <v>621</v>
      </c>
      <c r="H385" s="33">
        <v>1</v>
      </c>
      <c r="I385" s="32">
        <v>10</v>
      </c>
      <c r="J385" s="29" t="s">
        <v>615</v>
      </c>
      <c r="K385" s="29" t="s">
        <v>1241</v>
      </c>
    </row>
    <row r="386" spans="1:11">
      <c r="A386" s="19" t="s">
        <v>1242</v>
      </c>
      <c r="B386" s="21"/>
      <c r="C386" s="21"/>
      <c r="D386" s="21"/>
      <c r="E386" s="21"/>
      <c r="F386" s="21"/>
      <c r="G386" s="32" t="s">
        <v>621</v>
      </c>
      <c r="H386" s="32" t="s">
        <v>621</v>
      </c>
      <c r="I386" s="32">
        <v>40</v>
      </c>
      <c r="J386" s="29" t="s">
        <v>622</v>
      </c>
      <c r="K386" s="29" t="s">
        <v>1243</v>
      </c>
    </row>
    <row r="387" spans="1:11">
      <c r="A387" s="19" t="s">
        <v>1244</v>
      </c>
      <c r="B387" s="21"/>
      <c r="C387" s="21"/>
      <c r="D387" s="21"/>
      <c r="E387" s="21"/>
      <c r="F387" s="21"/>
      <c r="G387" s="32" t="s">
        <v>621</v>
      </c>
      <c r="H387" s="33">
        <v>1</v>
      </c>
      <c r="I387" s="32">
        <v>15</v>
      </c>
      <c r="J387" s="29" t="s">
        <v>615</v>
      </c>
      <c r="K387" s="29" t="s">
        <v>1198</v>
      </c>
    </row>
    <row r="388" spans="1:11">
      <c r="A388" s="19" t="s">
        <v>1245</v>
      </c>
      <c r="B388" s="21"/>
      <c r="C388" s="21"/>
      <c r="D388" s="21"/>
      <c r="E388" s="21"/>
      <c r="F388" s="21"/>
      <c r="G388" s="32" t="s">
        <v>621</v>
      </c>
      <c r="H388" s="32" t="s">
        <v>621</v>
      </c>
      <c r="I388" s="32">
        <v>20</v>
      </c>
      <c r="J388" s="29" t="s">
        <v>1236</v>
      </c>
      <c r="K388" s="29" t="s">
        <v>1246</v>
      </c>
    </row>
    <row r="389" spans="1:11">
      <c r="A389" s="19" t="s">
        <v>1247</v>
      </c>
      <c r="B389" s="21" t="s">
        <v>15</v>
      </c>
      <c r="C389" s="21" t="s">
        <v>1383</v>
      </c>
      <c r="D389" s="21">
        <v>63</v>
      </c>
      <c r="E389" s="47">
        <v>10</v>
      </c>
      <c r="F389" s="21">
        <v>0</v>
      </c>
      <c r="G389" s="32">
        <v>70</v>
      </c>
      <c r="H389" s="33">
        <v>0.9</v>
      </c>
      <c r="I389" s="32">
        <v>25</v>
      </c>
      <c r="J389" s="29" t="s">
        <v>615</v>
      </c>
      <c r="K389" s="29" t="s">
        <v>1248</v>
      </c>
    </row>
    <row r="390" spans="1:11" ht="45">
      <c r="A390" s="19" t="s">
        <v>1249</v>
      </c>
      <c r="B390" s="21" t="s">
        <v>11</v>
      </c>
      <c r="C390" s="21" t="s">
        <v>1386</v>
      </c>
      <c r="D390" s="21">
        <v>0</v>
      </c>
      <c r="E390" s="47">
        <v>20</v>
      </c>
      <c r="F390" s="21">
        <v>0</v>
      </c>
      <c r="G390" s="32" t="s">
        <v>621</v>
      </c>
      <c r="H390" s="32" t="s">
        <v>621</v>
      </c>
      <c r="I390" s="32">
        <v>20</v>
      </c>
      <c r="J390" s="29" t="s">
        <v>622</v>
      </c>
      <c r="K390" s="29" t="s">
        <v>1250</v>
      </c>
    </row>
    <row r="391" spans="1:11">
      <c r="A391" s="19" t="s">
        <v>1251</v>
      </c>
      <c r="B391" s="21"/>
      <c r="C391" s="21"/>
      <c r="D391" s="21"/>
      <c r="E391" s="21"/>
      <c r="F391" s="21"/>
      <c r="G391" s="32">
        <v>65</v>
      </c>
      <c r="H391" s="33">
        <v>1</v>
      </c>
      <c r="I391" s="32">
        <v>20</v>
      </c>
      <c r="J391" s="29" t="s">
        <v>615</v>
      </c>
      <c r="K391" s="29" t="s">
        <v>635</v>
      </c>
    </row>
    <row r="392" spans="1:11">
      <c r="A392" s="19" t="s">
        <v>1252</v>
      </c>
      <c r="B392" s="21" t="s">
        <v>14</v>
      </c>
      <c r="C392" s="21" t="s">
        <v>1383</v>
      </c>
      <c r="D392" s="21">
        <v>80</v>
      </c>
      <c r="E392" s="21">
        <v>0</v>
      </c>
      <c r="F392" s="21">
        <v>0</v>
      </c>
      <c r="G392" s="32">
        <v>100</v>
      </c>
      <c r="H392" s="33">
        <v>0.8</v>
      </c>
      <c r="I392" s="32">
        <v>5</v>
      </c>
      <c r="J392" s="29" t="s">
        <v>615</v>
      </c>
      <c r="K392" s="29" t="s">
        <v>1067</v>
      </c>
    </row>
    <row r="393" spans="1:11">
      <c r="A393" s="19" t="s">
        <v>1253</v>
      </c>
      <c r="B393" s="21"/>
      <c r="C393" s="21"/>
      <c r="D393" s="21"/>
      <c r="E393" s="21"/>
      <c r="F393" s="21"/>
      <c r="G393" s="32">
        <v>80</v>
      </c>
      <c r="H393" s="33">
        <v>1</v>
      </c>
      <c r="I393" s="32">
        <v>15</v>
      </c>
      <c r="J393" s="29" t="s">
        <v>615</v>
      </c>
      <c r="K393" s="29" t="s">
        <v>645</v>
      </c>
    </row>
    <row r="394" spans="1:11">
      <c r="A394" s="19" t="s">
        <v>1254</v>
      </c>
      <c r="B394" s="21"/>
      <c r="C394" s="21"/>
      <c r="D394" s="21"/>
      <c r="E394" s="21"/>
      <c r="F394" s="21"/>
      <c r="G394" s="32" t="s">
        <v>621</v>
      </c>
      <c r="H394" s="33">
        <v>0.95</v>
      </c>
      <c r="I394" s="32">
        <v>40</v>
      </c>
      <c r="J394" s="29" t="s">
        <v>618</v>
      </c>
      <c r="K394" s="29" t="s">
        <v>1052</v>
      </c>
    </row>
    <row r="395" spans="1:11">
      <c r="A395" s="19" t="s">
        <v>1255</v>
      </c>
      <c r="B395" s="21"/>
      <c r="C395" s="21"/>
      <c r="D395" s="21"/>
      <c r="E395" s="21"/>
      <c r="F395" s="21"/>
      <c r="G395" s="32">
        <v>50</v>
      </c>
      <c r="H395" s="32" t="s">
        <v>621</v>
      </c>
      <c r="I395" s="32">
        <v>1</v>
      </c>
      <c r="J395" s="29" t="s">
        <v>615</v>
      </c>
      <c r="K395" s="29" t="s">
        <v>1256</v>
      </c>
    </row>
    <row r="396" spans="1:11">
      <c r="A396" s="19" t="s">
        <v>1257</v>
      </c>
      <c r="B396" s="21"/>
      <c r="C396" s="21"/>
      <c r="D396" s="21"/>
      <c r="E396" s="21"/>
      <c r="F396" s="21"/>
      <c r="G396" s="32" t="s">
        <v>621</v>
      </c>
      <c r="H396" s="33">
        <v>0.75</v>
      </c>
      <c r="I396" s="32">
        <v>30</v>
      </c>
      <c r="J396" s="29" t="s">
        <v>615</v>
      </c>
      <c r="K396" s="29" t="s">
        <v>888</v>
      </c>
    </row>
    <row r="397" spans="1:11">
      <c r="A397" s="19" t="s">
        <v>1258</v>
      </c>
      <c r="B397" s="21"/>
      <c r="C397" s="21"/>
      <c r="D397" s="21"/>
      <c r="E397" s="21"/>
      <c r="F397" s="21"/>
      <c r="G397" s="32">
        <v>80</v>
      </c>
      <c r="H397" s="33">
        <v>0.8</v>
      </c>
      <c r="I397" s="32">
        <v>25</v>
      </c>
      <c r="J397" s="29" t="s">
        <v>615</v>
      </c>
      <c r="K397" s="29" t="s">
        <v>1259</v>
      </c>
    </row>
    <row r="398" spans="1:11" ht="30">
      <c r="A398" s="19" t="s">
        <v>1260</v>
      </c>
      <c r="B398" s="21" t="s">
        <v>11</v>
      </c>
      <c r="C398" s="21" t="s">
        <v>1386</v>
      </c>
      <c r="D398" s="857" t="s">
        <v>1751</v>
      </c>
      <c r="E398" s="858"/>
      <c r="F398" s="859"/>
      <c r="G398" s="32" t="s">
        <v>621</v>
      </c>
      <c r="H398" s="32" t="s">
        <v>621</v>
      </c>
      <c r="I398" s="32">
        <v>10</v>
      </c>
      <c r="J398" s="29" t="s">
        <v>622</v>
      </c>
      <c r="K398" s="29" t="s">
        <v>1261</v>
      </c>
    </row>
    <row r="399" spans="1:11" s="24" customFormat="1" ht="30">
      <c r="A399" s="22" t="s">
        <v>1262</v>
      </c>
      <c r="B399" s="23" t="s">
        <v>1</v>
      </c>
      <c r="C399" s="23" t="s">
        <v>1383</v>
      </c>
      <c r="D399" s="23">
        <v>110</v>
      </c>
      <c r="E399" s="23">
        <v>0</v>
      </c>
      <c r="F399" s="23">
        <v>1</v>
      </c>
      <c r="G399" s="34">
        <v>80</v>
      </c>
      <c r="H399" s="35">
        <v>1</v>
      </c>
      <c r="I399" s="34">
        <v>5</v>
      </c>
      <c r="J399" s="30" t="s">
        <v>615</v>
      </c>
      <c r="K399" s="30" t="s">
        <v>1263</v>
      </c>
    </row>
    <row r="400" spans="1:11">
      <c r="A400" s="19" t="s">
        <v>1264</v>
      </c>
      <c r="B400" s="21" t="s">
        <v>5</v>
      </c>
      <c r="C400" s="21" t="s">
        <v>1386</v>
      </c>
      <c r="D400" s="857" t="s">
        <v>1751</v>
      </c>
      <c r="E400" s="858"/>
      <c r="F400" s="859"/>
      <c r="G400" s="32" t="s">
        <v>621</v>
      </c>
      <c r="H400" s="32" t="s">
        <v>621</v>
      </c>
      <c r="I400" s="32">
        <v>5</v>
      </c>
      <c r="J400" s="29" t="s">
        <v>894</v>
      </c>
      <c r="K400" s="29" t="s">
        <v>1265</v>
      </c>
    </row>
    <row r="401" spans="1:11" ht="30">
      <c r="A401" s="19" t="s">
        <v>1266</v>
      </c>
      <c r="B401" s="21"/>
      <c r="C401" s="21"/>
      <c r="D401" s="21"/>
      <c r="E401" s="21"/>
      <c r="F401" s="21"/>
      <c r="G401" s="32" t="s">
        <v>621</v>
      </c>
      <c r="H401" s="33">
        <v>0.9</v>
      </c>
      <c r="I401" s="32">
        <v>10</v>
      </c>
      <c r="J401" s="29" t="s">
        <v>615</v>
      </c>
      <c r="K401" s="29" t="s">
        <v>1267</v>
      </c>
    </row>
    <row r="402" spans="1:11">
      <c r="A402" s="19" t="s">
        <v>1268</v>
      </c>
      <c r="B402" s="21" t="s">
        <v>4</v>
      </c>
      <c r="C402" s="21" t="s">
        <v>1383</v>
      </c>
      <c r="D402" s="21">
        <v>120</v>
      </c>
      <c r="E402" s="47">
        <v>-20</v>
      </c>
      <c r="F402" s="21">
        <v>0</v>
      </c>
      <c r="G402" s="32">
        <v>120</v>
      </c>
      <c r="H402" s="33">
        <v>1</v>
      </c>
      <c r="I402" s="32">
        <v>5</v>
      </c>
      <c r="J402" s="29" t="s">
        <v>615</v>
      </c>
      <c r="K402" s="29" t="s">
        <v>1269</v>
      </c>
    </row>
    <row r="403" spans="1:11">
      <c r="A403" s="19" t="s">
        <v>1270</v>
      </c>
      <c r="B403" s="21"/>
      <c r="C403" s="21"/>
      <c r="D403" s="21"/>
      <c r="E403" s="21"/>
      <c r="F403" s="21"/>
      <c r="G403" s="32" t="s">
        <v>621</v>
      </c>
      <c r="H403" s="33">
        <v>0.55000000000000004</v>
      </c>
      <c r="I403" s="32">
        <v>20</v>
      </c>
      <c r="J403" s="29" t="s">
        <v>615</v>
      </c>
      <c r="K403" s="29" t="s">
        <v>724</v>
      </c>
    </row>
    <row r="404" spans="1:11" ht="30">
      <c r="A404" s="19" t="s">
        <v>1271</v>
      </c>
      <c r="B404" s="21" t="s">
        <v>16</v>
      </c>
      <c r="C404" s="21" t="s">
        <v>1384</v>
      </c>
      <c r="D404" s="21">
        <v>95</v>
      </c>
      <c r="E404" s="21">
        <v>0</v>
      </c>
      <c r="F404" s="21">
        <v>0</v>
      </c>
      <c r="G404" s="32">
        <v>95</v>
      </c>
      <c r="H404" s="33">
        <v>1</v>
      </c>
      <c r="I404" s="32">
        <v>15</v>
      </c>
      <c r="J404" s="29" t="s">
        <v>779</v>
      </c>
      <c r="K404" s="29" t="s">
        <v>1272</v>
      </c>
    </row>
    <row r="405" spans="1:11" ht="30">
      <c r="A405" s="19" t="s">
        <v>1273</v>
      </c>
      <c r="B405" s="21" t="s">
        <v>11</v>
      </c>
      <c r="C405" s="21" t="s">
        <v>1385</v>
      </c>
      <c r="D405" s="21">
        <v>0</v>
      </c>
      <c r="E405" s="46" t="s">
        <v>1733</v>
      </c>
      <c r="F405" s="21">
        <v>0</v>
      </c>
      <c r="G405" s="32" t="s">
        <v>621</v>
      </c>
      <c r="H405" s="33">
        <v>0.9</v>
      </c>
      <c r="I405" s="32">
        <v>15</v>
      </c>
      <c r="J405" s="29" t="s">
        <v>615</v>
      </c>
      <c r="K405" s="29" t="s">
        <v>1274</v>
      </c>
    </row>
    <row r="406" spans="1:11" ht="30">
      <c r="A406" s="19" t="s">
        <v>1275</v>
      </c>
      <c r="B406" s="21" t="s">
        <v>11</v>
      </c>
      <c r="C406" s="21" t="s">
        <v>1750</v>
      </c>
      <c r="D406" s="21">
        <v>0</v>
      </c>
      <c r="E406" s="44">
        <v>25</v>
      </c>
      <c r="F406" s="21">
        <v>0</v>
      </c>
      <c r="G406" s="32" t="s">
        <v>621</v>
      </c>
      <c r="H406" s="32" t="s">
        <v>621</v>
      </c>
      <c r="I406" s="32">
        <v>10</v>
      </c>
      <c r="J406" s="29" t="s">
        <v>622</v>
      </c>
      <c r="K406" s="29" t="s">
        <v>1276</v>
      </c>
    </row>
    <row r="407" spans="1:11">
      <c r="A407" s="19" t="s">
        <v>1277</v>
      </c>
      <c r="B407" s="21"/>
      <c r="C407" s="21"/>
      <c r="D407" s="21"/>
      <c r="E407" s="21"/>
      <c r="F407" s="21"/>
      <c r="G407" s="32" t="s">
        <v>621</v>
      </c>
      <c r="H407" s="33">
        <v>0.75</v>
      </c>
      <c r="I407" s="32">
        <v>10</v>
      </c>
      <c r="J407" s="29" t="s">
        <v>615</v>
      </c>
      <c r="K407" s="29" t="s">
        <v>730</v>
      </c>
    </row>
    <row r="408" spans="1:11">
      <c r="A408" s="19" t="s">
        <v>1278</v>
      </c>
      <c r="B408" s="21"/>
      <c r="C408" s="21"/>
      <c r="D408" s="21"/>
      <c r="E408" s="21"/>
      <c r="F408" s="21"/>
      <c r="G408" s="32" t="s">
        <v>621</v>
      </c>
      <c r="H408" s="33">
        <v>1</v>
      </c>
      <c r="I408" s="32">
        <v>20</v>
      </c>
      <c r="J408" s="29" t="s">
        <v>618</v>
      </c>
      <c r="K408" s="29" t="s">
        <v>1279</v>
      </c>
    </row>
    <row r="409" spans="1:11">
      <c r="A409" s="19" t="s">
        <v>1280</v>
      </c>
      <c r="B409" s="21"/>
      <c r="C409" s="21"/>
      <c r="D409" s="21"/>
      <c r="E409" s="21"/>
      <c r="F409" s="21"/>
      <c r="G409" s="32">
        <v>60</v>
      </c>
      <c r="H409" s="32" t="s">
        <v>621</v>
      </c>
      <c r="I409" s="32">
        <v>20</v>
      </c>
      <c r="J409" s="29" t="s">
        <v>618</v>
      </c>
      <c r="K409" s="29" t="s">
        <v>628</v>
      </c>
    </row>
    <row r="410" spans="1:11">
      <c r="A410" s="19" t="s">
        <v>1281</v>
      </c>
      <c r="B410" s="21" t="s">
        <v>1</v>
      </c>
      <c r="C410" s="21" t="s">
        <v>1386</v>
      </c>
      <c r="D410" s="21">
        <v>0</v>
      </c>
      <c r="E410" s="47">
        <v>20</v>
      </c>
      <c r="F410" s="21">
        <v>0</v>
      </c>
      <c r="G410" s="32" t="s">
        <v>621</v>
      </c>
      <c r="H410" s="33">
        <v>1</v>
      </c>
      <c r="I410" s="32">
        <v>10</v>
      </c>
      <c r="J410" s="29" t="s">
        <v>615</v>
      </c>
      <c r="K410" s="29" t="s">
        <v>1282</v>
      </c>
    </row>
    <row r="411" spans="1:11">
      <c r="A411" s="19" t="s">
        <v>1283</v>
      </c>
      <c r="B411" s="21" t="s">
        <v>11</v>
      </c>
      <c r="C411" s="21" t="s">
        <v>1386</v>
      </c>
      <c r="D411" s="21">
        <v>0</v>
      </c>
      <c r="E411" s="47">
        <v>20</v>
      </c>
      <c r="F411" s="21">
        <v>0</v>
      </c>
      <c r="G411" s="32" t="s">
        <v>621</v>
      </c>
      <c r="H411" s="32" t="s">
        <v>621</v>
      </c>
      <c r="I411" s="32">
        <v>30</v>
      </c>
      <c r="J411" s="29" t="s">
        <v>622</v>
      </c>
      <c r="K411" s="29" t="s">
        <v>1284</v>
      </c>
    </row>
    <row r="412" spans="1:11">
      <c r="A412" s="19" t="s">
        <v>1285</v>
      </c>
      <c r="B412" s="21" t="s">
        <v>8</v>
      </c>
      <c r="C412" s="21" t="s">
        <v>1734</v>
      </c>
      <c r="D412" s="21">
        <v>0</v>
      </c>
      <c r="E412" s="44">
        <v>50</v>
      </c>
      <c r="F412" s="21">
        <v>0</v>
      </c>
      <c r="G412" s="32" t="s">
        <v>621</v>
      </c>
      <c r="H412" s="32" t="s">
        <v>621</v>
      </c>
      <c r="I412" s="32">
        <v>5</v>
      </c>
      <c r="J412" s="29" t="s">
        <v>622</v>
      </c>
      <c r="K412" s="29" t="s">
        <v>1048</v>
      </c>
    </row>
    <row r="413" spans="1:11">
      <c r="A413" s="19" t="s">
        <v>1286</v>
      </c>
      <c r="B413" s="21"/>
      <c r="C413" s="21"/>
      <c r="D413" s="21"/>
      <c r="E413" s="21"/>
      <c r="F413" s="21"/>
      <c r="G413" s="32">
        <v>35</v>
      </c>
      <c r="H413" s="33">
        <v>0.95</v>
      </c>
      <c r="I413" s="32">
        <v>35</v>
      </c>
      <c r="J413" s="29" t="s">
        <v>615</v>
      </c>
      <c r="K413" s="29" t="s">
        <v>645</v>
      </c>
    </row>
    <row r="414" spans="1:11">
      <c r="A414" s="19" t="s">
        <v>1287</v>
      </c>
      <c r="B414" s="21"/>
      <c r="C414" s="21"/>
      <c r="D414" s="21"/>
      <c r="E414" s="21"/>
      <c r="F414" s="21"/>
      <c r="G414" s="32" t="s">
        <v>621</v>
      </c>
      <c r="H414" s="32" t="s">
        <v>621</v>
      </c>
      <c r="I414" s="32">
        <v>20</v>
      </c>
      <c r="J414" s="29" t="s">
        <v>622</v>
      </c>
      <c r="K414" s="29" t="s">
        <v>1058</v>
      </c>
    </row>
    <row r="415" spans="1:11">
      <c r="A415" s="19" t="s">
        <v>1288</v>
      </c>
      <c r="B415" s="21"/>
      <c r="C415" s="21"/>
      <c r="D415" s="21"/>
      <c r="E415" s="21"/>
      <c r="F415" s="21"/>
      <c r="G415" s="32" t="s">
        <v>621</v>
      </c>
      <c r="H415" s="33">
        <v>1</v>
      </c>
      <c r="I415" s="32">
        <v>30</v>
      </c>
      <c r="J415" s="29" t="s">
        <v>618</v>
      </c>
      <c r="K415" s="29" t="s">
        <v>1289</v>
      </c>
    </row>
    <row r="416" spans="1:11">
      <c r="A416" s="19" t="s">
        <v>1290</v>
      </c>
      <c r="B416" s="21" t="s">
        <v>6</v>
      </c>
      <c r="C416" s="21" t="s">
        <v>1386</v>
      </c>
      <c r="D416" s="21">
        <v>0</v>
      </c>
      <c r="E416" s="47">
        <v>20</v>
      </c>
      <c r="F416" s="21">
        <v>0</v>
      </c>
      <c r="G416" s="32" t="s">
        <v>621</v>
      </c>
      <c r="H416" s="32" t="s">
        <v>621</v>
      </c>
      <c r="I416" s="32">
        <v>30</v>
      </c>
      <c r="J416" s="29" t="s">
        <v>649</v>
      </c>
      <c r="K416" s="29" t="s">
        <v>1291</v>
      </c>
    </row>
    <row r="417" spans="1:11">
      <c r="A417" s="19" t="s">
        <v>1292</v>
      </c>
      <c r="B417" s="21"/>
      <c r="C417" s="21"/>
      <c r="D417" s="21"/>
      <c r="E417" s="21"/>
      <c r="F417" s="21"/>
      <c r="G417" s="32">
        <v>90</v>
      </c>
      <c r="H417" s="33">
        <v>0.85</v>
      </c>
      <c r="I417" s="32">
        <v>20</v>
      </c>
      <c r="J417" s="29" t="s">
        <v>615</v>
      </c>
      <c r="K417" s="29" t="s">
        <v>1259</v>
      </c>
    </row>
    <row r="418" spans="1:11" ht="30">
      <c r="A418" s="19" t="s">
        <v>1293</v>
      </c>
      <c r="B418" s="21" t="s">
        <v>1</v>
      </c>
      <c r="C418" s="21" t="s">
        <v>1386</v>
      </c>
      <c r="D418" s="21">
        <v>0</v>
      </c>
      <c r="E418" s="47">
        <v>20</v>
      </c>
      <c r="F418" s="21">
        <v>0</v>
      </c>
      <c r="G418" s="32" t="s">
        <v>621</v>
      </c>
      <c r="H418" s="33">
        <v>1</v>
      </c>
      <c r="I418" s="32">
        <v>20</v>
      </c>
      <c r="J418" s="29" t="s">
        <v>615</v>
      </c>
      <c r="K418" s="29" t="s">
        <v>1294</v>
      </c>
    </row>
    <row r="419" spans="1:11">
      <c r="A419" s="19" t="s">
        <v>1295</v>
      </c>
      <c r="B419" s="21"/>
      <c r="C419" s="21"/>
      <c r="D419" s="21"/>
      <c r="E419" s="21"/>
      <c r="F419" s="21"/>
      <c r="G419" s="32" t="s">
        <v>621</v>
      </c>
      <c r="H419" s="33">
        <v>1</v>
      </c>
      <c r="I419" s="32">
        <v>20</v>
      </c>
      <c r="J419" s="29" t="s">
        <v>779</v>
      </c>
      <c r="K419" s="29" t="s">
        <v>1296</v>
      </c>
    </row>
    <row r="420" spans="1:11">
      <c r="A420" s="19" t="s">
        <v>1297</v>
      </c>
      <c r="B420" s="21"/>
      <c r="C420" s="21"/>
      <c r="D420" s="21"/>
      <c r="E420" s="21"/>
      <c r="F420" s="21"/>
      <c r="G420" s="32" t="s">
        <v>621</v>
      </c>
      <c r="H420" s="32" t="s">
        <v>621</v>
      </c>
      <c r="I420" s="32">
        <v>20</v>
      </c>
      <c r="J420" s="29" t="s">
        <v>622</v>
      </c>
      <c r="K420" s="29" t="s">
        <v>1298</v>
      </c>
    </row>
    <row r="421" spans="1:11">
      <c r="A421" s="19" t="s">
        <v>1299</v>
      </c>
      <c r="B421" s="21" t="s">
        <v>1</v>
      </c>
      <c r="C421" s="21" t="s">
        <v>1383</v>
      </c>
      <c r="D421" s="21">
        <v>40</v>
      </c>
      <c r="E421" s="47">
        <v>10</v>
      </c>
      <c r="F421" s="21">
        <v>0</v>
      </c>
      <c r="G421" s="32">
        <v>40</v>
      </c>
      <c r="H421" s="33">
        <v>1</v>
      </c>
      <c r="I421" s="32">
        <v>10</v>
      </c>
      <c r="J421" s="29" t="s">
        <v>615</v>
      </c>
      <c r="K421" s="29" t="s">
        <v>747</v>
      </c>
    </row>
    <row r="422" spans="1:11">
      <c r="A422" s="19" t="s">
        <v>1300</v>
      </c>
      <c r="B422" s="21"/>
      <c r="C422" s="21"/>
      <c r="D422" s="21"/>
      <c r="E422" s="21"/>
      <c r="F422" s="21"/>
      <c r="G422" s="32">
        <v>90</v>
      </c>
      <c r="H422" s="33">
        <v>1</v>
      </c>
      <c r="I422" s="32">
        <v>20</v>
      </c>
      <c r="J422" s="29" t="s">
        <v>1075</v>
      </c>
      <c r="K422" s="29" t="s">
        <v>1301</v>
      </c>
    </row>
    <row r="423" spans="1:11">
      <c r="A423" s="19" t="s">
        <v>1302</v>
      </c>
      <c r="B423" s="21" t="s">
        <v>3</v>
      </c>
      <c r="C423" s="21" t="s">
        <v>1384</v>
      </c>
      <c r="D423" s="21">
        <v>84</v>
      </c>
      <c r="E423" s="46">
        <v>30</v>
      </c>
      <c r="F423" s="21">
        <v>0</v>
      </c>
      <c r="G423" s="32">
        <v>120</v>
      </c>
      <c r="H423" s="33">
        <v>0.7</v>
      </c>
      <c r="I423" s="32">
        <v>10</v>
      </c>
      <c r="J423" s="29" t="s">
        <v>615</v>
      </c>
      <c r="K423" s="29" t="s">
        <v>687</v>
      </c>
    </row>
    <row r="424" spans="1:11" ht="30">
      <c r="A424" s="19" t="s">
        <v>1303</v>
      </c>
      <c r="B424" s="21" t="s">
        <v>3</v>
      </c>
      <c r="C424" s="21" t="s">
        <v>1383</v>
      </c>
      <c r="D424" s="21">
        <v>62</v>
      </c>
      <c r="E424" s="46" t="s">
        <v>1769</v>
      </c>
      <c r="F424" s="21">
        <v>0</v>
      </c>
      <c r="G424" s="32">
        <v>65</v>
      </c>
      <c r="H424" s="33">
        <v>0.95</v>
      </c>
      <c r="I424" s="32">
        <v>15</v>
      </c>
      <c r="J424" s="29" t="s">
        <v>615</v>
      </c>
      <c r="K424" s="29" t="s">
        <v>1304</v>
      </c>
    </row>
    <row r="425" spans="1:11">
      <c r="A425" s="19" t="s">
        <v>1305</v>
      </c>
      <c r="B425" s="21"/>
      <c r="C425" s="21"/>
      <c r="D425" s="21"/>
      <c r="E425" s="21"/>
      <c r="F425" s="21"/>
      <c r="G425" s="32" t="s">
        <v>621</v>
      </c>
      <c r="H425" s="33">
        <v>1</v>
      </c>
      <c r="I425" s="32">
        <v>20</v>
      </c>
      <c r="J425" s="29" t="s">
        <v>615</v>
      </c>
      <c r="K425" s="29" t="s">
        <v>1306</v>
      </c>
    </row>
    <row r="426" spans="1:11">
      <c r="A426" s="19" t="s">
        <v>1307</v>
      </c>
      <c r="B426" s="21" t="s">
        <v>3</v>
      </c>
      <c r="C426" s="21" t="s">
        <v>1384</v>
      </c>
      <c r="D426" s="21">
        <v>95</v>
      </c>
      <c r="E426" s="46">
        <v>10</v>
      </c>
      <c r="F426" s="21">
        <v>0</v>
      </c>
      <c r="G426" s="32">
        <v>95</v>
      </c>
      <c r="H426" s="33">
        <v>1</v>
      </c>
      <c r="I426" s="32">
        <v>15</v>
      </c>
      <c r="J426" s="29" t="s">
        <v>615</v>
      </c>
      <c r="K426" s="29" t="s">
        <v>1308</v>
      </c>
    </row>
    <row r="427" spans="1:11">
      <c r="A427" s="19" t="s">
        <v>1309</v>
      </c>
      <c r="B427" s="21" t="s">
        <v>3</v>
      </c>
      <c r="C427" s="21" t="s">
        <v>1383</v>
      </c>
      <c r="D427" s="21">
        <v>75</v>
      </c>
      <c r="E427" s="46">
        <v>10</v>
      </c>
      <c r="F427" s="21">
        <v>0</v>
      </c>
      <c r="G427" s="32">
        <v>75</v>
      </c>
      <c r="H427" s="33">
        <v>1</v>
      </c>
      <c r="I427" s="32">
        <v>15</v>
      </c>
      <c r="J427" s="29" t="s">
        <v>615</v>
      </c>
      <c r="K427" s="29" t="s">
        <v>1308</v>
      </c>
    </row>
    <row r="428" spans="1:11">
      <c r="A428" s="19" t="s">
        <v>1310</v>
      </c>
      <c r="B428" s="21"/>
      <c r="C428" s="21"/>
      <c r="D428" s="21"/>
      <c r="E428" s="21"/>
      <c r="F428" s="21"/>
      <c r="G428" s="32">
        <v>40</v>
      </c>
      <c r="H428" s="33">
        <v>1</v>
      </c>
      <c r="I428" s="32">
        <v>30</v>
      </c>
      <c r="J428" s="29" t="s">
        <v>615</v>
      </c>
      <c r="K428" s="29" t="s">
        <v>1308</v>
      </c>
    </row>
    <row r="429" spans="1:11">
      <c r="A429" s="19" t="s">
        <v>1311</v>
      </c>
      <c r="B429" s="21"/>
      <c r="C429" s="21"/>
      <c r="D429" s="21"/>
      <c r="E429" s="21"/>
      <c r="F429" s="21"/>
      <c r="G429" s="32" t="s">
        <v>621</v>
      </c>
      <c r="H429" s="33">
        <v>1</v>
      </c>
      <c r="I429" s="32">
        <v>20</v>
      </c>
      <c r="J429" s="29" t="s">
        <v>615</v>
      </c>
      <c r="K429" s="29" t="s">
        <v>1312</v>
      </c>
    </row>
    <row r="430" spans="1:11" ht="30">
      <c r="A430" s="19" t="s">
        <v>1313</v>
      </c>
      <c r="B430" s="21" t="s">
        <v>1</v>
      </c>
      <c r="C430" s="21" t="s">
        <v>1386</v>
      </c>
      <c r="D430" s="21">
        <v>0</v>
      </c>
      <c r="E430" s="47">
        <v>20</v>
      </c>
      <c r="F430" s="21">
        <v>0</v>
      </c>
      <c r="G430" s="32" t="s">
        <v>621</v>
      </c>
      <c r="H430" s="33">
        <v>1</v>
      </c>
      <c r="I430" s="32">
        <v>15</v>
      </c>
      <c r="J430" s="29" t="s">
        <v>615</v>
      </c>
      <c r="K430" s="29" t="s">
        <v>1314</v>
      </c>
    </row>
    <row r="431" spans="1:11">
      <c r="A431" s="19" t="s">
        <v>1315</v>
      </c>
      <c r="B431" s="21"/>
      <c r="C431" s="21"/>
      <c r="D431" s="21"/>
      <c r="E431" s="21"/>
      <c r="F431" s="21"/>
      <c r="G431" s="32" t="s">
        <v>621</v>
      </c>
      <c r="H431" s="33">
        <v>0.85</v>
      </c>
      <c r="I431" s="32">
        <v>10</v>
      </c>
      <c r="J431" s="29" t="s">
        <v>615</v>
      </c>
      <c r="K431" s="29" t="s">
        <v>1316</v>
      </c>
    </row>
    <row r="432" spans="1:11">
      <c r="A432" s="19" t="s">
        <v>1317</v>
      </c>
      <c r="B432" s="21"/>
      <c r="C432" s="21"/>
      <c r="D432" s="21"/>
      <c r="E432" s="21"/>
      <c r="F432" s="21"/>
      <c r="G432" s="32" t="s">
        <v>621</v>
      </c>
      <c r="H432" s="32" t="s">
        <v>621</v>
      </c>
      <c r="I432" s="32">
        <v>20</v>
      </c>
      <c r="J432" s="29" t="s">
        <v>1236</v>
      </c>
      <c r="K432" s="29" t="s">
        <v>1318</v>
      </c>
    </row>
    <row r="433" spans="1:11">
      <c r="A433" s="19" t="s">
        <v>1319</v>
      </c>
      <c r="B433" s="21"/>
      <c r="C433" s="21"/>
      <c r="D433" s="21"/>
      <c r="E433" s="21"/>
      <c r="F433" s="21"/>
      <c r="G433" s="32" t="s">
        <v>621</v>
      </c>
      <c r="H433" s="32" t="s">
        <v>621</v>
      </c>
      <c r="I433" s="32">
        <v>10</v>
      </c>
      <c r="J433" s="29" t="s">
        <v>615</v>
      </c>
      <c r="K433" s="29" t="s">
        <v>1320</v>
      </c>
    </row>
    <row r="434" spans="1:11" ht="45">
      <c r="A434" s="19" t="s">
        <v>1321</v>
      </c>
      <c r="B434" s="21" t="s">
        <v>11</v>
      </c>
      <c r="C434" s="21" t="s">
        <v>1384</v>
      </c>
      <c r="D434" s="21">
        <v>80</v>
      </c>
      <c r="E434" s="46" t="s">
        <v>1830</v>
      </c>
      <c r="F434" s="21">
        <v>0</v>
      </c>
      <c r="G434" s="32">
        <v>80</v>
      </c>
      <c r="H434" s="33">
        <v>1</v>
      </c>
      <c r="I434" s="32">
        <v>10</v>
      </c>
      <c r="J434" s="29" t="s">
        <v>615</v>
      </c>
      <c r="K434" s="29" t="s">
        <v>1322</v>
      </c>
    </row>
    <row r="435" spans="1:11">
      <c r="A435" s="19" t="s">
        <v>1323</v>
      </c>
      <c r="B435" s="21" t="s">
        <v>13</v>
      </c>
      <c r="C435" s="21" t="s">
        <v>1386</v>
      </c>
      <c r="D435" s="21">
        <v>0</v>
      </c>
      <c r="E435" s="47">
        <v>20</v>
      </c>
      <c r="F435" s="21">
        <v>0</v>
      </c>
      <c r="G435" s="32" t="s">
        <v>621</v>
      </c>
      <c r="H435" s="33">
        <v>1</v>
      </c>
      <c r="I435" s="32">
        <v>10</v>
      </c>
      <c r="J435" s="29" t="s">
        <v>615</v>
      </c>
      <c r="K435" s="29" t="s">
        <v>1282</v>
      </c>
    </row>
    <row r="436" spans="1:11">
      <c r="A436" s="19" t="s">
        <v>1324</v>
      </c>
      <c r="B436" s="21" t="s">
        <v>13</v>
      </c>
      <c r="C436" s="21" t="s">
        <v>1386</v>
      </c>
      <c r="D436" s="21">
        <v>0</v>
      </c>
      <c r="E436" s="47">
        <v>20</v>
      </c>
      <c r="F436" s="21">
        <v>0</v>
      </c>
      <c r="G436" s="32" t="s">
        <v>621</v>
      </c>
      <c r="H436" s="32" t="s">
        <v>621</v>
      </c>
      <c r="I436" s="32">
        <v>5</v>
      </c>
      <c r="J436" s="29" t="s">
        <v>894</v>
      </c>
      <c r="K436" s="29" t="s">
        <v>1325</v>
      </c>
    </row>
    <row r="437" spans="1:11">
      <c r="A437" s="19" t="s">
        <v>1326</v>
      </c>
      <c r="B437" s="21"/>
      <c r="C437" s="21"/>
      <c r="D437" s="21"/>
      <c r="E437" s="21"/>
      <c r="F437" s="21"/>
      <c r="G437" s="32">
        <v>10</v>
      </c>
      <c r="H437" s="33">
        <v>0.9</v>
      </c>
      <c r="I437" s="32">
        <v>10</v>
      </c>
      <c r="J437" s="29" t="s">
        <v>615</v>
      </c>
      <c r="K437" s="29" t="s">
        <v>1327</v>
      </c>
    </row>
    <row r="438" spans="1:11">
      <c r="A438" s="19" t="s">
        <v>1328</v>
      </c>
      <c r="B438" s="21"/>
      <c r="C438" s="21"/>
      <c r="D438" s="21"/>
      <c r="E438" s="21"/>
      <c r="F438" s="21"/>
      <c r="G438" s="32" t="s">
        <v>621</v>
      </c>
      <c r="H438" s="32" t="s">
        <v>621</v>
      </c>
      <c r="I438" s="32">
        <v>5</v>
      </c>
      <c r="J438" s="29" t="s">
        <v>615</v>
      </c>
      <c r="K438" s="29" t="s">
        <v>1329</v>
      </c>
    </row>
    <row r="439" spans="1:11" ht="30">
      <c r="A439" s="19" t="s">
        <v>1330</v>
      </c>
      <c r="B439" s="21"/>
      <c r="C439" s="21"/>
      <c r="D439" s="21"/>
      <c r="E439" s="21"/>
      <c r="F439" s="21"/>
      <c r="G439" s="32">
        <v>25</v>
      </c>
      <c r="H439" s="33">
        <v>1</v>
      </c>
      <c r="I439" s="32">
        <v>20</v>
      </c>
      <c r="J439" s="29" t="s">
        <v>615</v>
      </c>
      <c r="K439" s="29" t="s">
        <v>1331</v>
      </c>
    </row>
    <row r="440" spans="1:11">
      <c r="A440" s="19" t="s">
        <v>1332</v>
      </c>
      <c r="B440" s="21"/>
      <c r="C440" s="21"/>
      <c r="D440" s="21"/>
      <c r="E440" s="21"/>
      <c r="F440" s="21"/>
      <c r="G440" s="32">
        <v>40</v>
      </c>
      <c r="H440" s="33">
        <v>1</v>
      </c>
      <c r="I440" s="32">
        <v>20</v>
      </c>
      <c r="J440" s="29" t="s">
        <v>618</v>
      </c>
      <c r="K440" s="29" t="s">
        <v>762</v>
      </c>
    </row>
    <row r="441" spans="1:11">
      <c r="A441" s="19" t="s">
        <v>1333</v>
      </c>
      <c r="B441" s="21" t="s">
        <v>0</v>
      </c>
      <c r="C441" s="21" t="s">
        <v>1817</v>
      </c>
      <c r="D441" s="21">
        <v>70</v>
      </c>
      <c r="E441" s="47">
        <v>50</v>
      </c>
      <c r="F441" s="21">
        <v>0</v>
      </c>
      <c r="G441" s="32">
        <v>70</v>
      </c>
      <c r="H441" s="33">
        <v>1</v>
      </c>
      <c r="I441" s="32">
        <v>20</v>
      </c>
      <c r="J441" s="29" t="s">
        <v>615</v>
      </c>
      <c r="K441" s="29" t="s">
        <v>1334</v>
      </c>
    </row>
    <row r="442" spans="1:11" ht="30">
      <c r="A442" s="19" t="s">
        <v>1335</v>
      </c>
      <c r="B442" s="21"/>
      <c r="C442" s="21"/>
      <c r="D442" s="21"/>
      <c r="E442" s="21"/>
      <c r="F442" s="21"/>
      <c r="G442" s="32">
        <v>50</v>
      </c>
      <c r="H442" s="33">
        <v>1</v>
      </c>
      <c r="I442" s="32">
        <v>10</v>
      </c>
      <c r="J442" s="29" t="s">
        <v>1075</v>
      </c>
      <c r="K442" s="29" t="s">
        <v>1336</v>
      </c>
    </row>
    <row r="443" spans="1:11" s="24" customFormat="1">
      <c r="A443" s="22" t="s">
        <v>1337</v>
      </c>
      <c r="B443" s="23" t="s">
        <v>4</v>
      </c>
      <c r="C443" s="23" t="s">
        <v>1384</v>
      </c>
      <c r="D443" s="23">
        <v>70</v>
      </c>
      <c r="E443" s="23">
        <v>0</v>
      </c>
      <c r="F443" s="23">
        <v>1</v>
      </c>
      <c r="G443" s="34">
        <v>40</v>
      </c>
      <c r="H443" s="35">
        <v>1</v>
      </c>
      <c r="I443" s="34">
        <v>30</v>
      </c>
      <c r="J443" s="30" t="s">
        <v>615</v>
      </c>
      <c r="K443" s="30" t="s">
        <v>641</v>
      </c>
    </row>
    <row r="444" spans="1:11">
      <c r="A444" s="19" t="s">
        <v>1338</v>
      </c>
      <c r="B444" s="21"/>
      <c r="C444" s="21"/>
      <c r="D444" s="21"/>
      <c r="E444" s="21"/>
      <c r="F444" s="21"/>
      <c r="G444" s="32">
        <v>55</v>
      </c>
      <c r="H444" s="33">
        <v>1</v>
      </c>
      <c r="I444" s="32">
        <v>30</v>
      </c>
      <c r="J444" s="29" t="s">
        <v>615</v>
      </c>
      <c r="K444" s="29" t="s">
        <v>645</v>
      </c>
    </row>
    <row r="445" spans="1:11">
      <c r="A445" s="19" t="s">
        <v>1339</v>
      </c>
      <c r="B445" s="21"/>
      <c r="C445" s="21"/>
      <c r="D445" s="21"/>
      <c r="E445" s="21"/>
      <c r="F445" s="21"/>
      <c r="G445" s="32">
        <v>35</v>
      </c>
      <c r="H445" s="33">
        <v>1</v>
      </c>
      <c r="I445" s="32">
        <v>15</v>
      </c>
      <c r="J445" s="29" t="s">
        <v>615</v>
      </c>
      <c r="K445" s="29" t="s">
        <v>645</v>
      </c>
    </row>
    <row r="446" spans="1:11">
      <c r="A446" s="19" t="s">
        <v>1340</v>
      </c>
      <c r="B446" s="21" t="s">
        <v>3</v>
      </c>
      <c r="C446" s="21" t="s">
        <v>1383</v>
      </c>
      <c r="D446" s="21">
        <v>120</v>
      </c>
      <c r="E446" s="47">
        <v>-40</v>
      </c>
      <c r="F446" s="21">
        <v>0</v>
      </c>
      <c r="G446" s="32">
        <v>70</v>
      </c>
      <c r="H446" s="32" t="s">
        <v>621</v>
      </c>
      <c r="I446" s="32">
        <v>10</v>
      </c>
      <c r="J446" s="29" t="s">
        <v>615</v>
      </c>
      <c r="K446" s="29" t="s">
        <v>628</v>
      </c>
    </row>
    <row r="447" spans="1:11">
      <c r="A447" s="19" t="s">
        <v>1341</v>
      </c>
      <c r="B447" s="21"/>
      <c r="C447" s="21"/>
      <c r="D447" s="21"/>
      <c r="E447" s="21"/>
      <c r="F447" s="21"/>
      <c r="G447" s="32">
        <v>120</v>
      </c>
      <c r="H447" s="33">
        <v>1</v>
      </c>
      <c r="I447" s="32">
        <v>15</v>
      </c>
      <c r="J447" s="29" t="s">
        <v>615</v>
      </c>
      <c r="K447" s="29" t="s">
        <v>1342</v>
      </c>
    </row>
    <row r="448" spans="1:11">
      <c r="A448" s="19" t="s">
        <v>1343</v>
      </c>
      <c r="B448" s="21" t="s">
        <v>4</v>
      </c>
      <c r="C448" s="21" t="s">
        <v>1383</v>
      </c>
      <c r="D448" s="21">
        <v>60</v>
      </c>
      <c r="E448" s="21">
        <v>0</v>
      </c>
      <c r="F448" s="21">
        <v>0</v>
      </c>
      <c r="G448" s="32">
        <v>60</v>
      </c>
      <c r="H448" s="33">
        <v>1</v>
      </c>
      <c r="I448" s="32">
        <v>10</v>
      </c>
      <c r="J448" s="29" t="s">
        <v>615</v>
      </c>
      <c r="K448" s="29" t="s">
        <v>1344</v>
      </c>
    </row>
    <row r="449" spans="1:11">
      <c r="A449" s="19" t="s">
        <v>1345</v>
      </c>
      <c r="B449" s="21"/>
      <c r="C449" s="21"/>
      <c r="D449" s="21"/>
      <c r="E449" s="21"/>
      <c r="F449" s="21"/>
      <c r="G449" s="32">
        <v>40</v>
      </c>
      <c r="H449" s="33">
        <v>1</v>
      </c>
      <c r="I449" s="32">
        <v>25</v>
      </c>
      <c r="J449" s="29" t="s">
        <v>615</v>
      </c>
      <c r="K449" s="29" t="s">
        <v>645</v>
      </c>
    </row>
    <row r="450" spans="1:11">
      <c r="A450" s="19" t="s">
        <v>1346</v>
      </c>
      <c r="B450" s="21" t="s">
        <v>16</v>
      </c>
      <c r="C450" s="21" t="s">
        <v>1384</v>
      </c>
      <c r="D450" s="21">
        <v>60</v>
      </c>
      <c r="E450" s="46">
        <v>20</v>
      </c>
      <c r="F450" s="21">
        <v>0</v>
      </c>
      <c r="G450" s="32">
        <v>60</v>
      </c>
      <c r="H450" s="33">
        <v>1</v>
      </c>
      <c r="I450" s="32">
        <v>20</v>
      </c>
      <c r="J450" s="29" t="s">
        <v>615</v>
      </c>
      <c r="K450" s="29" t="s">
        <v>1347</v>
      </c>
    </row>
    <row r="451" spans="1:11">
      <c r="A451" s="19" t="s">
        <v>1348</v>
      </c>
      <c r="B451" s="21"/>
      <c r="C451" s="21"/>
      <c r="D451" s="21"/>
      <c r="E451" s="21"/>
      <c r="F451" s="21"/>
      <c r="G451" s="32" t="s">
        <v>621</v>
      </c>
      <c r="H451" s="32" t="s">
        <v>621</v>
      </c>
      <c r="I451" s="32">
        <v>15</v>
      </c>
      <c r="J451" s="29" t="s">
        <v>894</v>
      </c>
      <c r="K451" s="29" t="s">
        <v>1349</v>
      </c>
    </row>
    <row r="452" spans="1:11" ht="30">
      <c r="A452" s="19" t="s">
        <v>1350</v>
      </c>
      <c r="B452" s="21"/>
      <c r="C452" s="21"/>
      <c r="D452" s="21"/>
      <c r="E452" s="21"/>
      <c r="F452" s="21"/>
      <c r="G452" s="32">
        <v>150</v>
      </c>
      <c r="H452" s="33">
        <v>1</v>
      </c>
      <c r="I452" s="32">
        <v>5</v>
      </c>
      <c r="J452" s="29" t="s">
        <v>618</v>
      </c>
      <c r="K452" s="29" t="s">
        <v>826</v>
      </c>
    </row>
    <row r="453" spans="1:11">
      <c r="A453" s="19" t="s">
        <v>1351</v>
      </c>
      <c r="B453" s="21"/>
      <c r="C453" s="21"/>
      <c r="D453" s="21"/>
      <c r="E453" s="21"/>
      <c r="F453" s="21"/>
      <c r="G453" s="32">
        <v>80</v>
      </c>
      <c r="H453" s="33">
        <v>1</v>
      </c>
      <c r="I453" s="32">
        <v>15</v>
      </c>
      <c r="J453" s="29" t="s">
        <v>615</v>
      </c>
      <c r="K453" s="29" t="s">
        <v>762</v>
      </c>
    </row>
    <row r="454" spans="1:11" ht="30">
      <c r="A454" s="19" t="s">
        <v>1352</v>
      </c>
      <c r="B454" s="21"/>
      <c r="C454" s="21"/>
      <c r="D454" s="21"/>
      <c r="E454" s="21"/>
      <c r="F454" s="21"/>
      <c r="G454" s="32">
        <v>50</v>
      </c>
      <c r="H454" s="33">
        <v>1</v>
      </c>
      <c r="I454" s="32">
        <v>10</v>
      </c>
      <c r="J454" s="29" t="s">
        <v>615</v>
      </c>
      <c r="K454" s="29" t="s">
        <v>1353</v>
      </c>
    </row>
    <row r="455" spans="1:11">
      <c r="A455" s="19" t="s">
        <v>1354</v>
      </c>
      <c r="B455" s="21"/>
      <c r="C455" s="21"/>
      <c r="D455" s="21"/>
      <c r="E455" s="21"/>
      <c r="F455" s="21"/>
      <c r="G455" s="32">
        <v>15</v>
      </c>
      <c r="H455" s="33">
        <v>0.7</v>
      </c>
      <c r="I455" s="32">
        <v>15</v>
      </c>
      <c r="J455" s="29" t="s">
        <v>615</v>
      </c>
      <c r="K455" s="29" t="s">
        <v>676</v>
      </c>
    </row>
    <row r="456" spans="1:11" ht="30">
      <c r="A456" s="19" t="s">
        <v>1355</v>
      </c>
      <c r="B456" s="21" t="s">
        <v>11</v>
      </c>
      <c r="C456" s="21" t="s">
        <v>1386</v>
      </c>
      <c r="D456" s="21">
        <v>0</v>
      </c>
      <c r="E456" s="47">
        <v>20</v>
      </c>
      <c r="F456" s="21">
        <v>0</v>
      </c>
      <c r="G456" s="32" t="s">
        <v>621</v>
      </c>
      <c r="H456" s="33">
        <v>1</v>
      </c>
      <c r="I456" s="32">
        <v>20</v>
      </c>
      <c r="J456" s="29" t="s">
        <v>615</v>
      </c>
      <c r="K456" s="29" t="s">
        <v>1356</v>
      </c>
    </row>
    <row r="457" spans="1:11">
      <c r="A457" s="19" t="s">
        <v>1357</v>
      </c>
      <c r="B457" s="21" t="s">
        <v>5</v>
      </c>
      <c r="C457" s="21" t="s">
        <v>1385</v>
      </c>
      <c r="D457" s="21">
        <v>0</v>
      </c>
      <c r="E457" s="46">
        <v>75</v>
      </c>
      <c r="F457" s="21">
        <v>0</v>
      </c>
      <c r="G457" s="32" t="s">
        <v>621</v>
      </c>
      <c r="H457" s="33">
        <v>0.75</v>
      </c>
      <c r="I457" s="32">
        <v>15</v>
      </c>
      <c r="J457" s="29" t="s">
        <v>615</v>
      </c>
      <c r="K457" s="29" t="s">
        <v>1358</v>
      </c>
    </row>
    <row r="458" spans="1:11">
      <c r="A458" s="19" t="s">
        <v>1359</v>
      </c>
      <c r="B458" s="21"/>
      <c r="C458" s="21"/>
      <c r="D458" s="21"/>
      <c r="E458" s="21"/>
      <c r="F458" s="21"/>
      <c r="G458" s="32">
        <v>60</v>
      </c>
      <c r="H458" s="33">
        <v>1</v>
      </c>
      <c r="I458" s="32">
        <v>35</v>
      </c>
      <c r="J458" s="29" t="s">
        <v>615</v>
      </c>
      <c r="K458" s="29" t="s">
        <v>645</v>
      </c>
    </row>
    <row r="459" spans="1:11">
      <c r="A459" s="19" t="s">
        <v>1360</v>
      </c>
      <c r="B459" s="21" t="s">
        <v>11</v>
      </c>
      <c r="C459" s="21" t="s">
        <v>1750</v>
      </c>
      <c r="D459" s="21">
        <v>0</v>
      </c>
      <c r="E459" s="44">
        <v>25</v>
      </c>
      <c r="F459" s="21">
        <v>0</v>
      </c>
      <c r="G459" s="32" t="s">
        <v>621</v>
      </c>
      <c r="H459" s="32" t="s">
        <v>621</v>
      </c>
      <c r="I459" s="32">
        <v>10</v>
      </c>
      <c r="J459" s="29" t="s">
        <v>622</v>
      </c>
      <c r="K459" s="29" t="s">
        <v>1361</v>
      </c>
    </row>
    <row r="460" spans="1:11">
      <c r="A460" s="19" t="s">
        <v>1362</v>
      </c>
      <c r="B460" s="21"/>
      <c r="C460" s="21"/>
      <c r="D460" s="21"/>
      <c r="E460" s="21"/>
      <c r="F460" s="21"/>
      <c r="G460" s="32" t="s">
        <v>621</v>
      </c>
      <c r="H460" s="32" t="s">
        <v>621</v>
      </c>
      <c r="I460" s="32">
        <v>40</v>
      </c>
      <c r="J460" s="29" t="s">
        <v>622</v>
      </c>
      <c r="K460" s="29" t="s">
        <v>767</v>
      </c>
    </row>
    <row r="461" spans="1:11">
      <c r="A461" s="19" t="s">
        <v>1363</v>
      </c>
      <c r="B461" s="21" t="s">
        <v>10</v>
      </c>
      <c r="C461" s="21" t="s">
        <v>1383</v>
      </c>
      <c r="D461" s="21">
        <v>120</v>
      </c>
      <c r="E461" s="47">
        <v>-40</v>
      </c>
      <c r="F461" s="21">
        <v>0</v>
      </c>
      <c r="G461" s="32">
        <v>120</v>
      </c>
      <c r="H461" s="33">
        <v>1</v>
      </c>
      <c r="I461" s="32">
        <v>15</v>
      </c>
      <c r="J461" s="29" t="s">
        <v>615</v>
      </c>
      <c r="K461" s="29" t="s">
        <v>791</v>
      </c>
    </row>
    <row r="462" spans="1:11">
      <c r="A462" s="19" t="s">
        <v>1364</v>
      </c>
      <c r="B462" s="21"/>
      <c r="C462" s="21"/>
      <c r="D462" s="21"/>
      <c r="E462" s="21"/>
      <c r="F462" s="21"/>
      <c r="G462" s="32" t="s">
        <v>621</v>
      </c>
      <c r="H462" s="33">
        <v>1</v>
      </c>
      <c r="I462" s="32">
        <v>10</v>
      </c>
      <c r="J462" s="29" t="s">
        <v>615</v>
      </c>
      <c r="K462" s="29" t="s">
        <v>1365</v>
      </c>
    </row>
    <row r="463" spans="1:11">
      <c r="A463" s="19" t="s">
        <v>1366</v>
      </c>
      <c r="B463" s="21"/>
      <c r="C463" s="21"/>
      <c r="D463" s="21"/>
      <c r="E463" s="21"/>
      <c r="F463" s="21"/>
      <c r="G463" s="32">
        <v>15</v>
      </c>
      <c r="H463" s="33">
        <v>0.85</v>
      </c>
      <c r="I463" s="32">
        <v>20</v>
      </c>
      <c r="J463" s="29" t="s">
        <v>615</v>
      </c>
      <c r="K463" s="29" t="s">
        <v>676</v>
      </c>
    </row>
    <row r="464" spans="1:11" ht="30">
      <c r="A464" s="19" t="s">
        <v>1367</v>
      </c>
      <c r="B464" s="21"/>
      <c r="C464" s="21"/>
      <c r="D464" s="21"/>
      <c r="E464" s="21"/>
      <c r="F464" s="21"/>
      <c r="G464" s="32" t="s">
        <v>621</v>
      </c>
      <c r="H464" s="33">
        <v>1</v>
      </c>
      <c r="I464" s="32">
        <v>5</v>
      </c>
      <c r="J464" s="29" t="s">
        <v>615</v>
      </c>
      <c r="K464" s="29" t="s">
        <v>757</v>
      </c>
    </row>
    <row r="465" spans="1:11">
      <c r="A465" s="19" t="s">
        <v>1368</v>
      </c>
      <c r="B465" s="21" t="s">
        <v>0</v>
      </c>
      <c r="C465" s="21" t="s">
        <v>1383</v>
      </c>
      <c r="D465" s="21">
        <v>80</v>
      </c>
      <c r="E465" s="21">
        <v>0</v>
      </c>
      <c r="F465" s="21">
        <v>0</v>
      </c>
      <c r="G465" s="32">
        <v>80</v>
      </c>
      <c r="H465" s="33">
        <v>1</v>
      </c>
      <c r="I465" s="32">
        <v>15</v>
      </c>
      <c r="J465" s="29" t="s">
        <v>615</v>
      </c>
      <c r="K465" s="29" t="s">
        <v>645</v>
      </c>
    </row>
    <row r="466" spans="1:11">
      <c r="A466" s="19" t="s">
        <v>1369</v>
      </c>
      <c r="B466" s="21" t="s">
        <v>11</v>
      </c>
      <c r="C466" s="21" t="s">
        <v>1385</v>
      </c>
      <c r="D466" s="21">
        <v>0</v>
      </c>
      <c r="E466" s="46">
        <v>50</v>
      </c>
      <c r="F466" s="21">
        <v>0</v>
      </c>
      <c r="G466" s="32" t="s">
        <v>621</v>
      </c>
      <c r="H466" s="32" t="s">
        <v>621</v>
      </c>
      <c r="I466" s="32">
        <v>10</v>
      </c>
      <c r="J466" s="29" t="s">
        <v>615</v>
      </c>
      <c r="K466" s="29" t="s">
        <v>1370</v>
      </c>
    </row>
    <row r="467" spans="1:11">
      <c r="A467" s="19" t="s">
        <v>1371</v>
      </c>
      <c r="B467" s="21" t="s">
        <v>3</v>
      </c>
      <c r="C467" s="21" t="s">
        <v>1384</v>
      </c>
      <c r="D467" s="21">
        <v>60</v>
      </c>
      <c r="E467" s="46">
        <v>50</v>
      </c>
      <c r="F467" s="21">
        <v>0</v>
      </c>
      <c r="G467" s="32">
        <v>120</v>
      </c>
      <c r="H467" s="33">
        <v>0.5</v>
      </c>
      <c r="I467" s="32">
        <v>5</v>
      </c>
      <c r="J467" s="29" t="s">
        <v>615</v>
      </c>
      <c r="K467" s="29" t="s">
        <v>1306</v>
      </c>
    </row>
    <row r="468" spans="1:11">
      <c r="A468" s="19" t="s">
        <v>1372</v>
      </c>
      <c r="B468" s="21" t="s">
        <v>13</v>
      </c>
      <c r="C468" s="21" t="s">
        <v>1383</v>
      </c>
      <c r="D468" s="21">
        <v>72</v>
      </c>
      <c r="E468" s="46">
        <v>20</v>
      </c>
      <c r="F468" s="21">
        <v>0</v>
      </c>
      <c r="G468" s="32">
        <v>80</v>
      </c>
      <c r="H468" s="33">
        <v>0.9</v>
      </c>
      <c r="I468" s="32">
        <v>15</v>
      </c>
      <c r="J468" s="29" t="s">
        <v>615</v>
      </c>
      <c r="K468" s="29" t="s">
        <v>762</v>
      </c>
    </row>
    <row r="469" spans="1:11">
      <c r="A469" s="863"/>
      <c r="B469" s="863"/>
      <c r="C469" s="863"/>
      <c r="D469" s="863"/>
      <c r="E469" s="863"/>
      <c r="F469" s="863"/>
      <c r="G469" s="863"/>
      <c r="H469" s="863"/>
      <c r="I469" s="863"/>
      <c r="J469" s="863"/>
      <c r="K469" s="863"/>
    </row>
  </sheetData>
  <mergeCells count="19">
    <mergeCell ref="D56:F56"/>
    <mergeCell ref="A469:K469"/>
    <mergeCell ref="D162:F162"/>
    <mergeCell ref="D171:F171"/>
    <mergeCell ref="D185:F185"/>
    <mergeCell ref="D400:F400"/>
    <mergeCell ref="D309:F309"/>
    <mergeCell ref="D374:F374"/>
    <mergeCell ref="D398:F398"/>
    <mergeCell ref="D180:F180"/>
    <mergeCell ref="D360:F360"/>
    <mergeCell ref="D166:F166"/>
    <mergeCell ref="D89:F89"/>
    <mergeCell ref="D96:F96"/>
    <mergeCell ref="D339:F339"/>
    <mergeCell ref="D139:F139"/>
    <mergeCell ref="D262:F262"/>
    <mergeCell ref="D117:F117"/>
    <mergeCell ref="D303:F303"/>
  </mergeCells>
  <hyperlinks>
    <hyperlink ref="A2" r:id="rId1" display="http://www.smogon.com/dp/moves/absorb"/>
    <hyperlink ref="A3" r:id="rId2" display="http://www.smogon.com/dp/moves/acid"/>
    <hyperlink ref="A4" r:id="rId3" display="http://www.smogon.com/dp/moves/acid_armor"/>
    <hyperlink ref="A5" r:id="rId4" display="http://www.smogon.com/dp/moves/acupressure"/>
    <hyperlink ref="A6" r:id="rId5" display="http://www.smogon.com/dp/moves/aerial_ace"/>
    <hyperlink ref="A7" r:id="rId6" display="http://www.smogon.com/dp/moves/aeroblast"/>
    <hyperlink ref="A8" r:id="rId7" display="http://www.smogon.com/dp/moves/agility"/>
    <hyperlink ref="A9" r:id="rId8" display="http://www.smogon.com/dp/moves/air_cutter"/>
    <hyperlink ref="A10" r:id="rId9" display="http://www.smogon.com/dp/moves/air_slash"/>
    <hyperlink ref="A11" r:id="rId10" display="http://www.smogon.com/dp/moves/amnesia"/>
    <hyperlink ref="A12" r:id="rId11" display="http://www.smogon.com/dp/moves/ancientpower"/>
    <hyperlink ref="A13" r:id="rId12" display="http://www.smogon.com/dp/moves/aqua_jet"/>
    <hyperlink ref="A14" r:id="rId13" display="http://www.smogon.com/dp/moves/aqua_ring"/>
    <hyperlink ref="A15" r:id="rId14" display="http://www.smogon.com/dp/moves/aqua_tail"/>
    <hyperlink ref="A16" r:id="rId15" display="http://www.smogon.com/dp/moves/arm_thrust"/>
    <hyperlink ref="A17" r:id="rId16" display="http://www.smogon.com/dp/moves/aromatherapy"/>
    <hyperlink ref="A18" r:id="rId17" display="http://www.smogon.com/dp/moves/assist"/>
    <hyperlink ref="A19" r:id="rId18" display="http://www.smogon.com/dp/moves/assurance"/>
    <hyperlink ref="A20" r:id="rId19" display="http://www.smogon.com/dp/moves/astonish"/>
    <hyperlink ref="A21" r:id="rId20" display="http://www.smogon.com/dp/moves/attack_order"/>
    <hyperlink ref="A22" r:id="rId21" display="http://www.smogon.com/dp/moves/attract"/>
    <hyperlink ref="A23" r:id="rId22" display="http://www.smogon.com/dp/moves/aura_sphere"/>
    <hyperlink ref="A24" r:id="rId23" display="http://www.smogon.com/dp/moves/aurora_beam"/>
    <hyperlink ref="A25" r:id="rId24" display="http://www.smogon.com/dp/moves/avalanche"/>
    <hyperlink ref="A26" r:id="rId25" display="http://www.smogon.com/dp/moves/barrage"/>
    <hyperlink ref="A27" r:id="rId26" display="http://www.smogon.com/dp/moves/barrier"/>
    <hyperlink ref="A28" r:id="rId27" display="http://www.smogon.com/dp/moves/baton_pass"/>
    <hyperlink ref="A29" r:id="rId28" display="http://www.smogon.com/dp/moves/beat_up"/>
    <hyperlink ref="A30" r:id="rId29" display="http://www.smogon.com/dp/moves/belly_drum"/>
    <hyperlink ref="A31" r:id="rId30" display="http://www.smogon.com/dp/moves/bide"/>
    <hyperlink ref="A32" r:id="rId31" display="http://www.smogon.com/dp/moves/bind"/>
    <hyperlink ref="A33" r:id="rId32" display="http://www.smogon.com/dp/moves/bite"/>
    <hyperlink ref="A34" r:id="rId33" display="http://www.smogon.com/dp/moves/blast_burn"/>
    <hyperlink ref="A35" r:id="rId34" display="http://www.smogon.com/dp/moves/blaze_kick"/>
    <hyperlink ref="A36" r:id="rId35" display="http://www.smogon.com/dp/moves/blizzard"/>
    <hyperlink ref="A37" r:id="rId36" display="http://www.smogon.com/dp/moves/block"/>
    <hyperlink ref="A38" r:id="rId37" display="http://www.smogon.com/dp/moves/body_slam"/>
    <hyperlink ref="A39" r:id="rId38" display="http://www.smogon.com/dp/moves/bone_club"/>
    <hyperlink ref="A40" r:id="rId39" display="http://www.smogon.com/dp/moves/bone_rush"/>
    <hyperlink ref="A41" r:id="rId40" display="http://www.smogon.com/dp/moves/bonemerang"/>
    <hyperlink ref="A42" r:id="rId41" display="http://www.smogon.com/dp/moves/bounce"/>
    <hyperlink ref="A43" r:id="rId42" display="http://www.smogon.com/dp/moves/brave_bird"/>
    <hyperlink ref="A44" r:id="rId43" display="http://www.smogon.com/dp/moves/brick_break"/>
    <hyperlink ref="A45" r:id="rId44" display="http://www.smogon.com/dp/moves/brine"/>
    <hyperlink ref="A46" r:id="rId45" display="http://www.smogon.com/dp/moves/bubble"/>
    <hyperlink ref="A47" r:id="rId46" display="http://www.smogon.com/dp/moves/bubblebeam"/>
    <hyperlink ref="A48" r:id="rId47" display="http://www.smogon.com/dp/moves/bug_bite"/>
    <hyperlink ref="A49" r:id="rId48" display="http://www.smogon.com/dp/moves/bug_buzz"/>
    <hyperlink ref="A50" r:id="rId49" display="http://www.smogon.com/dp/moves/bulk_up"/>
    <hyperlink ref="A51" r:id="rId50" display="http://www.smogon.com/dp/moves/bullet_punch"/>
    <hyperlink ref="A52" r:id="rId51" display="http://www.smogon.com/dp/moves/bullet_seed"/>
    <hyperlink ref="A53" r:id="rId52" display="http://www.smogon.com/dp/moves/calm_mind"/>
    <hyperlink ref="A54" r:id="rId53" display="http://www.smogon.com/dp/moves/camouflage"/>
    <hyperlink ref="A55" r:id="rId54" display="http://www.smogon.com/dp/moves/captivate"/>
    <hyperlink ref="A56" r:id="rId55" display="http://www.smogon.com/dp/moves/charge"/>
    <hyperlink ref="A57" r:id="rId56" display="http://www.smogon.com/dp/moves/charge_beam"/>
    <hyperlink ref="A58" r:id="rId57" display="http://www.smogon.com/dp/moves/charm"/>
    <hyperlink ref="A59" r:id="rId58" display="http://www.smogon.com/dp/moves/chatter"/>
    <hyperlink ref="A60" r:id="rId59" display="http://www.smogon.com/dp/moves/clamp"/>
    <hyperlink ref="A61" r:id="rId60" display="http://www.smogon.com/dp/moves/close_combat"/>
    <hyperlink ref="A62" r:id="rId61" display="http://www.smogon.com/dp/moves/comet_punch"/>
    <hyperlink ref="A63" r:id="rId62" display="http://www.smogon.com/dp/moves/confuse_ray"/>
    <hyperlink ref="A64" r:id="rId63" display="http://www.smogon.com/dp/moves/confusion"/>
    <hyperlink ref="A65" r:id="rId64" display="http://www.smogon.com/dp/moves/constrict"/>
    <hyperlink ref="A66" r:id="rId65" display="http://www.smogon.com/dp/moves/conversion"/>
    <hyperlink ref="A67" r:id="rId66" display="http://www.smogon.com/dp/moves/conversion2"/>
    <hyperlink ref="A68" r:id="rId67" display="http://www.smogon.com/dp/moves/copycat"/>
    <hyperlink ref="A69" r:id="rId68" display="http://www.smogon.com/dp/moves/cosmic_power"/>
    <hyperlink ref="A70" r:id="rId69" display="http://www.smogon.com/dp/moves/cotton_spore"/>
    <hyperlink ref="A71" r:id="rId70" display="http://www.smogon.com/dp/moves/counter"/>
    <hyperlink ref="A72" r:id="rId71" display="http://www.smogon.com/dp/moves/covet"/>
    <hyperlink ref="A73" r:id="rId72" display="http://www.smogon.com/dp/moves/crabhammer"/>
    <hyperlink ref="A74" r:id="rId73" display="http://www.smogon.com/dp/moves/cross_chop"/>
    <hyperlink ref="A75" r:id="rId74" display="http://www.smogon.com/dp/moves/cross_poison"/>
    <hyperlink ref="A76" r:id="rId75" display="http://www.smogon.com/dp/moves/crunch"/>
    <hyperlink ref="A77" r:id="rId76" display="http://www.smogon.com/dp/moves/crush_claw"/>
    <hyperlink ref="A78" r:id="rId77" display="http://www.smogon.com/dp/moves/crush_grip"/>
    <hyperlink ref="A79" r:id="rId78" display="http://www.smogon.com/dp/moves/curse"/>
    <hyperlink ref="A80" r:id="rId79" display="http://www.smogon.com/dp/moves/cut"/>
    <hyperlink ref="A81" r:id="rId80" display="http://www.smogon.com/dp/moves/dark_pulse"/>
    <hyperlink ref="A82" r:id="rId81" display="http://www.smogon.com/dp/moves/dark_void"/>
    <hyperlink ref="A83" r:id="rId82" display="http://www.smogon.com/dp/moves/defend_order"/>
    <hyperlink ref="A84" r:id="rId83" display="http://www.smogon.com/dp/moves/defense_curl"/>
    <hyperlink ref="A85" r:id="rId84" display="http://www.smogon.com/dp/moves/defog"/>
    <hyperlink ref="A86" r:id="rId85" display="http://www.smogon.com/dp/moves/destiny_bond"/>
    <hyperlink ref="A87" r:id="rId86" display="http://www.smogon.com/dp/moves/detect"/>
    <hyperlink ref="A88" r:id="rId87" display="http://www.smogon.com/dp/moves/dig"/>
    <hyperlink ref="A89" r:id="rId88" display="http://www.smogon.com/dp/moves/disable"/>
    <hyperlink ref="A90" r:id="rId89" display="http://www.smogon.com/dp/moves/discharge"/>
    <hyperlink ref="A91" r:id="rId90" display="http://www.smogon.com/dp/moves/dive"/>
    <hyperlink ref="A92" r:id="rId91" display="http://www.smogon.com/dp/moves/dizzy_punch"/>
    <hyperlink ref="A93" r:id="rId92" display="http://www.smogon.com/dp/moves/doom_desire"/>
    <hyperlink ref="A94" r:id="rId93" display="http://www.smogon.com/dp/moves/double_hit"/>
    <hyperlink ref="A95" r:id="rId94" display="http://www.smogon.com/dp/moves/double_kick"/>
    <hyperlink ref="A96" r:id="rId95" display="http://www.smogon.com/dp/moves/double_team"/>
    <hyperlink ref="A97" r:id="rId96" display="http://www.smogon.com/dp/moves/double-edge"/>
    <hyperlink ref="A98" r:id="rId97" display="http://www.smogon.com/dp/moves/doubleslap"/>
    <hyperlink ref="A99" r:id="rId98" display="http://www.smogon.com/dp/moves/draco_meteor"/>
    <hyperlink ref="A100" r:id="rId99" display="http://www.smogon.com/dp/moves/dragon_claw"/>
    <hyperlink ref="A101" r:id="rId100" display="http://www.smogon.com/dp/moves/dragon_dance"/>
    <hyperlink ref="A102" r:id="rId101" display="http://www.smogon.com/dp/moves/dragon_pulse"/>
    <hyperlink ref="A103" r:id="rId102" display="http://www.smogon.com/dp/moves/dragon_rage"/>
    <hyperlink ref="A104" r:id="rId103" display="http://www.smogon.com/dp/moves/dragon_rush"/>
    <hyperlink ref="A105" r:id="rId104" display="http://www.smogon.com/dp/moves/dragonbreath"/>
    <hyperlink ref="A106" r:id="rId105" display="http://www.smogon.com/dp/moves/drain_punch"/>
    <hyperlink ref="A107" r:id="rId106" display="http://www.smogon.com/dp/moves/dream_eater"/>
    <hyperlink ref="A108" r:id="rId107" display="http://www.smogon.com/dp/moves/drill_peck"/>
    <hyperlink ref="A109" r:id="rId108" display="http://www.smogon.com/dp/moves/dynamicpunch"/>
    <hyperlink ref="A110" r:id="rId109" display="http://www.smogon.com/dp/moves/earth_power"/>
    <hyperlink ref="A111" r:id="rId110" display="http://www.smogon.com/dp/moves/earthquake"/>
    <hyperlink ref="A112" r:id="rId111" display="http://www.smogon.com/dp/moves/egg_bomb"/>
    <hyperlink ref="A113" r:id="rId112" display="http://www.smogon.com/dp/moves/embargo"/>
    <hyperlink ref="A114" r:id="rId113" display="http://www.smogon.com/dp/moves/ember"/>
    <hyperlink ref="A115" r:id="rId114" display="http://www.smogon.com/dp/moves/encore"/>
    <hyperlink ref="A116" r:id="rId115" display="http://www.smogon.com/dp/moves/endeavor"/>
    <hyperlink ref="A117" r:id="rId116" display="http://www.smogon.com/dp/moves/endure"/>
    <hyperlink ref="A118" r:id="rId117" display="http://www.smogon.com/dp/moves/energy_ball"/>
    <hyperlink ref="A119" r:id="rId118" display="http://www.smogon.com/dp/moves/eruption"/>
    <hyperlink ref="A120" r:id="rId119" display="http://www.smogon.com/dp/moves/explosion"/>
    <hyperlink ref="A121" r:id="rId120" display="http://www.smogon.com/dp/moves/extrasensory"/>
    <hyperlink ref="A122" r:id="rId121" display="http://www.smogon.com/dp/moves/extremespeed"/>
    <hyperlink ref="A123" r:id="rId122" display="http://www.smogon.com/dp/moves/facade"/>
    <hyperlink ref="A124" r:id="rId123" display="http://www.smogon.com/dp/moves/faint_attack"/>
    <hyperlink ref="A125" r:id="rId124" display="http://www.smogon.com/dp/moves/fake_out"/>
    <hyperlink ref="A126" r:id="rId125" display="http://www.smogon.com/dp/moves/fake_tears"/>
    <hyperlink ref="A127" r:id="rId126" display="http://www.smogon.com/dp/moves/false_swipe"/>
    <hyperlink ref="A128" r:id="rId127" display="http://www.smogon.com/dp/moves/featherdance"/>
    <hyperlink ref="A129" r:id="rId128" display="http://www.smogon.com/dp/moves/feint"/>
    <hyperlink ref="A130" r:id="rId129" display="http://www.smogon.com/dp/moves/fire_blast"/>
    <hyperlink ref="A131" r:id="rId130" display="http://www.smogon.com/dp/moves/fire_fang"/>
    <hyperlink ref="A132" r:id="rId131" display="http://www.smogon.com/dp/moves/fire_punch"/>
    <hyperlink ref="A133" r:id="rId132" display="http://www.smogon.com/dp/moves/fire_spin"/>
    <hyperlink ref="A134" r:id="rId133" display="http://www.smogon.com/dp/moves/fissure"/>
    <hyperlink ref="A135" r:id="rId134" display="http://www.smogon.com/dp/moves/flail"/>
    <hyperlink ref="A136" r:id="rId135" display="http://www.smogon.com/dp/moves/flame_wheel"/>
    <hyperlink ref="A137" r:id="rId136" display="http://www.smogon.com/dp/moves/flamethrower"/>
    <hyperlink ref="A138" r:id="rId137" display="http://www.smogon.com/dp/moves/flare_blitz"/>
    <hyperlink ref="A139" r:id="rId138" display="http://www.smogon.com/dp/moves/flash"/>
    <hyperlink ref="A140" r:id="rId139" display="http://www.smogon.com/dp/moves/flash_cannon"/>
    <hyperlink ref="A141" r:id="rId140" display="http://www.smogon.com/dp/moves/flatter"/>
    <hyperlink ref="A142" r:id="rId141" display="http://www.smogon.com/dp/moves/fling"/>
    <hyperlink ref="A143" r:id="rId142" display="http://www.smogon.com/dp/moves/fly"/>
    <hyperlink ref="A144" r:id="rId143" display="http://www.smogon.com/dp/moves/focus_blast"/>
    <hyperlink ref="A145" r:id="rId144" display="http://www.smogon.com/dp/moves/focus_energy"/>
    <hyperlink ref="A146" r:id="rId145" display="http://www.smogon.com/dp/moves/focus_punch"/>
    <hyperlink ref="A147" r:id="rId146" display="http://www.smogon.com/dp/moves/follow_me"/>
    <hyperlink ref="A148" r:id="rId147" display="http://www.smogon.com/dp/moves/force_palm"/>
    <hyperlink ref="A149" r:id="rId148" display="http://www.smogon.com/dp/moves/foresight"/>
    <hyperlink ref="A150" r:id="rId149" display="http://www.smogon.com/dp/moves/frenzy_plant"/>
    <hyperlink ref="A151" r:id="rId150" display="http://www.smogon.com/dp/moves/frustration"/>
    <hyperlink ref="A152" r:id="rId151" display="http://www.smogon.com/dp/moves/fury_attack"/>
    <hyperlink ref="A153" r:id="rId152" display="http://www.smogon.com/dp/moves/fury_cutter"/>
    <hyperlink ref="A154" r:id="rId153" display="http://www.smogon.com/dp/moves/fury_swipes"/>
    <hyperlink ref="A155" r:id="rId154" display="http://www.smogon.com/dp/moves/future_sight"/>
    <hyperlink ref="A156" r:id="rId155" display="http://www.smogon.com/dp/moves/gastro_acid"/>
    <hyperlink ref="A157" r:id="rId156" display="http://www.smogon.com/dp/moves/giga_drain"/>
    <hyperlink ref="A158" r:id="rId157" display="http://www.smogon.com/dp/moves/giga_impact"/>
    <hyperlink ref="A159" r:id="rId158" display="http://www.smogon.com/dp/moves/glare"/>
    <hyperlink ref="A160" r:id="rId159" display="http://www.smogon.com/dp/moves/grass_knot"/>
    <hyperlink ref="A161" r:id="rId160" display="http://www.smogon.com/dp/moves/grasswhistle"/>
    <hyperlink ref="A162" r:id="rId161" display="http://www.smogon.com/dp/moves/gravity"/>
    <hyperlink ref="A163" r:id="rId162" display="http://www.smogon.com/dp/moves/growl"/>
    <hyperlink ref="A164" r:id="rId163" display="http://www.smogon.com/dp/moves/growth"/>
    <hyperlink ref="A165" r:id="rId164" display="http://www.smogon.com/dp/moves/grudge"/>
    <hyperlink ref="A166" r:id="rId165" display="http://www.smogon.com/dp/moves/guard_swap"/>
    <hyperlink ref="A167" r:id="rId166" display="http://www.smogon.com/dp/moves/guillotine"/>
    <hyperlink ref="A168" r:id="rId167" display="http://www.smogon.com/dp/moves/gunk_shot"/>
    <hyperlink ref="A169" r:id="rId168" display="http://www.smogon.com/dp/moves/gust"/>
    <hyperlink ref="A170" r:id="rId169" display="http://www.smogon.com/dp/moves/gyro_ball"/>
    <hyperlink ref="A171" r:id="rId170" display="http://www.smogon.com/dp/moves/hail"/>
    <hyperlink ref="A172" r:id="rId171" display="http://www.smogon.com/dp/moves/hammer_arm"/>
    <hyperlink ref="A173" r:id="rId172" display="http://www.smogon.com/dp/moves/harden"/>
    <hyperlink ref="A174" r:id="rId173" display="http://www.smogon.com/dp/moves/haze"/>
    <hyperlink ref="A175" r:id="rId174" display="http://www.smogon.com/dp/moves/head_smash"/>
    <hyperlink ref="A176" r:id="rId175" display="http://www.smogon.com/dp/moves/headbutt"/>
    <hyperlink ref="A177" r:id="rId176" display="http://www.smogon.com/dp/moves/heal_bell"/>
    <hyperlink ref="A178" r:id="rId177" display="http://www.smogon.com/dp/moves/heal_block"/>
    <hyperlink ref="A179" r:id="rId178" display="http://www.smogon.com/dp/moves/heal_order"/>
    <hyperlink ref="A180" r:id="rId179" display="http://www.smogon.com/dp/moves/healing_wish"/>
    <hyperlink ref="A181" r:id="rId180" display="http://www.smogon.com/dp/moves/heart_swap"/>
    <hyperlink ref="A182" r:id="rId181" display="http://www.smogon.com/dp/moves/heat_wave"/>
    <hyperlink ref="A183" r:id="rId182" display="http://www.smogon.com/dp/moves/helping_hand"/>
    <hyperlink ref="A184" r:id="rId183" display="http://www.smogon.com/dp/moves/hi_jump_kick"/>
    <hyperlink ref="A185" r:id="rId184" display="http://www.smogon.com/dp/moves/hidden_power"/>
    <hyperlink ref="A186" r:id="rId185" display="http://www.smogon.com/dp/moves/horn_attack"/>
    <hyperlink ref="A187" r:id="rId186" display="http://www.smogon.com/dp/moves/horn_drill"/>
    <hyperlink ref="A188" r:id="rId187" display="http://www.smogon.com/dp/moves/howl"/>
    <hyperlink ref="A189" r:id="rId188" display="http://www.smogon.com/dp/moves/hydro_cannon"/>
    <hyperlink ref="A190" r:id="rId189" display="http://www.smogon.com/dp/moves/hydro_pump"/>
    <hyperlink ref="A191" r:id="rId190" display="http://www.smogon.com/dp/moves/hyper_beam"/>
    <hyperlink ref="A192" r:id="rId191" display="http://www.smogon.com/dp/moves/hyper_fang"/>
    <hyperlink ref="A193" r:id="rId192" display="http://www.smogon.com/dp/moves/hyper_voice"/>
    <hyperlink ref="A194" r:id="rId193" display="http://www.smogon.com/dp/moves/hypnosis"/>
    <hyperlink ref="A195" r:id="rId194" display="http://www.smogon.com/dp/moves/ice_ball"/>
    <hyperlink ref="A196" r:id="rId195" display="http://www.smogon.com/dp/moves/ice_beam"/>
    <hyperlink ref="A197" r:id="rId196" display="http://www.smogon.com/dp/moves/ice_fang"/>
    <hyperlink ref="A198" r:id="rId197" display="http://www.smogon.com/dp/moves/ice_punch"/>
    <hyperlink ref="A199" r:id="rId198" display="http://www.smogon.com/dp/moves/ice_shard"/>
    <hyperlink ref="A200" r:id="rId199" display="http://www.smogon.com/dp/moves/icicle_spear"/>
    <hyperlink ref="A201" r:id="rId200" display="http://www.smogon.com/dp/moves/icy_wind"/>
    <hyperlink ref="A202" r:id="rId201" display="http://www.smogon.com/dp/moves/imprison"/>
    <hyperlink ref="A203" r:id="rId202" display="http://www.smogon.com/dp/moves/ingrain"/>
    <hyperlink ref="A204" r:id="rId203" display="http://www.smogon.com/dp/moves/iron_defense"/>
    <hyperlink ref="A205" r:id="rId204" display="http://www.smogon.com/dp/moves/iron_head"/>
    <hyperlink ref="A206" r:id="rId205" display="http://www.smogon.com/dp/moves/iron_tail"/>
    <hyperlink ref="A207" r:id="rId206" display="http://www.smogon.com/dp/moves/judgment"/>
    <hyperlink ref="A208" r:id="rId207" display="http://www.smogon.com/dp/moves/jump_kick"/>
    <hyperlink ref="A209" r:id="rId208" display="http://www.smogon.com/dp/moves/karate_chop"/>
    <hyperlink ref="A210" r:id="rId209" display="http://www.smogon.com/dp/moves/kinesis"/>
    <hyperlink ref="A211" r:id="rId210" display="http://www.smogon.com/dp/moves/knock_off"/>
    <hyperlink ref="A212" r:id="rId211" display="http://www.smogon.com/dp/moves/last_resort"/>
    <hyperlink ref="A213" r:id="rId212" display="http://www.smogon.com/dp/moves/lava_plume"/>
    <hyperlink ref="A214" r:id="rId213" display="http://www.smogon.com/dp/moves/leaf_blade"/>
    <hyperlink ref="A215" r:id="rId214" display="http://www.smogon.com/dp/moves/leaf_storm"/>
    <hyperlink ref="A216" r:id="rId215" display="http://www.smogon.com/dp/moves/leech_life"/>
    <hyperlink ref="A217" r:id="rId216" display="http://www.smogon.com/dp/moves/leech_seed"/>
    <hyperlink ref="A218" r:id="rId217" display="http://www.smogon.com/dp/moves/leer"/>
    <hyperlink ref="A219" r:id="rId218" display="http://www.smogon.com/dp/moves/lick"/>
    <hyperlink ref="A220" r:id="rId219" display="http://www.smogon.com/dp/moves/light_screen"/>
    <hyperlink ref="A221" r:id="rId220" display="http://www.smogon.com/dp/moves/lock-on"/>
    <hyperlink ref="A222" r:id="rId221" display="http://www.smogon.com/dp/moves/lovely_kiss"/>
    <hyperlink ref="A223" r:id="rId222" display="http://www.smogon.com/dp/moves/low_kick"/>
    <hyperlink ref="A224" r:id="rId223" display="http://www.smogon.com/dp/moves/lucky_chant"/>
    <hyperlink ref="A225" r:id="rId224" display="http://www.smogon.com/dp/moves/lunar_dance"/>
    <hyperlink ref="A226" r:id="rId225" display="http://www.smogon.com/dp/moves/luster_purge"/>
    <hyperlink ref="A227" r:id="rId226" display="http://www.smogon.com/dp/moves/mach_punch"/>
    <hyperlink ref="A228" r:id="rId227" display="http://www.smogon.com/dp/moves/magic_coat"/>
    <hyperlink ref="A229" r:id="rId228" display="http://www.smogon.com/dp/moves/magical_leaf"/>
    <hyperlink ref="A230" r:id="rId229" display="http://www.smogon.com/dp/moves/magma_storm"/>
    <hyperlink ref="A231" r:id="rId230" display="http://www.smogon.com/dp/moves/magnet_bomb"/>
    <hyperlink ref="A232" r:id="rId231" display="http://www.smogon.com/dp/moves/magnet_rise"/>
    <hyperlink ref="A233" r:id="rId232" display="http://www.smogon.com/dp/moves/magnitude"/>
    <hyperlink ref="A234" r:id="rId233" display="http://www.smogon.com/dp/moves/me_first"/>
    <hyperlink ref="A235" r:id="rId234" display="http://www.smogon.com/dp/moves/mean_look"/>
    <hyperlink ref="A236" r:id="rId235" display="http://www.smogon.com/dp/moves/meditate"/>
    <hyperlink ref="A237" r:id="rId236" display="http://www.smogon.com/dp/moves/mega_drain"/>
    <hyperlink ref="A238" r:id="rId237" display="http://www.smogon.com/dp/moves/mega_kick"/>
    <hyperlink ref="A239" r:id="rId238" display="http://www.smogon.com/dp/moves/mega_punch"/>
    <hyperlink ref="A240" r:id="rId239" display="http://www.smogon.com/dp/moves/megahorn"/>
    <hyperlink ref="A241" r:id="rId240" display="http://www.smogon.com/dp/moves/memento"/>
    <hyperlink ref="A242" r:id="rId241" display="http://www.smogon.com/dp/moves/metal_burst"/>
    <hyperlink ref="A243" r:id="rId242" display="http://www.smogon.com/dp/moves/metal_claw"/>
    <hyperlink ref="A244" r:id="rId243" display="http://www.smogon.com/dp/moves/metal_sound"/>
    <hyperlink ref="A245" r:id="rId244" display="http://www.smogon.com/dp/moves/meteor_mash"/>
    <hyperlink ref="A246" r:id="rId245" display="http://www.smogon.com/dp/moves/metronome"/>
    <hyperlink ref="A247" r:id="rId246" display="http://www.smogon.com/dp/moves/milk_drink"/>
    <hyperlink ref="A248" r:id="rId247" display="http://www.smogon.com/dp/moves/mimic"/>
    <hyperlink ref="A249" r:id="rId248" display="http://www.smogon.com/dp/moves/mind_reader"/>
    <hyperlink ref="A250" r:id="rId249" display="http://www.smogon.com/dp/moves/minimize"/>
    <hyperlink ref="A251" r:id="rId250" display="http://www.smogon.com/dp/moves/miracle_eye"/>
    <hyperlink ref="A252" r:id="rId251" display="http://www.smogon.com/dp/moves/mirror_coat"/>
    <hyperlink ref="A253" r:id="rId252" display="http://www.smogon.com/dp/moves/mirror_move"/>
    <hyperlink ref="A254" r:id="rId253" display="http://www.smogon.com/dp/moves/mirror_shot"/>
    <hyperlink ref="A255" r:id="rId254" display="http://www.smogon.com/dp/moves/mist"/>
    <hyperlink ref="A256" r:id="rId255" display="http://www.smogon.com/dp/moves/mist_ball"/>
    <hyperlink ref="A257" r:id="rId256" display="http://www.smogon.com/dp/moves/moonlight"/>
    <hyperlink ref="A258" r:id="rId257" display="http://www.smogon.com/dp/moves/morning_sun"/>
    <hyperlink ref="A259" r:id="rId258" display="http://www.smogon.com/dp/moves/mud_bomb"/>
    <hyperlink ref="A260" r:id="rId259" display="http://www.smogon.com/dp/moves/mud_shot"/>
    <hyperlink ref="A261" r:id="rId260" display="http://www.smogon.com/dp/moves/mud_sport"/>
    <hyperlink ref="A262" r:id="rId261" display="http://www.smogon.com/dp/moves/mud-slap"/>
    <hyperlink ref="A263" r:id="rId262" display="http://www.smogon.com/dp/moves/muddy_water"/>
    <hyperlink ref="A264" r:id="rId263" display="http://www.smogon.com/dp/moves/nasty_plot"/>
    <hyperlink ref="A265" r:id="rId264" display="http://www.smogon.com/dp/moves/natural_gift"/>
    <hyperlink ref="A266" r:id="rId265" display="http://www.smogon.com/dp/moves/nature_power"/>
    <hyperlink ref="A267" r:id="rId266" display="http://www.smogon.com/dp/moves/needle_arm"/>
    <hyperlink ref="A268" r:id="rId267" display="http://www.smogon.com/dp/moves/night_shade"/>
    <hyperlink ref="A269" r:id="rId268" display="http://www.smogon.com/dp/moves/night_slash"/>
    <hyperlink ref="A270" r:id="rId269" display="http://www.smogon.com/dp/moves/nightmare"/>
    <hyperlink ref="A271" r:id="rId270" display="http://www.smogon.com/dp/moves/octazooka"/>
    <hyperlink ref="A272" r:id="rId271" display="http://www.smogon.com/dp/moves/odor_sleuth"/>
    <hyperlink ref="A273" r:id="rId272" display="http://www.smogon.com/dp/moves/ominous_wind"/>
    <hyperlink ref="A274" r:id="rId273" display="http://www.smogon.com/dp/moves/outrage"/>
    <hyperlink ref="A275" r:id="rId274" display="http://www.smogon.com/dp/moves/overheat"/>
    <hyperlink ref="A276" r:id="rId275" display="http://www.smogon.com/dp/moves/pain_split"/>
    <hyperlink ref="A277" r:id="rId276" display="http://www.smogon.com/dp/moves/pay_day"/>
    <hyperlink ref="A278" r:id="rId277" display="http://www.smogon.com/dp/moves/payback"/>
    <hyperlink ref="A279" r:id="rId278" display="http://www.smogon.com/dp/moves/peck"/>
    <hyperlink ref="A280" r:id="rId279" display="http://www.smogon.com/dp/moves/perish_song"/>
    <hyperlink ref="A281" r:id="rId280" display="http://www.smogon.com/dp/moves/petal_dance"/>
    <hyperlink ref="A282" r:id="rId281" display="http://www.smogon.com/dp/moves/pin_missile"/>
    <hyperlink ref="A283" r:id="rId282" display="http://www.smogon.com/dp/moves/pluck"/>
    <hyperlink ref="A284" r:id="rId283" display="http://www.smogon.com/dp/moves/poison_fang"/>
    <hyperlink ref="A285" r:id="rId284" display="http://www.smogon.com/dp/moves/poison_gas"/>
    <hyperlink ref="A286" r:id="rId285" display="http://www.smogon.com/dp/moves/poison_jab"/>
    <hyperlink ref="A287" r:id="rId286" display="http://www.smogon.com/dp/moves/poison_sting"/>
    <hyperlink ref="A288" r:id="rId287" display="http://www.smogon.com/dp/moves/poison_tail"/>
    <hyperlink ref="A289" r:id="rId288" display="http://www.smogon.com/dp/moves/poisonpowder"/>
    <hyperlink ref="A290" r:id="rId289" display="http://www.smogon.com/dp/moves/pound"/>
    <hyperlink ref="A291" r:id="rId290" display="http://www.smogon.com/dp/moves/powder_snow"/>
    <hyperlink ref="A292" r:id="rId291" display="http://www.smogon.com/dp/moves/power_gem"/>
    <hyperlink ref="A293" r:id="rId292" display="http://www.smogon.com/dp/moves/power_swap"/>
    <hyperlink ref="A294" r:id="rId293" display="http://www.smogon.com/dp/moves/power_trick"/>
    <hyperlink ref="A295" r:id="rId294" display="http://www.smogon.com/dp/moves/power_whip"/>
    <hyperlink ref="A296" r:id="rId295" display="http://www.smogon.com/dp/moves/present"/>
    <hyperlink ref="A297" r:id="rId296" display="http://www.smogon.com/dp/moves/protect"/>
    <hyperlink ref="A298" r:id="rId297" display="http://www.smogon.com/dp/moves/psybeam"/>
    <hyperlink ref="A299" r:id="rId298" display="http://www.smogon.com/dp/moves/psych_up"/>
    <hyperlink ref="A300" r:id="rId299" display="http://www.smogon.com/dp/moves/psychic"/>
    <hyperlink ref="A301" r:id="rId300" display="http://www.smogon.com/dp/moves/psycho_boost"/>
    <hyperlink ref="A302" r:id="rId301" display="http://www.smogon.com/dp/moves/psycho_cut"/>
    <hyperlink ref="A303" r:id="rId302" display="http://www.smogon.com/dp/moves/psycho_shift"/>
    <hyperlink ref="A304" r:id="rId303" display="http://www.smogon.com/dp/moves/psywave"/>
    <hyperlink ref="A305" r:id="rId304" display="http://www.smogon.com/dp/moves/punishment"/>
    <hyperlink ref="A306" r:id="rId305" display="http://www.smogon.com/dp/moves/pursuit"/>
    <hyperlink ref="A307" r:id="rId306" display="http://www.smogon.com/dp/moves/quick_attack"/>
    <hyperlink ref="A308" r:id="rId307" display="http://www.smogon.com/dp/moves/rage"/>
    <hyperlink ref="A309" r:id="rId308" display="http://www.smogon.com/dp/moves/rain_dance"/>
    <hyperlink ref="A310" r:id="rId309" display="http://www.smogon.com/dp/moves/rapid_spin"/>
    <hyperlink ref="A311" r:id="rId310" display="http://www.smogon.com/dp/moves/razor_leaf"/>
    <hyperlink ref="A312" r:id="rId311" display="http://www.smogon.com/dp/moves/razor_wind"/>
    <hyperlink ref="A313" r:id="rId312" display="http://www.smogon.com/dp/moves/recover"/>
    <hyperlink ref="A314" r:id="rId313" display="http://www.smogon.com/dp/moves/recycle"/>
    <hyperlink ref="A315" r:id="rId314" display="http://www.smogon.com/dp/moves/reflect"/>
    <hyperlink ref="A316" r:id="rId315" display="http://www.smogon.com/dp/moves/refresh"/>
    <hyperlink ref="A317" r:id="rId316" display="http://www.smogon.com/dp/moves/rest"/>
    <hyperlink ref="A318" r:id="rId317" display="http://www.smogon.com/dp/moves/return"/>
    <hyperlink ref="A319" r:id="rId318" display="http://www.smogon.com/dp/moves/revenge"/>
    <hyperlink ref="A320" r:id="rId319" display="http://www.smogon.com/dp/moves/reversal"/>
    <hyperlink ref="A321" r:id="rId320" display="http://www.smogon.com/dp/moves/roar"/>
    <hyperlink ref="A322" r:id="rId321" display="http://www.smogon.com/dp/moves/roar_of_time"/>
    <hyperlink ref="A323" r:id="rId322" display="http://www.smogon.com/dp/moves/rock_blast"/>
    <hyperlink ref="A324" r:id="rId323" display="http://www.smogon.com/dp/moves/rock_climb"/>
    <hyperlink ref="A325" r:id="rId324" display="http://www.smogon.com/dp/moves/rock_polish"/>
    <hyperlink ref="A326" r:id="rId325" display="http://www.smogon.com/dp/moves/rock_slide"/>
    <hyperlink ref="A327" r:id="rId326" display="http://www.smogon.com/dp/moves/rock_smash"/>
    <hyperlink ref="A328" r:id="rId327" display="http://www.smogon.com/dp/moves/rock_throw"/>
    <hyperlink ref="A329" r:id="rId328" display="http://www.smogon.com/dp/moves/rock_tomb"/>
    <hyperlink ref="A330" r:id="rId329" display="http://www.smogon.com/dp/moves/rock_wrecker"/>
    <hyperlink ref="A331" r:id="rId330" display="http://www.smogon.com/dp/moves/role_play"/>
    <hyperlink ref="A332" r:id="rId331" display="http://www.smogon.com/dp/moves/rolling_kick"/>
    <hyperlink ref="A333" r:id="rId332" display="http://www.smogon.com/dp/moves/rollout"/>
    <hyperlink ref="A334" r:id="rId333" display="http://www.smogon.com/dp/moves/roost"/>
    <hyperlink ref="A335" r:id="rId334" display="http://www.smogon.com/dp/moves/sacred_fire"/>
    <hyperlink ref="A336" r:id="rId335" display="http://www.smogon.com/dp/moves/safeguard"/>
    <hyperlink ref="A337" r:id="rId336" display="http://www.smogon.com/dp/moves/sand_tomb"/>
    <hyperlink ref="A338" r:id="rId337" display="http://www.smogon.com/dp/moves/sand-attack"/>
    <hyperlink ref="A339" r:id="rId338" display="http://www.smogon.com/dp/moves/sandstorm"/>
    <hyperlink ref="A340" r:id="rId339" display="http://www.smogon.com/dp/moves/scary_face"/>
    <hyperlink ref="A341" r:id="rId340" display="http://www.smogon.com/dp/moves/scratch"/>
    <hyperlink ref="A342" r:id="rId341" display="http://www.smogon.com/dp/moves/screech"/>
    <hyperlink ref="A343" r:id="rId342" display="http://www.smogon.com/dp/moves/secret_power"/>
    <hyperlink ref="A344" r:id="rId343" display="http://www.smogon.com/dp/moves/seed_bomb"/>
    <hyperlink ref="A345" r:id="rId344" display="http://www.smogon.com/dp/moves/seed_flare"/>
    <hyperlink ref="A346" r:id="rId345" display="http://www.smogon.com/dp/moves/seismic_toss"/>
    <hyperlink ref="A347" r:id="rId346" display="http://www.smogon.com/dp/moves/selfdestruct"/>
    <hyperlink ref="A348" r:id="rId347" display="http://www.smogon.com/dp/moves/shadow_ball"/>
    <hyperlink ref="A349" r:id="rId348" display="http://www.smogon.com/dp/moves/shadow_claw"/>
    <hyperlink ref="A350" r:id="rId349" display="http://www.smogon.com/dp/moves/shadow_force"/>
    <hyperlink ref="A351" r:id="rId350" display="http://www.smogon.com/dp/moves/shadow_punch"/>
    <hyperlink ref="A352" r:id="rId351" display="http://www.smogon.com/dp/moves/shadow_sneak"/>
    <hyperlink ref="A353" r:id="rId352" display="http://www.smogon.com/dp/moves/sharpen"/>
    <hyperlink ref="A354" r:id="rId353" display="http://www.smogon.com/dp/moves/sheer_cold"/>
    <hyperlink ref="A355" r:id="rId354" display="http://www.smogon.com/dp/moves/shock_wave"/>
    <hyperlink ref="A356" r:id="rId355" display="http://www.smogon.com/dp/moves/signal_beam"/>
    <hyperlink ref="A357" r:id="rId356" display="http://www.smogon.com/dp/moves/silver_wind"/>
    <hyperlink ref="A358" r:id="rId357" display="http://www.smogon.com/dp/moves/sing"/>
    <hyperlink ref="A359" r:id="rId358" display="http://www.smogon.com/dp/moves/sketch"/>
    <hyperlink ref="A360" r:id="rId359" display="http://www.smogon.com/dp/moves/skill_swap"/>
    <hyperlink ref="A361" r:id="rId360" display="http://www.smogon.com/dp/moves/skull_bash"/>
    <hyperlink ref="A362" r:id="rId361" display="http://www.smogon.com/dp/moves/sky_attack"/>
    <hyperlink ref="A363" r:id="rId362" display="http://www.smogon.com/dp/moves/sky_uppercut"/>
    <hyperlink ref="A364" r:id="rId363" display="http://www.smogon.com/dp/moves/slack_off"/>
    <hyperlink ref="A365" r:id="rId364" display="http://www.smogon.com/dp/moves/slam"/>
    <hyperlink ref="A366" r:id="rId365" display="http://www.smogon.com/dp/moves/slash"/>
    <hyperlink ref="A367" r:id="rId366" display="http://www.smogon.com/dp/moves/sleep_powder"/>
    <hyperlink ref="A368" r:id="rId367" display="http://www.smogon.com/dp/moves/sleep_talk"/>
    <hyperlink ref="A369" r:id="rId368" display="http://www.smogon.com/dp/moves/sludge"/>
    <hyperlink ref="A370" r:id="rId369" display="http://www.smogon.com/dp/moves/sludge_bomb"/>
    <hyperlink ref="A371" r:id="rId370" display="http://www.smogon.com/dp/moves/smellingsalt"/>
    <hyperlink ref="A372" r:id="rId371" display="http://www.smogon.com/dp/moves/smog"/>
    <hyperlink ref="A373" r:id="rId372" display="http://www.smogon.com/dp/moves/smokescreen"/>
    <hyperlink ref="A374" r:id="rId373" display="http://www.smogon.com/dp/moves/snatch"/>
    <hyperlink ref="A375" r:id="rId374" display="http://www.smogon.com/dp/moves/snore"/>
    <hyperlink ref="A376" r:id="rId375" display="http://www.smogon.com/dp/moves/softboiled"/>
    <hyperlink ref="A377" r:id="rId376" display="http://www.smogon.com/dp/moves/solarbeam"/>
    <hyperlink ref="A378" r:id="rId377" display="http://www.smogon.com/dp/moves/sonicboom"/>
    <hyperlink ref="A379" r:id="rId378" display="http://www.smogon.com/dp/moves/spacial_rend"/>
    <hyperlink ref="A380" r:id="rId379" display="http://www.smogon.com/dp/moves/spark"/>
    <hyperlink ref="A381" r:id="rId380" display="http://www.smogon.com/dp/moves/spider_web"/>
    <hyperlink ref="A382" r:id="rId381" display="http://www.smogon.com/dp/moves/spike_cannon"/>
    <hyperlink ref="A383" r:id="rId382" display="http://www.smogon.com/dp/moves/spikes"/>
    <hyperlink ref="A384" r:id="rId383" display="http://www.smogon.com/dp/moves/spit_up"/>
    <hyperlink ref="A385" r:id="rId384" display="http://www.smogon.com/dp/moves/spite"/>
    <hyperlink ref="A386" r:id="rId385" display="http://www.smogon.com/dp/moves/splash"/>
    <hyperlink ref="A387" r:id="rId386" display="http://www.smogon.com/dp/moves/spore"/>
    <hyperlink ref="A388" r:id="rId387" display="http://www.smogon.com/dp/moves/stealth_rock"/>
    <hyperlink ref="A389" r:id="rId388" display="http://www.smogon.com/dp/moves/steel_wing"/>
    <hyperlink ref="A390" r:id="rId389" display="http://www.smogon.com/dp/moves/stockpile"/>
    <hyperlink ref="A391" r:id="rId390" display="http://www.smogon.com/dp/moves/stomp"/>
    <hyperlink ref="A392" r:id="rId391" display="http://www.smogon.com/dp/moves/stone_edge"/>
    <hyperlink ref="A393" r:id="rId392" display="http://www.smogon.com/dp/moves/strength"/>
    <hyperlink ref="A394" r:id="rId393" display="http://www.smogon.com/dp/moves/string_shot"/>
    <hyperlink ref="A395" r:id="rId394" display="http://www.smogon.com/dp/moves/struggle"/>
    <hyperlink ref="A396" r:id="rId395" display="http://www.smogon.com/dp/moves/stun_spore"/>
    <hyperlink ref="A397" r:id="rId396" display="http://www.smogon.com/dp/moves/submission"/>
    <hyperlink ref="A398" r:id="rId397" display="http://www.smogon.com/dp/moves/substitute"/>
    <hyperlink ref="A399" r:id="rId398" display="http://www.smogon.com/dp/moves/sucker_punch"/>
    <hyperlink ref="A400" r:id="rId399" display="http://www.smogon.com/dp/moves/sunny_day"/>
    <hyperlink ref="A401" r:id="rId400" display="http://www.smogon.com/dp/moves/super_fang"/>
    <hyperlink ref="A402" r:id="rId401" display="http://www.smogon.com/dp/moves/superpower"/>
    <hyperlink ref="A403" r:id="rId402" display="http://www.smogon.com/dp/moves/supersonic"/>
    <hyperlink ref="A404" r:id="rId403" display="http://www.smogon.com/dp/moves/surf"/>
    <hyperlink ref="A405" r:id="rId404" display="http://www.smogon.com/dp/moves/swagger"/>
    <hyperlink ref="A406" r:id="rId405" display="http://www.smogon.com/dp/moves/swallow"/>
    <hyperlink ref="A407" r:id="rId406" display="http://www.smogon.com/dp/moves/sweet_kiss"/>
    <hyperlink ref="A408" r:id="rId407" display="http://www.smogon.com/dp/moves/sweet_scent"/>
    <hyperlink ref="A409" r:id="rId408" display="http://www.smogon.com/dp/moves/swift"/>
    <hyperlink ref="A410" r:id="rId409" display="http://www.smogon.com/dp/moves/switcheroo"/>
    <hyperlink ref="A411" r:id="rId410" display="http://www.smogon.com/dp/moves/swords_dance"/>
    <hyperlink ref="A412" r:id="rId411" display="http://www.smogon.com/dp/moves/synthesis"/>
    <hyperlink ref="A413" r:id="rId412" display="http://www.smogon.com/dp/moves/tackle"/>
    <hyperlink ref="A414" r:id="rId413" display="http://www.smogon.com/dp/moves/tail_glow"/>
    <hyperlink ref="A415" r:id="rId414" display="http://www.smogon.com/dp/moves/tail_whip"/>
    <hyperlink ref="A416" r:id="rId415" display="http://www.smogon.com/dp/moves/tailwind"/>
    <hyperlink ref="A417" r:id="rId416" display="http://www.smogon.com/dp/moves/take_down"/>
    <hyperlink ref="A418" r:id="rId417" display="http://www.smogon.com/dp/moves/taunt"/>
    <hyperlink ref="A419" r:id="rId418" display="http://www.smogon.com/dp/moves/teeter_dance"/>
    <hyperlink ref="A420" r:id="rId419" display="http://www.smogon.com/dp/moves/teleport"/>
    <hyperlink ref="A421" r:id="rId420" display="http://www.smogon.com/dp/moves/thief"/>
    <hyperlink ref="A422" r:id="rId421" display="http://www.smogon.com/dp/moves/thrash"/>
    <hyperlink ref="A423" r:id="rId422" display="http://www.smogon.com/dp/moves/thunder"/>
    <hyperlink ref="A424" r:id="rId423" display="http://www.smogon.com/dp/moves/thunder_fang"/>
    <hyperlink ref="A425" r:id="rId424" display="http://www.smogon.com/dp/moves/thunder_wave"/>
    <hyperlink ref="A426" r:id="rId425" display="http://www.smogon.com/dp/moves/thunderbolt"/>
    <hyperlink ref="A427" r:id="rId426" display="http://www.smogon.com/dp/moves/thunderpunch"/>
    <hyperlink ref="A428" r:id="rId427" display="http://www.smogon.com/dp/moves/thundershock"/>
    <hyperlink ref="A429" r:id="rId428" display="http://www.smogon.com/dp/moves/tickle"/>
    <hyperlink ref="A430" r:id="rId429" display="http://www.smogon.com/dp/moves/torment"/>
    <hyperlink ref="A431" r:id="rId430" display="http://www.smogon.com/dp/moves/toxic"/>
    <hyperlink ref="A432" r:id="rId431" display="http://www.smogon.com/dp/moves/toxic_spikes"/>
    <hyperlink ref="A433" r:id="rId432" display="http://www.smogon.com/dp/moves/transform"/>
    <hyperlink ref="A434" r:id="rId433" display="http://www.smogon.com/dp/moves/tri_attack"/>
    <hyperlink ref="A435" r:id="rId434" display="http://www.smogon.com/dp/moves/trick"/>
    <hyperlink ref="A436" r:id="rId435" display="http://www.smogon.com/dp/moves/trick_room"/>
    <hyperlink ref="A437" r:id="rId436" display="http://www.smogon.com/dp/moves/triple_kick"/>
    <hyperlink ref="A438" r:id="rId437" display="http://www.smogon.com/dp/moves/trump_card"/>
    <hyperlink ref="A439" r:id="rId438" display="http://www.smogon.com/dp/moves/twineedle"/>
    <hyperlink ref="A440" r:id="rId439" display="http://www.smogon.com/dp/moves/twister"/>
    <hyperlink ref="A441" r:id="rId440" display="http://www.smogon.com/dp/moves/u-turn"/>
    <hyperlink ref="A442" r:id="rId441" display="http://www.smogon.com/dp/moves/uproar"/>
    <hyperlink ref="A443" r:id="rId442" display="http://www.smogon.com/dp/moves/vacuum_wave"/>
    <hyperlink ref="A444" r:id="rId443" display="http://www.smogon.com/dp/moves/vicegrip"/>
    <hyperlink ref="A445" r:id="rId444" display="http://www.smogon.com/dp/moves/vine_whip"/>
    <hyperlink ref="A446" r:id="rId445" display="http://www.smogon.com/dp/moves/vital_throw"/>
    <hyperlink ref="A447" r:id="rId446" display="http://www.smogon.com/dp/moves/volt_tackle"/>
    <hyperlink ref="A448" r:id="rId447" display="http://www.smogon.com/dp/moves/wake-up_slap"/>
    <hyperlink ref="A449" r:id="rId448" display="http://www.smogon.com/dp/moves/water_gun"/>
    <hyperlink ref="A450" r:id="rId449" display="http://www.smogon.com/dp/moves/water_pulse"/>
    <hyperlink ref="A451" r:id="rId450" display="http://www.smogon.com/dp/moves/water_sport"/>
    <hyperlink ref="A452" r:id="rId451" display="http://www.smogon.com/dp/moves/water_spout"/>
    <hyperlink ref="A453" r:id="rId452" display="http://www.smogon.com/dp/moves/waterfall"/>
    <hyperlink ref="A454" r:id="rId453" display="http://www.smogon.com/dp/moves/weather_ball"/>
    <hyperlink ref="A455" r:id="rId454" display="http://www.smogon.com/dp/moves/whirlpool"/>
    <hyperlink ref="A456" r:id="rId455" display="http://www.smogon.com/dp/moves/whirlwind"/>
    <hyperlink ref="A457" r:id="rId456" display="http://www.smogon.com/dp/moves/will-o-wisp"/>
    <hyperlink ref="A458" r:id="rId457" display="http://www.smogon.com/dp/moves/wing_attack"/>
    <hyperlink ref="A459" r:id="rId458" display="http://www.smogon.com/dp/moves/wish"/>
    <hyperlink ref="A460" r:id="rId459" display="http://www.smogon.com/dp/moves/withdraw"/>
    <hyperlink ref="A461" r:id="rId460" display="http://www.smogon.com/dp/moves/wood_hammer"/>
    <hyperlink ref="A462" r:id="rId461" display="http://www.smogon.com/dp/moves/worry_seed"/>
    <hyperlink ref="A463" r:id="rId462" display="http://www.smogon.com/dp/moves/wrap"/>
    <hyperlink ref="A464" r:id="rId463" display="http://www.smogon.com/dp/moves/wring_out"/>
    <hyperlink ref="A465" r:id="rId464" display="http://www.smogon.com/dp/moves/x-scissor"/>
    <hyperlink ref="A466" r:id="rId465" display="http://www.smogon.com/dp/moves/yawn"/>
    <hyperlink ref="A467" r:id="rId466" display="http://www.smogon.com/dp/moves/zap_cannon"/>
    <hyperlink ref="A468" r:id="rId467" display="http://www.smogon.com/dp/moves/zen_headbutt"/>
  </hyperlinks>
  <pageMargins left="0.7" right="0.7" top="0.75" bottom="0.75" header="0.3" footer="0.3"/>
  <pageSetup orientation="portrait" verticalDpi="0" r:id="rId468"/>
  <legacyDrawing r:id="rId469"/>
</worksheet>
</file>

<file path=xl/worksheets/sheet5.xml><?xml version="1.0" encoding="utf-8"?>
<worksheet xmlns="http://schemas.openxmlformats.org/spreadsheetml/2006/main" xmlns:r="http://schemas.openxmlformats.org/officeDocument/2006/relationships">
  <dimension ref="A1:C125"/>
  <sheetViews>
    <sheetView workbookViewId="0">
      <pane ySplit="1" topLeftCell="A50" activePane="bottomLeft" state="frozen"/>
      <selection pane="bottomLeft" activeCell="C41" sqref="C41"/>
    </sheetView>
  </sheetViews>
  <sheetFormatPr defaultRowHeight="15"/>
  <cols>
    <col min="1" max="1" width="45.85546875" style="719" customWidth="1"/>
    <col min="2" max="2" width="46.42578125" style="720" customWidth="1"/>
    <col min="3" max="3" width="50.85546875" style="718" customWidth="1"/>
  </cols>
  <sheetData>
    <row r="1" spans="1:3" ht="15.75" thickBot="1">
      <c r="A1" s="707" t="s">
        <v>1646</v>
      </c>
      <c r="B1" s="707" t="s">
        <v>1379</v>
      </c>
      <c r="C1" s="708" t="s">
        <v>1647</v>
      </c>
    </row>
    <row r="2" spans="1:3">
      <c r="A2" s="709" t="s">
        <v>1404</v>
      </c>
      <c r="B2" s="710" t="s">
        <v>1405</v>
      </c>
      <c r="C2" s="711" t="s">
        <v>1907</v>
      </c>
    </row>
    <row r="3" spans="1:3" ht="30">
      <c r="A3" s="712" t="s">
        <v>1406</v>
      </c>
      <c r="B3" s="713" t="s">
        <v>1407</v>
      </c>
      <c r="C3" s="714" t="s">
        <v>1790</v>
      </c>
    </row>
    <row r="4" spans="1:3">
      <c r="A4" s="712" t="s">
        <v>1408</v>
      </c>
      <c r="B4" s="713" t="s">
        <v>1409</v>
      </c>
      <c r="C4" s="714"/>
    </row>
    <row r="5" spans="1:3">
      <c r="A5" s="712" t="s">
        <v>1410</v>
      </c>
      <c r="B5" s="713" t="s">
        <v>1411</v>
      </c>
      <c r="C5" s="714"/>
    </row>
    <row r="6" spans="1:3">
      <c r="A6" s="712" t="s">
        <v>1412</v>
      </c>
      <c r="B6" s="713" t="s">
        <v>1413</v>
      </c>
      <c r="C6" s="714" t="s">
        <v>1758</v>
      </c>
    </row>
    <row r="7" spans="1:3">
      <c r="A7" s="712" t="s">
        <v>1414</v>
      </c>
      <c r="B7" s="713" t="s">
        <v>1415</v>
      </c>
      <c r="C7" s="714" t="s">
        <v>1760</v>
      </c>
    </row>
    <row r="8" spans="1:3" ht="30">
      <c r="A8" s="712" t="s">
        <v>1416</v>
      </c>
      <c r="B8" s="713" t="s">
        <v>1417</v>
      </c>
      <c r="C8" s="714"/>
    </row>
    <row r="9" spans="1:3">
      <c r="A9" s="712" t="s">
        <v>1418</v>
      </c>
      <c r="B9" s="713" t="s">
        <v>1419</v>
      </c>
      <c r="C9" s="714" t="s">
        <v>1874</v>
      </c>
    </row>
    <row r="10" spans="1:3" ht="30">
      <c r="A10" s="712" t="s">
        <v>1420</v>
      </c>
      <c r="B10" s="713" t="s">
        <v>1421</v>
      </c>
      <c r="C10" s="714" t="s">
        <v>1790</v>
      </c>
    </row>
    <row r="11" spans="1:3">
      <c r="A11" s="712" t="s">
        <v>1422</v>
      </c>
      <c r="B11" s="713" t="s">
        <v>1423</v>
      </c>
      <c r="C11" s="714" t="s">
        <v>1760</v>
      </c>
    </row>
    <row r="12" spans="1:3" ht="30">
      <c r="A12" s="712" t="s">
        <v>1424</v>
      </c>
      <c r="B12" s="713" t="s">
        <v>1425</v>
      </c>
      <c r="C12" s="714" t="s">
        <v>1758</v>
      </c>
    </row>
    <row r="13" spans="1:3">
      <c r="A13" s="712" t="s">
        <v>1426</v>
      </c>
      <c r="B13" s="713" t="s">
        <v>1409</v>
      </c>
      <c r="C13" s="714"/>
    </row>
    <row r="14" spans="1:3" ht="30">
      <c r="A14" s="712" t="s">
        <v>1427</v>
      </c>
      <c r="B14" s="713" t="s">
        <v>1428</v>
      </c>
      <c r="C14" s="714" t="s">
        <v>1811</v>
      </c>
    </row>
    <row r="15" spans="1:3" ht="45">
      <c r="A15" s="712" t="s">
        <v>1429</v>
      </c>
      <c r="B15" s="713" t="s">
        <v>1430</v>
      </c>
      <c r="C15" s="714" t="s">
        <v>1952</v>
      </c>
    </row>
    <row r="16" spans="1:3" ht="45">
      <c r="A16" s="712" t="s">
        <v>1431</v>
      </c>
      <c r="B16" s="713" t="s">
        <v>1432</v>
      </c>
      <c r="C16" s="714" t="s">
        <v>1758</v>
      </c>
    </row>
    <row r="17" spans="1:3">
      <c r="A17" s="712" t="s">
        <v>1433</v>
      </c>
      <c r="B17" s="713" t="s">
        <v>1434</v>
      </c>
      <c r="C17" s="714"/>
    </row>
    <row r="18" spans="1:3" ht="30">
      <c r="A18" s="712" t="s">
        <v>1435</v>
      </c>
      <c r="B18" s="713" t="s">
        <v>1436</v>
      </c>
      <c r="C18" s="714"/>
    </row>
    <row r="19" spans="1:3" ht="45">
      <c r="A19" s="712" t="s">
        <v>1437</v>
      </c>
      <c r="B19" s="713" t="s">
        <v>1438</v>
      </c>
      <c r="C19" s="714" t="s">
        <v>1797</v>
      </c>
    </row>
    <row r="20" spans="1:3" ht="30">
      <c r="A20" s="712" t="s">
        <v>1439</v>
      </c>
      <c r="B20" s="713" t="s">
        <v>1440</v>
      </c>
      <c r="C20" s="714" t="s">
        <v>1799</v>
      </c>
    </row>
    <row r="21" spans="1:3" ht="45">
      <c r="A21" s="712" t="s">
        <v>1441</v>
      </c>
      <c r="B21" s="713" t="s">
        <v>1442</v>
      </c>
      <c r="C21" s="714" t="s">
        <v>1924</v>
      </c>
    </row>
    <row r="22" spans="1:3">
      <c r="A22" s="712" t="s">
        <v>1443</v>
      </c>
      <c r="B22" s="713" t="s">
        <v>1444</v>
      </c>
      <c r="C22" s="714" t="s">
        <v>1758</v>
      </c>
    </row>
    <row r="23" spans="1:3">
      <c r="A23" s="712" t="s">
        <v>1445</v>
      </c>
      <c r="B23" s="713" t="s">
        <v>1446</v>
      </c>
      <c r="C23" s="714"/>
    </row>
    <row r="24" spans="1:3">
      <c r="A24" s="712" t="s">
        <v>1447</v>
      </c>
      <c r="B24" s="713" t="s">
        <v>1448</v>
      </c>
      <c r="C24" s="714"/>
    </row>
    <row r="25" spans="1:3" ht="45">
      <c r="A25" s="712" t="s">
        <v>1449</v>
      </c>
      <c r="B25" s="713" t="s">
        <v>1450</v>
      </c>
      <c r="C25" s="714" t="s">
        <v>1758</v>
      </c>
    </row>
    <row r="26" spans="1:3" ht="45">
      <c r="A26" s="712" t="s">
        <v>1451</v>
      </c>
      <c r="B26" s="713" t="s">
        <v>1452</v>
      </c>
      <c r="C26" s="714" t="s">
        <v>1816</v>
      </c>
    </row>
    <row r="27" spans="1:3" ht="30">
      <c r="A27" s="712" t="s">
        <v>1453</v>
      </c>
      <c r="B27" s="713" t="s">
        <v>1454</v>
      </c>
      <c r="C27" s="714" t="s">
        <v>1963</v>
      </c>
    </row>
    <row r="28" spans="1:3" ht="45">
      <c r="A28" s="712" t="s">
        <v>1455</v>
      </c>
      <c r="B28" s="713" t="s">
        <v>1456</v>
      </c>
      <c r="C28" s="714" t="s">
        <v>2012</v>
      </c>
    </row>
    <row r="29" spans="1:3" ht="30">
      <c r="A29" s="712" t="s">
        <v>1457</v>
      </c>
      <c r="B29" s="713" t="s">
        <v>1458</v>
      </c>
      <c r="C29" s="714" t="s">
        <v>1811</v>
      </c>
    </row>
    <row r="30" spans="1:3">
      <c r="A30" s="712" t="s">
        <v>1459</v>
      </c>
      <c r="B30" s="713" t="s">
        <v>1460</v>
      </c>
      <c r="C30" s="714"/>
    </row>
    <row r="31" spans="1:3">
      <c r="A31" s="712" t="s">
        <v>1461</v>
      </c>
      <c r="B31" s="713" t="s">
        <v>1462</v>
      </c>
      <c r="C31" s="714" t="s">
        <v>1760</v>
      </c>
    </row>
    <row r="32" spans="1:3">
      <c r="A32" s="712" t="s">
        <v>1463</v>
      </c>
      <c r="B32" s="713" t="s">
        <v>1464</v>
      </c>
      <c r="C32" s="714" t="s">
        <v>1764</v>
      </c>
    </row>
    <row r="33" spans="1:3">
      <c r="A33" s="712" t="s">
        <v>1465</v>
      </c>
      <c r="B33" s="713" t="s">
        <v>1466</v>
      </c>
      <c r="C33" s="714"/>
    </row>
    <row r="34" spans="1:3" ht="30">
      <c r="A34" s="712" t="s">
        <v>1467</v>
      </c>
      <c r="B34" s="713" t="s">
        <v>1468</v>
      </c>
      <c r="C34" s="714"/>
    </row>
    <row r="35" spans="1:3">
      <c r="A35" s="712" t="s">
        <v>1469</v>
      </c>
      <c r="B35" s="713" t="s">
        <v>1470</v>
      </c>
      <c r="C35" s="714" t="s">
        <v>1867</v>
      </c>
    </row>
    <row r="36" spans="1:3" ht="45">
      <c r="A36" s="712" t="s">
        <v>1471</v>
      </c>
      <c r="B36" s="713" t="s">
        <v>1472</v>
      </c>
      <c r="C36" s="714"/>
    </row>
    <row r="37" spans="1:3">
      <c r="A37" s="712" t="s">
        <v>1473</v>
      </c>
      <c r="B37" s="713" t="s">
        <v>1474</v>
      </c>
      <c r="C37" s="714" t="s">
        <v>1760</v>
      </c>
    </row>
    <row r="38" spans="1:3" ht="30">
      <c r="A38" s="712" t="s">
        <v>1475</v>
      </c>
      <c r="B38" s="713" t="s">
        <v>1476</v>
      </c>
      <c r="C38" s="714" t="s">
        <v>1758</v>
      </c>
    </row>
    <row r="39" spans="1:3">
      <c r="A39" s="712" t="s">
        <v>1477</v>
      </c>
      <c r="B39" s="713" t="s">
        <v>1478</v>
      </c>
      <c r="C39" s="714" t="s">
        <v>1758</v>
      </c>
    </row>
    <row r="40" spans="1:3" ht="30">
      <c r="A40" s="712" t="s">
        <v>1479</v>
      </c>
      <c r="B40" s="713" t="s">
        <v>1480</v>
      </c>
      <c r="C40" s="714"/>
    </row>
    <row r="41" spans="1:3">
      <c r="A41" s="712" t="s">
        <v>1481</v>
      </c>
      <c r="B41" s="713" t="s">
        <v>1482</v>
      </c>
      <c r="C41" s="714" t="s">
        <v>1758</v>
      </c>
    </row>
    <row r="42" spans="1:3">
      <c r="A42" s="712" t="s">
        <v>1483</v>
      </c>
      <c r="B42" s="713" t="s">
        <v>1484</v>
      </c>
      <c r="C42" s="714" t="s">
        <v>1758</v>
      </c>
    </row>
    <row r="43" spans="1:3">
      <c r="A43" s="712" t="s">
        <v>1485</v>
      </c>
      <c r="B43" s="713" t="s">
        <v>1486</v>
      </c>
      <c r="C43" s="714" t="s">
        <v>1758</v>
      </c>
    </row>
    <row r="44" spans="1:3" ht="30">
      <c r="A44" s="712" t="s">
        <v>1487</v>
      </c>
      <c r="B44" s="713" t="s">
        <v>1488</v>
      </c>
      <c r="C44" s="714" t="s">
        <v>1763</v>
      </c>
    </row>
    <row r="45" spans="1:3" ht="30">
      <c r="A45" s="712" t="s">
        <v>1489</v>
      </c>
      <c r="B45" s="713" t="s">
        <v>1490</v>
      </c>
      <c r="C45" s="714" t="s">
        <v>2141</v>
      </c>
    </row>
    <row r="46" spans="1:3">
      <c r="A46" s="712" t="s">
        <v>1491</v>
      </c>
      <c r="B46" s="713" t="s">
        <v>1492</v>
      </c>
      <c r="C46" s="714" t="s">
        <v>1811</v>
      </c>
    </row>
    <row r="47" spans="1:3" ht="30">
      <c r="A47" s="712" t="s">
        <v>1493</v>
      </c>
      <c r="B47" s="713" t="s">
        <v>1494</v>
      </c>
      <c r="C47" s="714"/>
    </row>
    <row r="48" spans="1:3">
      <c r="A48" s="712" t="s">
        <v>1495</v>
      </c>
      <c r="B48" s="713" t="s">
        <v>1496</v>
      </c>
      <c r="C48" s="714" t="s">
        <v>1758</v>
      </c>
    </row>
    <row r="49" spans="1:3" ht="30">
      <c r="A49" s="712" t="s">
        <v>1497</v>
      </c>
      <c r="B49" s="713" t="s">
        <v>1498</v>
      </c>
      <c r="C49" s="714" t="s">
        <v>1783</v>
      </c>
    </row>
    <row r="50" spans="1:3">
      <c r="A50" s="712" t="s">
        <v>1499</v>
      </c>
      <c r="B50" s="713" t="s">
        <v>1500</v>
      </c>
      <c r="C50" s="714"/>
    </row>
    <row r="51" spans="1:3">
      <c r="A51" s="712" t="s">
        <v>1501</v>
      </c>
      <c r="B51" s="713" t="s">
        <v>1502</v>
      </c>
      <c r="C51" s="714" t="s">
        <v>1831</v>
      </c>
    </row>
    <row r="52" spans="1:3" ht="30">
      <c r="A52" s="712" t="s">
        <v>1503</v>
      </c>
      <c r="B52" s="713" t="s">
        <v>1504</v>
      </c>
      <c r="C52" s="714" t="s">
        <v>1758</v>
      </c>
    </row>
    <row r="53" spans="1:3">
      <c r="A53" s="712" t="s">
        <v>1505</v>
      </c>
      <c r="B53" s="713" t="s">
        <v>1506</v>
      </c>
      <c r="C53" s="714" t="s">
        <v>1763</v>
      </c>
    </row>
    <row r="54" spans="1:3" ht="30">
      <c r="A54" s="712" t="s">
        <v>1507</v>
      </c>
      <c r="B54" s="713" t="s">
        <v>1508</v>
      </c>
      <c r="C54" s="714"/>
    </row>
    <row r="55" spans="1:3" ht="45">
      <c r="A55" s="712" t="s">
        <v>1509</v>
      </c>
      <c r="B55" s="713" t="s">
        <v>1510</v>
      </c>
      <c r="C55" s="714" t="s">
        <v>1831</v>
      </c>
    </row>
    <row r="56" spans="1:3">
      <c r="A56" s="712" t="s">
        <v>1511</v>
      </c>
      <c r="B56" s="713" t="s">
        <v>1512</v>
      </c>
      <c r="C56" s="714" t="s">
        <v>1766</v>
      </c>
    </row>
    <row r="57" spans="1:3" ht="30">
      <c r="A57" s="712" t="s">
        <v>1513</v>
      </c>
      <c r="B57" s="713" t="s">
        <v>1514</v>
      </c>
      <c r="C57" s="714" t="s">
        <v>1811</v>
      </c>
    </row>
    <row r="58" spans="1:3">
      <c r="A58" s="712" t="s">
        <v>1515</v>
      </c>
      <c r="B58" s="713" t="s">
        <v>1516</v>
      </c>
      <c r="C58" s="714" t="s">
        <v>1831</v>
      </c>
    </row>
    <row r="59" spans="1:3" ht="30">
      <c r="A59" s="712" t="s">
        <v>1517</v>
      </c>
      <c r="B59" s="713" t="s">
        <v>1518</v>
      </c>
      <c r="C59" s="714" t="s">
        <v>1808</v>
      </c>
    </row>
    <row r="60" spans="1:3" ht="30">
      <c r="A60" s="712" t="s">
        <v>1519</v>
      </c>
      <c r="B60" s="713" t="s">
        <v>1520</v>
      </c>
      <c r="C60" s="714" t="s">
        <v>1772</v>
      </c>
    </row>
    <row r="61" spans="1:3">
      <c r="A61" s="712" t="s">
        <v>1521</v>
      </c>
      <c r="B61" s="713" t="s">
        <v>1522</v>
      </c>
      <c r="C61" s="714" t="s">
        <v>1778</v>
      </c>
    </row>
    <row r="62" spans="1:3" ht="60">
      <c r="A62" s="712" t="s">
        <v>1523</v>
      </c>
      <c r="B62" s="713" t="s">
        <v>1524</v>
      </c>
      <c r="C62" s="714" t="s">
        <v>2058</v>
      </c>
    </row>
    <row r="63" spans="1:3">
      <c r="A63" s="712" t="s">
        <v>1525</v>
      </c>
      <c r="B63" s="713" t="s">
        <v>1526</v>
      </c>
      <c r="C63" s="714"/>
    </row>
    <row r="64" spans="1:3">
      <c r="A64" s="712" t="s">
        <v>1527</v>
      </c>
      <c r="B64" s="713" t="s">
        <v>1528</v>
      </c>
      <c r="C64" s="714"/>
    </row>
    <row r="65" spans="1:3" ht="30">
      <c r="A65" s="712" t="s">
        <v>1529</v>
      </c>
      <c r="B65" s="713" t="s">
        <v>1530</v>
      </c>
      <c r="C65" s="714" t="s">
        <v>1790</v>
      </c>
    </row>
    <row r="66" spans="1:3">
      <c r="A66" s="712" t="s">
        <v>1531</v>
      </c>
      <c r="B66" s="713" t="s">
        <v>1532</v>
      </c>
      <c r="C66" s="714" t="s">
        <v>1758</v>
      </c>
    </row>
    <row r="67" spans="1:3" ht="30">
      <c r="A67" s="712" t="s">
        <v>1533</v>
      </c>
      <c r="B67" s="713" t="s">
        <v>1534</v>
      </c>
      <c r="C67" s="714"/>
    </row>
    <row r="68" spans="1:3" ht="30">
      <c r="A68" s="712" t="s">
        <v>1535</v>
      </c>
      <c r="B68" s="713" t="s">
        <v>1536</v>
      </c>
      <c r="C68" s="714"/>
    </row>
    <row r="69" spans="1:3">
      <c r="A69" s="712" t="s">
        <v>1537</v>
      </c>
      <c r="B69" s="713" t="s">
        <v>1538</v>
      </c>
      <c r="C69" s="714" t="s">
        <v>1787</v>
      </c>
    </row>
    <row r="70" spans="1:3" ht="30">
      <c r="A70" s="712" t="s">
        <v>1539</v>
      </c>
      <c r="B70" s="713" t="s">
        <v>1540</v>
      </c>
      <c r="C70" s="714" t="s">
        <v>1758</v>
      </c>
    </row>
    <row r="71" spans="1:3" ht="30">
      <c r="A71" s="712" t="s">
        <v>1541</v>
      </c>
      <c r="B71" s="713" t="s">
        <v>1542</v>
      </c>
      <c r="C71" s="714" t="s">
        <v>1763</v>
      </c>
    </row>
    <row r="72" spans="1:3">
      <c r="A72" s="712" t="s">
        <v>1543</v>
      </c>
      <c r="B72" s="713" t="s">
        <v>1470</v>
      </c>
      <c r="C72" s="714" t="s">
        <v>1867</v>
      </c>
    </row>
    <row r="73" spans="1:3" ht="30">
      <c r="A73" s="712" t="s">
        <v>1544</v>
      </c>
      <c r="B73" s="713" t="s">
        <v>1545</v>
      </c>
      <c r="C73" s="714"/>
    </row>
    <row r="74" spans="1:3">
      <c r="A74" s="712" t="s">
        <v>1546</v>
      </c>
      <c r="B74" s="713" t="s">
        <v>1547</v>
      </c>
      <c r="C74" s="714"/>
    </row>
    <row r="75" spans="1:3">
      <c r="A75" s="712" t="s">
        <v>1548</v>
      </c>
      <c r="B75" s="713" t="s">
        <v>1549</v>
      </c>
      <c r="C75" s="714"/>
    </row>
    <row r="76" spans="1:3">
      <c r="A76" s="712" t="s">
        <v>1550</v>
      </c>
      <c r="B76" s="713" t="s">
        <v>1551</v>
      </c>
      <c r="C76" s="714"/>
    </row>
    <row r="77" spans="1:3" ht="45">
      <c r="A77" s="712" t="s">
        <v>1552</v>
      </c>
      <c r="B77" s="713" t="s">
        <v>1553</v>
      </c>
      <c r="C77" s="714" t="s">
        <v>1773</v>
      </c>
    </row>
    <row r="78" spans="1:3" ht="30">
      <c r="A78" s="712" t="s">
        <v>1554</v>
      </c>
      <c r="B78" s="713" t="s">
        <v>1555</v>
      </c>
      <c r="C78" s="714" t="s">
        <v>1758</v>
      </c>
    </row>
    <row r="79" spans="1:3" ht="30">
      <c r="A79" s="712" t="s">
        <v>1556</v>
      </c>
      <c r="B79" s="713" t="s">
        <v>1557</v>
      </c>
      <c r="C79" s="714"/>
    </row>
    <row r="80" spans="1:3" ht="30">
      <c r="A80" s="712" t="s">
        <v>1558</v>
      </c>
      <c r="B80" s="713" t="s">
        <v>1559</v>
      </c>
      <c r="C80" s="714" t="s">
        <v>1859</v>
      </c>
    </row>
    <row r="81" spans="1:3">
      <c r="A81" s="712" t="s">
        <v>1560</v>
      </c>
      <c r="B81" s="713" t="s">
        <v>1561</v>
      </c>
      <c r="C81" s="714" t="s">
        <v>1766</v>
      </c>
    </row>
    <row r="82" spans="1:3" ht="60">
      <c r="A82" s="712" t="s">
        <v>1562</v>
      </c>
      <c r="B82" s="713" t="s">
        <v>1563</v>
      </c>
      <c r="C82" s="714" t="s">
        <v>2100</v>
      </c>
    </row>
    <row r="83" spans="1:3" ht="30">
      <c r="A83" s="712" t="s">
        <v>1564</v>
      </c>
      <c r="B83" s="713" t="s">
        <v>1565</v>
      </c>
      <c r="C83" s="714" t="s">
        <v>1822</v>
      </c>
    </row>
    <row r="84" spans="1:3">
      <c r="A84" s="712" t="s">
        <v>1566</v>
      </c>
      <c r="B84" s="713" t="s">
        <v>1567</v>
      </c>
      <c r="C84" s="714"/>
    </row>
    <row r="85" spans="1:3">
      <c r="A85" s="712" t="s">
        <v>1568</v>
      </c>
      <c r="B85" s="713" t="s">
        <v>1569</v>
      </c>
      <c r="C85" s="714" t="s">
        <v>1831</v>
      </c>
    </row>
    <row r="86" spans="1:3">
      <c r="A86" s="712" t="s">
        <v>1570</v>
      </c>
      <c r="B86" s="713" t="s">
        <v>1419</v>
      </c>
      <c r="C86" s="714" t="s">
        <v>1874</v>
      </c>
    </row>
    <row r="87" spans="1:3">
      <c r="A87" s="712" t="s">
        <v>1571</v>
      </c>
      <c r="B87" s="713" t="s">
        <v>1572</v>
      </c>
      <c r="C87" s="714" t="s">
        <v>1795</v>
      </c>
    </row>
    <row r="88" spans="1:3">
      <c r="A88" s="712" t="s">
        <v>1573</v>
      </c>
      <c r="B88" s="713" t="s">
        <v>1574</v>
      </c>
      <c r="C88" s="714"/>
    </row>
    <row r="89" spans="1:3" ht="30">
      <c r="A89" s="712" t="s">
        <v>1575</v>
      </c>
      <c r="B89" s="713" t="s">
        <v>1576</v>
      </c>
      <c r="C89" s="714"/>
    </row>
    <row r="90" spans="1:3">
      <c r="A90" s="712" t="s">
        <v>1577</v>
      </c>
      <c r="B90" s="713" t="s">
        <v>1578</v>
      </c>
      <c r="C90" s="714" t="s">
        <v>2199</v>
      </c>
    </row>
    <row r="91" spans="1:3">
      <c r="A91" s="712" t="s">
        <v>1579</v>
      </c>
      <c r="B91" s="713" t="s">
        <v>1580</v>
      </c>
      <c r="C91" s="714" t="s">
        <v>1877</v>
      </c>
    </row>
    <row r="92" spans="1:3">
      <c r="A92" s="712" t="s">
        <v>1581</v>
      </c>
      <c r="B92" s="713" t="s">
        <v>1582</v>
      </c>
      <c r="C92" s="714" t="s">
        <v>1758</v>
      </c>
    </row>
    <row r="93" spans="1:3" ht="45">
      <c r="A93" s="712" t="s">
        <v>1583</v>
      </c>
      <c r="B93" s="713" t="s">
        <v>1584</v>
      </c>
      <c r="C93" s="714" t="s">
        <v>1860</v>
      </c>
    </row>
    <row r="94" spans="1:3">
      <c r="A94" s="712" t="s">
        <v>1585</v>
      </c>
      <c r="B94" s="713" t="s">
        <v>1586</v>
      </c>
      <c r="C94" s="714"/>
    </row>
    <row r="95" spans="1:3">
      <c r="A95" s="712" t="s">
        <v>1587</v>
      </c>
      <c r="B95" s="713" t="s">
        <v>1448</v>
      </c>
      <c r="C95" s="714" t="s">
        <v>1763</v>
      </c>
    </row>
    <row r="96" spans="1:3">
      <c r="A96" s="712" t="s">
        <v>1588</v>
      </c>
      <c r="B96" s="713" t="s">
        <v>1589</v>
      </c>
      <c r="C96" s="714" t="s">
        <v>1758</v>
      </c>
    </row>
    <row r="97" spans="1:3">
      <c r="A97" s="715" t="s">
        <v>1590</v>
      </c>
      <c r="B97" s="716" t="s">
        <v>1591</v>
      </c>
      <c r="C97" s="717" t="s">
        <v>2098</v>
      </c>
    </row>
    <row r="98" spans="1:3">
      <c r="A98" s="712" t="s">
        <v>1592</v>
      </c>
      <c r="B98" s="713" t="s">
        <v>1593</v>
      </c>
      <c r="C98" s="714"/>
    </row>
    <row r="99" spans="1:3">
      <c r="A99" s="712" t="s">
        <v>1594</v>
      </c>
      <c r="B99" s="713" t="s">
        <v>1595</v>
      </c>
      <c r="C99" s="714" t="s">
        <v>1758</v>
      </c>
    </row>
    <row r="100" spans="1:3">
      <c r="A100" s="712" t="s">
        <v>1596</v>
      </c>
      <c r="B100" s="713" t="s">
        <v>1597</v>
      </c>
      <c r="C100" s="714" t="s">
        <v>1758</v>
      </c>
    </row>
    <row r="101" spans="1:3" ht="30">
      <c r="A101" s="712" t="s">
        <v>1598</v>
      </c>
      <c r="B101" s="713" t="s">
        <v>1599</v>
      </c>
      <c r="C101" s="714"/>
    </row>
    <row r="102" spans="1:3" ht="45">
      <c r="A102" s="712" t="s">
        <v>1600</v>
      </c>
      <c r="B102" s="713" t="s">
        <v>1601</v>
      </c>
      <c r="C102" s="714" t="s">
        <v>1758</v>
      </c>
    </row>
    <row r="103" spans="1:3">
      <c r="A103" s="712" t="s">
        <v>1602</v>
      </c>
      <c r="B103" s="713" t="s">
        <v>1603</v>
      </c>
      <c r="C103" s="714"/>
    </row>
    <row r="104" spans="1:3">
      <c r="A104" s="712" t="s">
        <v>1604</v>
      </c>
      <c r="B104" s="713" t="s">
        <v>1605</v>
      </c>
      <c r="C104" s="714" t="s">
        <v>1811</v>
      </c>
    </row>
    <row r="105" spans="1:3" ht="30">
      <c r="A105" s="712" t="s">
        <v>1606</v>
      </c>
      <c r="B105" s="713" t="s">
        <v>1607</v>
      </c>
      <c r="C105" s="714" t="s">
        <v>1758</v>
      </c>
    </row>
    <row r="106" spans="1:3">
      <c r="A106" s="712" t="s">
        <v>1608</v>
      </c>
      <c r="B106" s="713" t="s">
        <v>1609</v>
      </c>
      <c r="C106" s="714" t="s">
        <v>1764</v>
      </c>
    </row>
    <row r="107" spans="1:3" ht="30">
      <c r="A107" s="712" t="s">
        <v>1610</v>
      </c>
      <c r="B107" s="713" t="s">
        <v>1611</v>
      </c>
      <c r="C107" s="714" t="s">
        <v>1790</v>
      </c>
    </row>
    <row r="108" spans="1:3">
      <c r="A108" s="712" t="s">
        <v>1612</v>
      </c>
      <c r="B108" s="713" t="s">
        <v>1613</v>
      </c>
      <c r="C108" s="714" t="s">
        <v>1760</v>
      </c>
    </row>
    <row r="109" spans="1:3" ht="30">
      <c r="A109" s="712" t="s">
        <v>1614</v>
      </c>
      <c r="B109" s="713" t="s">
        <v>1615</v>
      </c>
      <c r="C109" s="714" t="s">
        <v>1760</v>
      </c>
    </row>
    <row r="110" spans="1:3">
      <c r="A110" s="712" t="s">
        <v>1616</v>
      </c>
      <c r="B110" s="713" t="s">
        <v>1617</v>
      </c>
      <c r="C110" s="714" t="s">
        <v>1758</v>
      </c>
    </row>
    <row r="111" spans="1:3" ht="30">
      <c r="A111" s="715" t="s">
        <v>1618</v>
      </c>
      <c r="B111" s="716" t="s">
        <v>1619</v>
      </c>
      <c r="C111" s="717" t="s">
        <v>1777</v>
      </c>
    </row>
    <row r="112" spans="1:3" ht="45">
      <c r="A112" s="712" t="s">
        <v>1620</v>
      </c>
      <c r="B112" s="713" t="s">
        <v>1621</v>
      </c>
      <c r="C112" s="714" t="s">
        <v>1847</v>
      </c>
    </row>
    <row r="113" spans="1:3" ht="30">
      <c r="A113" s="712" t="s">
        <v>1622</v>
      </c>
      <c r="B113" s="713" t="s">
        <v>1623</v>
      </c>
      <c r="C113" s="714" t="s">
        <v>2145</v>
      </c>
    </row>
    <row r="114" spans="1:3" ht="30">
      <c r="A114" s="712" t="s">
        <v>1624</v>
      </c>
      <c r="B114" s="713" t="s">
        <v>1625</v>
      </c>
      <c r="C114" s="714" t="s">
        <v>1790</v>
      </c>
    </row>
    <row r="115" spans="1:3">
      <c r="A115" s="712" t="s">
        <v>1626</v>
      </c>
      <c r="B115" s="713" t="s">
        <v>1627</v>
      </c>
      <c r="C115" s="714" t="s">
        <v>1831</v>
      </c>
    </row>
    <row r="116" spans="1:3">
      <c r="A116" s="712" t="s">
        <v>1628</v>
      </c>
      <c r="B116" s="713" t="s">
        <v>1629</v>
      </c>
      <c r="C116" s="714" t="s">
        <v>2216</v>
      </c>
    </row>
    <row r="117" spans="1:3" ht="45">
      <c r="A117" s="712" t="s">
        <v>1630</v>
      </c>
      <c r="B117" s="713" t="s">
        <v>1631</v>
      </c>
      <c r="C117" s="714" t="s">
        <v>1947</v>
      </c>
    </row>
    <row r="118" spans="1:3">
      <c r="A118" s="712" t="s">
        <v>1632</v>
      </c>
      <c r="B118" s="713" t="s">
        <v>1633</v>
      </c>
      <c r="C118" s="714"/>
    </row>
    <row r="119" spans="1:3" ht="30">
      <c r="A119" s="712" t="s">
        <v>1634</v>
      </c>
      <c r="B119" s="713" t="s">
        <v>1635</v>
      </c>
      <c r="C119" s="714" t="s">
        <v>1758</v>
      </c>
    </row>
    <row r="120" spans="1:3" ht="30">
      <c r="A120" s="712" t="s">
        <v>1636</v>
      </c>
      <c r="B120" s="713" t="s">
        <v>1637</v>
      </c>
      <c r="C120" s="714" t="s">
        <v>1824</v>
      </c>
    </row>
    <row r="121" spans="1:3" ht="30">
      <c r="A121" s="712" t="s">
        <v>1638</v>
      </c>
      <c r="B121" s="713" t="s">
        <v>1639</v>
      </c>
      <c r="C121" s="714" t="s">
        <v>1857</v>
      </c>
    </row>
    <row r="122" spans="1:3">
      <c r="A122" s="712" t="s">
        <v>1640</v>
      </c>
      <c r="B122" s="713" t="s">
        <v>1641</v>
      </c>
      <c r="C122" s="714" t="s">
        <v>1758</v>
      </c>
    </row>
    <row r="123" spans="1:3" ht="30">
      <c r="A123" s="712" t="s">
        <v>1642</v>
      </c>
      <c r="B123" s="713" t="s">
        <v>1643</v>
      </c>
      <c r="C123" s="714" t="s">
        <v>1758</v>
      </c>
    </row>
    <row r="124" spans="1:3" ht="75">
      <c r="A124" s="712" t="s">
        <v>1644</v>
      </c>
      <c r="B124" s="713" t="s">
        <v>1645</v>
      </c>
      <c r="C124" s="714" t="s">
        <v>2210</v>
      </c>
    </row>
    <row r="125" spans="1:3">
      <c r="A125" s="864"/>
      <c r="B125" s="864"/>
    </row>
  </sheetData>
  <mergeCells count="1">
    <mergeCell ref="A125:B125"/>
  </mergeCells>
  <hyperlinks>
    <hyperlink ref="A2" r:id="rId1" display="http://www.smogon.com/dp/abilities/adaptability"/>
    <hyperlink ref="A3" r:id="rId2" display="http://www.smogon.com/dp/abilities/aftermath"/>
    <hyperlink ref="A4" r:id="rId3" display="http://www.smogon.com/dp/abilities/air_lock"/>
    <hyperlink ref="A5" r:id="rId4" display="http://www.smogon.com/dp/abilities/anger_point"/>
    <hyperlink ref="A6" r:id="rId5" display="http://www.smogon.com/dp/abilities/anticipation"/>
    <hyperlink ref="A7" r:id="rId6" display="http://www.smogon.com/dp/abilities/arena_trap"/>
    <hyperlink ref="A8" r:id="rId7" display="http://www.smogon.com/dp/abilities/bad_dreams"/>
    <hyperlink ref="A9" r:id="rId8" display="http://www.smogon.com/dp/abilities/battle_armor"/>
    <hyperlink ref="A10" r:id="rId9" display="http://www.smogon.com/dp/abilities/blaze"/>
    <hyperlink ref="A11" r:id="rId10" display="http://www.smogon.com/dp/abilities/chlorophyll"/>
    <hyperlink ref="A12" r:id="rId11" display="http://www.smogon.com/dp/abilities/clear_body"/>
    <hyperlink ref="A13" r:id="rId12" display="http://www.smogon.com/dp/abilities/cloud_nine"/>
    <hyperlink ref="A14" r:id="rId13" display="http://www.smogon.com/dp/abilities/color_change"/>
    <hyperlink ref="A15" r:id="rId14" display="http://www.smogon.com/dp/abilities/compoundeyes"/>
    <hyperlink ref="A16" r:id="rId15" display="http://www.smogon.com/dp/abilities/cute_charm"/>
    <hyperlink ref="A17" r:id="rId16" display="http://www.smogon.com/dp/abilities/damp"/>
    <hyperlink ref="A18" r:id="rId17" display="http://www.smogon.com/dp/abilities/download"/>
    <hyperlink ref="A19" r:id="rId18" display="http://www.smogon.com/dp/abilities/drizzle"/>
    <hyperlink ref="A20" r:id="rId19" display="http://www.smogon.com/dp/abilities/drought"/>
    <hyperlink ref="A21" r:id="rId20" display="http://www.smogon.com/dp/abilities/dry_skin"/>
    <hyperlink ref="A22" r:id="rId21" display="http://www.smogon.com/dp/abilities/early_bird"/>
    <hyperlink ref="A23" r:id="rId22" display="http://www.smogon.com/dp/abilities/effect_spore"/>
    <hyperlink ref="A24" r:id="rId23" display="http://www.smogon.com/dp/abilities/filter"/>
    <hyperlink ref="A25" r:id="rId24" display="http://www.smogon.com/dp/abilities/flame_body"/>
    <hyperlink ref="A26" r:id="rId25" display="http://www.smogon.com/dp/abilities/flash_fire"/>
    <hyperlink ref="A27" r:id="rId26" display="http://www.smogon.com/dp/abilities/flower_gift"/>
    <hyperlink ref="A28" r:id="rId27" display="http://www.smogon.com/dp/abilities/forecast"/>
    <hyperlink ref="A29" r:id="rId28" display="http://www.smogon.com/dp/abilities/forewarn"/>
    <hyperlink ref="A30" r:id="rId29" display="http://www.smogon.com/dp/abilities/frisk"/>
    <hyperlink ref="A31" r:id="rId30" display="http://www.smogon.com/dp/abilities/gluttony"/>
    <hyperlink ref="A32" r:id="rId31" display="http://www.smogon.com/dp/abilities/guts"/>
    <hyperlink ref="A33" r:id="rId32" display="http://www.smogon.com/dp/abilities/heatproof"/>
    <hyperlink ref="A34" r:id="rId33" display="http://www.smogon.com/dp/abilities/honey_gather"/>
    <hyperlink ref="A35" r:id="rId34" display="http://www.smogon.com/dp/abilities/huge_power"/>
    <hyperlink ref="A36" r:id="rId35" display="http://www.smogon.com/dp/abilities/hustle"/>
    <hyperlink ref="A37" r:id="rId36" display="http://www.smogon.com/dp/abilities/hydration"/>
    <hyperlink ref="A38" r:id="rId37" display="http://www.smogon.com/dp/abilities/hyper_cutter"/>
    <hyperlink ref="A39" r:id="rId38" display="http://www.smogon.com/dp/abilities/ice_body"/>
    <hyperlink ref="A40" r:id="rId39" display="http://www.smogon.com/dp/abilities/illuminate"/>
    <hyperlink ref="A41" r:id="rId40" display="http://www.smogon.com/dp/abilities/immunity"/>
    <hyperlink ref="A42" r:id="rId41" display="http://www.smogon.com/dp/abilities/inner_focus"/>
    <hyperlink ref="A43" r:id="rId42" display="http://www.smogon.com/dp/abilities/insomnia"/>
    <hyperlink ref="A44" r:id="rId43" display="http://www.smogon.com/dp/abilities/intimidate"/>
    <hyperlink ref="A45" r:id="rId44" display="http://www.smogon.com/dp/abilities/iron_fist"/>
    <hyperlink ref="A46" r:id="rId45" display="http://www.smogon.com/dp/abilities/keen_eye"/>
    <hyperlink ref="A47" r:id="rId46" display="http://www.smogon.com/dp/abilities/klutz"/>
    <hyperlink ref="A48" r:id="rId47" display="http://www.smogon.com/dp/abilities/leaf_guard"/>
    <hyperlink ref="A49" r:id="rId48" display="http://www.smogon.com/dp/abilities/levitate"/>
    <hyperlink ref="A50" r:id="rId49" display="http://www.smogon.com/dp/abilities/lightningrod"/>
    <hyperlink ref="A51" r:id="rId50" display="http://www.smogon.com/dp/abilities/limber"/>
    <hyperlink ref="A52" r:id="rId51" display="http://www.smogon.com/dp/abilities/liquid_ooze"/>
    <hyperlink ref="A53" r:id="rId52" display="http://www.smogon.com/dp/abilities/magic_guard"/>
    <hyperlink ref="A54" r:id="rId53" display="http://www.smogon.com/dp/abilities/magma_armor"/>
    <hyperlink ref="A55" r:id="rId54" display="http://www.smogon.com/dp/abilities/magnet_pull"/>
    <hyperlink ref="A56" r:id="rId55" display="http://www.smogon.com/dp/abilities/marvel_scale"/>
    <hyperlink ref="A57" r:id="rId56" display="http://www.smogon.com/dp/abilities/minus"/>
    <hyperlink ref="A58" r:id="rId57" display="http://www.smogon.com/dp/abilities/mold_breaker"/>
    <hyperlink ref="A59" r:id="rId58" display="http://www.smogon.com/dp/abilities/motor_drive"/>
    <hyperlink ref="A60" r:id="rId59" display="http://www.smogon.com/dp/abilities/multitype"/>
    <hyperlink ref="A61" r:id="rId60" display="http://www.smogon.com/dp/abilities/natural_cure"/>
    <hyperlink ref="A62" r:id="rId61" display="http://www.smogon.com/dp/abilities/no_guard"/>
    <hyperlink ref="A63" r:id="rId62" display="http://www.smogon.com/dp/abilities/normalize"/>
    <hyperlink ref="A64" r:id="rId63" display="http://www.smogon.com/dp/abilities/oblivious"/>
    <hyperlink ref="A65" r:id="rId64" display="http://www.smogon.com/dp/abilities/overgrow"/>
    <hyperlink ref="A66" r:id="rId65" display="http://www.smogon.com/dp/abilities/own_tempo"/>
    <hyperlink ref="A67" r:id="rId66" display="http://www.smogon.com/dp/abilities/pickup"/>
    <hyperlink ref="A68" r:id="rId67" display="http://www.smogon.com/dp/abilities/plus"/>
    <hyperlink ref="A69" r:id="rId68" display="http://www.smogon.com/dp/abilities/poison_heal"/>
    <hyperlink ref="A70" r:id="rId69" display="http://www.smogon.com/dp/abilities/poison_point"/>
    <hyperlink ref="A71" r:id="rId70" display="http://www.smogon.com/dp/abilities/pressure"/>
    <hyperlink ref="A72" r:id="rId71" display="http://www.smogon.com/dp/abilities/pure_power"/>
    <hyperlink ref="A73" r:id="rId72" display="http://www.smogon.com/dp/abilities/quick_feet"/>
    <hyperlink ref="A74" r:id="rId73" display="http://www.smogon.com/dp/abilities/rain_dish"/>
    <hyperlink ref="A75" r:id="rId74" display="http://www.smogon.com/dp/abilities/reckless"/>
    <hyperlink ref="A76" r:id="rId75" display="http://www.smogon.com/dp/abilities/rivalry"/>
    <hyperlink ref="A77" r:id="rId76" display="http://www.smogon.com/dp/abilities/rock_head"/>
    <hyperlink ref="A78" r:id="rId77" display="http://www.smogon.com/dp/abilities/rough_skin"/>
    <hyperlink ref="A79" r:id="rId78" display="http://www.smogon.com/dp/abilities/run_away"/>
    <hyperlink ref="A80" r:id="rId79" display="http://www.smogon.com/dp/abilities/sand_stream"/>
    <hyperlink ref="A81" r:id="rId80" display="http://www.smogon.com/dp/abilities/sand_veil"/>
    <hyperlink ref="A82" r:id="rId81" display="http://www.smogon.com/dp/abilities/scrappy"/>
    <hyperlink ref="A83" r:id="rId82" display="http://www.smogon.com/dp/abilities/serene_grace"/>
    <hyperlink ref="A84" r:id="rId83" display="http://www.smogon.com/dp/abilities/shadow_tag"/>
    <hyperlink ref="A85" r:id="rId84" display="http://www.smogon.com/dp/abilities/shed_skin"/>
    <hyperlink ref="A86" r:id="rId85" display="http://www.smogon.com/dp/abilities/shell_armor"/>
    <hyperlink ref="A87" r:id="rId86" display="http://www.smogon.com/dp/abilities/shield_dust"/>
    <hyperlink ref="A88" r:id="rId87" display="http://www.smogon.com/dp/abilities/simple"/>
    <hyperlink ref="A89" r:id="rId88" display="http://www.smogon.com/dp/abilities/skill_link"/>
    <hyperlink ref="A90" r:id="rId89" display="http://www.smogon.com/dp/abilities/slow_start"/>
    <hyperlink ref="A91" r:id="rId90" display="http://www.smogon.com/dp/abilities/sniper"/>
    <hyperlink ref="A92" r:id="rId91" display="http://www.smogon.com/dp/abilities/snow_cloak"/>
    <hyperlink ref="A93" r:id="rId92" display="http://www.smogon.com/dp/abilities/snow_warning"/>
    <hyperlink ref="A94" r:id="rId93" display="http://www.smogon.com/dp/abilities/solar_power"/>
    <hyperlink ref="A95" r:id="rId94" display="http://www.smogon.com/dp/abilities/solid_rock"/>
    <hyperlink ref="A96" r:id="rId95" display="http://www.smogon.com/dp/abilities/soundproof"/>
    <hyperlink ref="A97" r:id="rId96" display="http://www.smogon.com/dp/abilities/speed_boost"/>
    <hyperlink ref="A98" r:id="rId97" display="http://www.smogon.com/dp/abilities/stall"/>
    <hyperlink ref="A99" r:id="rId98" display="http://www.smogon.com/dp/abilities/static"/>
    <hyperlink ref="A100" r:id="rId99" display="http://www.smogon.com/dp/abilities/steadfast"/>
    <hyperlink ref="A101" r:id="rId100" display="http://www.smogon.com/dp/abilities/stench"/>
    <hyperlink ref="A102" r:id="rId101" display="http://www.smogon.com/dp/abilities/sticky_hold"/>
    <hyperlink ref="A103" r:id="rId102" display="http://www.smogon.com/dp/abilities/storm_drain"/>
    <hyperlink ref="A104" r:id="rId103" display="http://www.smogon.com/dp/abilities/sturdy"/>
    <hyperlink ref="A105" r:id="rId104" display="http://www.smogon.com/dp/abilities/suction_cups"/>
    <hyperlink ref="A106" r:id="rId105" display="http://www.smogon.com/dp/abilities/super_luck"/>
    <hyperlink ref="A107" r:id="rId106" display="http://www.smogon.com/dp/abilities/swarm"/>
    <hyperlink ref="A108" r:id="rId107" display="http://www.smogon.com/dp/abilities/swift_swim"/>
    <hyperlink ref="A109" r:id="rId108" display="http://www.smogon.com/dp/abilities/synchronize"/>
    <hyperlink ref="A110" r:id="rId109" display="http://www.smogon.com/dp/abilities/tangled_feet"/>
    <hyperlink ref="A111" r:id="rId110" display="http://www.smogon.com/dp/abilities/technician"/>
    <hyperlink ref="A112" r:id="rId111" display="http://www.smogon.com/dp/abilities/thick_fat"/>
    <hyperlink ref="A113" r:id="rId112" display="http://www.smogon.com/dp/abilities/tinted_lens"/>
    <hyperlink ref="A114" r:id="rId113" display="http://www.smogon.com/dp/abilities/torrent"/>
    <hyperlink ref="A115" r:id="rId114" display="http://www.smogon.com/dp/abilities/trace"/>
    <hyperlink ref="A116" r:id="rId115" display="http://www.smogon.com/dp/abilities/truant"/>
    <hyperlink ref="A117" r:id="rId116" display="http://www.smogon.com/dp/abilities/unaware"/>
    <hyperlink ref="A118" r:id="rId117" display="http://www.smogon.com/dp/abilities/unburden"/>
    <hyperlink ref="A119" r:id="rId118" display="http://www.smogon.com/dp/abilities/vital_spirit"/>
    <hyperlink ref="A120" r:id="rId119" display="http://www.smogon.com/dp/abilities/volt_absorb"/>
    <hyperlink ref="A121" r:id="rId120" display="http://www.smogon.com/dp/abilities/water_absorb"/>
    <hyperlink ref="A122" r:id="rId121" display="http://www.smogon.com/dp/abilities/water_veil"/>
    <hyperlink ref="A123" r:id="rId122" display="http://www.smogon.com/dp/abilities/white_smoke"/>
    <hyperlink ref="A124" r:id="rId123" display="http://www.smogon.com/dp/abilities/wonder_guard"/>
  </hyperlink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D58"/>
  <sheetViews>
    <sheetView workbookViewId="0">
      <selection activeCell="J25" sqref="J25"/>
    </sheetView>
  </sheetViews>
  <sheetFormatPr defaultRowHeight="15"/>
  <sheetData>
    <row r="1" spans="1:3">
      <c r="A1" s="14" t="s">
        <v>1387</v>
      </c>
    </row>
    <row r="2" spans="1:3">
      <c r="A2" t="s">
        <v>2000</v>
      </c>
    </row>
    <row r="4" spans="1:3">
      <c r="A4" s="56" t="s">
        <v>1388</v>
      </c>
      <c r="B4" s="48"/>
      <c r="C4" s="48"/>
    </row>
    <row r="5" spans="1:3">
      <c r="A5" t="s">
        <v>1754</v>
      </c>
    </row>
    <row r="7" spans="1:3">
      <c r="A7" s="14" t="s">
        <v>1389</v>
      </c>
    </row>
    <row r="8" spans="1:3">
      <c r="A8" t="s">
        <v>1881</v>
      </c>
    </row>
    <row r="9" spans="1:3">
      <c r="A9" t="s">
        <v>1882</v>
      </c>
    </row>
    <row r="10" spans="1:3">
      <c r="A10" t="s">
        <v>1883</v>
      </c>
    </row>
    <row r="11" spans="1:3">
      <c r="A11" t="s">
        <v>1392</v>
      </c>
    </row>
    <row r="13" spans="1:3">
      <c r="A13" s="14" t="s">
        <v>1391</v>
      </c>
    </row>
    <row r="14" spans="1:3">
      <c r="A14" t="s">
        <v>1884</v>
      </c>
    </row>
    <row r="15" spans="1:3">
      <c r="A15" t="s">
        <v>1885</v>
      </c>
    </row>
    <row r="16" spans="1:3">
      <c r="A16" t="s">
        <v>1886</v>
      </c>
    </row>
    <row r="17" spans="1:3">
      <c r="A17" t="s">
        <v>1392</v>
      </c>
    </row>
    <row r="19" spans="1:3">
      <c r="A19" s="14" t="s">
        <v>1393</v>
      </c>
    </row>
    <row r="20" spans="1:3">
      <c r="A20" t="s">
        <v>1720</v>
      </c>
    </row>
    <row r="22" spans="1:3">
      <c r="A22" s="57" t="s">
        <v>1397</v>
      </c>
      <c r="B22" s="45"/>
      <c r="C22" s="45"/>
    </row>
    <row r="23" spans="1:3">
      <c r="A23" t="s">
        <v>1755</v>
      </c>
    </row>
    <row r="25" spans="1:3">
      <c r="A25" s="14" t="s">
        <v>1398</v>
      </c>
    </row>
    <row r="26" spans="1:3">
      <c r="A26" t="s">
        <v>1399</v>
      </c>
    </row>
    <row r="27" spans="1:3">
      <c r="A27" t="s">
        <v>1400</v>
      </c>
    </row>
    <row r="29" spans="1:3">
      <c r="A29" s="14" t="s">
        <v>1401</v>
      </c>
    </row>
    <row r="30" spans="1:3">
      <c r="A30" t="s">
        <v>1402</v>
      </c>
    </row>
    <row r="31" spans="1:3">
      <c r="A31" t="s">
        <v>1400</v>
      </c>
    </row>
    <row r="33" spans="1:3">
      <c r="A33" s="14" t="s">
        <v>1403</v>
      </c>
    </row>
    <row r="34" spans="1:3">
      <c r="A34" t="s">
        <v>1721</v>
      </c>
    </row>
    <row r="36" spans="1:3">
      <c r="A36" s="138" t="s">
        <v>1756</v>
      </c>
      <c r="B36" s="139"/>
      <c r="C36" s="139"/>
    </row>
    <row r="38" spans="1:3">
      <c r="A38" t="s">
        <v>2248</v>
      </c>
    </row>
    <row r="40" spans="1:3">
      <c r="A40" s="14" t="s">
        <v>2246</v>
      </c>
    </row>
    <row r="41" spans="1:3">
      <c r="A41" t="s">
        <v>1394</v>
      </c>
    </row>
    <row r="42" spans="1:3">
      <c r="A42" t="s">
        <v>1726</v>
      </c>
    </row>
    <row r="43" spans="1:3">
      <c r="A43" t="s">
        <v>1727</v>
      </c>
    </row>
    <row r="44" spans="1:3">
      <c r="A44" t="s">
        <v>1395</v>
      </c>
    </row>
    <row r="45" spans="1:3">
      <c r="A45" t="s">
        <v>1396</v>
      </c>
    </row>
    <row r="47" spans="1:3">
      <c r="A47" s="14" t="s">
        <v>2247</v>
      </c>
    </row>
    <row r="48" spans="1:3">
      <c r="A48" t="s">
        <v>1648</v>
      </c>
    </row>
    <row r="49" spans="1:4">
      <c r="A49" t="s">
        <v>1759</v>
      </c>
    </row>
    <row r="50" spans="1:4">
      <c r="A50" t="s">
        <v>1771</v>
      </c>
    </row>
    <row r="51" spans="1:4">
      <c r="A51" t="s">
        <v>1725</v>
      </c>
    </row>
    <row r="52" spans="1:4">
      <c r="A52" t="s">
        <v>1786</v>
      </c>
    </row>
    <row r="53" spans="1:4">
      <c r="A53" t="s">
        <v>1649</v>
      </c>
    </row>
    <row r="54" spans="1:4">
      <c r="A54" t="s">
        <v>1650</v>
      </c>
    </row>
    <row r="56" spans="1:4">
      <c r="A56" s="591" t="s">
        <v>2001</v>
      </c>
      <c r="B56" s="592"/>
      <c r="C56" s="592"/>
      <c r="D56" s="592"/>
    </row>
    <row r="57" spans="1:4">
      <c r="A57" t="s">
        <v>2102</v>
      </c>
    </row>
    <row r="58" spans="1:4">
      <c r="A58" t="s">
        <v>2103</v>
      </c>
    </row>
  </sheetData>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dimension ref="A1:K505"/>
  <sheetViews>
    <sheetView workbookViewId="0">
      <selection activeCell="C235" sqref="C235"/>
    </sheetView>
  </sheetViews>
  <sheetFormatPr defaultRowHeight="15"/>
  <cols>
    <col min="10" max="10" width="11" bestFit="1" customWidth="1"/>
  </cols>
  <sheetData>
    <row r="1" spans="1:11" ht="30">
      <c r="A1" s="16">
        <v>1</v>
      </c>
      <c r="B1" s="17" t="s">
        <v>133</v>
      </c>
      <c r="C1" s="16">
        <v>255</v>
      </c>
      <c r="D1" s="14" t="s">
        <v>611</v>
      </c>
      <c r="E1">
        <f>AVERAGE(C1:C505)</f>
        <v>67.645544554455441</v>
      </c>
      <c r="G1" s="16">
        <v>1</v>
      </c>
      <c r="H1" s="17" t="s">
        <v>604</v>
      </c>
      <c r="I1" s="16">
        <v>180</v>
      </c>
      <c r="J1" s="14" t="s">
        <v>612</v>
      </c>
      <c r="K1">
        <f>AVERAGE(I1:I505)</f>
        <v>66.100990099009906</v>
      </c>
    </row>
    <row r="2" spans="1:11">
      <c r="A2" s="16">
        <v>2</v>
      </c>
      <c r="B2" s="17" t="s">
        <v>152</v>
      </c>
      <c r="C2" s="16">
        <v>250</v>
      </c>
      <c r="D2" s="14" t="s">
        <v>1719</v>
      </c>
      <c r="E2">
        <f>MEDIAN(C1:C505)</f>
        <v>65</v>
      </c>
      <c r="G2" s="16">
        <v>2</v>
      </c>
      <c r="H2" s="17" t="s">
        <v>388</v>
      </c>
      <c r="I2" s="16">
        <v>160</v>
      </c>
      <c r="J2" s="14" t="s">
        <v>1719</v>
      </c>
      <c r="K2">
        <f>MEDIAN(I1:I505)</f>
        <v>65</v>
      </c>
    </row>
    <row r="3" spans="1:11" ht="30">
      <c r="A3" s="16">
        <v>3</v>
      </c>
      <c r="B3" s="17" t="s">
        <v>574</v>
      </c>
      <c r="C3" s="16">
        <v>190</v>
      </c>
      <c r="G3" s="16">
        <v>3</v>
      </c>
      <c r="H3" s="17" t="s">
        <v>601</v>
      </c>
      <c r="I3" s="16">
        <v>150</v>
      </c>
    </row>
    <row r="4" spans="1:11" ht="30">
      <c r="A4" s="16">
        <v>4</v>
      </c>
      <c r="B4" s="17" t="s">
        <v>563</v>
      </c>
      <c r="C4" s="16">
        <v>170</v>
      </c>
      <c r="G4" s="16">
        <v>4</v>
      </c>
      <c r="H4" s="17" t="s">
        <v>602</v>
      </c>
      <c r="I4" s="16">
        <v>150</v>
      </c>
    </row>
    <row r="5" spans="1:11" ht="30">
      <c r="A5" s="16">
        <v>5</v>
      </c>
      <c r="B5" s="17" t="s">
        <v>494</v>
      </c>
      <c r="C5" s="16">
        <v>160</v>
      </c>
      <c r="G5" s="16">
        <v>5</v>
      </c>
      <c r="H5" s="17" t="s">
        <v>212</v>
      </c>
      <c r="I5" s="16">
        <v>140</v>
      </c>
    </row>
    <row r="6" spans="1:11" ht="30">
      <c r="A6" s="16">
        <v>6</v>
      </c>
      <c r="B6" s="17" t="s">
        <v>198</v>
      </c>
      <c r="C6" s="16">
        <v>150</v>
      </c>
      <c r="G6" s="16">
        <v>6</v>
      </c>
      <c r="H6" s="17" t="s">
        <v>101</v>
      </c>
      <c r="I6" s="16">
        <v>130</v>
      </c>
    </row>
    <row r="7" spans="1:11">
      <c r="A7" s="16">
        <v>7</v>
      </c>
      <c r="B7" s="17" t="s">
        <v>242</v>
      </c>
      <c r="C7" s="16">
        <v>150</v>
      </c>
      <c r="G7" s="16">
        <v>7</v>
      </c>
      <c r="H7" s="17" t="s">
        <v>179</v>
      </c>
      <c r="I7" s="16">
        <v>130</v>
      </c>
    </row>
    <row r="8" spans="1:11" ht="30">
      <c r="A8" s="16">
        <v>8</v>
      </c>
      <c r="B8" s="17" t="s">
        <v>587</v>
      </c>
      <c r="C8" s="16">
        <v>150</v>
      </c>
      <c r="G8" s="16">
        <v>8</v>
      </c>
      <c r="H8" s="17" t="s">
        <v>288</v>
      </c>
      <c r="I8" s="16">
        <v>130</v>
      </c>
    </row>
    <row r="9" spans="1:11">
      <c r="A9" s="16">
        <v>9</v>
      </c>
      <c r="B9" s="17" t="s">
        <v>485</v>
      </c>
      <c r="C9" s="16">
        <v>150</v>
      </c>
      <c r="G9" s="16">
        <v>9</v>
      </c>
      <c r="H9" s="17" t="s">
        <v>362</v>
      </c>
      <c r="I9" s="16">
        <v>130</v>
      </c>
    </row>
    <row r="10" spans="1:11" ht="30">
      <c r="A10" s="16">
        <v>10</v>
      </c>
      <c r="B10" s="17" t="s">
        <v>265</v>
      </c>
      <c r="C10" s="16">
        <v>144</v>
      </c>
      <c r="G10" s="16">
        <v>10</v>
      </c>
      <c r="H10" s="17" t="s">
        <v>595</v>
      </c>
      <c r="I10" s="16">
        <v>127</v>
      </c>
    </row>
    <row r="11" spans="1:11" ht="30">
      <c r="A11" s="16">
        <v>11</v>
      </c>
      <c r="B11" s="17" t="s">
        <v>572</v>
      </c>
      <c r="C11" s="16">
        <v>140</v>
      </c>
      <c r="G11" s="16">
        <v>11</v>
      </c>
      <c r="H11" s="17" t="s">
        <v>597</v>
      </c>
      <c r="I11" s="16">
        <v>125</v>
      </c>
    </row>
    <row r="12" spans="1:11" ht="30">
      <c r="A12" s="16">
        <v>12</v>
      </c>
      <c r="B12" s="17" t="s">
        <v>377</v>
      </c>
      <c r="C12" s="16">
        <v>135</v>
      </c>
      <c r="G12" s="16">
        <v>12</v>
      </c>
      <c r="H12" s="17" t="s">
        <v>522</v>
      </c>
      <c r="I12" s="16">
        <v>125</v>
      </c>
    </row>
    <row r="13" spans="1:11">
      <c r="A13" s="16">
        <v>13</v>
      </c>
      <c r="B13" s="17" t="s">
        <v>307</v>
      </c>
      <c r="C13" s="16">
        <v>130</v>
      </c>
      <c r="G13" s="16">
        <v>13</v>
      </c>
      <c r="H13" s="17" t="s">
        <v>566</v>
      </c>
      <c r="I13" s="16">
        <v>125</v>
      </c>
    </row>
    <row r="14" spans="1:11" ht="30">
      <c r="A14" s="16">
        <v>14</v>
      </c>
      <c r="B14" s="17" t="s">
        <v>550</v>
      </c>
      <c r="C14" s="16">
        <v>130</v>
      </c>
      <c r="G14" s="16">
        <v>14</v>
      </c>
      <c r="H14" s="17" t="s">
        <v>104</v>
      </c>
      <c r="I14" s="16">
        <v>120</v>
      </c>
    </row>
    <row r="15" spans="1:11">
      <c r="A15" s="16">
        <v>15</v>
      </c>
      <c r="B15" s="17" t="s">
        <v>562</v>
      </c>
      <c r="C15" s="16">
        <v>130</v>
      </c>
      <c r="G15" s="16">
        <v>15</v>
      </c>
      <c r="H15" s="17" t="s">
        <v>588</v>
      </c>
      <c r="I15" s="16">
        <v>120</v>
      </c>
    </row>
    <row r="16" spans="1:11">
      <c r="A16" s="16">
        <v>16</v>
      </c>
      <c r="B16" s="17" t="s">
        <v>306</v>
      </c>
      <c r="C16" s="16">
        <v>125</v>
      </c>
      <c r="G16" s="16">
        <v>16</v>
      </c>
      <c r="H16" s="17" t="s">
        <v>201</v>
      </c>
      <c r="I16" s="16">
        <v>120</v>
      </c>
    </row>
    <row r="17" spans="1:9">
      <c r="A17" s="16">
        <v>17</v>
      </c>
      <c r="B17" s="17" t="s">
        <v>588</v>
      </c>
      <c r="C17" s="16">
        <v>120</v>
      </c>
      <c r="G17" s="16">
        <v>17</v>
      </c>
      <c r="H17" s="17" t="s">
        <v>458</v>
      </c>
      <c r="I17" s="16">
        <v>120</v>
      </c>
    </row>
    <row r="18" spans="1:9" ht="30">
      <c r="A18" s="16">
        <v>18</v>
      </c>
      <c r="B18" s="17" t="s">
        <v>177</v>
      </c>
      <c r="C18" s="16">
        <v>120</v>
      </c>
      <c r="G18" s="16">
        <v>18</v>
      </c>
      <c r="H18" s="17" t="s">
        <v>106</v>
      </c>
      <c r="I18" s="16">
        <v>115</v>
      </c>
    </row>
    <row r="19" spans="1:9">
      <c r="A19" s="16">
        <v>19</v>
      </c>
      <c r="B19" s="17" t="s">
        <v>215</v>
      </c>
      <c r="C19" s="16">
        <v>115</v>
      </c>
      <c r="G19" s="16">
        <v>19</v>
      </c>
      <c r="H19" s="17" t="s">
        <v>115</v>
      </c>
      <c r="I19" s="16">
        <v>115</v>
      </c>
    </row>
    <row r="20" spans="1:9" ht="30">
      <c r="A20" s="16">
        <v>20</v>
      </c>
      <c r="B20" s="17" t="s">
        <v>287</v>
      </c>
      <c r="C20" s="16">
        <v>115</v>
      </c>
      <c r="G20" s="16">
        <v>20</v>
      </c>
      <c r="H20" s="17" t="s">
        <v>227</v>
      </c>
      <c r="I20" s="16">
        <v>115</v>
      </c>
    </row>
    <row r="21" spans="1:9" ht="30">
      <c r="A21" s="16">
        <v>21</v>
      </c>
      <c r="B21" s="17" t="s">
        <v>449</v>
      </c>
      <c r="C21" s="16">
        <v>115</v>
      </c>
      <c r="G21" s="16">
        <v>21</v>
      </c>
      <c r="H21" s="17" t="s">
        <v>403</v>
      </c>
      <c r="I21" s="16">
        <v>115</v>
      </c>
    </row>
    <row r="22" spans="1:9" ht="30">
      <c r="A22" s="16">
        <v>22</v>
      </c>
      <c r="B22" s="17" t="s">
        <v>237</v>
      </c>
      <c r="C22" s="16">
        <v>111</v>
      </c>
      <c r="G22" s="16">
        <v>22</v>
      </c>
      <c r="H22" s="17" t="s">
        <v>434</v>
      </c>
      <c r="I22" s="16">
        <v>115</v>
      </c>
    </row>
    <row r="23" spans="1:9">
      <c r="A23" s="16">
        <v>23</v>
      </c>
      <c r="B23" s="17" t="s">
        <v>314</v>
      </c>
      <c r="C23" s="16">
        <v>110</v>
      </c>
      <c r="G23" s="16">
        <v>23</v>
      </c>
      <c r="H23" s="17" t="s">
        <v>493</v>
      </c>
      <c r="I23" s="16">
        <v>115</v>
      </c>
    </row>
    <row r="24" spans="1:9" ht="30">
      <c r="A24" s="16">
        <v>24</v>
      </c>
      <c r="B24" s="17" t="s">
        <v>342</v>
      </c>
      <c r="C24" s="16">
        <v>110</v>
      </c>
      <c r="G24" s="16">
        <v>24</v>
      </c>
      <c r="H24" s="17" t="s">
        <v>510</v>
      </c>
      <c r="I24" s="16">
        <v>115</v>
      </c>
    </row>
    <row r="25" spans="1:9" ht="30">
      <c r="A25" s="16">
        <v>25</v>
      </c>
      <c r="B25" s="17" t="s">
        <v>442</v>
      </c>
      <c r="C25" s="16">
        <v>110</v>
      </c>
      <c r="G25" s="16">
        <v>25</v>
      </c>
      <c r="H25" s="17" t="s">
        <v>429</v>
      </c>
      <c r="I25" s="16">
        <v>112</v>
      </c>
    </row>
    <row r="26" spans="1:9">
      <c r="A26" s="16">
        <v>26</v>
      </c>
      <c r="B26" s="17" t="s">
        <v>564</v>
      </c>
      <c r="C26" s="16">
        <v>110</v>
      </c>
      <c r="G26" s="16">
        <v>26</v>
      </c>
      <c r="H26" s="17" t="s">
        <v>216</v>
      </c>
      <c r="I26" s="16">
        <v>110</v>
      </c>
    </row>
    <row r="27" spans="1:9" ht="30">
      <c r="A27" s="16">
        <v>27</v>
      </c>
      <c r="B27" s="17" t="s">
        <v>570</v>
      </c>
      <c r="C27" s="16">
        <v>110</v>
      </c>
      <c r="G27" s="16">
        <v>27</v>
      </c>
      <c r="H27" s="17" t="s">
        <v>230</v>
      </c>
      <c r="I27" s="16">
        <v>110</v>
      </c>
    </row>
    <row r="28" spans="1:9" ht="30">
      <c r="A28" s="16">
        <v>28</v>
      </c>
      <c r="B28" s="17" t="s">
        <v>234</v>
      </c>
      <c r="C28" s="16">
        <v>108</v>
      </c>
      <c r="G28" s="16">
        <v>28</v>
      </c>
      <c r="H28" s="17" t="s">
        <v>238</v>
      </c>
      <c r="I28" s="16">
        <v>110</v>
      </c>
    </row>
    <row r="29" spans="1:9" ht="30">
      <c r="A29" s="16">
        <v>29</v>
      </c>
      <c r="B29" s="17" t="s">
        <v>270</v>
      </c>
      <c r="C29" s="16">
        <v>108</v>
      </c>
      <c r="G29" s="16">
        <v>29</v>
      </c>
      <c r="H29" s="17" t="s">
        <v>289</v>
      </c>
      <c r="I29" s="16">
        <v>110</v>
      </c>
    </row>
    <row r="30" spans="1:9">
      <c r="A30" s="16">
        <v>30</v>
      </c>
      <c r="B30" s="17" t="s">
        <v>589</v>
      </c>
      <c r="C30" s="16">
        <v>106</v>
      </c>
      <c r="G30" s="16">
        <v>30</v>
      </c>
      <c r="H30" s="17" t="s">
        <v>309</v>
      </c>
      <c r="I30" s="16">
        <v>110</v>
      </c>
    </row>
    <row r="31" spans="1:9">
      <c r="A31" s="16">
        <v>31</v>
      </c>
      <c r="B31" s="17" t="s">
        <v>324</v>
      </c>
      <c r="C31" s="16">
        <v>106</v>
      </c>
      <c r="G31" s="16">
        <v>31</v>
      </c>
      <c r="H31" s="17" t="s">
        <v>310</v>
      </c>
      <c r="I31" s="16">
        <v>110</v>
      </c>
    </row>
    <row r="32" spans="1:9">
      <c r="A32" s="16">
        <v>32</v>
      </c>
      <c r="B32" s="17" t="s">
        <v>362</v>
      </c>
      <c r="C32" s="16">
        <v>106</v>
      </c>
      <c r="G32" s="16">
        <v>32</v>
      </c>
      <c r="H32" s="17" t="s">
        <v>324</v>
      </c>
      <c r="I32" s="16">
        <v>110</v>
      </c>
    </row>
    <row r="33" spans="1:9" ht="30">
      <c r="A33" s="16">
        <v>33</v>
      </c>
      <c r="B33" s="17" t="s">
        <v>295</v>
      </c>
      <c r="C33" s="16">
        <v>105</v>
      </c>
      <c r="G33" s="16">
        <v>33</v>
      </c>
      <c r="H33" s="17" t="s">
        <v>527</v>
      </c>
      <c r="I33" s="16">
        <v>110</v>
      </c>
    </row>
    <row r="34" spans="1:9" ht="30">
      <c r="A34" s="16">
        <v>34</v>
      </c>
      <c r="B34" s="17" t="s">
        <v>376</v>
      </c>
      <c r="C34" s="16">
        <v>105</v>
      </c>
      <c r="G34" s="16">
        <v>34</v>
      </c>
      <c r="H34" s="17" t="s">
        <v>285</v>
      </c>
      <c r="I34" s="16">
        <v>108</v>
      </c>
    </row>
    <row r="35" spans="1:9" ht="30">
      <c r="A35" s="16">
        <v>35</v>
      </c>
      <c r="B35" s="17" t="s">
        <v>440</v>
      </c>
      <c r="C35" s="16">
        <v>105</v>
      </c>
      <c r="G35" s="16">
        <v>35</v>
      </c>
      <c r="H35" s="17" t="s">
        <v>209</v>
      </c>
      <c r="I35" s="16">
        <v>105</v>
      </c>
    </row>
    <row r="36" spans="1:9">
      <c r="A36" s="16">
        <v>36</v>
      </c>
      <c r="B36" s="17" t="s">
        <v>447</v>
      </c>
      <c r="C36" s="16">
        <v>105</v>
      </c>
      <c r="G36" s="16">
        <v>36</v>
      </c>
      <c r="H36" s="17" t="s">
        <v>293</v>
      </c>
      <c r="I36" s="16">
        <v>105</v>
      </c>
    </row>
    <row r="37" spans="1:9">
      <c r="A37" s="16">
        <v>37</v>
      </c>
      <c r="B37" s="17" t="s">
        <v>219</v>
      </c>
      <c r="C37" s="16">
        <v>104</v>
      </c>
      <c r="G37" s="16">
        <v>37</v>
      </c>
      <c r="H37" s="17" t="s">
        <v>319</v>
      </c>
      <c r="I37" s="16">
        <v>105</v>
      </c>
    </row>
    <row r="38" spans="1:9" ht="30">
      <c r="A38" s="16">
        <v>38</v>
      </c>
      <c r="B38" s="17" t="s">
        <v>484</v>
      </c>
      <c r="C38" s="16">
        <v>103</v>
      </c>
      <c r="G38" s="16">
        <v>38</v>
      </c>
      <c r="H38" s="17" t="s">
        <v>344</v>
      </c>
      <c r="I38" s="16">
        <v>105</v>
      </c>
    </row>
    <row r="39" spans="1:9" ht="30">
      <c r="A39" s="16">
        <v>39</v>
      </c>
      <c r="B39" s="17" t="s">
        <v>116</v>
      </c>
      <c r="C39" s="16">
        <v>100</v>
      </c>
      <c r="G39" s="16">
        <v>39</v>
      </c>
      <c r="H39" s="17" t="s">
        <v>370</v>
      </c>
      <c r="I39" s="16">
        <v>105</v>
      </c>
    </row>
    <row r="40" spans="1:9">
      <c r="A40" s="16">
        <v>40</v>
      </c>
      <c r="B40" s="17" t="s">
        <v>590</v>
      </c>
      <c r="C40" s="16">
        <v>100</v>
      </c>
      <c r="G40" s="16">
        <v>40</v>
      </c>
      <c r="H40" s="17" t="s">
        <v>437</v>
      </c>
      <c r="I40" s="16">
        <v>105</v>
      </c>
    </row>
    <row r="41" spans="1:9">
      <c r="A41" s="16">
        <v>41</v>
      </c>
      <c r="B41" s="17" t="s">
        <v>188</v>
      </c>
      <c r="C41" s="16">
        <v>100</v>
      </c>
      <c r="G41" s="16">
        <v>41</v>
      </c>
      <c r="H41" s="17" t="s">
        <v>460</v>
      </c>
      <c r="I41" s="16">
        <v>105</v>
      </c>
    </row>
    <row r="42" spans="1:9" ht="30">
      <c r="A42" s="16">
        <v>42</v>
      </c>
      <c r="B42" s="17" t="s">
        <v>202</v>
      </c>
      <c r="C42" s="16">
        <v>100</v>
      </c>
      <c r="G42" s="16">
        <v>42</v>
      </c>
      <c r="H42" s="17" t="s">
        <v>234</v>
      </c>
      <c r="I42" s="16">
        <v>102</v>
      </c>
    </row>
    <row r="43" spans="1:9">
      <c r="A43" s="16">
        <v>43</v>
      </c>
      <c r="B43" s="17" t="s">
        <v>258</v>
      </c>
      <c r="C43" s="16">
        <v>100</v>
      </c>
      <c r="G43" s="16">
        <v>43</v>
      </c>
      <c r="H43" s="17" t="s">
        <v>590</v>
      </c>
      <c r="I43" s="16">
        <v>100</v>
      </c>
    </row>
    <row r="44" spans="1:9" ht="30">
      <c r="A44" s="16">
        <v>44</v>
      </c>
      <c r="B44" s="17" t="s">
        <v>264</v>
      </c>
      <c r="C44" s="16">
        <v>100</v>
      </c>
      <c r="G44" s="16">
        <v>44</v>
      </c>
      <c r="H44" s="17" t="s">
        <v>153</v>
      </c>
      <c r="I44" s="16">
        <v>100</v>
      </c>
    </row>
    <row r="45" spans="1:9" ht="30">
      <c r="A45" s="16">
        <v>45</v>
      </c>
      <c r="B45" s="17" t="s">
        <v>275</v>
      </c>
      <c r="C45" s="16">
        <v>100</v>
      </c>
      <c r="G45" s="16">
        <v>45</v>
      </c>
      <c r="H45" s="17" t="s">
        <v>191</v>
      </c>
      <c r="I45" s="16">
        <v>100</v>
      </c>
    </row>
    <row r="46" spans="1:9">
      <c r="A46" s="16">
        <v>46</v>
      </c>
      <c r="B46" s="17" t="s">
        <v>591</v>
      </c>
      <c r="C46" s="16">
        <v>100</v>
      </c>
      <c r="G46" s="16">
        <v>46</v>
      </c>
      <c r="H46" s="17" t="s">
        <v>215</v>
      </c>
      <c r="I46" s="16">
        <v>100</v>
      </c>
    </row>
    <row r="47" spans="1:9">
      <c r="A47" s="16">
        <v>47</v>
      </c>
      <c r="B47" s="17" t="s">
        <v>304</v>
      </c>
      <c r="C47" s="16">
        <v>100</v>
      </c>
      <c r="G47" s="16">
        <v>47</v>
      </c>
      <c r="H47" s="17" t="s">
        <v>221</v>
      </c>
      <c r="I47" s="16">
        <v>100</v>
      </c>
    </row>
    <row r="48" spans="1:9">
      <c r="A48" s="16">
        <v>48</v>
      </c>
      <c r="B48" s="17" t="s">
        <v>592</v>
      </c>
      <c r="C48" s="16">
        <v>100</v>
      </c>
      <c r="G48" s="16">
        <v>48</v>
      </c>
      <c r="H48" s="17" t="s">
        <v>228</v>
      </c>
      <c r="I48" s="16">
        <v>100</v>
      </c>
    </row>
    <row r="49" spans="1:9">
      <c r="A49" s="16">
        <v>49</v>
      </c>
      <c r="B49" s="17" t="s">
        <v>593</v>
      </c>
      <c r="C49" s="16">
        <v>100</v>
      </c>
      <c r="G49" s="16">
        <v>49</v>
      </c>
      <c r="H49" s="17" t="s">
        <v>591</v>
      </c>
      <c r="I49" s="16">
        <v>100</v>
      </c>
    </row>
    <row r="50" spans="1:9">
      <c r="A50" s="16">
        <v>50</v>
      </c>
      <c r="B50" s="17" t="s">
        <v>389</v>
      </c>
      <c r="C50" s="16">
        <v>100</v>
      </c>
      <c r="G50" s="16">
        <v>50</v>
      </c>
      <c r="H50" s="17" t="s">
        <v>317</v>
      </c>
      <c r="I50" s="16">
        <v>100</v>
      </c>
    </row>
    <row r="51" spans="1:9" ht="30">
      <c r="A51" s="16">
        <v>51</v>
      </c>
      <c r="B51" s="17" t="s">
        <v>410</v>
      </c>
      <c r="C51" s="16">
        <v>100</v>
      </c>
      <c r="G51" s="16">
        <v>51</v>
      </c>
      <c r="H51" s="17" t="s">
        <v>592</v>
      </c>
      <c r="I51" s="16">
        <v>100</v>
      </c>
    </row>
    <row r="52" spans="1:9" ht="30">
      <c r="A52" s="16">
        <v>52</v>
      </c>
      <c r="B52" s="17" t="s">
        <v>445</v>
      </c>
      <c r="C52" s="16">
        <v>100</v>
      </c>
      <c r="G52" s="16">
        <v>52</v>
      </c>
      <c r="H52" s="17" t="s">
        <v>593</v>
      </c>
      <c r="I52" s="16">
        <v>100</v>
      </c>
    </row>
    <row r="53" spans="1:9">
      <c r="A53" s="16">
        <v>53</v>
      </c>
      <c r="B53" s="17" t="s">
        <v>594</v>
      </c>
      <c r="C53" s="16">
        <v>100</v>
      </c>
      <c r="G53" s="16">
        <v>53</v>
      </c>
      <c r="H53" s="17" t="s">
        <v>366</v>
      </c>
      <c r="I53" s="16">
        <v>100</v>
      </c>
    </row>
    <row r="54" spans="1:9" ht="30">
      <c r="A54" s="16">
        <v>54</v>
      </c>
      <c r="B54" s="17" t="s">
        <v>595</v>
      </c>
      <c r="C54" s="16">
        <v>100</v>
      </c>
      <c r="G54" s="16">
        <v>54</v>
      </c>
      <c r="H54" s="17" t="s">
        <v>387</v>
      </c>
      <c r="I54" s="16">
        <v>100</v>
      </c>
    </row>
    <row r="55" spans="1:9">
      <c r="A55" s="16">
        <v>55</v>
      </c>
      <c r="B55" s="17" t="s">
        <v>515</v>
      </c>
      <c r="C55" s="16">
        <v>100</v>
      </c>
      <c r="G55" s="16">
        <v>55</v>
      </c>
      <c r="H55" s="17" t="s">
        <v>399</v>
      </c>
      <c r="I55" s="16">
        <v>100</v>
      </c>
    </row>
    <row r="56" spans="1:9">
      <c r="A56" s="16">
        <v>56</v>
      </c>
      <c r="B56" s="17" t="s">
        <v>520</v>
      </c>
      <c r="C56" s="16">
        <v>100</v>
      </c>
      <c r="G56" s="16">
        <v>56</v>
      </c>
      <c r="H56" s="17" t="s">
        <v>433</v>
      </c>
      <c r="I56" s="16">
        <v>100</v>
      </c>
    </row>
    <row r="57" spans="1:9" ht="30">
      <c r="A57" s="16">
        <v>57</v>
      </c>
      <c r="B57" s="17" t="s">
        <v>521</v>
      </c>
      <c r="C57" s="16">
        <v>100</v>
      </c>
      <c r="G57" s="16">
        <v>57</v>
      </c>
      <c r="H57" s="17" t="s">
        <v>442</v>
      </c>
      <c r="I57" s="16">
        <v>100</v>
      </c>
    </row>
    <row r="58" spans="1:9" ht="30">
      <c r="A58" s="16">
        <v>58</v>
      </c>
      <c r="B58" s="17" t="s">
        <v>526</v>
      </c>
      <c r="C58" s="16">
        <v>100</v>
      </c>
      <c r="G58" s="16">
        <v>58</v>
      </c>
      <c r="H58" s="17" t="s">
        <v>455</v>
      </c>
      <c r="I58" s="16">
        <v>100</v>
      </c>
    </row>
    <row r="59" spans="1:9">
      <c r="A59" s="16">
        <v>59</v>
      </c>
      <c r="B59" s="17" t="s">
        <v>544</v>
      </c>
      <c r="C59" s="16">
        <v>100</v>
      </c>
      <c r="G59" s="16">
        <v>59</v>
      </c>
      <c r="H59" s="17" t="s">
        <v>594</v>
      </c>
      <c r="I59" s="16">
        <v>100</v>
      </c>
    </row>
    <row r="60" spans="1:9">
      <c r="A60" s="16">
        <v>60</v>
      </c>
      <c r="B60" s="17" t="s">
        <v>541</v>
      </c>
      <c r="C60" s="16">
        <v>99</v>
      </c>
      <c r="G60" s="16">
        <v>60</v>
      </c>
      <c r="H60" s="17" t="s">
        <v>485</v>
      </c>
      <c r="I60" s="16">
        <v>100</v>
      </c>
    </row>
    <row r="61" spans="1:9" ht="30">
      <c r="A61" s="16">
        <v>61</v>
      </c>
      <c r="B61" s="17" t="s">
        <v>436</v>
      </c>
      <c r="C61" s="16">
        <v>97</v>
      </c>
      <c r="G61" s="16">
        <v>61</v>
      </c>
      <c r="H61" s="17" t="s">
        <v>507</v>
      </c>
      <c r="I61" s="16">
        <v>100</v>
      </c>
    </row>
    <row r="62" spans="1:9" ht="30">
      <c r="A62" s="16">
        <v>62</v>
      </c>
      <c r="B62" s="17" t="s">
        <v>166</v>
      </c>
      <c r="C62" s="16">
        <v>95</v>
      </c>
      <c r="G62" s="16">
        <v>62</v>
      </c>
      <c r="H62" s="17" t="s">
        <v>530</v>
      </c>
      <c r="I62" s="16">
        <v>100</v>
      </c>
    </row>
    <row r="63" spans="1:9" ht="30">
      <c r="A63" s="16">
        <v>63</v>
      </c>
      <c r="B63" s="17" t="s">
        <v>218</v>
      </c>
      <c r="C63" s="16">
        <v>95</v>
      </c>
      <c r="G63" s="16">
        <v>63</v>
      </c>
      <c r="H63" s="17" t="s">
        <v>543</v>
      </c>
      <c r="I63" s="16">
        <v>100</v>
      </c>
    </row>
    <row r="64" spans="1:9">
      <c r="A64" s="16">
        <v>64</v>
      </c>
      <c r="B64" s="17" t="s">
        <v>263</v>
      </c>
      <c r="C64" s="16">
        <v>95</v>
      </c>
      <c r="G64" s="16">
        <v>64</v>
      </c>
      <c r="H64" s="17" t="s">
        <v>560</v>
      </c>
      <c r="I64" s="16">
        <v>100</v>
      </c>
    </row>
    <row r="65" spans="1:9">
      <c r="A65" s="16">
        <v>65</v>
      </c>
      <c r="B65" s="17" t="s">
        <v>365</v>
      </c>
      <c r="C65" s="16">
        <v>95</v>
      </c>
      <c r="G65" s="16">
        <v>65</v>
      </c>
      <c r="H65" s="17" t="s">
        <v>583</v>
      </c>
      <c r="I65" s="16">
        <v>100</v>
      </c>
    </row>
    <row r="66" spans="1:9">
      <c r="A66" s="16">
        <v>66</v>
      </c>
      <c r="B66" s="17" t="s">
        <v>366</v>
      </c>
      <c r="C66" s="16">
        <v>95</v>
      </c>
      <c r="G66" s="16">
        <v>66</v>
      </c>
      <c r="H66" s="17" t="s">
        <v>327</v>
      </c>
      <c r="I66" s="16">
        <v>97</v>
      </c>
    </row>
    <row r="67" spans="1:9">
      <c r="A67" s="16">
        <v>67</v>
      </c>
      <c r="B67" s="17" t="s">
        <v>430</v>
      </c>
      <c r="C67" s="16">
        <v>95</v>
      </c>
      <c r="G67" s="16">
        <v>67</v>
      </c>
      <c r="H67" s="17" t="s">
        <v>438</v>
      </c>
      <c r="I67" s="16">
        <v>97</v>
      </c>
    </row>
    <row r="68" spans="1:9" ht="30">
      <c r="A68" s="16">
        <v>68</v>
      </c>
      <c r="B68" s="17" t="s">
        <v>455</v>
      </c>
      <c r="C68" s="16">
        <v>95</v>
      </c>
      <c r="G68" s="16">
        <v>68</v>
      </c>
      <c r="H68" s="17" t="s">
        <v>110</v>
      </c>
      <c r="I68" s="16">
        <v>95</v>
      </c>
    </row>
    <row r="69" spans="1:9">
      <c r="A69" s="16">
        <v>69</v>
      </c>
      <c r="B69" s="17" t="s">
        <v>487</v>
      </c>
      <c r="C69" s="16">
        <v>95</v>
      </c>
      <c r="G69" s="16">
        <v>69</v>
      </c>
      <c r="H69" s="17" t="s">
        <v>189</v>
      </c>
      <c r="I69" s="16">
        <v>95</v>
      </c>
    </row>
    <row r="70" spans="1:9">
      <c r="A70" s="16">
        <v>70</v>
      </c>
      <c r="B70" s="17" t="s">
        <v>488</v>
      </c>
      <c r="C70" s="16">
        <v>95</v>
      </c>
      <c r="G70" s="16">
        <v>70</v>
      </c>
      <c r="H70" s="17" t="s">
        <v>196</v>
      </c>
      <c r="I70" s="16">
        <v>95</v>
      </c>
    </row>
    <row r="71" spans="1:9" ht="30">
      <c r="A71" s="16">
        <v>71</v>
      </c>
      <c r="B71" s="17" t="s">
        <v>536</v>
      </c>
      <c r="C71" s="16">
        <v>95</v>
      </c>
      <c r="G71" s="16">
        <v>71</v>
      </c>
      <c r="H71" s="17" t="s">
        <v>210</v>
      </c>
      <c r="I71" s="16">
        <v>95</v>
      </c>
    </row>
    <row r="72" spans="1:9" ht="30">
      <c r="A72" s="16">
        <v>72</v>
      </c>
      <c r="B72" s="17" t="s">
        <v>546</v>
      </c>
      <c r="C72" s="16">
        <v>95</v>
      </c>
      <c r="G72" s="16">
        <v>72</v>
      </c>
      <c r="H72" s="17" t="s">
        <v>213</v>
      </c>
      <c r="I72" s="16">
        <v>95</v>
      </c>
    </row>
    <row r="73" spans="1:9">
      <c r="A73" s="16">
        <v>73</v>
      </c>
      <c r="B73" s="17" t="s">
        <v>578</v>
      </c>
      <c r="C73" s="16">
        <v>95</v>
      </c>
      <c r="G73" s="16">
        <v>73</v>
      </c>
      <c r="H73" s="17" t="s">
        <v>247</v>
      </c>
      <c r="I73" s="16">
        <v>95</v>
      </c>
    </row>
    <row r="74" spans="1:9" ht="30">
      <c r="A74" s="16">
        <v>74</v>
      </c>
      <c r="B74" s="17" t="s">
        <v>195</v>
      </c>
      <c r="C74" s="16">
        <v>91</v>
      </c>
      <c r="G74" s="16">
        <v>74</v>
      </c>
      <c r="H74" s="17" t="s">
        <v>259</v>
      </c>
      <c r="I74" s="16">
        <v>95</v>
      </c>
    </row>
    <row r="75" spans="1:9">
      <c r="A75" s="16">
        <v>75</v>
      </c>
      <c r="B75" s="17" t="s">
        <v>267</v>
      </c>
      <c r="C75" s="16">
        <v>91</v>
      </c>
      <c r="G75" s="16">
        <v>75</v>
      </c>
      <c r="H75" s="17" t="s">
        <v>266</v>
      </c>
      <c r="I75" s="16">
        <v>95</v>
      </c>
    </row>
    <row r="76" spans="1:9" ht="30">
      <c r="A76" s="16">
        <v>76</v>
      </c>
      <c r="B76" s="17" t="s">
        <v>98</v>
      </c>
      <c r="C76" s="16">
        <v>90</v>
      </c>
      <c r="G76" s="16">
        <v>76</v>
      </c>
      <c r="H76" s="17" t="s">
        <v>279</v>
      </c>
      <c r="I76" s="16">
        <v>95</v>
      </c>
    </row>
    <row r="77" spans="1:9" ht="30">
      <c r="A77" s="16">
        <v>77</v>
      </c>
      <c r="B77" s="17" t="s">
        <v>107</v>
      </c>
      <c r="C77" s="16">
        <v>90</v>
      </c>
      <c r="G77" s="16">
        <v>77</v>
      </c>
      <c r="H77" s="17" t="s">
        <v>290</v>
      </c>
      <c r="I77" s="16">
        <v>95</v>
      </c>
    </row>
    <row r="78" spans="1:9">
      <c r="A78" s="16">
        <v>78</v>
      </c>
      <c r="B78" s="17" t="s">
        <v>110</v>
      </c>
      <c r="C78" s="16">
        <v>90</v>
      </c>
      <c r="G78" s="16">
        <v>78</v>
      </c>
      <c r="H78" s="17" t="s">
        <v>311</v>
      </c>
      <c r="I78" s="16">
        <v>95</v>
      </c>
    </row>
    <row r="79" spans="1:9">
      <c r="A79" s="16">
        <v>79</v>
      </c>
      <c r="B79" s="17" t="s">
        <v>114</v>
      </c>
      <c r="C79" s="16">
        <v>90</v>
      </c>
      <c r="G79" s="16">
        <v>79</v>
      </c>
      <c r="H79" s="17" t="s">
        <v>368</v>
      </c>
      <c r="I79" s="16">
        <v>95</v>
      </c>
    </row>
    <row r="80" spans="1:9" ht="30">
      <c r="A80" s="16">
        <v>80</v>
      </c>
      <c r="B80" s="17" t="s">
        <v>187</v>
      </c>
      <c r="C80" s="16">
        <v>90</v>
      </c>
      <c r="G80" s="16">
        <v>80</v>
      </c>
      <c r="H80" s="17" t="s">
        <v>398</v>
      </c>
      <c r="I80" s="16">
        <v>95</v>
      </c>
    </row>
    <row r="81" spans="1:9">
      <c r="A81" s="16">
        <v>81</v>
      </c>
      <c r="B81" s="17" t="s">
        <v>193</v>
      </c>
      <c r="C81" s="16">
        <v>90</v>
      </c>
      <c r="G81" s="16">
        <v>81</v>
      </c>
      <c r="H81" s="17" t="s">
        <v>414</v>
      </c>
      <c r="I81" s="16">
        <v>95</v>
      </c>
    </row>
    <row r="82" spans="1:9" ht="30">
      <c r="A82" s="16">
        <v>82</v>
      </c>
      <c r="B82" s="17" t="s">
        <v>199</v>
      </c>
      <c r="C82" s="16">
        <v>90</v>
      </c>
      <c r="G82" s="16">
        <v>82</v>
      </c>
      <c r="H82" s="17" t="s">
        <v>424</v>
      </c>
      <c r="I82" s="16">
        <v>95</v>
      </c>
    </row>
    <row r="83" spans="1:9" ht="30">
      <c r="A83" s="16">
        <v>83</v>
      </c>
      <c r="B83" s="17" t="s">
        <v>254</v>
      </c>
      <c r="C83" s="16">
        <v>90</v>
      </c>
      <c r="G83" s="16">
        <v>83</v>
      </c>
      <c r="H83" s="17" t="s">
        <v>440</v>
      </c>
      <c r="I83" s="16">
        <v>95</v>
      </c>
    </row>
    <row r="84" spans="1:9" ht="30">
      <c r="A84" s="16">
        <v>84</v>
      </c>
      <c r="B84" s="17" t="s">
        <v>283</v>
      </c>
      <c r="C84" s="16">
        <v>90</v>
      </c>
      <c r="G84" s="16">
        <v>84</v>
      </c>
      <c r="H84" s="17" t="s">
        <v>468</v>
      </c>
      <c r="I84" s="16">
        <v>95</v>
      </c>
    </row>
    <row r="85" spans="1:9">
      <c r="A85" s="16">
        <v>85</v>
      </c>
      <c r="B85" s="17" t="s">
        <v>315</v>
      </c>
      <c r="C85" s="16">
        <v>90</v>
      </c>
      <c r="G85" s="16">
        <v>85</v>
      </c>
      <c r="H85" s="17" t="s">
        <v>549</v>
      </c>
      <c r="I85" s="16">
        <v>95</v>
      </c>
    </row>
    <row r="86" spans="1:9" ht="30">
      <c r="A86" s="16">
        <v>86</v>
      </c>
      <c r="B86" s="17" t="s">
        <v>330</v>
      </c>
      <c r="C86" s="16">
        <v>90</v>
      </c>
      <c r="G86" s="16">
        <v>86</v>
      </c>
      <c r="H86" s="17" t="s">
        <v>579</v>
      </c>
      <c r="I86" s="16">
        <v>95</v>
      </c>
    </row>
    <row r="87" spans="1:9">
      <c r="A87" s="16">
        <v>87</v>
      </c>
      <c r="B87" s="17" t="s">
        <v>371</v>
      </c>
      <c r="C87" s="16">
        <v>90</v>
      </c>
      <c r="G87" s="16">
        <v>87</v>
      </c>
      <c r="H87" s="17" t="s">
        <v>580</v>
      </c>
      <c r="I87" s="16">
        <v>95</v>
      </c>
    </row>
    <row r="88" spans="1:9" ht="30">
      <c r="A88" s="16">
        <v>88</v>
      </c>
      <c r="B88" s="17" t="s">
        <v>381</v>
      </c>
      <c r="C88" s="16">
        <v>90</v>
      </c>
      <c r="G88" s="16">
        <v>88</v>
      </c>
      <c r="H88" s="17" t="s">
        <v>581</v>
      </c>
      <c r="I88" s="16">
        <v>95</v>
      </c>
    </row>
    <row r="89" spans="1:9">
      <c r="A89" s="16">
        <v>89</v>
      </c>
      <c r="B89" s="17" t="s">
        <v>399</v>
      </c>
      <c r="C89" s="16">
        <v>90</v>
      </c>
      <c r="G89" s="16">
        <v>89</v>
      </c>
      <c r="H89" s="17" t="s">
        <v>336</v>
      </c>
      <c r="I89" s="16">
        <v>93</v>
      </c>
    </row>
    <row r="90" spans="1:9">
      <c r="A90" s="16">
        <v>90</v>
      </c>
      <c r="B90" s="17" t="s">
        <v>404</v>
      </c>
      <c r="C90" s="16">
        <v>90</v>
      </c>
      <c r="G90" s="16">
        <v>90</v>
      </c>
      <c r="H90" s="17" t="s">
        <v>156</v>
      </c>
      <c r="I90" s="16">
        <v>91</v>
      </c>
    </row>
    <row r="91" spans="1:9" ht="30">
      <c r="A91" s="16">
        <v>91</v>
      </c>
      <c r="B91" s="17" t="s">
        <v>415</v>
      </c>
      <c r="C91" s="16">
        <v>90</v>
      </c>
      <c r="G91" s="16">
        <v>91</v>
      </c>
      <c r="H91" s="17" t="s">
        <v>325</v>
      </c>
      <c r="I91" s="16">
        <v>91</v>
      </c>
    </row>
    <row r="92" spans="1:9" ht="30">
      <c r="A92" s="16">
        <v>92</v>
      </c>
      <c r="B92" s="17" t="s">
        <v>418</v>
      </c>
      <c r="C92" s="16">
        <v>90</v>
      </c>
      <c r="G92" s="16">
        <v>92</v>
      </c>
      <c r="H92" s="17" t="s">
        <v>378</v>
      </c>
      <c r="I92" s="16">
        <v>91</v>
      </c>
    </row>
    <row r="93" spans="1:9">
      <c r="A93" s="16">
        <v>93</v>
      </c>
      <c r="B93" s="17" t="s">
        <v>434</v>
      </c>
      <c r="C93" s="16">
        <v>90</v>
      </c>
      <c r="G93" s="16">
        <v>93</v>
      </c>
      <c r="H93" s="17" t="s">
        <v>406</v>
      </c>
      <c r="I93" s="16">
        <v>91</v>
      </c>
    </row>
    <row r="94" spans="1:9">
      <c r="A94" s="16">
        <v>94</v>
      </c>
      <c r="B94" s="17" t="s">
        <v>463</v>
      </c>
      <c r="C94" s="16">
        <v>90</v>
      </c>
      <c r="G94" s="16">
        <v>94</v>
      </c>
      <c r="H94" s="17" t="s">
        <v>453</v>
      </c>
      <c r="I94" s="16">
        <v>91</v>
      </c>
    </row>
    <row r="95" spans="1:9">
      <c r="A95" s="16">
        <v>95</v>
      </c>
      <c r="B95" s="17" t="s">
        <v>474</v>
      </c>
      <c r="C95" s="16">
        <v>90</v>
      </c>
      <c r="G95" s="16">
        <v>95</v>
      </c>
      <c r="H95" s="17" t="s">
        <v>99</v>
      </c>
      <c r="I95" s="16">
        <v>90</v>
      </c>
    </row>
    <row r="96" spans="1:9" ht="45">
      <c r="A96" s="16">
        <v>96</v>
      </c>
      <c r="B96" s="17" t="s">
        <v>489</v>
      </c>
      <c r="C96" s="16">
        <v>90</v>
      </c>
      <c r="G96" s="16">
        <v>96</v>
      </c>
      <c r="H96" s="17" t="s">
        <v>603</v>
      </c>
      <c r="I96" s="16">
        <v>90</v>
      </c>
    </row>
    <row r="97" spans="1:9">
      <c r="A97" s="16">
        <v>97</v>
      </c>
      <c r="B97" s="17" t="s">
        <v>548</v>
      </c>
      <c r="C97" s="16">
        <v>90</v>
      </c>
      <c r="G97" s="16">
        <v>97</v>
      </c>
      <c r="H97" s="17" t="s">
        <v>188</v>
      </c>
      <c r="I97" s="16">
        <v>90</v>
      </c>
    </row>
    <row r="98" spans="1:9">
      <c r="A98" s="16">
        <v>98</v>
      </c>
      <c r="B98" s="17" t="s">
        <v>583</v>
      </c>
      <c r="C98" s="16">
        <v>90</v>
      </c>
      <c r="G98" s="16">
        <v>98</v>
      </c>
      <c r="H98" s="17" t="s">
        <v>231</v>
      </c>
      <c r="I98" s="16">
        <v>90</v>
      </c>
    </row>
    <row r="99" spans="1:9">
      <c r="A99" s="16">
        <v>99</v>
      </c>
      <c r="B99" s="17" t="s">
        <v>174</v>
      </c>
      <c r="C99" s="16">
        <v>86</v>
      </c>
      <c r="G99" s="16">
        <v>99</v>
      </c>
      <c r="H99" s="17" t="s">
        <v>242</v>
      </c>
      <c r="I99" s="16">
        <v>90</v>
      </c>
    </row>
    <row r="100" spans="1:9" ht="30">
      <c r="A100" s="16">
        <v>100</v>
      </c>
      <c r="B100" s="17" t="s">
        <v>581</v>
      </c>
      <c r="C100" s="16">
        <v>86</v>
      </c>
      <c r="G100" s="16">
        <v>100</v>
      </c>
      <c r="H100" s="17" t="s">
        <v>587</v>
      </c>
      <c r="I100" s="16">
        <v>90</v>
      </c>
    </row>
    <row r="101" spans="1:9">
      <c r="A101" s="16">
        <v>101</v>
      </c>
      <c r="B101" s="17" t="s">
        <v>179</v>
      </c>
      <c r="C101" s="16">
        <v>85</v>
      </c>
      <c r="G101" s="16">
        <v>101</v>
      </c>
      <c r="H101" s="17" t="s">
        <v>249</v>
      </c>
      <c r="I101" s="16">
        <v>90</v>
      </c>
    </row>
    <row r="102" spans="1:9" ht="30">
      <c r="A102" s="16">
        <v>102</v>
      </c>
      <c r="B102" s="17" t="s">
        <v>223</v>
      </c>
      <c r="C102" s="16">
        <v>85</v>
      </c>
      <c r="G102" s="16">
        <v>102</v>
      </c>
      <c r="H102" s="17" t="s">
        <v>258</v>
      </c>
      <c r="I102" s="16">
        <v>90</v>
      </c>
    </row>
    <row r="103" spans="1:9">
      <c r="A103" s="16">
        <v>103</v>
      </c>
      <c r="B103" s="17" t="s">
        <v>227</v>
      </c>
      <c r="C103" s="16">
        <v>85</v>
      </c>
      <c r="G103" s="16">
        <v>103</v>
      </c>
      <c r="H103" s="17" t="s">
        <v>589</v>
      </c>
      <c r="I103" s="16">
        <v>90</v>
      </c>
    </row>
    <row r="104" spans="1:9" ht="30">
      <c r="A104" s="16">
        <v>104</v>
      </c>
      <c r="B104" s="17" t="s">
        <v>231</v>
      </c>
      <c r="C104" s="16">
        <v>85</v>
      </c>
      <c r="G104" s="16">
        <v>104</v>
      </c>
      <c r="H104" s="17" t="s">
        <v>295</v>
      </c>
      <c r="I104" s="16">
        <v>90</v>
      </c>
    </row>
    <row r="105" spans="1:9">
      <c r="A105" s="16">
        <v>105</v>
      </c>
      <c r="B105" s="17" t="s">
        <v>282</v>
      </c>
      <c r="C105" s="16">
        <v>85</v>
      </c>
      <c r="G105" s="16">
        <v>105</v>
      </c>
      <c r="H105" s="17" t="s">
        <v>304</v>
      </c>
      <c r="I105" s="16">
        <v>90</v>
      </c>
    </row>
    <row r="106" spans="1:9" ht="30">
      <c r="A106" s="16">
        <v>106</v>
      </c>
      <c r="B106" s="17" t="s">
        <v>422</v>
      </c>
      <c r="C106" s="16">
        <v>85</v>
      </c>
      <c r="G106" s="16">
        <v>106</v>
      </c>
      <c r="H106" s="17" t="s">
        <v>322</v>
      </c>
      <c r="I106" s="16">
        <v>90</v>
      </c>
    </row>
    <row r="107" spans="1:9" ht="30">
      <c r="A107" s="16">
        <v>107</v>
      </c>
      <c r="B107" s="17" t="s">
        <v>423</v>
      </c>
      <c r="C107" s="16">
        <v>85</v>
      </c>
      <c r="G107" s="16">
        <v>107</v>
      </c>
      <c r="H107" s="17" t="s">
        <v>357</v>
      </c>
      <c r="I107" s="16">
        <v>90</v>
      </c>
    </row>
    <row r="108" spans="1:9">
      <c r="A108" s="16">
        <v>108</v>
      </c>
      <c r="B108" s="17" t="s">
        <v>507</v>
      </c>
      <c r="C108" s="16">
        <v>85</v>
      </c>
      <c r="G108" s="16">
        <v>108</v>
      </c>
      <c r="H108" s="17" t="s">
        <v>371</v>
      </c>
      <c r="I108" s="16">
        <v>90</v>
      </c>
    </row>
    <row r="109" spans="1:9" ht="30">
      <c r="A109" s="16">
        <v>109</v>
      </c>
      <c r="B109" s="17" t="s">
        <v>531</v>
      </c>
      <c r="C109" s="16">
        <v>85</v>
      </c>
      <c r="G109" s="16">
        <v>109</v>
      </c>
      <c r="H109" s="17" t="s">
        <v>374</v>
      </c>
      <c r="I109" s="16">
        <v>90</v>
      </c>
    </row>
    <row r="110" spans="1:9" ht="30">
      <c r="A110" s="16">
        <v>110</v>
      </c>
      <c r="B110" s="17" t="s">
        <v>214</v>
      </c>
      <c r="C110" s="16">
        <v>84</v>
      </c>
      <c r="G110" s="16">
        <v>110</v>
      </c>
      <c r="H110" s="17" t="s">
        <v>409</v>
      </c>
      <c r="I110" s="16">
        <v>90</v>
      </c>
    </row>
    <row r="111" spans="1:9">
      <c r="A111" s="16">
        <v>111</v>
      </c>
      <c r="B111" s="17" t="s">
        <v>321</v>
      </c>
      <c r="C111" s="16">
        <v>84</v>
      </c>
      <c r="G111" s="16">
        <v>111</v>
      </c>
      <c r="H111" s="17" t="s">
        <v>416</v>
      </c>
      <c r="I111" s="16">
        <v>90</v>
      </c>
    </row>
    <row r="112" spans="1:9">
      <c r="A112" s="16">
        <v>112</v>
      </c>
      <c r="B112" s="17" t="s">
        <v>406</v>
      </c>
      <c r="C112" s="16">
        <v>83</v>
      </c>
      <c r="G112" s="16">
        <v>112</v>
      </c>
      <c r="H112" s="17" t="s">
        <v>417</v>
      </c>
      <c r="I112" s="16">
        <v>90</v>
      </c>
    </row>
    <row r="113" spans="1:9" ht="30">
      <c r="A113" s="16">
        <v>113</v>
      </c>
      <c r="B113" s="17" t="s">
        <v>538</v>
      </c>
      <c r="C113" s="16">
        <v>83</v>
      </c>
      <c r="G113" s="16">
        <v>113</v>
      </c>
      <c r="H113" s="17" t="s">
        <v>419</v>
      </c>
      <c r="I113" s="16">
        <v>90</v>
      </c>
    </row>
    <row r="114" spans="1:9" ht="30">
      <c r="A114" s="16">
        <v>114</v>
      </c>
      <c r="B114" s="17" t="s">
        <v>380</v>
      </c>
      <c r="C114" s="16">
        <v>81</v>
      </c>
      <c r="G114" s="16">
        <v>114</v>
      </c>
      <c r="H114" s="17" t="s">
        <v>422</v>
      </c>
      <c r="I114" s="16">
        <v>90</v>
      </c>
    </row>
    <row r="115" spans="1:9" ht="30">
      <c r="A115" s="16">
        <v>115</v>
      </c>
      <c r="B115" s="17" t="s">
        <v>101</v>
      </c>
      <c r="C115" s="16">
        <v>80</v>
      </c>
      <c r="G115" s="16">
        <v>115</v>
      </c>
      <c r="H115" s="17" t="s">
        <v>452</v>
      </c>
      <c r="I115" s="16">
        <v>90</v>
      </c>
    </row>
    <row r="116" spans="1:9" ht="30">
      <c r="A116" s="16">
        <v>116</v>
      </c>
      <c r="B116" s="17" t="s">
        <v>132</v>
      </c>
      <c r="C116" s="16">
        <v>80</v>
      </c>
      <c r="G116" s="16">
        <v>116</v>
      </c>
      <c r="H116" s="17" t="s">
        <v>551</v>
      </c>
      <c r="I116" s="16">
        <v>90</v>
      </c>
    </row>
    <row r="117" spans="1:9">
      <c r="A117" s="16">
        <v>117</v>
      </c>
      <c r="B117" s="17" t="s">
        <v>228</v>
      </c>
      <c r="C117" s="16">
        <v>80</v>
      </c>
      <c r="G117" s="16">
        <v>117</v>
      </c>
      <c r="H117" s="17" t="s">
        <v>557</v>
      </c>
      <c r="I117" s="16">
        <v>90</v>
      </c>
    </row>
    <row r="118" spans="1:9" ht="30">
      <c r="A118" s="16">
        <v>118</v>
      </c>
      <c r="B118" s="17" t="s">
        <v>244</v>
      </c>
      <c r="C118" s="16">
        <v>80</v>
      </c>
      <c r="G118" s="16">
        <v>118</v>
      </c>
      <c r="H118" s="17" t="s">
        <v>582</v>
      </c>
      <c r="I118" s="16">
        <v>90</v>
      </c>
    </row>
    <row r="119" spans="1:9" ht="30">
      <c r="A119" s="16">
        <v>119</v>
      </c>
      <c r="B119" s="17" t="s">
        <v>251</v>
      </c>
      <c r="C119" s="16">
        <v>80</v>
      </c>
      <c r="G119" s="16">
        <v>119</v>
      </c>
      <c r="H119" s="17" t="s">
        <v>272</v>
      </c>
      <c r="I119" s="16">
        <v>87</v>
      </c>
    </row>
    <row r="120" spans="1:9" ht="30">
      <c r="A120" s="16">
        <v>120</v>
      </c>
      <c r="B120" s="17" t="s">
        <v>252</v>
      </c>
      <c r="C120" s="16">
        <v>80</v>
      </c>
      <c r="G120" s="16">
        <v>120</v>
      </c>
      <c r="H120" s="17" t="s">
        <v>605</v>
      </c>
      <c r="I120" s="16">
        <v>86</v>
      </c>
    </row>
    <row r="121" spans="1:9" ht="30">
      <c r="A121" s="16">
        <v>121</v>
      </c>
      <c r="B121" s="17" t="s">
        <v>256</v>
      </c>
      <c r="C121" s="16">
        <v>80</v>
      </c>
      <c r="G121" s="16">
        <v>121</v>
      </c>
      <c r="H121" s="17" t="s">
        <v>606</v>
      </c>
      <c r="I121" s="16">
        <v>86</v>
      </c>
    </row>
    <row r="122" spans="1:9" ht="30">
      <c r="A122" s="16">
        <v>122</v>
      </c>
      <c r="B122" s="17" t="s">
        <v>261</v>
      </c>
      <c r="C122" s="16">
        <v>80</v>
      </c>
      <c r="G122" s="16">
        <v>122</v>
      </c>
      <c r="H122" s="17" t="s">
        <v>607</v>
      </c>
      <c r="I122" s="16">
        <v>86</v>
      </c>
    </row>
    <row r="123" spans="1:9" ht="30">
      <c r="A123" s="16">
        <v>123</v>
      </c>
      <c r="B123" s="17" t="s">
        <v>268</v>
      </c>
      <c r="C123" s="16">
        <v>80</v>
      </c>
      <c r="G123" s="16">
        <v>123</v>
      </c>
      <c r="H123" s="17" t="s">
        <v>608</v>
      </c>
      <c r="I123" s="16">
        <v>86</v>
      </c>
    </row>
    <row r="124" spans="1:9" ht="30">
      <c r="A124" s="16">
        <v>124</v>
      </c>
      <c r="B124" s="17" t="s">
        <v>309</v>
      </c>
      <c r="C124" s="16">
        <v>80</v>
      </c>
      <c r="G124" s="16">
        <v>124</v>
      </c>
      <c r="H124" s="17" t="s">
        <v>609</v>
      </c>
      <c r="I124" s="16">
        <v>86</v>
      </c>
    </row>
    <row r="125" spans="1:9">
      <c r="A125" s="16">
        <v>125</v>
      </c>
      <c r="B125" s="17" t="s">
        <v>310</v>
      </c>
      <c r="C125" s="16">
        <v>80</v>
      </c>
      <c r="G125" s="16">
        <v>125</v>
      </c>
      <c r="H125" s="17" t="s">
        <v>103</v>
      </c>
      <c r="I125" s="16">
        <v>85</v>
      </c>
    </row>
    <row r="126" spans="1:9">
      <c r="A126" s="16">
        <v>126</v>
      </c>
      <c r="B126" s="17" t="s">
        <v>323</v>
      </c>
      <c r="C126" s="16">
        <v>80</v>
      </c>
      <c r="G126" s="16">
        <v>126</v>
      </c>
      <c r="H126" s="17" t="s">
        <v>114</v>
      </c>
      <c r="I126" s="16">
        <v>85</v>
      </c>
    </row>
    <row r="127" spans="1:9">
      <c r="A127" s="16">
        <v>127</v>
      </c>
      <c r="B127" s="17" t="s">
        <v>329</v>
      </c>
      <c r="C127" s="16">
        <v>80</v>
      </c>
      <c r="G127" s="16">
        <v>127</v>
      </c>
      <c r="H127" s="17" t="s">
        <v>139</v>
      </c>
      <c r="I127" s="16">
        <v>85</v>
      </c>
    </row>
    <row r="128" spans="1:9">
      <c r="A128" s="16">
        <v>128</v>
      </c>
      <c r="B128" s="17" t="s">
        <v>331</v>
      </c>
      <c r="C128" s="16">
        <v>80</v>
      </c>
      <c r="G128" s="16">
        <v>128</v>
      </c>
      <c r="H128" s="17" t="s">
        <v>141</v>
      </c>
      <c r="I128" s="16">
        <v>85</v>
      </c>
    </row>
    <row r="129" spans="1:9" ht="30">
      <c r="A129" s="16">
        <v>129</v>
      </c>
      <c r="B129" s="17" t="s">
        <v>356</v>
      </c>
      <c r="C129" s="16">
        <v>80</v>
      </c>
      <c r="G129" s="16">
        <v>129</v>
      </c>
      <c r="H129" s="17" t="s">
        <v>157</v>
      </c>
      <c r="I129" s="16">
        <v>85</v>
      </c>
    </row>
    <row r="130" spans="1:9">
      <c r="A130" s="16">
        <v>130</v>
      </c>
      <c r="B130" s="17" t="s">
        <v>358</v>
      </c>
      <c r="C130" s="16">
        <v>80</v>
      </c>
      <c r="G130" s="16">
        <v>130</v>
      </c>
      <c r="H130" s="17" t="s">
        <v>177</v>
      </c>
      <c r="I130" s="16">
        <v>85</v>
      </c>
    </row>
    <row r="131" spans="1:9" ht="30">
      <c r="A131" s="16">
        <v>131</v>
      </c>
      <c r="B131" s="17" t="s">
        <v>359</v>
      </c>
      <c r="C131" s="16">
        <v>80</v>
      </c>
      <c r="G131" s="16">
        <v>131</v>
      </c>
      <c r="H131" s="17" t="s">
        <v>241</v>
      </c>
      <c r="I131" s="16">
        <v>85</v>
      </c>
    </row>
    <row r="132" spans="1:9" ht="30">
      <c r="A132" s="16">
        <v>132</v>
      </c>
      <c r="B132" s="17" t="s">
        <v>596</v>
      </c>
      <c r="C132" s="16">
        <v>80</v>
      </c>
      <c r="G132" s="16">
        <v>132</v>
      </c>
      <c r="H132" s="17" t="s">
        <v>245</v>
      </c>
      <c r="I132" s="16">
        <v>85</v>
      </c>
    </row>
    <row r="133" spans="1:9">
      <c r="A133" s="16">
        <v>133</v>
      </c>
      <c r="B133" s="17" t="s">
        <v>441</v>
      </c>
      <c r="C133" s="16">
        <v>80</v>
      </c>
      <c r="G133" s="16">
        <v>133</v>
      </c>
      <c r="H133" s="17" t="s">
        <v>246</v>
      </c>
      <c r="I133" s="16">
        <v>85</v>
      </c>
    </row>
    <row r="134" spans="1:9">
      <c r="A134" s="16">
        <v>134</v>
      </c>
      <c r="B134" s="17" t="s">
        <v>443</v>
      </c>
      <c r="C134" s="16">
        <v>80</v>
      </c>
      <c r="G134" s="16">
        <v>134</v>
      </c>
      <c r="H134" s="17" t="s">
        <v>251</v>
      </c>
      <c r="I134" s="16">
        <v>85</v>
      </c>
    </row>
    <row r="135" spans="1:9" ht="30">
      <c r="A135" s="16">
        <v>135</v>
      </c>
      <c r="B135" s="17" t="s">
        <v>444</v>
      </c>
      <c r="C135" s="16">
        <v>80</v>
      </c>
      <c r="G135" s="16">
        <v>135</v>
      </c>
      <c r="H135" s="17" t="s">
        <v>268</v>
      </c>
      <c r="I135" s="16">
        <v>85</v>
      </c>
    </row>
    <row r="136" spans="1:9">
      <c r="A136" s="16">
        <v>136</v>
      </c>
      <c r="B136" s="17" t="s">
        <v>448</v>
      </c>
      <c r="C136" s="16">
        <v>80</v>
      </c>
      <c r="G136" s="16">
        <v>136</v>
      </c>
      <c r="H136" s="17" t="s">
        <v>284</v>
      </c>
      <c r="I136" s="16">
        <v>85</v>
      </c>
    </row>
    <row r="137" spans="1:9">
      <c r="A137" s="16">
        <v>137</v>
      </c>
      <c r="B137" s="17" t="s">
        <v>462</v>
      </c>
      <c r="C137" s="16">
        <v>80</v>
      </c>
      <c r="G137" s="16">
        <v>137</v>
      </c>
      <c r="H137" s="17" t="s">
        <v>297</v>
      </c>
      <c r="I137" s="16">
        <v>85</v>
      </c>
    </row>
    <row r="138" spans="1:9" ht="30">
      <c r="A138" s="16">
        <v>138</v>
      </c>
      <c r="B138" s="17" t="s">
        <v>530</v>
      </c>
      <c r="C138" s="16">
        <v>80</v>
      </c>
      <c r="G138" s="16">
        <v>138</v>
      </c>
      <c r="H138" s="17" t="s">
        <v>312</v>
      </c>
      <c r="I138" s="16">
        <v>85</v>
      </c>
    </row>
    <row r="139" spans="1:9" ht="30">
      <c r="A139" s="16">
        <v>139</v>
      </c>
      <c r="B139" s="17" t="s">
        <v>553</v>
      </c>
      <c r="C139" s="16">
        <v>80</v>
      </c>
      <c r="G139" s="16">
        <v>139</v>
      </c>
      <c r="H139" s="17" t="s">
        <v>369</v>
      </c>
      <c r="I139" s="16">
        <v>85</v>
      </c>
    </row>
    <row r="140" spans="1:9" ht="30">
      <c r="A140" s="16">
        <v>140</v>
      </c>
      <c r="B140" s="17" t="s">
        <v>556</v>
      </c>
      <c r="C140" s="16">
        <v>80</v>
      </c>
      <c r="G140" s="16">
        <v>140</v>
      </c>
      <c r="H140" s="17" t="s">
        <v>380</v>
      </c>
      <c r="I140" s="16">
        <v>85</v>
      </c>
    </row>
    <row r="141" spans="1:9">
      <c r="A141" s="16">
        <v>141</v>
      </c>
      <c r="B141" s="17" t="s">
        <v>557</v>
      </c>
      <c r="C141" s="16">
        <v>80</v>
      </c>
      <c r="G141" s="16">
        <v>141</v>
      </c>
      <c r="H141" s="17" t="s">
        <v>412</v>
      </c>
      <c r="I141" s="16">
        <v>85</v>
      </c>
    </row>
    <row r="142" spans="1:9">
      <c r="A142" s="16">
        <v>142</v>
      </c>
      <c r="B142" s="17" t="s">
        <v>129</v>
      </c>
      <c r="C142" s="16">
        <v>79</v>
      </c>
      <c r="G142" s="16">
        <v>142</v>
      </c>
      <c r="H142" s="17" t="s">
        <v>432</v>
      </c>
      <c r="I142" s="16">
        <v>85</v>
      </c>
    </row>
    <row r="143" spans="1:9">
      <c r="A143" s="16">
        <v>143</v>
      </c>
      <c r="B143" s="17" t="s">
        <v>131</v>
      </c>
      <c r="C143" s="16">
        <v>79</v>
      </c>
      <c r="G143" s="16">
        <v>143</v>
      </c>
      <c r="H143" s="17" t="s">
        <v>461</v>
      </c>
      <c r="I143" s="16">
        <v>85</v>
      </c>
    </row>
    <row r="144" spans="1:9" ht="30">
      <c r="A144" s="16">
        <v>144</v>
      </c>
      <c r="B144" s="17" t="s">
        <v>153</v>
      </c>
      <c r="C144" s="16">
        <v>78</v>
      </c>
      <c r="G144" s="16">
        <v>144</v>
      </c>
      <c r="H144" s="17" t="s">
        <v>506</v>
      </c>
      <c r="I144" s="16">
        <v>85</v>
      </c>
    </row>
    <row r="145" spans="1:9">
      <c r="A145" s="16">
        <v>145</v>
      </c>
      <c r="B145" s="17" t="s">
        <v>317</v>
      </c>
      <c r="C145" s="16">
        <v>78</v>
      </c>
      <c r="G145" s="16">
        <v>145</v>
      </c>
      <c r="H145" s="17" t="s">
        <v>511</v>
      </c>
      <c r="I145" s="16">
        <v>85</v>
      </c>
    </row>
    <row r="146" spans="1:9" ht="30">
      <c r="A146" s="16">
        <v>146</v>
      </c>
      <c r="B146" s="17" t="s">
        <v>543</v>
      </c>
      <c r="C146" s="16">
        <v>78</v>
      </c>
      <c r="G146" s="16">
        <v>146</v>
      </c>
      <c r="H146" s="17" t="s">
        <v>515</v>
      </c>
      <c r="I146" s="16">
        <v>85</v>
      </c>
    </row>
    <row r="147" spans="1:9" ht="30">
      <c r="A147" s="16">
        <v>147</v>
      </c>
      <c r="B147" s="17" t="s">
        <v>303</v>
      </c>
      <c r="C147" s="16">
        <v>77</v>
      </c>
      <c r="G147" s="16">
        <v>147</v>
      </c>
      <c r="H147" s="17" t="s">
        <v>524</v>
      </c>
      <c r="I147" s="16">
        <v>85</v>
      </c>
    </row>
    <row r="148" spans="1:9" ht="30">
      <c r="A148" s="16">
        <v>148</v>
      </c>
      <c r="B148" s="17" t="s">
        <v>156</v>
      </c>
      <c r="C148" s="16">
        <v>76</v>
      </c>
      <c r="G148" s="16">
        <v>148</v>
      </c>
      <c r="H148" s="17" t="s">
        <v>538</v>
      </c>
      <c r="I148" s="16">
        <v>85</v>
      </c>
    </row>
    <row r="149" spans="1:9" ht="30">
      <c r="A149" s="16">
        <v>149</v>
      </c>
      <c r="B149" s="17" t="s">
        <v>285</v>
      </c>
      <c r="C149" s="16">
        <v>76</v>
      </c>
      <c r="G149" s="16">
        <v>149</v>
      </c>
      <c r="H149" s="17" t="s">
        <v>559</v>
      </c>
      <c r="I149" s="16">
        <v>85</v>
      </c>
    </row>
    <row r="150" spans="1:9">
      <c r="A150" s="16">
        <v>150</v>
      </c>
      <c r="B150" s="17" t="s">
        <v>472</v>
      </c>
      <c r="C150" s="16">
        <v>76</v>
      </c>
      <c r="G150" s="16">
        <v>150</v>
      </c>
      <c r="H150" s="17" t="s">
        <v>573</v>
      </c>
      <c r="I150" s="16">
        <v>85</v>
      </c>
    </row>
    <row r="151" spans="1:9">
      <c r="A151" s="16">
        <v>151</v>
      </c>
      <c r="B151" s="17" t="s">
        <v>105</v>
      </c>
      <c r="C151" s="16">
        <v>75</v>
      </c>
      <c r="G151" s="16">
        <v>151</v>
      </c>
      <c r="H151" s="17" t="s">
        <v>484</v>
      </c>
      <c r="I151" s="16">
        <v>84</v>
      </c>
    </row>
    <row r="152" spans="1:9" ht="30">
      <c r="A152" s="16">
        <v>152</v>
      </c>
      <c r="B152" s="17" t="s">
        <v>106</v>
      </c>
      <c r="C152" s="16">
        <v>75</v>
      </c>
      <c r="G152" s="16">
        <v>152</v>
      </c>
      <c r="H152" s="17" t="s">
        <v>333</v>
      </c>
      <c r="I152" s="16">
        <v>83</v>
      </c>
    </row>
    <row r="153" spans="1:9" ht="30">
      <c r="A153" s="16">
        <v>153</v>
      </c>
      <c r="B153" s="17" t="s">
        <v>112</v>
      </c>
      <c r="C153" s="16">
        <v>75</v>
      </c>
      <c r="G153" s="16">
        <v>153</v>
      </c>
      <c r="H153" s="17" t="s">
        <v>337</v>
      </c>
      <c r="I153" s="16">
        <v>83</v>
      </c>
    </row>
    <row r="154" spans="1:9">
      <c r="A154" s="16">
        <v>154</v>
      </c>
      <c r="B154" s="17" t="s">
        <v>115</v>
      </c>
      <c r="C154" s="16">
        <v>75</v>
      </c>
      <c r="G154" s="16">
        <v>154</v>
      </c>
      <c r="H154" s="17" t="s">
        <v>232</v>
      </c>
      <c r="I154" s="16">
        <v>82</v>
      </c>
    </row>
    <row r="155" spans="1:9" ht="30">
      <c r="A155" s="16">
        <v>155</v>
      </c>
      <c r="B155" s="17" t="s">
        <v>127</v>
      </c>
      <c r="C155" s="16">
        <v>75</v>
      </c>
      <c r="G155" s="16">
        <v>155</v>
      </c>
      <c r="H155" s="17" t="s">
        <v>263</v>
      </c>
      <c r="I155" s="16">
        <v>81</v>
      </c>
    </row>
    <row r="156" spans="1:9" ht="30">
      <c r="A156" s="16">
        <v>156</v>
      </c>
      <c r="B156" s="17" t="s">
        <v>162</v>
      </c>
      <c r="C156" s="16">
        <v>75</v>
      </c>
      <c r="G156" s="16">
        <v>156</v>
      </c>
      <c r="H156" s="17" t="s">
        <v>365</v>
      </c>
      <c r="I156" s="16">
        <v>81</v>
      </c>
    </row>
    <row r="157" spans="1:9" ht="30">
      <c r="A157" s="16">
        <v>157</v>
      </c>
      <c r="B157" s="17" t="s">
        <v>210</v>
      </c>
      <c r="C157" s="16">
        <v>75</v>
      </c>
      <c r="G157" s="16">
        <v>157</v>
      </c>
      <c r="H157" s="17" t="s">
        <v>372</v>
      </c>
      <c r="I157" s="16">
        <v>81</v>
      </c>
    </row>
    <row r="158" spans="1:9" ht="30">
      <c r="A158" s="16">
        <v>158</v>
      </c>
      <c r="B158" s="17" t="s">
        <v>229</v>
      </c>
      <c r="C158" s="16">
        <v>75</v>
      </c>
      <c r="G158" s="16">
        <v>158</v>
      </c>
      <c r="H158" s="17" t="s">
        <v>105</v>
      </c>
      <c r="I158" s="16">
        <v>80</v>
      </c>
    </row>
    <row r="159" spans="1:9">
      <c r="A159" s="16">
        <v>159</v>
      </c>
      <c r="B159" s="17" t="s">
        <v>247</v>
      </c>
      <c r="C159" s="16">
        <v>75</v>
      </c>
      <c r="G159" s="16">
        <v>159</v>
      </c>
      <c r="H159" s="17" t="s">
        <v>109</v>
      </c>
      <c r="I159" s="16">
        <v>80</v>
      </c>
    </row>
    <row r="160" spans="1:9">
      <c r="A160" s="16">
        <v>160</v>
      </c>
      <c r="B160" s="17" t="s">
        <v>249</v>
      </c>
      <c r="C160" s="16">
        <v>75</v>
      </c>
      <c r="G160" s="16">
        <v>160</v>
      </c>
      <c r="H160" s="17" t="s">
        <v>132</v>
      </c>
      <c r="I160" s="16">
        <v>80</v>
      </c>
    </row>
    <row r="161" spans="1:9" ht="30">
      <c r="A161" s="16">
        <v>161</v>
      </c>
      <c r="B161" s="17" t="s">
        <v>257</v>
      </c>
      <c r="C161" s="16">
        <v>75</v>
      </c>
      <c r="G161" s="16">
        <v>161</v>
      </c>
      <c r="H161" s="17" t="s">
        <v>155</v>
      </c>
      <c r="I161" s="16">
        <v>80</v>
      </c>
    </row>
    <row r="162" spans="1:9" ht="30">
      <c r="A162" s="16">
        <v>162</v>
      </c>
      <c r="B162" s="17" t="s">
        <v>279</v>
      </c>
      <c r="C162" s="16">
        <v>75</v>
      </c>
      <c r="G162" s="16">
        <v>162</v>
      </c>
      <c r="H162" s="17" t="s">
        <v>195</v>
      </c>
      <c r="I162" s="16">
        <v>80</v>
      </c>
    </row>
    <row r="163" spans="1:9">
      <c r="A163" s="16">
        <v>163</v>
      </c>
      <c r="B163" s="17" t="s">
        <v>289</v>
      </c>
      <c r="C163" s="16">
        <v>75</v>
      </c>
      <c r="G163" s="16">
        <v>163</v>
      </c>
      <c r="H163" s="17" t="s">
        <v>198</v>
      </c>
      <c r="I163" s="16">
        <v>80</v>
      </c>
    </row>
    <row r="164" spans="1:9">
      <c r="A164" s="16">
        <v>164</v>
      </c>
      <c r="B164" s="17" t="s">
        <v>297</v>
      </c>
      <c r="C164" s="16">
        <v>75</v>
      </c>
      <c r="G164" s="16">
        <v>164</v>
      </c>
      <c r="H164" s="17" t="s">
        <v>222</v>
      </c>
      <c r="I164" s="16">
        <v>80</v>
      </c>
    </row>
    <row r="165" spans="1:9" ht="30">
      <c r="A165" s="16">
        <v>165</v>
      </c>
      <c r="B165" s="17" t="s">
        <v>337</v>
      </c>
      <c r="C165" s="16">
        <v>75</v>
      </c>
      <c r="G165" s="16">
        <v>165</v>
      </c>
      <c r="H165" s="17" t="s">
        <v>233</v>
      </c>
      <c r="I165" s="16">
        <v>80</v>
      </c>
    </row>
    <row r="166" spans="1:9" ht="30">
      <c r="A166" s="16">
        <v>166</v>
      </c>
      <c r="B166" s="17" t="s">
        <v>393</v>
      </c>
      <c r="C166" s="16">
        <v>75</v>
      </c>
      <c r="G166" s="16">
        <v>166</v>
      </c>
      <c r="H166" s="17" t="s">
        <v>235</v>
      </c>
      <c r="I166" s="16">
        <v>80</v>
      </c>
    </row>
    <row r="167" spans="1:9" ht="30">
      <c r="A167" s="16">
        <v>167</v>
      </c>
      <c r="B167" s="17" t="s">
        <v>457</v>
      </c>
      <c r="C167" s="16">
        <v>75</v>
      </c>
      <c r="G167" s="16">
        <v>167</v>
      </c>
      <c r="H167" s="17" t="s">
        <v>236</v>
      </c>
      <c r="I167" s="16">
        <v>80</v>
      </c>
    </row>
    <row r="168" spans="1:9">
      <c r="A168" s="16">
        <v>168</v>
      </c>
      <c r="B168" s="17" t="s">
        <v>512</v>
      </c>
      <c r="C168" s="16">
        <v>75</v>
      </c>
      <c r="G168" s="16">
        <v>168</v>
      </c>
      <c r="H168" s="17" t="s">
        <v>244</v>
      </c>
      <c r="I168" s="16">
        <v>80</v>
      </c>
    </row>
    <row r="169" spans="1:9">
      <c r="A169" s="16">
        <v>169</v>
      </c>
      <c r="B169" s="17" t="s">
        <v>516</v>
      </c>
      <c r="C169" s="16">
        <v>75</v>
      </c>
      <c r="G169" s="16">
        <v>169</v>
      </c>
      <c r="H169" s="17" t="s">
        <v>261</v>
      </c>
      <c r="I169" s="16">
        <v>80</v>
      </c>
    </row>
    <row r="170" spans="1:9" ht="30">
      <c r="A170" s="16">
        <v>170</v>
      </c>
      <c r="B170" s="17" t="s">
        <v>527</v>
      </c>
      <c r="C170" s="16">
        <v>75</v>
      </c>
      <c r="G170" s="16">
        <v>170</v>
      </c>
      <c r="H170" s="17" t="s">
        <v>292</v>
      </c>
      <c r="I170" s="16">
        <v>80</v>
      </c>
    </row>
    <row r="171" spans="1:9">
      <c r="A171" s="16">
        <v>171</v>
      </c>
      <c r="B171" s="17" t="s">
        <v>549</v>
      </c>
      <c r="C171" s="16">
        <v>75</v>
      </c>
      <c r="G171" s="16">
        <v>171</v>
      </c>
      <c r="H171" s="17" t="s">
        <v>335</v>
      </c>
      <c r="I171" s="16">
        <v>80</v>
      </c>
    </row>
    <row r="172" spans="1:9" ht="30">
      <c r="A172" s="16">
        <v>172</v>
      </c>
      <c r="B172" s="17" t="s">
        <v>558</v>
      </c>
      <c r="C172" s="16">
        <v>75</v>
      </c>
      <c r="G172" s="16">
        <v>172</v>
      </c>
      <c r="H172" s="17" t="s">
        <v>342</v>
      </c>
      <c r="I172" s="16">
        <v>80</v>
      </c>
    </row>
    <row r="173" spans="1:9" ht="30">
      <c r="A173" s="16">
        <v>173</v>
      </c>
      <c r="B173" s="17" t="s">
        <v>147</v>
      </c>
      <c r="C173" s="16">
        <v>74</v>
      </c>
      <c r="G173" s="16">
        <v>173</v>
      </c>
      <c r="H173" s="17" t="s">
        <v>354</v>
      </c>
      <c r="I173" s="16">
        <v>80</v>
      </c>
    </row>
    <row r="174" spans="1:9" ht="30">
      <c r="A174" s="16">
        <v>174</v>
      </c>
      <c r="B174" s="17" t="s">
        <v>387</v>
      </c>
      <c r="C174" s="16">
        <v>73</v>
      </c>
      <c r="G174" s="16">
        <v>174</v>
      </c>
      <c r="H174" s="17" t="s">
        <v>356</v>
      </c>
      <c r="I174" s="16">
        <v>80</v>
      </c>
    </row>
    <row r="175" spans="1:9">
      <c r="A175" s="16">
        <v>175</v>
      </c>
      <c r="B175" s="17" t="s">
        <v>467</v>
      </c>
      <c r="C175" s="16">
        <v>73</v>
      </c>
      <c r="G175" s="16">
        <v>175</v>
      </c>
      <c r="H175" s="17" t="s">
        <v>358</v>
      </c>
      <c r="I175" s="16">
        <v>80</v>
      </c>
    </row>
    <row r="176" spans="1:9">
      <c r="A176" s="16">
        <v>176</v>
      </c>
      <c r="B176" s="17" t="s">
        <v>506</v>
      </c>
      <c r="C176" s="16">
        <v>73</v>
      </c>
      <c r="G176" s="16">
        <v>176</v>
      </c>
      <c r="H176" s="17" t="s">
        <v>596</v>
      </c>
      <c r="I176" s="16">
        <v>80</v>
      </c>
    </row>
    <row r="177" spans="1:9" ht="30">
      <c r="A177" s="16">
        <v>177</v>
      </c>
      <c r="B177" s="17" t="s">
        <v>582</v>
      </c>
      <c r="C177" s="16">
        <v>73</v>
      </c>
      <c r="G177" s="16">
        <v>177</v>
      </c>
      <c r="H177" s="17" t="s">
        <v>431</v>
      </c>
      <c r="I177" s="16">
        <v>80</v>
      </c>
    </row>
    <row r="178" spans="1:9" ht="30">
      <c r="A178" s="16">
        <v>178</v>
      </c>
      <c r="B178" s="17" t="s">
        <v>341</v>
      </c>
      <c r="C178" s="16">
        <v>72</v>
      </c>
      <c r="G178" s="16">
        <v>178</v>
      </c>
      <c r="H178" s="17" t="s">
        <v>474</v>
      </c>
      <c r="I178" s="16">
        <v>80</v>
      </c>
    </row>
    <row r="179" spans="1:9" ht="30">
      <c r="A179" s="16">
        <v>179</v>
      </c>
      <c r="B179" s="17" t="s">
        <v>429</v>
      </c>
      <c r="C179" s="16">
        <v>71</v>
      </c>
      <c r="G179" s="16">
        <v>179</v>
      </c>
      <c r="H179" s="17" t="s">
        <v>481</v>
      </c>
      <c r="I179" s="16">
        <v>80</v>
      </c>
    </row>
    <row r="180" spans="1:9">
      <c r="A180" s="16">
        <v>180</v>
      </c>
      <c r="B180" s="17" t="s">
        <v>102</v>
      </c>
      <c r="C180" s="16">
        <v>70</v>
      </c>
      <c r="G180" s="16">
        <v>180</v>
      </c>
      <c r="H180" s="17" t="s">
        <v>508</v>
      </c>
      <c r="I180" s="16">
        <v>80</v>
      </c>
    </row>
    <row r="181" spans="1:9">
      <c r="A181" s="16">
        <v>181</v>
      </c>
      <c r="B181" s="17" t="s">
        <v>111</v>
      </c>
      <c r="C181" s="16">
        <v>70</v>
      </c>
      <c r="G181" s="16">
        <v>181</v>
      </c>
      <c r="H181" s="17" t="s">
        <v>531</v>
      </c>
      <c r="I181" s="16">
        <v>80</v>
      </c>
    </row>
    <row r="182" spans="1:9" ht="30">
      <c r="A182" s="16">
        <v>182</v>
      </c>
      <c r="B182" s="17" t="s">
        <v>145</v>
      </c>
      <c r="C182" s="16">
        <v>70</v>
      </c>
      <c r="G182" s="16">
        <v>182</v>
      </c>
      <c r="H182" s="17" t="s">
        <v>553</v>
      </c>
      <c r="I182" s="16">
        <v>80</v>
      </c>
    </row>
    <row r="183" spans="1:9" ht="30">
      <c r="A183" s="16">
        <v>183</v>
      </c>
      <c r="B183" s="17" t="s">
        <v>146</v>
      </c>
      <c r="C183" s="16">
        <v>70</v>
      </c>
      <c r="G183" s="16">
        <v>183</v>
      </c>
      <c r="H183" s="17" t="s">
        <v>131</v>
      </c>
      <c r="I183" s="16">
        <v>78</v>
      </c>
    </row>
    <row r="184" spans="1:9" ht="30">
      <c r="A184" s="16">
        <v>184</v>
      </c>
      <c r="B184" s="17" t="s">
        <v>150</v>
      </c>
      <c r="C184" s="16">
        <v>70</v>
      </c>
      <c r="G184" s="16">
        <v>184</v>
      </c>
      <c r="H184" s="17" t="s">
        <v>223</v>
      </c>
      <c r="I184" s="16">
        <v>78</v>
      </c>
    </row>
    <row r="185" spans="1:9">
      <c r="A185" s="16">
        <v>185</v>
      </c>
      <c r="B185" s="17" t="s">
        <v>157</v>
      </c>
      <c r="C185" s="16">
        <v>70</v>
      </c>
      <c r="G185" s="16">
        <v>185</v>
      </c>
      <c r="H185" s="17" t="s">
        <v>267</v>
      </c>
      <c r="I185" s="16">
        <v>77</v>
      </c>
    </row>
    <row r="186" spans="1:9" ht="30">
      <c r="A186" s="16">
        <v>186</v>
      </c>
      <c r="B186" s="17" t="s">
        <v>167</v>
      </c>
      <c r="C186" s="16">
        <v>70</v>
      </c>
      <c r="G186" s="16">
        <v>186</v>
      </c>
      <c r="H186" s="17" t="s">
        <v>271</v>
      </c>
      <c r="I186" s="16">
        <v>76</v>
      </c>
    </row>
    <row r="187" spans="1:9" ht="30">
      <c r="A187" s="16">
        <v>187</v>
      </c>
      <c r="B187" s="17" t="s">
        <v>597</v>
      </c>
      <c r="C187" s="16">
        <v>70</v>
      </c>
      <c r="G187" s="16">
        <v>187</v>
      </c>
      <c r="H187" s="17" t="s">
        <v>381</v>
      </c>
      <c r="I187" s="16">
        <v>76</v>
      </c>
    </row>
    <row r="188" spans="1:9">
      <c r="A188" s="16">
        <v>188</v>
      </c>
      <c r="B188" s="17" t="s">
        <v>184</v>
      </c>
      <c r="C188" s="16">
        <v>70</v>
      </c>
      <c r="G188" s="16">
        <v>188</v>
      </c>
      <c r="H188" s="17" t="s">
        <v>100</v>
      </c>
      <c r="I188" s="16">
        <v>75</v>
      </c>
    </row>
    <row r="189" spans="1:9">
      <c r="A189" s="16">
        <v>189</v>
      </c>
      <c r="B189" s="17" t="s">
        <v>196</v>
      </c>
      <c r="C189" s="16">
        <v>70</v>
      </c>
      <c r="G189" s="16">
        <v>189</v>
      </c>
      <c r="H189" s="17" t="s">
        <v>108</v>
      </c>
      <c r="I189" s="16">
        <v>75</v>
      </c>
    </row>
    <row r="190" spans="1:9">
      <c r="A190" s="16">
        <v>190</v>
      </c>
      <c r="B190" s="17" t="s">
        <v>225</v>
      </c>
      <c r="C190" s="16">
        <v>70</v>
      </c>
      <c r="G190" s="16">
        <v>190</v>
      </c>
      <c r="H190" s="17" t="s">
        <v>125</v>
      </c>
      <c r="I190" s="16">
        <v>75</v>
      </c>
    </row>
    <row r="191" spans="1:9">
      <c r="A191" s="16">
        <v>191</v>
      </c>
      <c r="B191" s="17" t="s">
        <v>230</v>
      </c>
      <c r="C191" s="16">
        <v>70</v>
      </c>
      <c r="G191" s="16">
        <v>191</v>
      </c>
      <c r="H191" s="17" t="s">
        <v>165</v>
      </c>
      <c r="I191" s="16">
        <v>75</v>
      </c>
    </row>
    <row r="192" spans="1:9">
      <c r="A192" s="16">
        <v>192</v>
      </c>
      <c r="B192" s="17" t="s">
        <v>241</v>
      </c>
      <c r="C192" s="16">
        <v>70</v>
      </c>
      <c r="G192" s="16">
        <v>192</v>
      </c>
      <c r="H192" s="17" t="s">
        <v>185</v>
      </c>
      <c r="I192" s="16">
        <v>75</v>
      </c>
    </row>
    <row r="193" spans="1:9">
      <c r="A193" s="16">
        <v>193</v>
      </c>
      <c r="B193" s="17" t="s">
        <v>262</v>
      </c>
      <c r="C193" s="16">
        <v>70</v>
      </c>
      <c r="G193" s="16">
        <v>193</v>
      </c>
      <c r="H193" s="17" t="s">
        <v>192</v>
      </c>
      <c r="I193" s="16">
        <v>75</v>
      </c>
    </row>
    <row r="194" spans="1:9">
      <c r="A194" s="16">
        <v>194</v>
      </c>
      <c r="B194" s="17" t="s">
        <v>322</v>
      </c>
      <c r="C194" s="16">
        <v>70</v>
      </c>
      <c r="G194" s="16">
        <v>194</v>
      </c>
      <c r="H194" s="17" t="s">
        <v>298</v>
      </c>
      <c r="I194" s="16">
        <v>75</v>
      </c>
    </row>
    <row r="195" spans="1:9" ht="30">
      <c r="A195" s="16">
        <v>195</v>
      </c>
      <c r="B195" s="17" t="s">
        <v>326</v>
      </c>
      <c r="C195" s="16">
        <v>70</v>
      </c>
      <c r="G195" s="16">
        <v>195</v>
      </c>
      <c r="H195" s="17" t="s">
        <v>491</v>
      </c>
      <c r="I195" s="16">
        <v>75</v>
      </c>
    </row>
    <row r="196" spans="1:9">
      <c r="A196" s="16">
        <v>196</v>
      </c>
      <c r="B196" s="17" t="s">
        <v>332</v>
      </c>
      <c r="C196" s="16">
        <v>70</v>
      </c>
      <c r="G196" s="16">
        <v>196</v>
      </c>
      <c r="H196" s="17" t="s">
        <v>513</v>
      </c>
      <c r="I196" s="16">
        <v>74</v>
      </c>
    </row>
    <row r="197" spans="1:9" ht="30">
      <c r="A197" s="16">
        <v>197</v>
      </c>
      <c r="B197" s="17" t="s">
        <v>340</v>
      </c>
      <c r="C197" s="16">
        <v>70</v>
      </c>
      <c r="G197" s="16">
        <v>197</v>
      </c>
      <c r="H197" s="17" t="s">
        <v>439</v>
      </c>
      <c r="I197" s="16">
        <v>72</v>
      </c>
    </row>
    <row r="198" spans="1:9" ht="30">
      <c r="A198" s="16">
        <v>198</v>
      </c>
      <c r="B198" s="17" t="s">
        <v>344</v>
      </c>
      <c r="C198" s="16">
        <v>70</v>
      </c>
      <c r="G198" s="16">
        <v>198</v>
      </c>
      <c r="H198" s="17" t="s">
        <v>129</v>
      </c>
      <c r="I198" s="16">
        <v>71</v>
      </c>
    </row>
    <row r="199" spans="1:9" ht="30">
      <c r="A199" s="16">
        <v>199</v>
      </c>
      <c r="B199" s="17" t="s">
        <v>349</v>
      </c>
      <c r="C199" s="16">
        <v>70</v>
      </c>
      <c r="G199" s="16">
        <v>199</v>
      </c>
      <c r="H199" s="17" t="s">
        <v>275</v>
      </c>
      <c r="I199" s="16">
        <v>71</v>
      </c>
    </row>
    <row r="200" spans="1:9" ht="30">
      <c r="A200" s="16">
        <v>200</v>
      </c>
      <c r="B200" s="17" t="s">
        <v>351</v>
      </c>
      <c r="C200" s="16">
        <v>70</v>
      </c>
      <c r="G200" s="16">
        <v>200</v>
      </c>
      <c r="H200" s="17" t="s">
        <v>407</v>
      </c>
      <c r="I200" s="16">
        <v>71</v>
      </c>
    </row>
    <row r="201" spans="1:9" ht="30">
      <c r="A201" s="16">
        <v>201</v>
      </c>
      <c r="B201" s="17" t="s">
        <v>352</v>
      </c>
      <c r="C201" s="16">
        <v>70</v>
      </c>
      <c r="G201" s="16">
        <v>201</v>
      </c>
      <c r="H201" s="17" t="s">
        <v>135</v>
      </c>
      <c r="I201" s="16">
        <v>70</v>
      </c>
    </row>
    <row r="202" spans="1:9" ht="30">
      <c r="A202" s="16">
        <v>202</v>
      </c>
      <c r="B202" s="17" t="s">
        <v>364</v>
      </c>
      <c r="C202" s="16">
        <v>70</v>
      </c>
      <c r="G202" s="16">
        <v>202</v>
      </c>
      <c r="H202" s="17" t="s">
        <v>143</v>
      </c>
      <c r="I202" s="16">
        <v>70</v>
      </c>
    </row>
    <row r="203" spans="1:9">
      <c r="A203" s="16">
        <v>203</v>
      </c>
      <c r="B203" s="17" t="s">
        <v>373</v>
      </c>
      <c r="C203" s="16">
        <v>70</v>
      </c>
      <c r="G203" s="16">
        <v>203</v>
      </c>
      <c r="H203" s="17" t="s">
        <v>150</v>
      </c>
      <c r="I203" s="16">
        <v>70</v>
      </c>
    </row>
    <row r="204" spans="1:9">
      <c r="A204" s="16">
        <v>204</v>
      </c>
      <c r="B204" s="17" t="s">
        <v>384</v>
      </c>
      <c r="C204" s="16">
        <v>70</v>
      </c>
      <c r="G204" s="16">
        <v>204</v>
      </c>
      <c r="H204" s="17" t="s">
        <v>169</v>
      </c>
      <c r="I204" s="16">
        <v>70</v>
      </c>
    </row>
    <row r="205" spans="1:9">
      <c r="A205" s="16">
        <v>205</v>
      </c>
      <c r="B205" s="17" t="s">
        <v>392</v>
      </c>
      <c r="C205" s="16">
        <v>70</v>
      </c>
      <c r="G205" s="16">
        <v>205</v>
      </c>
      <c r="H205" s="17" t="s">
        <v>170</v>
      </c>
      <c r="I205" s="16">
        <v>70</v>
      </c>
    </row>
    <row r="206" spans="1:9">
      <c r="A206" s="16">
        <v>206</v>
      </c>
      <c r="B206" s="17" t="s">
        <v>396</v>
      </c>
      <c r="C206" s="16">
        <v>70</v>
      </c>
      <c r="G206" s="16">
        <v>206</v>
      </c>
      <c r="H206" s="17" t="s">
        <v>184</v>
      </c>
      <c r="I206" s="16">
        <v>70</v>
      </c>
    </row>
    <row r="207" spans="1:9" ht="30">
      <c r="A207" s="16">
        <v>207</v>
      </c>
      <c r="B207" s="17" t="s">
        <v>428</v>
      </c>
      <c r="C207" s="16">
        <v>70</v>
      </c>
      <c r="G207" s="16">
        <v>207</v>
      </c>
      <c r="H207" s="17" t="s">
        <v>187</v>
      </c>
      <c r="I207" s="16">
        <v>70</v>
      </c>
    </row>
    <row r="208" spans="1:9" ht="30">
      <c r="A208" s="16">
        <v>208</v>
      </c>
      <c r="B208" s="17" t="s">
        <v>458</v>
      </c>
      <c r="C208" s="16">
        <v>70</v>
      </c>
      <c r="G208" s="16">
        <v>208</v>
      </c>
      <c r="H208" s="17" t="s">
        <v>194</v>
      </c>
      <c r="I208" s="16">
        <v>70</v>
      </c>
    </row>
    <row r="209" spans="1:9">
      <c r="A209" s="16">
        <v>209</v>
      </c>
      <c r="B209" s="17" t="s">
        <v>459</v>
      </c>
      <c r="C209" s="16">
        <v>70</v>
      </c>
      <c r="G209" s="16">
        <v>209</v>
      </c>
      <c r="H209" s="17" t="s">
        <v>199</v>
      </c>
      <c r="I209" s="16">
        <v>70</v>
      </c>
    </row>
    <row r="210" spans="1:9" ht="30">
      <c r="A210" s="16">
        <v>210</v>
      </c>
      <c r="B210" s="17" t="s">
        <v>460</v>
      </c>
      <c r="C210" s="16">
        <v>70</v>
      </c>
      <c r="G210" s="16">
        <v>210</v>
      </c>
      <c r="H210" s="17" t="s">
        <v>273</v>
      </c>
      <c r="I210" s="16">
        <v>70</v>
      </c>
    </row>
    <row r="211" spans="1:9" ht="30">
      <c r="A211" s="16">
        <v>211</v>
      </c>
      <c r="B211" s="17" t="s">
        <v>468</v>
      </c>
      <c r="C211" s="16">
        <v>70</v>
      </c>
      <c r="G211" s="16">
        <v>211</v>
      </c>
      <c r="H211" s="17" t="s">
        <v>323</v>
      </c>
      <c r="I211" s="16">
        <v>70</v>
      </c>
    </row>
    <row r="212" spans="1:9" ht="30">
      <c r="A212" s="16">
        <v>212</v>
      </c>
      <c r="B212" s="17" t="s">
        <v>498</v>
      </c>
      <c r="C212" s="16">
        <v>70</v>
      </c>
      <c r="G212" s="16">
        <v>212</v>
      </c>
      <c r="H212" s="17" t="s">
        <v>326</v>
      </c>
      <c r="I212" s="16">
        <v>70</v>
      </c>
    </row>
    <row r="213" spans="1:9">
      <c r="A213" s="16">
        <v>213</v>
      </c>
      <c r="B213" s="17" t="s">
        <v>500</v>
      </c>
      <c r="C213" s="16">
        <v>70</v>
      </c>
      <c r="G213" s="16">
        <v>213</v>
      </c>
      <c r="H213" s="17" t="s">
        <v>329</v>
      </c>
      <c r="I213" s="16">
        <v>70</v>
      </c>
    </row>
    <row r="214" spans="1:9" ht="30">
      <c r="A214" s="16">
        <v>214</v>
      </c>
      <c r="B214" s="17" t="s">
        <v>514</v>
      </c>
      <c r="C214" s="16">
        <v>70</v>
      </c>
      <c r="G214" s="16">
        <v>214</v>
      </c>
      <c r="H214" s="17" t="s">
        <v>339</v>
      </c>
      <c r="I214" s="16">
        <v>70</v>
      </c>
    </row>
    <row r="215" spans="1:9">
      <c r="A215" s="16">
        <v>215</v>
      </c>
      <c r="B215" s="17" t="s">
        <v>535</v>
      </c>
      <c r="C215" s="16">
        <v>70</v>
      </c>
      <c r="G215" s="16">
        <v>215</v>
      </c>
      <c r="H215" s="17" t="s">
        <v>345</v>
      </c>
      <c r="I215" s="16">
        <v>70</v>
      </c>
    </row>
    <row r="216" spans="1:9" ht="30">
      <c r="A216" s="16">
        <v>216</v>
      </c>
      <c r="B216" s="17" t="s">
        <v>551</v>
      </c>
      <c r="C216" s="16">
        <v>70</v>
      </c>
      <c r="G216" s="16">
        <v>216</v>
      </c>
      <c r="H216" s="17" t="s">
        <v>346</v>
      </c>
      <c r="I216" s="16">
        <v>70</v>
      </c>
    </row>
    <row r="217" spans="1:9" ht="30">
      <c r="A217" s="16">
        <v>217</v>
      </c>
      <c r="B217" s="17" t="s">
        <v>554</v>
      </c>
      <c r="C217" s="16">
        <v>70</v>
      </c>
      <c r="G217" s="16">
        <v>217</v>
      </c>
      <c r="H217" s="17" t="s">
        <v>359</v>
      </c>
      <c r="I217" s="16">
        <v>70</v>
      </c>
    </row>
    <row r="218" spans="1:9" ht="30">
      <c r="A218" s="16">
        <v>218</v>
      </c>
      <c r="B218" s="17" t="s">
        <v>566</v>
      </c>
      <c r="C218" s="16">
        <v>70</v>
      </c>
      <c r="G218" s="16">
        <v>218</v>
      </c>
      <c r="H218" s="17" t="s">
        <v>364</v>
      </c>
      <c r="I218" s="16">
        <v>70</v>
      </c>
    </row>
    <row r="219" spans="1:9" ht="30">
      <c r="A219" s="16">
        <v>219</v>
      </c>
      <c r="B219" s="17" t="s">
        <v>325</v>
      </c>
      <c r="C219" s="16">
        <v>69</v>
      </c>
      <c r="G219" s="16">
        <v>219</v>
      </c>
      <c r="H219" s="17" t="s">
        <v>379</v>
      </c>
      <c r="I219" s="16">
        <v>70</v>
      </c>
    </row>
    <row r="220" spans="1:9">
      <c r="A220" s="16">
        <v>220</v>
      </c>
      <c r="B220" s="17" t="s">
        <v>232</v>
      </c>
      <c r="C220" s="16">
        <v>68</v>
      </c>
      <c r="G220" s="16">
        <v>220</v>
      </c>
      <c r="H220" s="17" t="s">
        <v>389</v>
      </c>
      <c r="I220" s="16">
        <v>70</v>
      </c>
    </row>
    <row r="221" spans="1:9">
      <c r="A221" s="16">
        <v>221</v>
      </c>
      <c r="B221" s="17" t="s">
        <v>233</v>
      </c>
      <c r="C221" s="16">
        <v>68</v>
      </c>
      <c r="G221" s="16">
        <v>221</v>
      </c>
      <c r="H221" s="17" t="s">
        <v>397</v>
      </c>
      <c r="I221" s="16">
        <v>70</v>
      </c>
    </row>
    <row r="222" spans="1:9" ht="30">
      <c r="A222" s="16">
        <v>222</v>
      </c>
      <c r="B222" s="17" t="s">
        <v>235</v>
      </c>
      <c r="C222" s="16">
        <v>68</v>
      </c>
      <c r="G222" s="16">
        <v>222</v>
      </c>
      <c r="H222" s="17" t="s">
        <v>415</v>
      </c>
      <c r="I222" s="16">
        <v>70</v>
      </c>
    </row>
    <row r="223" spans="1:9" ht="30">
      <c r="A223" s="16">
        <v>223</v>
      </c>
      <c r="B223" s="17" t="s">
        <v>269</v>
      </c>
      <c r="C223" s="16">
        <v>68</v>
      </c>
      <c r="G223" s="16">
        <v>223</v>
      </c>
      <c r="H223" s="17" t="s">
        <v>418</v>
      </c>
      <c r="I223" s="16">
        <v>70</v>
      </c>
    </row>
    <row r="224" spans="1:9" ht="30">
      <c r="A224" s="16">
        <v>224</v>
      </c>
      <c r="B224" s="17" t="s">
        <v>136</v>
      </c>
      <c r="C224" s="16">
        <v>67</v>
      </c>
      <c r="G224" s="16">
        <v>224</v>
      </c>
      <c r="H224" s="17" t="s">
        <v>480</v>
      </c>
      <c r="I224" s="16">
        <v>70</v>
      </c>
    </row>
    <row r="225" spans="1:9">
      <c r="A225" s="16">
        <v>225</v>
      </c>
      <c r="B225" s="17" t="s">
        <v>175</v>
      </c>
      <c r="C225" s="16">
        <v>67</v>
      </c>
      <c r="G225" s="16">
        <v>225</v>
      </c>
      <c r="H225" s="17" t="s">
        <v>498</v>
      </c>
      <c r="I225" s="16">
        <v>70</v>
      </c>
    </row>
    <row r="226" spans="1:9">
      <c r="A226" s="16">
        <v>226</v>
      </c>
      <c r="B226" s="17" t="s">
        <v>316</v>
      </c>
      <c r="C226" s="16">
        <v>66</v>
      </c>
      <c r="G226" s="16">
        <v>226</v>
      </c>
      <c r="H226" s="17" t="s">
        <v>499</v>
      </c>
      <c r="I226" s="16">
        <v>70</v>
      </c>
    </row>
    <row r="227" spans="1:9" ht="30">
      <c r="A227" s="16">
        <v>227</v>
      </c>
      <c r="B227" s="17" t="s">
        <v>100</v>
      </c>
      <c r="C227" s="16">
        <v>65</v>
      </c>
      <c r="G227" s="16">
        <v>227</v>
      </c>
      <c r="H227" s="17" t="s">
        <v>529</v>
      </c>
      <c r="I227" s="16">
        <v>70</v>
      </c>
    </row>
    <row r="228" spans="1:9">
      <c r="A228" s="16">
        <v>228</v>
      </c>
      <c r="B228" s="17" t="s">
        <v>125</v>
      </c>
      <c r="C228" s="16">
        <v>65</v>
      </c>
      <c r="G228" s="16">
        <v>228</v>
      </c>
      <c r="H228" s="17" t="s">
        <v>540</v>
      </c>
      <c r="I228" s="16">
        <v>70</v>
      </c>
    </row>
    <row r="229" spans="1:9" ht="30">
      <c r="A229" s="16">
        <v>229</v>
      </c>
      <c r="B229" s="17" t="s">
        <v>161</v>
      </c>
      <c r="C229" s="16">
        <v>65</v>
      </c>
      <c r="G229" s="16">
        <v>229</v>
      </c>
      <c r="H229" s="17" t="s">
        <v>555</v>
      </c>
      <c r="I229" s="16">
        <v>70</v>
      </c>
    </row>
    <row r="230" spans="1:9" ht="30">
      <c r="A230" s="16">
        <v>230</v>
      </c>
      <c r="B230" s="17" t="s">
        <v>180</v>
      </c>
      <c r="C230" s="16">
        <v>65</v>
      </c>
      <c r="G230" s="16">
        <v>230</v>
      </c>
      <c r="H230" s="17" t="s">
        <v>556</v>
      </c>
      <c r="I230" s="16">
        <v>70</v>
      </c>
    </row>
    <row r="231" spans="1:9" ht="30">
      <c r="A231" s="16">
        <v>231</v>
      </c>
      <c r="B231" s="17" t="s">
        <v>209</v>
      </c>
      <c r="C231" s="16">
        <v>65</v>
      </c>
      <c r="G231" s="16">
        <v>231</v>
      </c>
      <c r="H231" s="17" t="s">
        <v>219</v>
      </c>
      <c r="I231" s="16">
        <v>68</v>
      </c>
    </row>
    <row r="232" spans="1:9">
      <c r="A232" s="16">
        <v>232</v>
      </c>
      <c r="B232" s="17" t="s">
        <v>216</v>
      </c>
      <c r="C232" s="16">
        <v>65</v>
      </c>
      <c r="G232" s="16">
        <v>232</v>
      </c>
      <c r="H232" s="17" t="s">
        <v>462</v>
      </c>
      <c r="I232" s="16">
        <v>68</v>
      </c>
    </row>
    <row r="233" spans="1:9" ht="30">
      <c r="A233" s="16">
        <v>233</v>
      </c>
      <c r="B233" s="17" t="s">
        <v>221</v>
      </c>
      <c r="C233" s="16">
        <v>65</v>
      </c>
      <c r="G233" s="16">
        <v>233</v>
      </c>
      <c r="H233" s="17" t="s">
        <v>162</v>
      </c>
      <c r="I233" s="16">
        <v>67</v>
      </c>
    </row>
    <row r="234" spans="1:9">
      <c r="A234" s="16">
        <v>234</v>
      </c>
      <c r="B234" s="17" t="s">
        <v>226</v>
      </c>
      <c r="C234" s="16">
        <v>65</v>
      </c>
      <c r="G234" s="16">
        <v>234</v>
      </c>
      <c r="H234" s="17" t="s">
        <v>282</v>
      </c>
      <c r="I234" s="16">
        <v>67</v>
      </c>
    </row>
    <row r="235" spans="1:9">
      <c r="A235" s="16">
        <v>235</v>
      </c>
      <c r="B235" s="17" t="s">
        <v>243</v>
      </c>
      <c r="C235" s="16">
        <v>65</v>
      </c>
      <c r="G235" s="16">
        <v>235</v>
      </c>
      <c r="H235" s="17" t="s">
        <v>306</v>
      </c>
      <c r="I235" s="16">
        <v>67</v>
      </c>
    </row>
    <row r="236" spans="1:9">
      <c r="A236" s="16">
        <v>236</v>
      </c>
      <c r="B236" s="17" t="s">
        <v>246</v>
      </c>
      <c r="C236" s="16">
        <v>65</v>
      </c>
      <c r="G236" s="16">
        <v>236</v>
      </c>
      <c r="H236" s="17" t="s">
        <v>224</v>
      </c>
      <c r="I236" s="16">
        <v>66</v>
      </c>
    </row>
    <row r="237" spans="1:9">
      <c r="A237" s="16">
        <v>237</v>
      </c>
      <c r="B237" s="17" t="s">
        <v>284</v>
      </c>
      <c r="C237" s="16">
        <v>65</v>
      </c>
      <c r="G237" s="16">
        <v>237</v>
      </c>
      <c r="H237" s="17" t="s">
        <v>373</v>
      </c>
      <c r="I237" s="16">
        <v>66</v>
      </c>
    </row>
    <row r="238" spans="1:9">
      <c r="A238" s="16">
        <v>238</v>
      </c>
      <c r="B238" s="17" t="s">
        <v>288</v>
      </c>
      <c r="C238" s="16">
        <v>65</v>
      </c>
      <c r="G238" s="16">
        <v>238</v>
      </c>
      <c r="H238" s="17" t="s">
        <v>120</v>
      </c>
      <c r="I238" s="16">
        <v>65</v>
      </c>
    </row>
    <row r="239" spans="1:9">
      <c r="A239" s="16">
        <v>239</v>
      </c>
      <c r="B239" s="17" t="s">
        <v>290</v>
      </c>
      <c r="C239" s="16">
        <v>65</v>
      </c>
      <c r="G239" s="16">
        <v>239</v>
      </c>
      <c r="H239" s="17" t="s">
        <v>124</v>
      </c>
      <c r="I239" s="16">
        <v>65</v>
      </c>
    </row>
    <row r="240" spans="1:9">
      <c r="A240" s="16">
        <v>240</v>
      </c>
      <c r="B240" s="17" t="s">
        <v>311</v>
      </c>
      <c r="C240" s="16">
        <v>65</v>
      </c>
      <c r="G240" s="16">
        <v>240</v>
      </c>
      <c r="H240" s="17" t="s">
        <v>148</v>
      </c>
      <c r="I240" s="16">
        <v>65</v>
      </c>
    </row>
    <row r="241" spans="1:9" ht="30">
      <c r="A241" s="16">
        <v>241</v>
      </c>
      <c r="B241" s="17" t="s">
        <v>319</v>
      </c>
      <c r="C241" s="16">
        <v>65</v>
      </c>
      <c r="G241" s="16">
        <v>241</v>
      </c>
      <c r="H241" s="17" t="s">
        <v>154</v>
      </c>
      <c r="I241" s="16">
        <v>65</v>
      </c>
    </row>
    <row r="242" spans="1:9" ht="30">
      <c r="A242" s="16">
        <v>242</v>
      </c>
      <c r="B242" s="17" t="s">
        <v>336</v>
      </c>
      <c r="C242" s="16">
        <v>65</v>
      </c>
      <c r="G242" s="16">
        <v>242</v>
      </c>
      <c r="H242" s="17" t="s">
        <v>161</v>
      </c>
      <c r="I242" s="16">
        <v>65</v>
      </c>
    </row>
    <row r="243" spans="1:9" ht="30">
      <c r="A243" s="16">
        <v>243</v>
      </c>
      <c r="B243" s="17" t="s">
        <v>346</v>
      </c>
      <c r="C243" s="16">
        <v>65</v>
      </c>
      <c r="G243" s="16">
        <v>243</v>
      </c>
      <c r="H243" s="17" t="s">
        <v>182</v>
      </c>
      <c r="I243" s="16">
        <v>65</v>
      </c>
    </row>
    <row r="244" spans="1:9">
      <c r="A244" s="16">
        <v>244</v>
      </c>
      <c r="B244" s="17" t="s">
        <v>403</v>
      </c>
      <c r="C244" s="16">
        <v>65</v>
      </c>
      <c r="G244" s="16">
        <v>244</v>
      </c>
      <c r="H244" s="17" t="s">
        <v>206</v>
      </c>
      <c r="I244" s="16">
        <v>65</v>
      </c>
    </row>
    <row r="245" spans="1:9">
      <c r="A245" s="16">
        <v>245</v>
      </c>
      <c r="B245" s="17" t="s">
        <v>412</v>
      </c>
      <c r="C245" s="16">
        <v>65</v>
      </c>
      <c r="G245" s="16">
        <v>245</v>
      </c>
      <c r="H245" s="17" t="s">
        <v>211</v>
      </c>
      <c r="I245" s="16">
        <v>65</v>
      </c>
    </row>
    <row r="246" spans="1:9">
      <c r="A246" s="16">
        <v>246</v>
      </c>
      <c r="B246" s="17" t="s">
        <v>417</v>
      </c>
      <c r="C246" s="16">
        <v>65</v>
      </c>
      <c r="G246" s="16">
        <v>246</v>
      </c>
      <c r="H246" s="17" t="s">
        <v>226</v>
      </c>
      <c r="I246" s="16">
        <v>65</v>
      </c>
    </row>
    <row r="247" spans="1:9">
      <c r="A247" s="16">
        <v>247</v>
      </c>
      <c r="B247" s="17" t="s">
        <v>421</v>
      </c>
      <c r="C247" s="16">
        <v>65</v>
      </c>
      <c r="G247" s="16">
        <v>247</v>
      </c>
      <c r="H247" s="17" t="s">
        <v>243</v>
      </c>
      <c r="I247" s="16">
        <v>65</v>
      </c>
    </row>
    <row r="248" spans="1:9" ht="30">
      <c r="A248" s="16">
        <v>248</v>
      </c>
      <c r="B248" s="17" t="s">
        <v>424</v>
      </c>
      <c r="C248" s="16">
        <v>65</v>
      </c>
      <c r="G248" s="16">
        <v>248</v>
      </c>
      <c r="H248" s="17" t="s">
        <v>280</v>
      </c>
      <c r="I248" s="16">
        <v>65</v>
      </c>
    </row>
    <row r="249" spans="1:9" ht="30">
      <c r="A249" s="16">
        <v>249</v>
      </c>
      <c r="B249" s="17" t="s">
        <v>432</v>
      </c>
      <c r="C249" s="16">
        <v>65</v>
      </c>
      <c r="G249" s="16">
        <v>249</v>
      </c>
      <c r="H249" s="17" t="s">
        <v>303</v>
      </c>
      <c r="I249" s="16">
        <v>65</v>
      </c>
    </row>
    <row r="250" spans="1:9">
      <c r="A250" s="16">
        <v>250</v>
      </c>
      <c r="B250" s="17" t="s">
        <v>437</v>
      </c>
      <c r="C250" s="16">
        <v>65</v>
      </c>
      <c r="G250" s="16">
        <v>250</v>
      </c>
      <c r="H250" s="17" t="s">
        <v>385</v>
      </c>
      <c r="I250" s="16">
        <v>65</v>
      </c>
    </row>
    <row r="251" spans="1:9">
      <c r="A251" s="16">
        <v>251</v>
      </c>
      <c r="B251" s="17" t="s">
        <v>465</v>
      </c>
      <c r="C251" s="16">
        <v>65</v>
      </c>
      <c r="G251" s="16">
        <v>251</v>
      </c>
      <c r="H251" s="17" t="s">
        <v>402</v>
      </c>
      <c r="I251" s="16">
        <v>65</v>
      </c>
    </row>
    <row r="252" spans="1:9" ht="30">
      <c r="A252" s="16">
        <v>252</v>
      </c>
      <c r="B252" s="17" t="s">
        <v>470</v>
      </c>
      <c r="C252" s="16">
        <v>65</v>
      </c>
      <c r="G252" s="16">
        <v>252</v>
      </c>
      <c r="H252" s="17" t="s">
        <v>446</v>
      </c>
      <c r="I252" s="16">
        <v>65</v>
      </c>
    </row>
    <row r="253" spans="1:9" ht="30">
      <c r="A253" s="16">
        <v>253</v>
      </c>
      <c r="B253" s="17" t="s">
        <v>480</v>
      </c>
      <c r="C253" s="16">
        <v>65</v>
      </c>
      <c r="G253" s="16">
        <v>253</v>
      </c>
      <c r="H253" s="17" t="s">
        <v>451</v>
      </c>
      <c r="I253" s="16">
        <v>65</v>
      </c>
    </row>
    <row r="254" spans="1:9" ht="30">
      <c r="A254" s="16">
        <v>254</v>
      </c>
      <c r="B254" s="17" t="s">
        <v>525</v>
      </c>
      <c r="C254" s="16">
        <v>65</v>
      </c>
      <c r="G254" s="16">
        <v>254</v>
      </c>
      <c r="H254" s="17" t="s">
        <v>457</v>
      </c>
      <c r="I254" s="16">
        <v>65</v>
      </c>
    </row>
    <row r="255" spans="1:9">
      <c r="A255" s="16">
        <v>255</v>
      </c>
      <c r="B255" s="17" t="s">
        <v>559</v>
      </c>
      <c r="C255" s="16">
        <v>65</v>
      </c>
      <c r="G255" s="16">
        <v>255</v>
      </c>
      <c r="H255" s="17" t="s">
        <v>459</v>
      </c>
      <c r="I255" s="16">
        <v>65</v>
      </c>
    </row>
    <row r="256" spans="1:9" ht="30">
      <c r="A256" s="16">
        <v>256</v>
      </c>
      <c r="B256" s="17" t="s">
        <v>568</v>
      </c>
      <c r="C256" s="16">
        <v>65</v>
      </c>
      <c r="G256" s="16">
        <v>256</v>
      </c>
      <c r="H256" s="17" t="s">
        <v>467</v>
      </c>
      <c r="I256" s="16">
        <v>65</v>
      </c>
    </row>
    <row r="257" spans="1:9">
      <c r="A257" s="16">
        <v>257</v>
      </c>
      <c r="B257" s="17" t="s">
        <v>569</v>
      </c>
      <c r="C257" s="16">
        <v>65</v>
      </c>
      <c r="G257" s="16">
        <v>257</v>
      </c>
      <c r="H257" s="17" t="s">
        <v>483</v>
      </c>
      <c r="I257" s="16">
        <v>65</v>
      </c>
    </row>
    <row r="258" spans="1:9" ht="30">
      <c r="A258" s="16">
        <v>258</v>
      </c>
      <c r="B258" s="17" t="s">
        <v>579</v>
      </c>
      <c r="C258" s="16">
        <v>65</v>
      </c>
      <c r="G258" s="16">
        <v>258</v>
      </c>
      <c r="H258" s="17" t="s">
        <v>492</v>
      </c>
      <c r="I258" s="16">
        <v>65</v>
      </c>
    </row>
    <row r="259" spans="1:9">
      <c r="A259" s="16">
        <v>259</v>
      </c>
      <c r="B259" s="17" t="s">
        <v>580</v>
      </c>
      <c r="C259" s="16">
        <v>65</v>
      </c>
      <c r="G259" s="16">
        <v>259</v>
      </c>
      <c r="H259" s="17" t="s">
        <v>518</v>
      </c>
      <c r="I259" s="16">
        <v>65</v>
      </c>
    </row>
    <row r="260" spans="1:9" ht="30">
      <c r="A260" s="16">
        <v>260</v>
      </c>
      <c r="B260" s="17" t="s">
        <v>120</v>
      </c>
      <c r="C260" s="16">
        <v>64</v>
      </c>
      <c r="G260" s="16">
        <v>260</v>
      </c>
      <c r="H260" s="17" t="s">
        <v>546</v>
      </c>
      <c r="I260" s="16">
        <v>65</v>
      </c>
    </row>
    <row r="261" spans="1:9" ht="30">
      <c r="A261" s="16">
        <v>261</v>
      </c>
      <c r="B261" s="17" t="s">
        <v>372</v>
      </c>
      <c r="C261" s="16">
        <v>64</v>
      </c>
      <c r="G261" s="16">
        <v>261</v>
      </c>
      <c r="H261" s="17" t="s">
        <v>550</v>
      </c>
      <c r="I261" s="16">
        <v>65</v>
      </c>
    </row>
    <row r="262" spans="1:9">
      <c r="A262" s="16">
        <v>262</v>
      </c>
      <c r="B262" s="17" t="s">
        <v>425</v>
      </c>
      <c r="C262" s="16">
        <v>64</v>
      </c>
      <c r="G262" s="16">
        <v>262</v>
      </c>
      <c r="H262" s="17" t="s">
        <v>561</v>
      </c>
      <c r="I262" s="16">
        <v>65</v>
      </c>
    </row>
    <row r="263" spans="1:9">
      <c r="A263" s="16">
        <v>263</v>
      </c>
      <c r="B263" s="17" t="s">
        <v>571</v>
      </c>
      <c r="C263" s="16">
        <v>64</v>
      </c>
      <c r="G263" s="16">
        <v>263</v>
      </c>
      <c r="H263" s="17" t="s">
        <v>564</v>
      </c>
      <c r="I263" s="16">
        <v>65</v>
      </c>
    </row>
    <row r="264" spans="1:9" ht="30">
      <c r="A264" s="16">
        <v>264</v>
      </c>
      <c r="B264" s="17" t="s">
        <v>176</v>
      </c>
      <c r="C264" s="16">
        <v>63</v>
      </c>
      <c r="G264" s="16">
        <v>264</v>
      </c>
      <c r="H264" s="17" t="s">
        <v>250</v>
      </c>
      <c r="I264" s="16">
        <v>63</v>
      </c>
    </row>
    <row r="265" spans="1:9" ht="30">
      <c r="A265" s="16">
        <v>265</v>
      </c>
      <c r="B265" s="17" t="s">
        <v>407</v>
      </c>
      <c r="C265" s="16">
        <v>63</v>
      </c>
      <c r="G265" s="16">
        <v>265</v>
      </c>
      <c r="H265" s="17" t="s">
        <v>160</v>
      </c>
      <c r="I265" s="16">
        <v>61</v>
      </c>
    </row>
    <row r="266" spans="1:9">
      <c r="A266" s="16">
        <v>266</v>
      </c>
      <c r="B266" s="17" t="s">
        <v>513</v>
      </c>
      <c r="C266" s="16">
        <v>63</v>
      </c>
      <c r="G266" s="16">
        <v>266</v>
      </c>
      <c r="H266" s="17" t="s">
        <v>544</v>
      </c>
      <c r="I266" s="16">
        <v>61</v>
      </c>
    </row>
    <row r="267" spans="1:9" ht="30">
      <c r="A267" s="16">
        <v>267</v>
      </c>
      <c r="B267" s="17" t="s">
        <v>194</v>
      </c>
      <c r="C267" s="16">
        <v>61</v>
      </c>
      <c r="G267" s="16">
        <v>267</v>
      </c>
      <c r="H267" s="17" t="s">
        <v>98</v>
      </c>
      <c r="I267" s="16">
        <v>60</v>
      </c>
    </row>
    <row r="268" spans="1:9">
      <c r="A268" s="16">
        <v>268</v>
      </c>
      <c r="B268" s="17" t="s">
        <v>385</v>
      </c>
      <c r="C268" s="16">
        <v>61</v>
      </c>
      <c r="G268" s="16">
        <v>268</v>
      </c>
      <c r="H268" s="17" t="s">
        <v>121</v>
      </c>
      <c r="I268" s="16">
        <v>60</v>
      </c>
    </row>
    <row r="269" spans="1:9">
      <c r="A269" s="16">
        <v>269</v>
      </c>
      <c r="B269" s="17" t="s">
        <v>388</v>
      </c>
      <c r="C269" s="16">
        <v>61</v>
      </c>
      <c r="G269" s="16">
        <v>269</v>
      </c>
      <c r="H269" s="17" t="s">
        <v>123</v>
      </c>
      <c r="I269" s="16">
        <v>60</v>
      </c>
    </row>
    <row r="270" spans="1:9">
      <c r="A270" s="16">
        <v>270</v>
      </c>
      <c r="B270" s="17" t="s">
        <v>109</v>
      </c>
      <c r="C270" s="16">
        <v>60</v>
      </c>
      <c r="G270" s="16">
        <v>270</v>
      </c>
      <c r="H270" s="17" t="s">
        <v>166</v>
      </c>
      <c r="I270" s="16">
        <v>60</v>
      </c>
    </row>
    <row r="271" spans="1:9" ht="30">
      <c r="A271" s="16">
        <v>271</v>
      </c>
      <c r="B271" s="17" t="s">
        <v>122</v>
      </c>
      <c r="C271" s="16">
        <v>60</v>
      </c>
      <c r="G271" s="16">
        <v>271</v>
      </c>
      <c r="H271" s="17" t="s">
        <v>214</v>
      </c>
      <c r="I271" s="16">
        <v>60</v>
      </c>
    </row>
    <row r="272" spans="1:9" ht="30">
      <c r="A272" s="16">
        <v>272</v>
      </c>
      <c r="B272" s="17" t="s">
        <v>123</v>
      </c>
      <c r="C272" s="16">
        <v>60</v>
      </c>
      <c r="G272" s="16">
        <v>272</v>
      </c>
      <c r="H272" s="17" t="s">
        <v>220</v>
      </c>
      <c r="I272" s="16">
        <v>60</v>
      </c>
    </row>
    <row r="273" spans="1:9" ht="30">
      <c r="A273" s="16">
        <v>273</v>
      </c>
      <c r="B273" s="17" t="s">
        <v>124</v>
      </c>
      <c r="C273" s="16">
        <v>60</v>
      </c>
      <c r="G273" s="16">
        <v>273</v>
      </c>
      <c r="H273" s="17" t="s">
        <v>260</v>
      </c>
      <c r="I273" s="16">
        <v>60</v>
      </c>
    </row>
    <row r="274" spans="1:9">
      <c r="A274" s="16">
        <v>274</v>
      </c>
      <c r="B274" s="17" t="s">
        <v>135</v>
      </c>
      <c r="C274" s="16">
        <v>60</v>
      </c>
      <c r="G274" s="16">
        <v>274</v>
      </c>
      <c r="H274" s="17" t="s">
        <v>278</v>
      </c>
      <c r="I274" s="16">
        <v>60</v>
      </c>
    </row>
    <row r="275" spans="1:9" ht="30">
      <c r="A275" s="16">
        <v>275</v>
      </c>
      <c r="B275" s="17" t="s">
        <v>143</v>
      </c>
      <c r="C275" s="16">
        <v>60</v>
      </c>
      <c r="G275" s="16">
        <v>275</v>
      </c>
      <c r="H275" s="17" t="s">
        <v>286</v>
      </c>
      <c r="I275" s="16">
        <v>60</v>
      </c>
    </row>
    <row r="276" spans="1:9">
      <c r="A276" s="16">
        <v>276</v>
      </c>
      <c r="B276" s="17" t="s">
        <v>165</v>
      </c>
      <c r="C276" s="16">
        <v>60</v>
      </c>
      <c r="G276" s="16">
        <v>276</v>
      </c>
      <c r="H276" s="17" t="s">
        <v>307</v>
      </c>
      <c r="I276" s="16">
        <v>60</v>
      </c>
    </row>
    <row r="277" spans="1:9" ht="30">
      <c r="A277" s="16">
        <v>277</v>
      </c>
      <c r="B277" s="17" t="s">
        <v>171</v>
      </c>
      <c r="C277" s="16">
        <v>60</v>
      </c>
      <c r="G277" s="16">
        <v>277</v>
      </c>
      <c r="H277" s="17" t="s">
        <v>328</v>
      </c>
      <c r="I277" s="16">
        <v>60</v>
      </c>
    </row>
    <row r="278" spans="1:9" ht="30">
      <c r="A278" s="16">
        <v>278</v>
      </c>
      <c r="B278" s="17" t="s">
        <v>191</v>
      </c>
      <c r="C278" s="16">
        <v>60</v>
      </c>
      <c r="G278" s="16">
        <v>278</v>
      </c>
      <c r="H278" s="17" t="s">
        <v>340</v>
      </c>
      <c r="I278" s="16">
        <v>60</v>
      </c>
    </row>
    <row r="279" spans="1:9" ht="30">
      <c r="A279" s="16">
        <v>279</v>
      </c>
      <c r="B279" s="17" t="s">
        <v>200</v>
      </c>
      <c r="C279" s="16">
        <v>60</v>
      </c>
      <c r="G279" s="16">
        <v>279</v>
      </c>
      <c r="H279" s="17" t="s">
        <v>352</v>
      </c>
      <c r="I279" s="16">
        <v>60</v>
      </c>
    </row>
    <row r="280" spans="1:9">
      <c r="A280" s="16">
        <v>280</v>
      </c>
      <c r="B280" s="17" t="s">
        <v>206</v>
      </c>
      <c r="C280" s="16">
        <v>60</v>
      </c>
      <c r="G280" s="16">
        <v>280</v>
      </c>
      <c r="H280" s="17" t="s">
        <v>355</v>
      </c>
      <c r="I280" s="16">
        <v>60</v>
      </c>
    </row>
    <row r="281" spans="1:9" ht="30">
      <c r="A281" s="16">
        <v>281</v>
      </c>
      <c r="B281" s="17" t="s">
        <v>212</v>
      </c>
      <c r="C281" s="16">
        <v>60</v>
      </c>
      <c r="G281" s="16">
        <v>281</v>
      </c>
      <c r="H281" s="17" t="s">
        <v>367</v>
      </c>
      <c r="I281" s="16">
        <v>60</v>
      </c>
    </row>
    <row r="282" spans="1:9" ht="30">
      <c r="A282" s="16">
        <v>282</v>
      </c>
      <c r="B282" s="17" t="s">
        <v>217</v>
      </c>
      <c r="C282" s="16">
        <v>60</v>
      </c>
      <c r="G282" s="16">
        <v>282</v>
      </c>
      <c r="H282" s="17" t="s">
        <v>392</v>
      </c>
      <c r="I282" s="16">
        <v>60</v>
      </c>
    </row>
    <row r="283" spans="1:9">
      <c r="A283" s="16">
        <v>283</v>
      </c>
      <c r="B283" s="17" t="s">
        <v>238</v>
      </c>
      <c r="C283" s="16">
        <v>60</v>
      </c>
      <c r="G283" s="16">
        <v>283</v>
      </c>
      <c r="H283" s="17" t="s">
        <v>405</v>
      </c>
      <c r="I283" s="16">
        <v>60</v>
      </c>
    </row>
    <row r="284" spans="1:9" ht="30">
      <c r="A284" s="16">
        <v>284</v>
      </c>
      <c r="B284" s="17" t="s">
        <v>248</v>
      </c>
      <c r="C284" s="16">
        <v>60</v>
      </c>
      <c r="G284" s="16">
        <v>284</v>
      </c>
      <c r="H284" s="17" t="s">
        <v>423</v>
      </c>
      <c r="I284" s="16">
        <v>60</v>
      </c>
    </row>
    <row r="285" spans="1:9" ht="30">
      <c r="A285" s="16">
        <v>285</v>
      </c>
      <c r="B285" s="17" t="s">
        <v>276</v>
      </c>
      <c r="C285" s="16">
        <v>60</v>
      </c>
      <c r="G285" s="16">
        <v>285</v>
      </c>
      <c r="H285" s="17" t="s">
        <v>450</v>
      </c>
      <c r="I285" s="16">
        <v>60</v>
      </c>
    </row>
    <row r="286" spans="1:9">
      <c r="A286" s="16">
        <v>286</v>
      </c>
      <c r="B286" s="17" t="s">
        <v>286</v>
      </c>
      <c r="C286" s="16">
        <v>60</v>
      </c>
      <c r="G286" s="16">
        <v>286</v>
      </c>
      <c r="H286" s="17" t="s">
        <v>502</v>
      </c>
      <c r="I286" s="16">
        <v>60</v>
      </c>
    </row>
    <row r="287" spans="1:9" ht="30">
      <c r="A287" s="16">
        <v>287</v>
      </c>
      <c r="B287" s="17" t="s">
        <v>292</v>
      </c>
      <c r="C287" s="16">
        <v>60</v>
      </c>
      <c r="G287" s="16">
        <v>287</v>
      </c>
      <c r="H287" s="17" t="s">
        <v>504</v>
      </c>
      <c r="I287" s="16">
        <v>60</v>
      </c>
    </row>
    <row r="288" spans="1:9">
      <c r="A288" s="16">
        <v>288</v>
      </c>
      <c r="B288" s="17" t="s">
        <v>296</v>
      </c>
      <c r="C288" s="16">
        <v>60</v>
      </c>
      <c r="G288" s="16">
        <v>288</v>
      </c>
      <c r="H288" s="17" t="s">
        <v>509</v>
      </c>
      <c r="I288" s="16">
        <v>60</v>
      </c>
    </row>
    <row r="289" spans="1:9" ht="30">
      <c r="A289" s="16">
        <v>289</v>
      </c>
      <c r="B289" s="17" t="s">
        <v>305</v>
      </c>
      <c r="C289" s="16">
        <v>60</v>
      </c>
      <c r="G289" s="16">
        <v>289</v>
      </c>
      <c r="H289" s="17" t="s">
        <v>521</v>
      </c>
      <c r="I289" s="16">
        <v>60</v>
      </c>
    </row>
    <row r="290" spans="1:9">
      <c r="A290" s="16">
        <v>290</v>
      </c>
      <c r="B290" s="17" t="s">
        <v>318</v>
      </c>
      <c r="C290" s="16">
        <v>60</v>
      </c>
      <c r="G290" s="16">
        <v>290</v>
      </c>
      <c r="H290" s="17" t="s">
        <v>525</v>
      </c>
      <c r="I290" s="16">
        <v>60</v>
      </c>
    </row>
    <row r="291" spans="1:9">
      <c r="A291" s="16">
        <v>291</v>
      </c>
      <c r="B291" s="17" t="s">
        <v>328</v>
      </c>
      <c r="C291" s="16">
        <v>60</v>
      </c>
      <c r="G291" s="16">
        <v>291</v>
      </c>
      <c r="H291" s="17" t="s">
        <v>562</v>
      </c>
      <c r="I291" s="16">
        <v>60</v>
      </c>
    </row>
    <row r="292" spans="1:9">
      <c r="A292" s="16">
        <v>292</v>
      </c>
      <c r="B292" s="17" t="s">
        <v>350</v>
      </c>
      <c r="C292" s="16">
        <v>60</v>
      </c>
      <c r="G292" s="16">
        <v>292</v>
      </c>
      <c r="H292" s="17" t="s">
        <v>563</v>
      </c>
      <c r="I292" s="16">
        <v>60</v>
      </c>
    </row>
    <row r="293" spans="1:9" ht="30">
      <c r="A293" s="16">
        <v>293</v>
      </c>
      <c r="B293" s="17" t="s">
        <v>354</v>
      </c>
      <c r="C293" s="16">
        <v>60</v>
      </c>
      <c r="G293" s="16">
        <v>293</v>
      </c>
      <c r="H293" s="17" t="s">
        <v>569</v>
      </c>
      <c r="I293" s="16">
        <v>60</v>
      </c>
    </row>
    <row r="294" spans="1:9" ht="30">
      <c r="A294" s="16">
        <v>294</v>
      </c>
      <c r="B294" s="17" t="s">
        <v>360</v>
      </c>
      <c r="C294" s="16">
        <v>60</v>
      </c>
      <c r="G294" s="16">
        <v>294</v>
      </c>
      <c r="H294" s="17" t="s">
        <v>570</v>
      </c>
      <c r="I294" s="16">
        <v>60</v>
      </c>
    </row>
    <row r="295" spans="1:9" ht="30">
      <c r="A295" s="16">
        <v>295</v>
      </c>
      <c r="B295" s="17" t="s">
        <v>368</v>
      </c>
      <c r="C295" s="16">
        <v>60</v>
      </c>
      <c r="G295" s="16">
        <v>295</v>
      </c>
      <c r="H295" s="17" t="s">
        <v>584</v>
      </c>
      <c r="I295" s="16">
        <v>60</v>
      </c>
    </row>
    <row r="296" spans="1:9" ht="30">
      <c r="A296" s="16">
        <v>296</v>
      </c>
      <c r="B296" s="17" t="s">
        <v>369</v>
      </c>
      <c r="C296" s="16">
        <v>60</v>
      </c>
      <c r="G296" s="16">
        <v>296</v>
      </c>
      <c r="H296" s="17" t="s">
        <v>175</v>
      </c>
      <c r="I296" s="16">
        <v>58</v>
      </c>
    </row>
    <row r="297" spans="1:9" ht="30">
      <c r="A297" s="16">
        <v>297</v>
      </c>
      <c r="B297" s="17" t="s">
        <v>370</v>
      </c>
      <c r="C297" s="16">
        <v>60</v>
      </c>
      <c r="G297" s="16">
        <v>297</v>
      </c>
      <c r="H297" s="17" t="s">
        <v>180</v>
      </c>
      <c r="I297" s="16">
        <v>58</v>
      </c>
    </row>
    <row r="298" spans="1:9" ht="30">
      <c r="A298" s="16">
        <v>298</v>
      </c>
      <c r="B298" s="17" t="s">
        <v>378</v>
      </c>
      <c r="C298" s="16">
        <v>60</v>
      </c>
      <c r="G298" s="16">
        <v>298</v>
      </c>
      <c r="H298" s="17" t="s">
        <v>436</v>
      </c>
      <c r="I298" s="16">
        <v>58</v>
      </c>
    </row>
    <row r="299" spans="1:9" ht="30">
      <c r="A299" s="16">
        <v>299</v>
      </c>
      <c r="B299" s="17" t="s">
        <v>391</v>
      </c>
      <c r="C299" s="16">
        <v>60</v>
      </c>
      <c r="G299" s="16">
        <v>299</v>
      </c>
      <c r="H299" s="17" t="s">
        <v>565</v>
      </c>
      <c r="I299" s="16">
        <v>58</v>
      </c>
    </row>
    <row r="300" spans="1:9">
      <c r="A300" s="16">
        <v>300</v>
      </c>
      <c r="B300" s="17" t="s">
        <v>398</v>
      </c>
      <c r="C300" s="16">
        <v>60</v>
      </c>
      <c r="G300" s="16">
        <v>300</v>
      </c>
      <c r="H300" s="17" t="s">
        <v>384</v>
      </c>
      <c r="I300" s="16">
        <v>56</v>
      </c>
    </row>
    <row r="301" spans="1:9">
      <c r="A301" s="16">
        <v>301</v>
      </c>
      <c r="B301" s="17" t="s">
        <v>401</v>
      </c>
      <c r="C301" s="16">
        <v>60</v>
      </c>
      <c r="G301" s="16">
        <v>301</v>
      </c>
      <c r="H301" s="17" t="s">
        <v>408</v>
      </c>
      <c r="I301" s="16">
        <v>56</v>
      </c>
    </row>
    <row r="302" spans="1:9">
      <c r="A302" s="16">
        <v>302</v>
      </c>
      <c r="B302" s="17" t="s">
        <v>402</v>
      </c>
      <c r="C302" s="16">
        <v>60</v>
      </c>
      <c r="G302" s="16">
        <v>302</v>
      </c>
      <c r="H302" s="17" t="s">
        <v>536</v>
      </c>
      <c r="I302" s="16">
        <v>56</v>
      </c>
    </row>
    <row r="303" spans="1:9" ht="30">
      <c r="A303" s="16">
        <v>303</v>
      </c>
      <c r="B303" s="17" t="s">
        <v>414</v>
      </c>
      <c r="C303" s="16">
        <v>60</v>
      </c>
      <c r="G303" s="16">
        <v>303</v>
      </c>
      <c r="H303" s="17" t="s">
        <v>107</v>
      </c>
      <c r="I303" s="16">
        <v>55</v>
      </c>
    </row>
    <row r="304" spans="1:9" ht="30">
      <c r="A304" s="16">
        <v>304</v>
      </c>
      <c r="B304" s="17" t="s">
        <v>426</v>
      </c>
      <c r="C304" s="16">
        <v>60</v>
      </c>
      <c r="G304" s="16">
        <v>304</v>
      </c>
      <c r="H304" s="17" t="s">
        <v>119</v>
      </c>
      <c r="I304" s="16">
        <v>55</v>
      </c>
    </row>
    <row r="305" spans="1:9">
      <c r="A305" s="16">
        <v>305</v>
      </c>
      <c r="B305" s="17" t="s">
        <v>433</v>
      </c>
      <c r="C305" s="16">
        <v>60</v>
      </c>
      <c r="G305" s="16">
        <v>305</v>
      </c>
      <c r="H305" s="17" t="s">
        <v>133</v>
      </c>
      <c r="I305" s="16">
        <v>55</v>
      </c>
    </row>
    <row r="306" spans="1:9" ht="30">
      <c r="A306" s="16">
        <v>306</v>
      </c>
      <c r="B306" s="17" t="s">
        <v>452</v>
      </c>
      <c r="C306" s="16">
        <v>60</v>
      </c>
      <c r="G306" s="16">
        <v>306</v>
      </c>
      <c r="H306" s="17" t="s">
        <v>138</v>
      </c>
      <c r="I306" s="16">
        <v>55</v>
      </c>
    </row>
    <row r="307" spans="1:9" ht="30">
      <c r="A307" s="16">
        <v>307</v>
      </c>
      <c r="B307" s="17" t="s">
        <v>476</v>
      </c>
      <c r="C307" s="16">
        <v>60</v>
      </c>
      <c r="G307" s="16">
        <v>307</v>
      </c>
      <c r="H307" s="17" t="s">
        <v>145</v>
      </c>
      <c r="I307" s="16">
        <v>55</v>
      </c>
    </row>
    <row r="308" spans="1:9" ht="30">
      <c r="A308" s="16">
        <v>308</v>
      </c>
      <c r="B308" s="17" t="s">
        <v>486</v>
      </c>
      <c r="C308" s="16">
        <v>60</v>
      </c>
      <c r="G308" s="16">
        <v>308</v>
      </c>
      <c r="H308" s="17" t="s">
        <v>171</v>
      </c>
      <c r="I308" s="16">
        <v>55</v>
      </c>
    </row>
    <row r="309" spans="1:9" ht="30">
      <c r="A309" s="16">
        <v>309</v>
      </c>
      <c r="B309" s="17" t="s">
        <v>496</v>
      </c>
      <c r="C309" s="16">
        <v>60</v>
      </c>
      <c r="G309" s="16">
        <v>309</v>
      </c>
      <c r="H309" s="17" t="s">
        <v>176</v>
      </c>
      <c r="I309" s="16">
        <v>55</v>
      </c>
    </row>
    <row r="310" spans="1:9">
      <c r="A310" s="16">
        <v>310</v>
      </c>
      <c r="B310" s="17" t="s">
        <v>497</v>
      </c>
      <c r="C310" s="16">
        <v>60</v>
      </c>
      <c r="G310" s="16">
        <v>310</v>
      </c>
      <c r="H310" s="17" t="s">
        <v>207</v>
      </c>
      <c r="I310" s="16">
        <v>55</v>
      </c>
    </row>
    <row r="311" spans="1:9">
      <c r="A311" s="16">
        <v>311</v>
      </c>
      <c r="B311" s="17" t="s">
        <v>502</v>
      </c>
      <c r="C311" s="16">
        <v>60</v>
      </c>
      <c r="G311" s="16">
        <v>311</v>
      </c>
      <c r="H311" s="17" t="s">
        <v>208</v>
      </c>
      <c r="I311" s="16">
        <v>55</v>
      </c>
    </row>
    <row r="312" spans="1:9" ht="30">
      <c r="A312" s="16">
        <v>312</v>
      </c>
      <c r="B312" s="17" t="s">
        <v>504</v>
      </c>
      <c r="C312" s="16">
        <v>60</v>
      </c>
      <c r="G312" s="16">
        <v>312</v>
      </c>
      <c r="H312" s="17" t="s">
        <v>218</v>
      </c>
      <c r="I312" s="16">
        <v>55</v>
      </c>
    </row>
    <row r="313" spans="1:9">
      <c r="A313" s="16">
        <v>313</v>
      </c>
      <c r="B313" s="17" t="s">
        <v>510</v>
      </c>
      <c r="C313" s="16">
        <v>60</v>
      </c>
      <c r="G313" s="16">
        <v>313</v>
      </c>
      <c r="H313" s="17" t="s">
        <v>291</v>
      </c>
      <c r="I313" s="16">
        <v>55</v>
      </c>
    </row>
    <row r="314" spans="1:9">
      <c r="A314" s="16">
        <v>314</v>
      </c>
      <c r="B314" s="17" t="s">
        <v>522</v>
      </c>
      <c r="C314" s="16">
        <v>60</v>
      </c>
      <c r="G314" s="16">
        <v>314</v>
      </c>
      <c r="H314" s="17" t="s">
        <v>313</v>
      </c>
      <c r="I314" s="16">
        <v>55</v>
      </c>
    </row>
    <row r="315" spans="1:9" ht="30">
      <c r="A315" s="16">
        <v>315</v>
      </c>
      <c r="B315" s="17" t="s">
        <v>528</v>
      </c>
      <c r="C315" s="16">
        <v>60</v>
      </c>
      <c r="G315" s="16">
        <v>315</v>
      </c>
      <c r="H315" s="17" t="s">
        <v>330</v>
      </c>
      <c r="I315" s="16">
        <v>55</v>
      </c>
    </row>
    <row r="316" spans="1:9">
      <c r="A316" s="16">
        <v>316</v>
      </c>
      <c r="B316" s="17" t="s">
        <v>552</v>
      </c>
      <c r="C316" s="16">
        <v>60</v>
      </c>
      <c r="G316" s="16">
        <v>316</v>
      </c>
      <c r="H316" s="17" t="s">
        <v>396</v>
      </c>
      <c r="I316" s="16">
        <v>55</v>
      </c>
    </row>
    <row r="317" spans="1:9" ht="30">
      <c r="A317" s="16">
        <v>317</v>
      </c>
      <c r="B317" s="17" t="s">
        <v>576</v>
      </c>
      <c r="C317" s="16">
        <v>60</v>
      </c>
      <c r="G317" s="16">
        <v>317</v>
      </c>
      <c r="H317" s="17" t="s">
        <v>427</v>
      </c>
      <c r="I317" s="16">
        <v>55</v>
      </c>
    </row>
    <row r="318" spans="1:9" ht="45">
      <c r="A318" s="16">
        <v>318</v>
      </c>
      <c r="B318" s="17" t="s">
        <v>598</v>
      </c>
      <c r="C318" s="16">
        <v>60</v>
      </c>
      <c r="G318" s="16">
        <v>318</v>
      </c>
      <c r="H318" s="17" t="s">
        <v>445</v>
      </c>
      <c r="I318" s="16">
        <v>55</v>
      </c>
    </row>
    <row r="319" spans="1:9" ht="45">
      <c r="A319" s="16">
        <v>319</v>
      </c>
      <c r="B319" s="17" t="s">
        <v>599</v>
      </c>
      <c r="C319" s="16">
        <v>60</v>
      </c>
      <c r="G319" s="16">
        <v>319</v>
      </c>
      <c r="H319" s="17" t="s">
        <v>520</v>
      </c>
      <c r="I319" s="16">
        <v>55</v>
      </c>
    </row>
    <row r="320" spans="1:9">
      <c r="A320" s="16">
        <v>320</v>
      </c>
      <c r="B320" s="17" t="s">
        <v>130</v>
      </c>
      <c r="C320" s="16">
        <v>59</v>
      </c>
      <c r="G320" s="16">
        <v>320</v>
      </c>
      <c r="H320" s="17" t="s">
        <v>548</v>
      </c>
      <c r="I320" s="16">
        <v>55</v>
      </c>
    </row>
    <row r="321" spans="1:9" ht="30">
      <c r="A321" s="16">
        <v>321</v>
      </c>
      <c r="B321" s="17" t="s">
        <v>565</v>
      </c>
      <c r="C321" s="16">
        <v>59</v>
      </c>
      <c r="G321" s="16">
        <v>321</v>
      </c>
      <c r="H321" s="17" t="s">
        <v>568</v>
      </c>
      <c r="I321" s="16">
        <v>55</v>
      </c>
    </row>
    <row r="322" spans="1:9" ht="30">
      <c r="A322" s="16">
        <v>322</v>
      </c>
      <c r="B322" s="17" t="s">
        <v>155</v>
      </c>
      <c r="C322" s="16">
        <v>58</v>
      </c>
      <c r="G322" s="16">
        <v>322</v>
      </c>
      <c r="H322" s="17" t="s">
        <v>585</v>
      </c>
      <c r="I322" s="16">
        <v>55</v>
      </c>
    </row>
    <row r="323" spans="1:9">
      <c r="A323" s="16">
        <v>323</v>
      </c>
      <c r="B323" s="17" t="s">
        <v>240</v>
      </c>
      <c r="C323" s="16">
        <v>58</v>
      </c>
      <c r="G323" s="16">
        <v>323</v>
      </c>
      <c r="H323" s="17" t="s">
        <v>253</v>
      </c>
      <c r="I323" s="16">
        <v>52</v>
      </c>
    </row>
    <row r="324" spans="1:9">
      <c r="A324" s="16">
        <v>324</v>
      </c>
      <c r="B324" s="17" t="s">
        <v>431</v>
      </c>
      <c r="C324" s="16">
        <v>58</v>
      </c>
      <c r="G324" s="16">
        <v>324</v>
      </c>
      <c r="H324" s="17" t="s">
        <v>281</v>
      </c>
      <c r="I324" s="16">
        <v>52</v>
      </c>
    </row>
    <row r="325" spans="1:9">
      <c r="A325" s="16">
        <v>325</v>
      </c>
      <c r="B325" s="17" t="s">
        <v>137</v>
      </c>
      <c r="C325" s="16">
        <v>57</v>
      </c>
      <c r="G325" s="16">
        <v>325</v>
      </c>
      <c r="H325" s="17" t="s">
        <v>428</v>
      </c>
      <c r="I325" s="16">
        <v>51</v>
      </c>
    </row>
    <row r="326" spans="1:9">
      <c r="A326" s="16">
        <v>326</v>
      </c>
      <c r="B326" s="17" t="s">
        <v>103</v>
      </c>
      <c r="C326" s="16">
        <v>55</v>
      </c>
      <c r="G326" s="16">
        <v>326</v>
      </c>
      <c r="H326" s="17" t="s">
        <v>541</v>
      </c>
      <c r="I326" s="16">
        <v>51</v>
      </c>
    </row>
    <row r="327" spans="1:9" ht="30">
      <c r="A327" s="16">
        <v>327</v>
      </c>
      <c r="B327" s="17" t="s">
        <v>104</v>
      </c>
      <c r="C327" s="16">
        <v>55</v>
      </c>
      <c r="G327" s="16">
        <v>327</v>
      </c>
      <c r="H327" s="17" t="s">
        <v>102</v>
      </c>
      <c r="I327" s="16">
        <v>50</v>
      </c>
    </row>
    <row r="328" spans="1:9" ht="30">
      <c r="A328" s="16">
        <v>328</v>
      </c>
      <c r="B328" s="17" t="s">
        <v>139</v>
      </c>
      <c r="C328" s="16">
        <v>55</v>
      </c>
      <c r="G328" s="16">
        <v>328</v>
      </c>
      <c r="H328" s="17" t="s">
        <v>116</v>
      </c>
      <c r="I328" s="16">
        <v>50</v>
      </c>
    </row>
    <row r="329" spans="1:9">
      <c r="A329" s="16">
        <v>329</v>
      </c>
      <c r="B329" s="17" t="s">
        <v>141</v>
      </c>
      <c r="C329" s="16">
        <v>55</v>
      </c>
      <c r="G329" s="16">
        <v>329</v>
      </c>
      <c r="H329" s="17" t="s">
        <v>118</v>
      </c>
      <c r="I329" s="16">
        <v>50</v>
      </c>
    </row>
    <row r="330" spans="1:9" ht="30">
      <c r="A330" s="16">
        <v>330</v>
      </c>
      <c r="B330" s="17" t="s">
        <v>173</v>
      </c>
      <c r="C330" s="16">
        <v>55</v>
      </c>
      <c r="G330" s="16">
        <v>330</v>
      </c>
      <c r="H330" s="17" t="s">
        <v>127</v>
      </c>
      <c r="I330" s="16">
        <v>50</v>
      </c>
    </row>
    <row r="331" spans="1:9">
      <c r="A331" s="16">
        <v>331</v>
      </c>
      <c r="B331" s="17" t="s">
        <v>207</v>
      </c>
      <c r="C331" s="16">
        <v>55</v>
      </c>
      <c r="G331" s="16">
        <v>331</v>
      </c>
      <c r="H331" s="17" t="s">
        <v>152</v>
      </c>
      <c r="I331" s="16">
        <v>50</v>
      </c>
    </row>
    <row r="332" spans="1:9" ht="30">
      <c r="A332" s="16">
        <v>332</v>
      </c>
      <c r="B332" s="17" t="s">
        <v>253</v>
      </c>
      <c r="C332" s="16">
        <v>55</v>
      </c>
      <c r="G332" s="16">
        <v>332</v>
      </c>
      <c r="H332" s="17" t="s">
        <v>178</v>
      </c>
      <c r="I332" s="16">
        <v>50</v>
      </c>
    </row>
    <row r="333" spans="1:9">
      <c r="A333" s="16">
        <v>333</v>
      </c>
      <c r="B333" s="17" t="s">
        <v>255</v>
      </c>
      <c r="C333" s="16">
        <v>55</v>
      </c>
      <c r="G333" s="16">
        <v>333</v>
      </c>
      <c r="H333" s="17" t="s">
        <v>193</v>
      </c>
      <c r="I333" s="16">
        <v>50</v>
      </c>
    </row>
    <row r="334" spans="1:9" ht="30">
      <c r="A334" s="16">
        <v>334</v>
      </c>
      <c r="B334" s="17" t="s">
        <v>260</v>
      </c>
      <c r="C334" s="16">
        <v>55</v>
      </c>
      <c r="G334" s="16">
        <v>334</v>
      </c>
      <c r="H334" s="17" t="s">
        <v>197</v>
      </c>
      <c r="I334" s="16">
        <v>50</v>
      </c>
    </row>
    <row r="335" spans="1:9" ht="30">
      <c r="A335" s="16">
        <v>335</v>
      </c>
      <c r="B335" s="17" t="s">
        <v>281</v>
      </c>
      <c r="C335" s="16">
        <v>55</v>
      </c>
      <c r="G335" s="16">
        <v>335</v>
      </c>
      <c r="H335" s="17" t="s">
        <v>265</v>
      </c>
      <c r="I335" s="16">
        <v>50</v>
      </c>
    </row>
    <row r="336" spans="1:9" ht="30">
      <c r="A336" s="16">
        <v>336</v>
      </c>
      <c r="B336" s="17" t="s">
        <v>298</v>
      </c>
      <c r="C336" s="16">
        <v>55</v>
      </c>
      <c r="G336" s="16">
        <v>336</v>
      </c>
      <c r="H336" s="17" t="s">
        <v>276</v>
      </c>
      <c r="I336" s="16">
        <v>50</v>
      </c>
    </row>
    <row r="337" spans="1:9">
      <c r="A337" s="16">
        <v>337</v>
      </c>
      <c r="B337" s="17" t="s">
        <v>312</v>
      </c>
      <c r="C337" s="16">
        <v>55</v>
      </c>
      <c r="G337" s="16">
        <v>337</v>
      </c>
      <c r="H337" s="17" t="s">
        <v>277</v>
      </c>
      <c r="I337" s="16">
        <v>50</v>
      </c>
    </row>
    <row r="338" spans="1:9">
      <c r="A338" s="16">
        <v>338</v>
      </c>
      <c r="B338" s="17" t="s">
        <v>348</v>
      </c>
      <c r="C338" s="16">
        <v>55</v>
      </c>
      <c r="G338" s="16">
        <v>338</v>
      </c>
      <c r="H338" s="17" t="s">
        <v>299</v>
      </c>
      <c r="I338" s="16">
        <v>50</v>
      </c>
    </row>
    <row r="339" spans="1:9" ht="30">
      <c r="A339" s="16">
        <v>339</v>
      </c>
      <c r="B339" s="17" t="s">
        <v>600</v>
      </c>
      <c r="C339" s="16">
        <v>55</v>
      </c>
      <c r="G339" s="16">
        <v>339</v>
      </c>
      <c r="H339" s="17" t="s">
        <v>301</v>
      </c>
      <c r="I339" s="16">
        <v>50</v>
      </c>
    </row>
    <row r="340" spans="1:9">
      <c r="A340" s="16">
        <v>340</v>
      </c>
      <c r="B340" s="17" t="s">
        <v>438</v>
      </c>
      <c r="C340" s="16">
        <v>55</v>
      </c>
      <c r="G340" s="16">
        <v>340</v>
      </c>
      <c r="H340" s="17" t="s">
        <v>314</v>
      </c>
      <c r="I340" s="16">
        <v>50</v>
      </c>
    </row>
    <row r="341" spans="1:9">
      <c r="A341" s="16">
        <v>341</v>
      </c>
      <c r="B341" s="17" t="s">
        <v>461</v>
      </c>
      <c r="C341" s="16">
        <v>55</v>
      </c>
      <c r="G341" s="16">
        <v>341</v>
      </c>
      <c r="H341" s="17" t="s">
        <v>318</v>
      </c>
      <c r="I341" s="16">
        <v>50</v>
      </c>
    </row>
    <row r="342" spans="1:9" ht="30">
      <c r="A342" s="16">
        <v>342</v>
      </c>
      <c r="B342" s="17" t="s">
        <v>481</v>
      </c>
      <c r="C342" s="16">
        <v>55</v>
      </c>
      <c r="G342" s="16">
        <v>342</v>
      </c>
      <c r="H342" s="17" t="s">
        <v>347</v>
      </c>
      <c r="I342" s="16">
        <v>50</v>
      </c>
    </row>
    <row r="343" spans="1:9" ht="30">
      <c r="A343" s="16">
        <v>343</v>
      </c>
      <c r="B343" s="17" t="s">
        <v>491</v>
      </c>
      <c r="C343" s="16">
        <v>55</v>
      </c>
      <c r="G343" s="16">
        <v>343</v>
      </c>
      <c r="H343" s="17" t="s">
        <v>351</v>
      </c>
      <c r="I343" s="16">
        <v>50</v>
      </c>
    </row>
    <row r="344" spans="1:9">
      <c r="A344" s="16">
        <v>344</v>
      </c>
      <c r="B344" s="17" t="s">
        <v>493</v>
      </c>
      <c r="C344" s="16">
        <v>55</v>
      </c>
      <c r="G344" s="16">
        <v>344</v>
      </c>
      <c r="H344" s="17" t="s">
        <v>353</v>
      </c>
      <c r="I344" s="16">
        <v>50</v>
      </c>
    </row>
    <row r="345" spans="1:9">
      <c r="A345" s="16">
        <v>345</v>
      </c>
      <c r="B345" s="17" t="s">
        <v>508</v>
      </c>
      <c r="C345" s="16">
        <v>55</v>
      </c>
      <c r="G345" s="16">
        <v>345</v>
      </c>
      <c r="H345" s="17" t="s">
        <v>360</v>
      </c>
      <c r="I345" s="16">
        <v>50</v>
      </c>
    </row>
    <row r="346" spans="1:9">
      <c r="A346" s="16">
        <v>346</v>
      </c>
      <c r="B346" s="17" t="s">
        <v>533</v>
      </c>
      <c r="C346" s="16">
        <v>55</v>
      </c>
      <c r="G346" s="16">
        <v>346</v>
      </c>
      <c r="H346" s="17" t="s">
        <v>376</v>
      </c>
      <c r="I346" s="16">
        <v>50</v>
      </c>
    </row>
    <row r="347" spans="1:9" ht="30">
      <c r="A347" s="16">
        <v>347</v>
      </c>
      <c r="B347" s="17" t="s">
        <v>542</v>
      </c>
      <c r="C347" s="16">
        <v>55</v>
      </c>
      <c r="G347" s="16">
        <v>347</v>
      </c>
      <c r="H347" s="17" t="s">
        <v>610</v>
      </c>
      <c r="I347" s="16">
        <v>50</v>
      </c>
    </row>
    <row r="348" spans="1:9" ht="30">
      <c r="A348" s="16">
        <v>348</v>
      </c>
      <c r="B348" s="17" t="s">
        <v>575</v>
      </c>
      <c r="C348" s="16">
        <v>55</v>
      </c>
      <c r="G348" s="16">
        <v>348</v>
      </c>
      <c r="H348" s="17" t="s">
        <v>410</v>
      </c>
      <c r="I348" s="16">
        <v>50</v>
      </c>
    </row>
    <row r="349" spans="1:9">
      <c r="A349" s="16">
        <v>349</v>
      </c>
      <c r="B349" s="17" t="s">
        <v>413</v>
      </c>
      <c r="C349" s="16">
        <v>53</v>
      </c>
      <c r="G349" s="16">
        <v>349</v>
      </c>
      <c r="H349" s="17" t="s">
        <v>425</v>
      </c>
      <c r="I349" s="16">
        <v>50</v>
      </c>
    </row>
    <row r="350" spans="1:9" ht="30">
      <c r="A350" s="16">
        <v>350</v>
      </c>
      <c r="B350" s="17" t="s">
        <v>220</v>
      </c>
      <c r="C350" s="16">
        <v>52</v>
      </c>
      <c r="G350" s="16">
        <v>350</v>
      </c>
      <c r="H350" s="17" t="s">
        <v>441</v>
      </c>
      <c r="I350" s="16">
        <v>50</v>
      </c>
    </row>
    <row r="351" spans="1:9">
      <c r="A351" s="16">
        <v>351</v>
      </c>
      <c r="B351" s="17" t="s">
        <v>113</v>
      </c>
      <c r="C351" s="16">
        <v>50</v>
      </c>
      <c r="G351" s="16">
        <v>351</v>
      </c>
      <c r="H351" s="17" t="s">
        <v>443</v>
      </c>
      <c r="I351" s="16">
        <v>50</v>
      </c>
    </row>
    <row r="352" spans="1:9" ht="30">
      <c r="A352" s="16">
        <v>352</v>
      </c>
      <c r="B352" s="17" t="s">
        <v>117</v>
      </c>
      <c r="C352" s="16">
        <v>50</v>
      </c>
      <c r="G352" s="16">
        <v>352</v>
      </c>
      <c r="H352" s="17" t="s">
        <v>444</v>
      </c>
      <c r="I352" s="16">
        <v>50</v>
      </c>
    </row>
    <row r="353" spans="1:9">
      <c r="A353" s="16">
        <v>353</v>
      </c>
      <c r="B353" s="17" t="s">
        <v>121</v>
      </c>
      <c r="C353" s="16">
        <v>50</v>
      </c>
      <c r="G353" s="16">
        <v>353</v>
      </c>
      <c r="H353" s="17" t="s">
        <v>454</v>
      </c>
      <c r="I353" s="16">
        <v>50</v>
      </c>
    </row>
    <row r="354" spans="1:9" ht="30">
      <c r="A354" s="16">
        <v>354</v>
      </c>
      <c r="B354" s="17" t="s">
        <v>128</v>
      </c>
      <c r="C354" s="16">
        <v>50</v>
      </c>
      <c r="G354" s="16">
        <v>354</v>
      </c>
      <c r="H354" s="17" t="s">
        <v>470</v>
      </c>
      <c r="I354" s="16">
        <v>50</v>
      </c>
    </row>
    <row r="355" spans="1:9">
      <c r="A355" s="16">
        <v>355</v>
      </c>
      <c r="B355" s="17" t="s">
        <v>134</v>
      </c>
      <c r="C355" s="16">
        <v>50</v>
      </c>
      <c r="G355" s="16">
        <v>355</v>
      </c>
      <c r="H355" s="17" t="s">
        <v>482</v>
      </c>
      <c r="I355" s="16">
        <v>50</v>
      </c>
    </row>
    <row r="356" spans="1:9">
      <c r="A356" s="16">
        <v>356</v>
      </c>
      <c r="B356" s="17" t="s">
        <v>144</v>
      </c>
      <c r="C356" s="16">
        <v>50</v>
      </c>
      <c r="G356" s="16">
        <v>356</v>
      </c>
      <c r="H356" s="17" t="s">
        <v>495</v>
      </c>
      <c r="I356" s="16">
        <v>50</v>
      </c>
    </row>
    <row r="357" spans="1:9">
      <c r="A357" s="16">
        <v>357</v>
      </c>
      <c r="B357" s="17" t="s">
        <v>149</v>
      </c>
      <c r="C357" s="16">
        <v>50</v>
      </c>
      <c r="G357" s="16">
        <v>357</v>
      </c>
      <c r="H357" s="17" t="s">
        <v>519</v>
      </c>
      <c r="I357" s="16">
        <v>50</v>
      </c>
    </row>
    <row r="358" spans="1:9">
      <c r="A358" s="16">
        <v>358</v>
      </c>
      <c r="B358" s="17" t="s">
        <v>168</v>
      </c>
      <c r="C358" s="16">
        <v>50</v>
      </c>
      <c r="G358" s="16">
        <v>358</v>
      </c>
      <c r="H358" s="17" t="s">
        <v>523</v>
      </c>
      <c r="I358" s="16">
        <v>50</v>
      </c>
    </row>
    <row r="359" spans="1:9" ht="30">
      <c r="A359" s="16">
        <v>359</v>
      </c>
      <c r="B359" s="17" t="s">
        <v>169</v>
      </c>
      <c r="C359" s="16">
        <v>50</v>
      </c>
      <c r="G359" s="16">
        <v>359</v>
      </c>
      <c r="H359" s="17" t="s">
        <v>526</v>
      </c>
      <c r="I359" s="16">
        <v>50</v>
      </c>
    </row>
    <row r="360" spans="1:9" ht="30">
      <c r="A360" s="16">
        <v>360</v>
      </c>
      <c r="B360" s="17" t="s">
        <v>181</v>
      </c>
      <c r="C360" s="16">
        <v>50</v>
      </c>
      <c r="G360" s="16">
        <v>360</v>
      </c>
      <c r="H360" s="17" t="s">
        <v>558</v>
      </c>
      <c r="I360" s="16">
        <v>50</v>
      </c>
    </row>
    <row r="361" spans="1:9">
      <c r="A361" s="16">
        <v>361</v>
      </c>
      <c r="B361" s="17" t="s">
        <v>601</v>
      </c>
      <c r="C361" s="16">
        <v>50</v>
      </c>
      <c r="G361" s="16">
        <v>361</v>
      </c>
      <c r="H361" s="17" t="s">
        <v>567</v>
      </c>
      <c r="I361" s="16">
        <v>50</v>
      </c>
    </row>
    <row r="362" spans="1:9" ht="30">
      <c r="A362" s="16">
        <v>362</v>
      </c>
      <c r="B362" s="17" t="s">
        <v>602</v>
      </c>
      <c r="C362" s="16">
        <v>50</v>
      </c>
      <c r="G362" s="16">
        <v>362</v>
      </c>
      <c r="H362" s="17" t="s">
        <v>190</v>
      </c>
      <c r="I362" s="16">
        <v>48</v>
      </c>
    </row>
    <row r="363" spans="1:9" ht="45">
      <c r="A363" s="16">
        <v>363</v>
      </c>
      <c r="B363" s="17" t="s">
        <v>603</v>
      </c>
      <c r="C363" s="16">
        <v>50</v>
      </c>
      <c r="G363" s="16">
        <v>363</v>
      </c>
      <c r="H363" s="17" t="s">
        <v>321</v>
      </c>
      <c r="I363" s="16">
        <v>48</v>
      </c>
    </row>
    <row r="364" spans="1:9" ht="30">
      <c r="A364" s="16">
        <v>364</v>
      </c>
      <c r="B364" s="17" t="s">
        <v>604</v>
      </c>
      <c r="C364" s="16">
        <v>50</v>
      </c>
      <c r="G364" s="16">
        <v>364</v>
      </c>
      <c r="H364" s="17" t="s">
        <v>547</v>
      </c>
      <c r="I364" s="16">
        <v>48</v>
      </c>
    </row>
    <row r="365" spans="1:9" ht="30">
      <c r="A365" s="16">
        <v>365</v>
      </c>
      <c r="B365" s="17" t="s">
        <v>259</v>
      </c>
      <c r="C365" s="16">
        <v>50</v>
      </c>
      <c r="G365" s="16">
        <v>365</v>
      </c>
      <c r="H365" s="17" t="s">
        <v>270</v>
      </c>
      <c r="I365" s="16">
        <v>47</v>
      </c>
    </row>
    <row r="366" spans="1:9" ht="30">
      <c r="A366" s="16">
        <v>366</v>
      </c>
      <c r="B366" s="17" t="s">
        <v>271</v>
      </c>
      <c r="C366" s="16">
        <v>50</v>
      </c>
      <c r="G366" s="16">
        <v>366</v>
      </c>
      <c r="H366" s="17" t="s">
        <v>147</v>
      </c>
      <c r="I366" s="16">
        <v>46</v>
      </c>
    </row>
    <row r="367" spans="1:9" ht="30">
      <c r="A367" s="16">
        <v>367</v>
      </c>
      <c r="B367" s="17" t="s">
        <v>272</v>
      </c>
      <c r="C367" s="16">
        <v>50</v>
      </c>
      <c r="G367" s="16">
        <v>367</v>
      </c>
      <c r="H367" s="17" t="s">
        <v>112</v>
      </c>
      <c r="I367" s="16">
        <v>45</v>
      </c>
    </row>
    <row r="368" spans="1:9" ht="30">
      <c r="A368" s="16">
        <v>368</v>
      </c>
      <c r="B368" s="17" t="s">
        <v>273</v>
      </c>
      <c r="C368" s="16">
        <v>50</v>
      </c>
      <c r="G368" s="16">
        <v>368</v>
      </c>
      <c r="H368" s="17" t="s">
        <v>140</v>
      </c>
      <c r="I368" s="16">
        <v>45</v>
      </c>
    </row>
    <row r="369" spans="1:9">
      <c r="A369" s="16">
        <v>369</v>
      </c>
      <c r="B369" s="17" t="s">
        <v>308</v>
      </c>
      <c r="C369" s="16">
        <v>50</v>
      </c>
      <c r="G369" s="16">
        <v>369</v>
      </c>
      <c r="H369" s="17" t="s">
        <v>151</v>
      </c>
      <c r="I369" s="16">
        <v>45</v>
      </c>
    </row>
    <row r="370" spans="1:9" ht="30">
      <c r="A370" s="16">
        <v>370</v>
      </c>
      <c r="B370" s="17" t="s">
        <v>334</v>
      </c>
      <c r="C370" s="16">
        <v>50</v>
      </c>
      <c r="G370" s="16">
        <v>370</v>
      </c>
      <c r="H370" s="17" t="s">
        <v>159</v>
      </c>
      <c r="I370" s="16">
        <v>45</v>
      </c>
    </row>
    <row r="371" spans="1:9" ht="30">
      <c r="A371" s="16">
        <v>371</v>
      </c>
      <c r="B371" s="17" t="s">
        <v>339</v>
      </c>
      <c r="C371" s="16">
        <v>50</v>
      </c>
      <c r="G371" s="16">
        <v>371</v>
      </c>
      <c r="H371" s="17" t="s">
        <v>163</v>
      </c>
      <c r="I371" s="16">
        <v>45</v>
      </c>
    </row>
    <row r="372" spans="1:9" ht="30">
      <c r="A372" s="16">
        <v>372</v>
      </c>
      <c r="B372" s="17" t="s">
        <v>353</v>
      </c>
      <c r="C372" s="16">
        <v>50</v>
      </c>
      <c r="G372" s="16">
        <v>372</v>
      </c>
      <c r="H372" s="17" t="s">
        <v>202</v>
      </c>
      <c r="I372" s="16">
        <v>45</v>
      </c>
    </row>
    <row r="373" spans="1:9">
      <c r="A373" s="16">
        <v>373</v>
      </c>
      <c r="B373" s="17" t="s">
        <v>361</v>
      </c>
      <c r="C373" s="16">
        <v>50</v>
      </c>
      <c r="G373" s="16">
        <v>373</v>
      </c>
      <c r="H373" s="17" t="s">
        <v>204</v>
      </c>
      <c r="I373" s="16">
        <v>45</v>
      </c>
    </row>
    <row r="374" spans="1:9">
      <c r="A374" s="16">
        <v>374</v>
      </c>
      <c r="B374" s="17" t="s">
        <v>375</v>
      </c>
      <c r="C374" s="16">
        <v>50</v>
      </c>
      <c r="G374" s="16">
        <v>374</v>
      </c>
      <c r="H374" s="17" t="s">
        <v>225</v>
      </c>
      <c r="I374" s="16">
        <v>45</v>
      </c>
    </row>
    <row r="375" spans="1:9">
      <c r="A375" s="16">
        <v>375</v>
      </c>
      <c r="B375" s="17" t="s">
        <v>411</v>
      </c>
      <c r="C375" s="16">
        <v>50</v>
      </c>
      <c r="G375" s="16">
        <v>375</v>
      </c>
      <c r="H375" s="17" t="s">
        <v>252</v>
      </c>
      <c r="I375" s="16">
        <v>45</v>
      </c>
    </row>
    <row r="376" spans="1:9">
      <c r="A376" s="16">
        <v>376</v>
      </c>
      <c r="B376" s="17" t="s">
        <v>419</v>
      </c>
      <c r="C376" s="16">
        <v>50</v>
      </c>
      <c r="G376" s="16">
        <v>376</v>
      </c>
      <c r="H376" s="17" t="s">
        <v>254</v>
      </c>
      <c r="I376" s="16">
        <v>45</v>
      </c>
    </row>
    <row r="377" spans="1:9">
      <c r="A377" s="16">
        <v>377</v>
      </c>
      <c r="B377" s="17" t="s">
        <v>427</v>
      </c>
      <c r="C377" s="16">
        <v>50</v>
      </c>
      <c r="G377" s="16">
        <v>377</v>
      </c>
      <c r="H377" s="17" t="s">
        <v>331</v>
      </c>
      <c r="I377" s="16">
        <v>45</v>
      </c>
    </row>
    <row r="378" spans="1:9" ht="30">
      <c r="A378" s="16">
        <v>378</v>
      </c>
      <c r="B378" s="17" t="s">
        <v>451</v>
      </c>
      <c r="C378" s="16">
        <v>50</v>
      </c>
      <c r="G378" s="16">
        <v>378</v>
      </c>
      <c r="H378" s="17" t="s">
        <v>338</v>
      </c>
      <c r="I378" s="16">
        <v>45</v>
      </c>
    </row>
    <row r="379" spans="1:9">
      <c r="A379" s="16">
        <v>379</v>
      </c>
      <c r="B379" s="17" t="s">
        <v>453</v>
      </c>
      <c r="C379" s="16">
        <v>50</v>
      </c>
      <c r="G379" s="16">
        <v>379</v>
      </c>
      <c r="H379" s="17" t="s">
        <v>350</v>
      </c>
      <c r="I379" s="16">
        <v>45</v>
      </c>
    </row>
    <row r="380" spans="1:9" ht="30">
      <c r="A380" s="16">
        <v>380</v>
      </c>
      <c r="B380" s="17" t="s">
        <v>605</v>
      </c>
      <c r="C380" s="16">
        <v>50</v>
      </c>
      <c r="G380" s="16">
        <v>380</v>
      </c>
      <c r="H380" s="17" t="s">
        <v>393</v>
      </c>
      <c r="I380" s="16">
        <v>45</v>
      </c>
    </row>
    <row r="381" spans="1:9" ht="30">
      <c r="A381" s="16">
        <v>381</v>
      </c>
      <c r="B381" s="17" t="s">
        <v>606</v>
      </c>
      <c r="C381" s="16">
        <v>50</v>
      </c>
      <c r="G381" s="16">
        <v>381</v>
      </c>
      <c r="H381" s="17" t="s">
        <v>463</v>
      </c>
      <c r="I381" s="16">
        <v>45</v>
      </c>
    </row>
    <row r="382" spans="1:9" ht="30">
      <c r="A382" s="16">
        <v>382</v>
      </c>
      <c r="B382" s="17" t="s">
        <v>607</v>
      </c>
      <c r="C382" s="16">
        <v>50</v>
      </c>
      <c r="G382" s="16">
        <v>382</v>
      </c>
      <c r="H382" s="17" t="s">
        <v>465</v>
      </c>
      <c r="I382" s="16">
        <v>45</v>
      </c>
    </row>
    <row r="383" spans="1:9" ht="30">
      <c r="A383" s="16">
        <v>383</v>
      </c>
      <c r="B383" s="17" t="s">
        <v>608</v>
      </c>
      <c r="C383" s="16">
        <v>50</v>
      </c>
      <c r="G383" s="16">
        <v>383</v>
      </c>
      <c r="H383" s="17" t="s">
        <v>475</v>
      </c>
      <c r="I383" s="16">
        <v>45</v>
      </c>
    </row>
    <row r="384" spans="1:9" ht="30">
      <c r="A384" s="16">
        <v>384</v>
      </c>
      <c r="B384" s="17" t="s">
        <v>609</v>
      </c>
      <c r="C384" s="16">
        <v>50</v>
      </c>
      <c r="G384" s="16">
        <v>384</v>
      </c>
      <c r="H384" s="17" t="s">
        <v>478</v>
      </c>
      <c r="I384" s="16">
        <v>45</v>
      </c>
    </row>
    <row r="385" spans="1:9">
      <c r="A385" s="16">
        <v>385</v>
      </c>
      <c r="B385" s="17" t="s">
        <v>454</v>
      </c>
      <c r="C385" s="16">
        <v>50</v>
      </c>
      <c r="G385" s="16">
        <v>385</v>
      </c>
      <c r="H385" s="17" t="s">
        <v>534</v>
      </c>
      <c r="I385" s="16">
        <v>45</v>
      </c>
    </row>
    <row r="386" spans="1:9" ht="30">
      <c r="A386" s="16">
        <v>386</v>
      </c>
      <c r="B386" s="17" t="s">
        <v>456</v>
      </c>
      <c r="C386" s="16">
        <v>50</v>
      </c>
      <c r="G386" s="16">
        <v>386</v>
      </c>
      <c r="H386" s="17" t="s">
        <v>552</v>
      </c>
      <c r="I386" s="16">
        <v>45</v>
      </c>
    </row>
    <row r="387" spans="1:9" ht="30">
      <c r="A387" s="16">
        <v>387</v>
      </c>
      <c r="B387" s="17" t="s">
        <v>479</v>
      </c>
      <c r="C387" s="16">
        <v>50</v>
      </c>
      <c r="G387" s="16">
        <v>387</v>
      </c>
      <c r="H387" s="17" t="s">
        <v>572</v>
      </c>
      <c r="I387" s="16">
        <v>45</v>
      </c>
    </row>
    <row r="388" spans="1:9">
      <c r="A388" s="16">
        <v>388</v>
      </c>
      <c r="B388" s="17" t="s">
        <v>482</v>
      </c>
      <c r="C388" s="16">
        <v>50</v>
      </c>
      <c r="G388" s="16">
        <v>388</v>
      </c>
      <c r="H388" s="17" t="s">
        <v>174</v>
      </c>
      <c r="I388" s="16">
        <v>43</v>
      </c>
    </row>
    <row r="389" spans="1:9">
      <c r="A389" s="16">
        <v>389</v>
      </c>
      <c r="B389" s="17" t="s">
        <v>495</v>
      </c>
      <c r="C389" s="16">
        <v>50</v>
      </c>
      <c r="G389" s="16">
        <v>389</v>
      </c>
      <c r="H389" s="17" t="s">
        <v>505</v>
      </c>
      <c r="I389" s="16">
        <v>43</v>
      </c>
    </row>
    <row r="390" spans="1:9" ht="30">
      <c r="A390" s="16">
        <v>390</v>
      </c>
      <c r="B390" s="17" t="s">
        <v>503</v>
      </c>
      <c r="C390" s="16">
        <v>50</v>
      </c>
      <c r="G390" s="16">
        <v>390</v>
      </c>
      <c r="H390" s="17" t="s">
        <v>537</v>
      </c>
      <c r="I390" s="16">
        <v>43</v>
      </c>
    </row>
    <row r="391" spans="1:9">
      <c r="A391" s="16">
        <v>391</v>
      </c>
      <c r="B391" s="17" t="s">
        <v>523</v>
      </c>
      <c r="C391" s="16">
        <v>50</v>
      </c>
      <c r="G391" s="16">
        <v>391</v>
      </c>
      <c r="H391" s="17" t="s">
        <v>200</v>
      </c>
      <c r="I391" s="16">
        <v>42</v>
      </c>
    </row>
    <row r="392" spans="1:9">
      <c r="A392" s="16">
        <v>392</v>
      </c>
      <c r="B392" s="17" t="s">
        <v>537</v>
      </c>
      <c r="C392" s="16">
        <v>50</v>
      </c>
      <c r="G392" s="16">
        <v>392</v>
      </c>
      <c r="H392" s="17" t="s">
        <v>240</v>
      </c>
      <c r="I392" s="16">
        <v>42</v>
      </c>
    </row>
    <row r="393" spans="1:9">
      <c r="A393" s="16">
        <v>393</v>
      </c>
      <c r="B393" s="17" t="s">
        <v>555</v>
      </c>
      <c r="C393" s="16">
        <v>50</v>
      </c>
      <c r="G393" s="16">
        <v>393</v>
      </c>
      <c r="H393" s="17" t="s">
        <v>308</v>
      </c>
      <c r="I393" s="16">
        <v>41</v>
      </c>
    </row>
    <row r="394" spans="1:9" ht="30">
      <c r="A394" s="16">
        <v>394</v>
      </c>
      <c r="B394" s="17" t="s">
        <v>224</v>
      </c>
      <c r="C394" s="16">
        <v>49</v>
      </c>
      <c r="G394" s="16">
        <v>394</v>
      </c>
      <c r="H394" s="17" t="s">
        <v>600</v>
      </c>
      <c r="I394" s="16">
        <v>41</v>
      </c>
    </row>
    <row r="395" spans="1:9" ht="30">
      <c r="A395" s="16">
        <v>395</v>
      </c>
      <c r="B395" s="17" t="s">
        <v>245</v>
      </c>
      <c r="C395" s="16">
        <v>49</v>
      </c>
      <c r="G395" s="16">
        <v>395</v>
      </c>
      <c r="H395" s="17" t="s">
        <v>111</v>
      </c>
      <c r="I395" s="16">
        <v>40</v>
      </c>
    </row>
    <row r="396" spans="1:9" ht="30">
      <c r="A396" s="16">
        <v>396</v>
      </c>
      <c r="B396" s="17" t="s">
        <v>178</v>
      </c>
      <c r="C396" s="16">
        <v>48</v>
      </c>
      <c r="G396" s="16">
        <v>396</v>
      </c>
      <c r="H396" s="17" t="s">
        <v>128</v>
      </c>
      <c r="I396" s="16">
        <v>40</v>
      </c>
    </row>
    <row r="397" spans="1:9" ht="30">
      <c r="A397" s="16">
        <v>397</v>
      </c>
      <c r="B397" s="17" t="s">
        <v>190</v>
      </c>
      <c r="C397" s="16">
        <v>48</v>
      </c>
      <c r="G397" s="16">
        <v>397</v>
      </c>
      <c r="H397" s="17" t="s">
        <v>146</v>
      </c>
      <c r="I397" s="16">
        <v>40</v>
      </c>
    </row>
    <row r="398" spans="1:9" ht="30">
      <c r="A398" s="16">
        <v>398</v>
      </c>
      <c r="B398" s="17" t="s">
        <v>547</v>
      </c>
      <c r="C398" s="16">
        <v>48</v>
      </c>
      <c r="G398" s="16">
        <v>398</v>
      </c>
      <c r="H398" s="17" t="s">
        <v>217</v>
      </c>
      <c r="I398" s="16">
        <v>40</v>
      </c>
    </row>
    <row r="399" spans="1:9" ht="30">
      <c r="A399" s="16">
        <v>399</v>
      </c>
      <c r="B399" s="17" t="s">
        <v>610</v>
      </c>
      <c r="C399" s="16">
        <v>46</v>
      </c>
      <c r="G399" s="16">
        <v>399</v>
      </c>
      <c r="H399" s="17" t="s">
        <v>229</v>
      </c>
      <c r="I399" s="16">
        <v>40</v>
      </c>
    </row>
    <row r="400" spans="1:9">
      <c r="A400" s="16">
        <v>400</v>
      </c>
      <c r="B400" s="17" t="s">
        <v>108</v>
      </c>
      <c r="C400" s="16">
        <v>45</v>
      </c>
      <c r="G400" s="16">
        <v>400</v>
      </c>
      <c r="H400" s="17" t="s">
        <v>248</v>
      </c>
      <c r="I400" s="16">
        <v>40</v>
      </c>
    </row>
    <row r="401" spans="1:9">
      <c r="A401" s="16">
        <v>401</v>
      </c>
      <c r="B401" s="17" t="s">
        <v>118</v>
      </c>
      <c r="C401" s="16">
        <v>45</v>
      </c>
      <c r="G401" s="16">
        <v>401</v>
      </c>
      <c r="H401" s="17" t="s">
        <v>262</v>
      </c>
      <c r="I401" s="16">
        <v>40</v>
      </c>
    </row>
    <row r="402" spans="1:9" ht="30">
      <c r="A402" s="16">
        <v>402</v>
      </c>
      <c r="B402" s="17" t="s">
        <v>140</v>
      </c>
      <c r="C402" s="16">
        <v>45</v>
      </c>
      <c r="G402" s="16">
        <v>402</v>
      </c>
      <c r="H402" s="17" t="s">
        <v>296</v>
      </c>
      <c r="I402" s="16">
        <v>40</v>
      </c>
    </row>
    <row r="403" spans="1:9">
      <c r="A403" s="16">
        <v>403</v>
      </c>
      <c r="B403" s="17" t="s">
        <v>148</v>
      </c>
      <c r="C403" s="16">
        <v>45</v>
      </c>
      <c r="G403" s="16">
        <v>403</v>
      </c>
      <c r="H403" s="17" t="s">
        <v>305</v>
      </c>
      <c r="I403" s="16">
        <v>40</v>
      </c>
    </row>
    <row r="404" spans="1:9">
      <c r="A404" s="16">
        <v>404</v>
      </c>
      <c r="B404" s="17" t="s">
        <v>151</v>
      </c>
      <c r="C404" s="16">
        <v>45</v>
      </c>
      <c r="G404" s="16">
        <v>404</v>
      </c>
      <c r="H404" s="17" t="s">
        <v>349</v>
      </c>
      <c r="I404" s="16">
        <v>40</v>
      </c>
    </row>
    <row r="405" spans="1:9">
      <c r="A405" s="16">
        <v>405</v>
      </c>
      <c r="B405" s="17" t="s">
        <v>158</v>
      </c>
      <c r="C405" s="16">
        <v>45</v>
      </c>
      <c r="G405" s="16">
        <v>405</v>
      </c>
      <c r="H405" s="17" t="s">
        <v>375</v>
      </c>
      <c r="I405" s="16">
        <v>40</v>
      </c>
    </row>
    <row r="406" spans="1:9">
      <c r="A406" s="16">
        <v>406</v>
      </c>
      <c r="B406" s="17" t="s">
        <v>159</v>
      </c>
      <c r="C406" s="16">
        <v>45</v>
      </c>
      <c r="G406" s="16">
        <v>406</v>
      </c>
      <c r="H406" s="17" t="s">
        <v>386</v>
      </c>
      <c r="I406" s="16">
        <v>40</v>
      </c>
    </row>
    <row r="407" spans="1:9" ht="30">
      <c r="A407" s="16">
        <v>407</v>
      </c>
      <c r="B407" s="17" t="s">
        <v>163</v>
      </c>
      <c r="C407" s="16">
        <v>45</v>
      </c>
      <c r="G407" s="16">
        <v>407</v>
      </c>
      <c r="H407" s="17" t="s">
        <v>404</v>
      </c>
      <c r="I407" s="16">
        <v>40</v>
      </c>
    </row>
    <row r="408" spans="1:9">
      <c r="A408" s="16">
        <v>408</v>
      </c>
      <c r="B408" s="17" t="s">
        <v>185</v>
      </c>
      <c r="C408" s="16">
        <v>45</v>
      </c>
      <c r="G408" s="16">
        <v>408</v>
      </c>
      <c r="H408" s="17" t="s">
        <v>413</v>
      </c>
      <c r="I408" s="16">
        <v>40</v>
      </c>
    </row>
    <row r="409" spans="1:9">
      <c r="A409" s="16">
        <v>409</v>
      </c>
      <c r="B409" s="17" t="s">
        <v>204</v>
      </c>
      <c r="C409" s="16">
        <v>45</v>
      </c>
      <c r="G409" s="16">
        <v>409</v>
      </c>
      <c r="H409" s="17" t="s">
        <v>421</v>
      </c>
      <c r="I409" s="16">
        <v>40</v>
      </c>
    </row>
    <row r="410" spans="1:9" ht="30">
      <c r="A410" s="16">
        <v>410</v>
      </c>
      <c r="B410" s="17" t="s">
        <v>213</v>
      </c>
      <c r="C410" s="16">
        <v>45</v>
      </c>
      <c r="G410" s="16">
        <v>410</v>
      </c>
      <c r="H410" s="17" t="s">
        <v>426</v>
      </c>
      <c r="I410" s="16">
        <v>40</v>
      </c>
    </row>
    <row r="411" spans="1:9">
      <c r="A411" s="16">
        <v>411</v>
      </c>
      <c r="B411" s="17" t="s">
        <v>250</v>
      </c>
      <c r="C411" s="16">
        <v>45</v>
      </c>
      <c r="G411" s="16">
        <v>411</v>
      </c>
      <c r="H411" s="17" t="s">
        <v>435</v>
      </c>
      <c r="I411" s="16">
        <v>40</v>
      </c>
    </row>
    <row r="412" spans="1:9">
      <c r="A412" s="16">
        <v>412</v>
      </c>
      <c r="B412" s="17" t="s">
        <v>266</v>
      </c>
      <c r="C412" s="16">
        <v>45</v>
      </c>
      <c r="G412" s="16">
        <v>412</v>
      </c>
      <c r="H412" s="17" t="s">
        <v>447</v>
      </c>
      <c r="I412" s="16">
        <v>40</v>
      </c>
    </row>
    <row r="413" spans="1:9" ht="30">
      <c r="A413" s="16">
        <v>413</v>
      </c>
      <c r="B413" s="17" t="s">
        <v>280</v>
      </c>
      <c r="C413" s="16">
        <v>45</v>
      </c>
      <c r="G413" s="16">
        <v>413</v>
      </c>
      <c r="H413" s="17" t="s">
        <v>449</v>
      </c>
      <c r="I413" s="16">
        <v>40</v>
      </c>
    </row>
    <row r="414" spans="1:9" ht="30">
      <c r="A414" s="16">
        <v>414</v>
      </c>
      <c r="B414" s="17" t="s">
        <v>294</v>
      </c>
      <c r="C414" s="16">
        <v>45</v>
      </c>
      <c r="G414" s="16">
        <v>414</v>
      </c>
      <c r="H414" s="17" t="s">
        <v>456</v>
      </c>
      <c r="I414" s="16">
        <v>40</v>
      </c>
    </row>
    <row r="415" spans="1:9">
      <c r="A415" s="16">
        <v>415</v>
      </c>
      <c r="B415" s="17" t="s">
        <v>333</v>
      </c>
      <c r="C415" s="16">
        <v>45</v>
      </c>
      <c r="G415" s="16">
        <v>415</v>
      </c>
      <c r="H415" s="17" t="s">
        <v>469</v>
      </c>
      <c r="I415" s="16">
        <v>40</v>
      </c>
    </row>
    <row r="416" spans="1:9">
      <c r="A416" s="16">
        <v>416</v>
      </c>
      <c r="B416" s="17" t="s">
        <v>347</v>
      </c>
      <c r="C416" s="16">
        <v>45</v>
      </c>
      <c r="G416" s="16">
        <v>416</v>
      </c>
      <c r="H416" s="17" t="s">
        <v>471</v>
      </c>
      <c r="I416" s="16">
        <v>40</v>
      </c>
    </row>
    <row r="417" spans="1:9">
      <c r="A417" s="16">
        <v>417</v>
      </c>
      <c r="B417" s="17" t="s">
        <v>394</v>
      </c>
      <c r="C417" s="16">
        <v>45</v>
      </c>
      <c r="G417" s="16">
        <v>417</v>
      </c>
      <c r="H417" s="17" t="s">
        <v>496</v>
      </c>
      <c r="I417" s="16">
        <v>40</v>
      </c>
    </row>
    <row r="418" spans="1:9" ht="30">
      <c r="A418" s="16">
        <v>418</v>
      </c>
      <c r="B418" s="17" t="s">
        <v>475</v>
      </c>
      <c r="C418" s="16">
        <v>45</v>
      </c>
      <c r="G418" s="16">
        <v>418</v>
      </c>
      <c r="H418" s="17" t="s">
        <v>528</v>
      </c>
      <c r="I418" s="16">
        <v>40</v>
      </c>
    </row>
    <row r="419" spans="1:9" ht="30">
      <c r="A419" s="16">
        <v>419</v>
      </c>
      <c r="B419" s="17" t="s">
        <v>492</v>
      </c>
      <c r="C419" s="16">
        <v>45</v>
      </c>
      <c r="G419" s="16">
        <v>419</v>
      </c>
      <c r="H419" s="17" t="s">
        <v>533</v>
      </c>
      <c r="I419" s="16">
        <v>40</v>
      </c>
    </row>
    <row r="420" spans="1:9" ht="30">
      <c r="A420" s="16">
        <v>420</v>
      </c>
      <c r="B420" s="17" t="s">
        <v>519</v>
      </c>
      <c r="C420" s="16">
        <v>45</v>
      </c>
      <c r="G420" s="16">
        <v>420</v>
      </c>
      <c r="H420" s="17" t="s">
        <v>554</v>
      </c>
      <c r="I420" s="16">
        <v>40</v>
      </c>
    </row>
    <row r="421" spans="1:9" ht="30">
      <c r="A421" s="16">
        <v>421</v>
      </c>
      <c r="B421" s="17" t="s">
        <v>534</v>
      </c>
      <c r="C421" s="16">
        <v>45</v>
      </c>
      <c r="G421" s="16">
        <v>421</v>
      </c>
      <c r="H421" s="17" t="s">
        <v>237</v>
      </c>
      <c r="I421" s="16">
        <v>39</v>
      </c>
    </row>
    <row r="422" spans="1:9">
      <c r="A422" s="16">
        <v>422</v>
      </c>
      <c r="B422" s="17" t="s">
        <v>539</v>
      </c>
      <c r="C422" s="16">
        <v>45</v>
      </c>
      <c r="G422" s="16">
        <v>422</v>
      </c>
      <c r="H422" s="17" t="s">
        <v>142</v>
      </c>
      <c r="I422" s="16">
        <v>36</v>
      </c>
    </row>
    <row r="423" spans="1:9" ht="30">
      <c r="A423" s="16">
        <v>423</v>
      </c>
      <c r="B423" s="17" t="s">
        <v>577</v>
      </c>
      <c r="C423" s="16">
        <v>45</v>
      </c>
      <c r="G423" s="16">
        <v>423</v>
      </c>
      <c r="H423" s="17" t="s">
        <v>257</v>
      </c>
      <c r="I423" s="16">
        <v>36</v>
      </c>
    </row>
    <row r="424" spans="1:9" ht="30">
      <c r="A424" s="16">
        <v>424</v>
      </c>
      <c r="B424" s="17" t="s">
        <v>160</v>
      </c>
      <c r="C424" s="16">
        <v>44</v>
      </c>
      <c r="G424" s="16">
        <v>424</v>
      </c>
      <c r="H424" s="17" t="s">
        <v>576</v>
      </c>
      <c r="I424" s="16">
        <v>36</v>
      </c>
    </row>
    <row r="425" spans="1:9" ht="45">
      <c r="A425" s="16">
        <v>425</v>
      </c>
      <c r="B425" s="17" t="s">
        <v>478</v>
      </c>
      <c r="C425" s="16">
        <v>44</v>
      </c>
      <c r="G425" s="16">
        <v>425</v>
      </c>
      <c r="H425" s="17" t="s">
        <v>598</v>
      </c>
      <c r="I425" s="16">
        <v>36</v>
      </c>
    </row>
    <row r="426" spans="1:9" ht="45">
      <c r="A426" s="16">
        <v>426</v>
      </c>
      <c r="B426" s="17" t="s">
        <v>505</v>
      </c>
      <c r="C426" s="16">
        <v>44</v>
      </c>
      <c r="G426" s="16">
        <v>426</v>
      </c>
      <c r="H426" s="17" t="s">
        <v>599</v>
      </c>
      <c r="I426" s="16">
        <v>36</v>
      </c>
    </row>
    <row r="427" spans="1:9">
      <c r="A427" s="16">
        <v>427</v>
      </c>
      <c r="B427" s="17" t="s">
        <v>172</v>
      </c>
      <c r="C427" s="16">
        <v>43</v>
      </c>
      <c r="G427" s="16">
        <v>427</v>
      </c>
      <c r="H427" s="17" t="s">
        <v>144</v>
      </c>
      <c r="I427" s="16">
        <v>35</v>
      </c>
    </row>
    <row r="428" spans="1:9">
      <c r="A428" s="16">
        <v>428</v>
      </c>
      <c r="B428" s="17" t="s">
        <v>327</v>
      </c>
      <c r="C428" s="16">
        <v>43</v>
      </c>
      <c r="G428" s="16">
        <v>428</v>
      </c>
      <c r="H428" s="17" t="s">
        <v>158</v>
      </c>
      <c r="I428" s="16">
        <v>35</v>
      </c>
    </row>
    <row r="429" spans="1:9">
      <c r="A429" s="16">
        <v>429</v>
      </c>
      <c r="B429" s="17" t="s">
        <v>197</v>
      </c>
      <c r="C429" s="16">
        <v>41</v>
      </c>
      <c r="G429" s="16">
        <v>429</v>
      </c>
      <c r="H429" s="17" t="s">
        <v>167</v>
      </c>
      <c r="I429" s="16">
        <v>35</v>
      </c>
    </row>
    <row r="430" spans="1:9">
      <c r="A430" s="16">
        <v>430</v>
      </c>
      <c r="B430" s="17" t="s">
        <v>119</v>
      </c>
      <c r="C430" s="16">
        <v>40</v>
      </c>
      <c r="G430" s="16">
        <v>430</v>
      </c>
      <c r="H430" s="17" t="s">
        <v>172</v>
      </c>
      <c r="I430" s="16">
        <v>35</v>
      </c>
    </row>
    <row r="431" spans="1:9">
      <c r="A431" s="16">
        <v>431</v>
      </c>
      <c r="B431" s="17" t="s">
        <v>126</v>
      </c>
      <c r="C431" s="16">
        <v>40</v>
      </c>
      <c r="G431" s="16">
        <v>431</v>
      </c>
      <c r="H431" s="17" t="s">
        <v>173</v>
      </c>
      <c r="I431" s="16">
        <v>35</v>
      </c>
    </row>
    <row r="432" spans="1:9">
      <c r="A432" s="16">
        <v>432</v>
      </c>
      <c r="B432" s="17" t="s">
        <v>138</v>
      </c>
      <c r="C432" s="16">
        <v>40</v>
      </c>
      <c r="G432" s="16">
        <v>432</v>
      </c>
      <c r="H432" s="17" t="s">
        <v>181</v>
      </c>
      <c r="I432" s="16">
        <v>35</v>
      </c>
    </row>
    <row r="433" spans="1:9">
      <c r="A433" s="16">
        <v>433</v>
      </c>
      <c r="B433" s="17" t="s">
        <v>142</v>
      </c>
      <c r="C433" s="16">
        <v>40</v>
      </c>
      <c r="G433" s="16">
        <v>433</v>
      </c>
      <c r="H433" s="17" t="s">
        <v>255</v>
      </c>
      <c r="I433" s="16">
        <v>35</v>
      </c>
    </row>
    <row r="434" spans="1:9">
      <c r="A434" s="16">
        <v>434</v>
      </c>
      <c r="B434" s="17" t="s">
        <v>203</v>
      </c>
      <c r="C434" s="16">
        <v>40</v>
      </c>
      <c r="G434" s="16">
        <v>434</v>
      </c>
      <c r="H434" s="17" t="s">
        <v>294</v>
      </c>
      <c r="I434" s="16">
        <v>35</v>
      </c>
    </row>
    <row r="435" spans="1:9">
      <c r="A435" s="16">
        <v>435</v>
      </c>
      <c r="B435" s="17" t="s">
        <v>211</v>
      </c>
      <c r="C435" s="16">
        <v>40</v>
      </c>
      <c r="G435" s="16">
        <v>435</v>
      </c>
      <c r="H435" s="17" t="s">
        <v>300</v>
      </c>
      <c r="I435" s="16">
        <v>35</v>
      </c>
    </row>
    <row r="436" spans="1:9">
      <c r="A436" s="16">
        <v>436</v>
      </c>
      <c r="B436" s="17" t="s">
        <v>239</v>
      </c>
      <c r="C436" s="16">
        <v>40</v>
      </c>
      <c r="G436" s="16">
        <v>436</v>
      </c>
      <c r="H436" s="17" t="s">
        <v>332</v>
      </c>
      <c r="I436" s="16">
        <v>35</v>
      </c>
    </row>
    <row r="437" spans="1:9">
      <c r="A437" s="16">
        <v>437</v>
      </c>
      <c r="B437" s="17" t="s">
        <v>293</v>
      </c>
      <c r="C437" s="16">
        <v>40</v>
      </c>
      <c r="G437" s="16">
        <v>437</v>
      </c>
      <c r="H437" s="17" t="s">
        <v>348</v>
      </c>
      <c r="I437" s="16">
        <v>35</v>
      </c>
    </row>
    <row r="438" spans="1:9">
      <c r="A438" s="16">
        <v>438</v>
      </c>
      <c r="B438" s="17" t="s">
        <v>300</v>
      </c>
      <c r="C438" s="16">
        <v>40</v>
      </c>
      <c r="G438" s="16">
        <v>438</v>
      </c>
      <c r="H438" s="17" t="s">
        <v>391</v>
      </c>
      <c r="I438" s="16">
        <v>35</v>
      </c>
    </row>
    <row r="439" spans="1:9">
      <c r="A439" s="16">
        <v>439</v>
      </c>
      <c r="B439" s="17" t="s">
        <v>313</v>
      </c>
      <c r="C439" s="16">
        <v>40</v>
      </c>
      <c r="G439" s="16">
        <v>439</v>
      </c>
      <c r="H439" s="17" t="s">
        <v>395</v>
      </c>
      <c r="I439" s="16">
        <v>35</v>
      </c>
    </row>
    <row r="440" spans="1:9" ht="30">
      <c r="A440" s="16">
        <v>440</v>
      </c>
      <c r="B440" s="17" t="s">
        <v>320</v>
      </c>
      <c r="C440" s="16">
        <v>40</v>
      </c>
      <c r="G440" s="16">
        <v>440</v>
      </c>
      <c r="H440" s="17" t="s">
        <v>420</v>
      </c>
      <c r="I440" s="16">
        <v>35</v>
      </c>
    </row>
    <row r="441" spans="1:9">
      <c r="A441" s="16">
        <v>441</v>
      </c>
      <c r="B441" s="17" t="s">
        <v>345</v>
      </c>
      <c r="C441" s="16">
        <v>40</v>
      </c>
      <c r="G441" s="16">
        <v>441</v>
      </c>
      <c r="H441" s="17" t="s">
        <v>430</v>
      </c>
      <c r="I441" s="16">
        <v>35</v>
      </c>
    </row>
    <row r="442" spans="1:9" ht="30">
      <c r="A442" s="16">
        <v>442</v>
      </c>
      <c r="B442" s="17" t="s">
        <v>357</v>
      </c>
      <c r="C442" s="16">
        <v>40</v>
      </c>
      <c r="G442" s="16">
        <v>442</v>
      </c>
      <c r="H442" s="17" t="s">
        <v>476</v>
      </c>
      <c r="I442" s="16">
        <v>35</v>
      </c>
    </row>
    <row r="443" spans="1:9" ht="30">
      <c r="A443" s="16">
        <v>443</v>
      </c>
      <c r="B443" s="17" t="s">
        <v>374</v>
      </c>
      <c r="C443" s="16">
        <v>40</v>
      </c>
      <c r="G443" s="16">
        <v>443</v>
      </c>
      <c r="H443" s="17" t="s">
        <v>503</v>
      </c>
      <c r="I443" s="16">
        <v>35</v>
      </c>
    </row>
    <row r="444" spans="1:9">
      <c r="A444" s="16">
        <v>444</v>
      </c>
      <c r="B444" s="17" t="s">
        <v>379</v>
      </c>
      <c r="C444" s="16">
        <v>40</v>
      </c>
      <c r="G444" s="16">
        <v>444</v>
      </c>
      <c r="H444" s="17" t="s">
        <v>545</v>
      </c>
      <c r="I444" s="16">
        <v>35</v>
      </c>
    </row>
    <row r="445" spans="1:9">
      <c r="A445" s="16">
        <v>445</v>
      </c>
      <c r="B445" s="17" t="s">
        <v>408</v>
      </c>
      <c r="C445" s="16">
        <v>40</v>
      </c>
      <c r="G445" s="16">
        <v>445</v>
      </c>
      <c r="H445" s="17" t="s">
        <v>472</v>
      </c>
      <c r="I445" s="16">
        <v>34</v>
      </c>
    </row>
    <row r="446" spans="1:9" ht="30">
      <c r="A446" s="16">
        <v>446</v>
      </c>
      <c r="B446" s="17" t="s">
        <v>416</v>
      </c>
      <c r="C446" s="16">
        <v>40</v>
      </c>
      <c r="G446" s="16">
        <v>446</v>
      </c>
      <c r="H446" s="17" t="s">
        <v>136</v>
      </c>
      <c r="I446" s="16">
        <v>33</v>
      </c>
    </row>
    <row r="447" spans="1:9" ht="30">
      <c r="A447" s="16">
        <v>447</v>
      </c>
      <c r="B447" s="17" t="s">
        <v>450</v>
      </c>
      <c r="C447" s="16">
        <v>40</v>
      </c>
      <c r="G447" s="16">
        <v>447</v>
      </c>
      <c r="H447" s="17" t="s">
        <v>574</v>
      </c>
      <c r="I447" s="16">
        <v>33</v>
      </c>
    </row>
    <row r="448" spans="1:9">
      <c r="A448" s="16">
        <v>448</v>
      </c>
      <c r="B448" s="17" t="s">
        <v>464</v>
      </c>
      <c r="C448" s="16">
        <v>40</v>
      </c>
      <c r="G448" s="16">
        <v>448</v>
      </c>
      <c r="H448" s="17" t="s">
        <v>164</v>
      </c>
      <c r="I448" s="16">
        <v>32</v>
      </c>
    </row>
    <row r="449" spans="1:9" ht="30">
      <c r="A449" s="16">
        <v>449</v>
      </c>
      <c r="B449" s="17" t="s">
        <v>483</v>
      </c>
      <c r="C449" s="16">
        <v>40</v>
      </c>
      <c r="G449" s="16">
        <v>449</v>
      </c>
      <c r="H449" s="17" t="s">
        <v>269</v>
      </c>
      <c r="I449" s="16">
        <v>32</v>
      </c>
    </row>
    <row r="450" spans="1:9">
      <c r="A450" s="16">
        <v>450</v>
      </c>
      <c r="B450" s="17" t="s">
        <v>490</v>
      </c>
      <c r="C450" s="16">
        <v>40</v>
      </c>
      <c r="G450" s="16">
        <v>450</v>
      </c>
      <c r="H450" s="17" t="s">
        <v>130</v>
      </c>
      <c r="I450" s="16">
        <v>31</v>
      </c>
    </row>
    <row r="451" spans="1:9">
      <c r="A451" s="16">
        <v>451</v>
      </c>
      <c r="B451" s="17" t="s">
        <v>499</v>
      </c>
      <c r="C451" s="16">
        <v>40</v>
      </c>
      <c r="G451" s="16">
        <v>451</v>
      </c>
      <c r="H451" s="17" t="s">
        <v>542</v>
      </c>
      <c r="I451" s="16">
        <v>31</v>
      </c>
    </row>
    <row r="452" spans="1:9">
      <c r="A452" s="16">
        <v>452</v>
      </c>
      <c r="B452" s="17" t="s">
        <v>501</v>
      </c>
      <c r="C452" s="16">
        <v>40</v>
      </c>
      <c r="G452" s="16">
        <v>452</v>
      </c>
      <c r="H452" s="17" t="s">
        <v>113</v>
      </c>
      <c r="I452" s="16">
        <v>30</v>
      </c>
    </row>
    <row r="453" spans="1:9" ht="30">
      <c r="A453" s="16">
        <v>453</v>
      </c>
      <c r="B453" s="17" t="s">
        <v>509</v>
      </c>
      <c r="C453" s="16">
        <v>40</v>
      </c>
      <c r="G453" s="16">
        <v>453</v>
      </c>
      <c r="H453" s="17" t="s">
        <v>122</v>
      </c>
      <c r="I453" s="16">
        <v>30</v>
      </c>
    </row>
    <row r="454" spans="1:9">
      <c r="A454" s="16">
        <v>454</v>
      </c>
      <c r="B454" s="17" t="s">
        <v>518</v>
      </c>
      <c r="C454" s="16">
        <v>40</v>
      </c>
      <c r="G454" s="16">
        <v>454</v>
      </c>
      <c r="H454" s="17" t="s">
        <v>126</v>
      </c>
      <c r="I454" s="16">
        <v>30</v>
      </c>
    </row>
    <row r="455" spans="1:9">
      <c r="A455" s="16">
        <v>455</v>
      </c>
      <c r="B455" s="17" t="s">
        <v>524</v>
      </c>
      <c r="C455" s="16">
        <v>40</v>
      </c>
      <c r="G455" s="16">
        <v>455</v>
      </c>
      <c r="H455" s="17" t="s">
        <v>264</v>
      </c>
      <c r="I455" s="16">
        <v>30</v>
      </c>
    </row>
    <row r="456" spans="1:9" ht="30">
      <c r="A456" s="16">
        <v>456</v>
      </c>
      <c r="B456" s="17" t="s">
        <v>529</v>
      </c>
      <c r="C456" s="16">
        <v>40</v>
      </c>
      <c r="G456" s="16">
        <v>456</v>
      </c>
      <c r="H456" s="17" t="s">
        <v>315</v>
      </c>
      <c r="I456" s="16">
        <v>30</v>
      </c>
    </row>
    <row r="457" spans="1:9">
      <c r="A457" s="16">
        <v>457</v>
      </c>
      <c r="B457" s="17" t="s">
        <v>540</v>
      </c>
      <c r="C457" s="16">
        <v>40</v>
      </c>
      <c r="G457" s="16">
        <v>457</v>
      </c>
      <c r="H457" s="17" t="s">
        <v>320</v>
      </c>
      <c r="I457" s="16">
        <v>30</v>
      </c>
    </row>
    <row r="458" spans="1:9" ht="30">
      <c r="A458" s="16">
        <v>458</v>
      </c>
      <c r="B458" s="17" t="s">
        <v>560</v>
      </c>
      <c r="C458" s="16">
        <v>40</v>
      </c>
      <c r="G458" s="16">
        <v>458</v>
      </c>
      <c r="H458" s="17" t="s">
        <v>334</v>
      </c>
      <c r="I458" s="16">
        <v>30</v>
      </c>
    </row>
    <row r="459" spans="1:9">
      <c r="A459" s="16">
        <v>459</v>
      </c>
      <c r="B459" s="17" t="s">
        <v>567</v>
      </c>
      <c r="C459" s="16">
        <v>40</v>
      </c>
      <c r="G459" s="16">
        <v>459</v>
      </c>
      <c r="H459" s="17" t="s">
        <v>361</v>
      </c>
      <c r="I459" s="16">
        <v>30</v>
      </c>
    </row>
    <row r="460" spans="1:9" ht="30">
      <c r="A460" s="16">
        <v>460</v>
      </c>
      <c r="B460" s="17" t="s">
        <v>573</v>
      </c>
      <c r="C460" s="16">
        <v>40</v>
      </c>
      <c r="G460" s="16">
        <v>460</v>
      </c>
      <c r="H460" s="17" t="s">
        <v>390</v>
      </c>
      <c r="I460" s="16">
        <v>30</v>
      </c>
    </row>
    <row r="461" spans="1:9">
      <c r="A461" s="16">
        <v>461</v>
      </c>
      <c r="B461" s="17" t="s">
        <v>585</v>
      </c>
      <c r="C461" s="16">
        <v>40</v>
      </c>
      <c r="G461" s="16">
        <v>461</v>
      </c>
      <c r="H461" s="17" t="s">
        <v>394</v>
      </c>
      <c r="I461" s="16">
        <v>30</v>
      </c>
    </row>
    <row r="462" spans="1:9" ht="30">
      <c r="A462" s="16">
        <v>462</v>
      </c>
      <c r="B462" s="17" t="s">
        <v>154</v>
      </c>
      <c r="C462" s="16">
        <v>39</v>
      </c>
      <c r="G462" s="16">
        <v>462</v>
      </c>
      <c r="H462" s="17" t="s">
        <v>401</v>
      </c>
      <c r="I462" s="16">
        <v>30</v>
      </c>
    </row>
    <row r="463" spans="1:9" ht="30">
      <c r="A463" s="16">
        <v>463</v>
      </c>
      <c r="B463" s="17" t="s">
        <v>182</v>
      </c>
      <c r="C463" s="16">
        <v>39</v>
      </c>
      <c r="G463" s="16">
        <v>463</v>
      </c>
      <c r="H463" s="17" t="s">
        <v>464</v>
      </c>
      <c r="I463" s="16">
        <v>30</v>
      </c>
    </row>
    <row r="464" spans="1:9">
      <c r="A464" s="16">
        <v>464</v>
      </c>
      <c r="B464" s="17" t="s">
        <v>299</v>
      </c>
      <c r="C464" s="16">
        <v>38</v>
      </c>
      <c r="G464" s="16">
        <v>464</v>
      </c>
      <c r="H464" s="17" t="s">
        <v>473</v>
      </c>
      <c r="I464" s="16">
        <v>30</v>
      </c>
    </row>
    <row r="465" spans="1:9">
      <c r="A465" s="16">
        <v>465</v>
      </c>
      <c r="B465" s="17" t="s">
        <v>561</v>
      </c>
      <c r="C465" s="16">
        <v>38</v>
      </c>
      <c r="G465" s="16">
        <v>465</v>
      </c>
      <c r="H465" s="17" t="s">
        <v>486</v>
      </c>
      <c r="I465" s="16">
        <v>30</v>
      </c>
    </row>
    <row r="466" spans="1:9" ht="30">
      <c r="A466" s="16">
        <v>466</v>
      </c>
      <c r="B466" s="17" t="s">
        <v>584</v>
      </c>
      <c r="C466" s="16">
        <v>38</v>
      </c>
      <c r="G466" s="16">
        <v>466</v>
      </c>
      <c r="H466" s="17" t="s">
        <v>487</v>
      </c>
      <c r="I466" s="16">
        <v>30</v>
      </c>
    </row>
    <row r="467" spans="1:9">
      <c r="A467" s="16">
        <v>467</v>
      </c>
      <c r="B467" s="17" t="s">
        <v>302</v>
      </c>
      <c r="C467" s="16">
        <v>37</v>
      </c>
      <c r="G467" s="16">
        <v>467</v>
      </c>
      <c r="H467" s="17" t="s">
        <v>488</v>
      </c>
      <c r="I467" s="16">
        <v>30</v>
      </c>
    </row>
    <row r="468" spans="1:9">
      <c r="A468" s="16">
        <v>468</v>
      </c>
      <c r="B468" s="17" t="s">
        <v>164</v>
      </c>
      <c r="C468" s="16">
        <v>35</v>
      </c>
      <c r="G468" s="16">
        <v>468</v>
      </c>
      <c r="H468" s="17" t="s">
        <v>494</v>
      </c>
      <c r="I468" s="16">
        <v>30</v>
      </c>
    </row>
    <row r="469" spans="1:9">
      <c r="A469" s="16">
        <v>469</v>
      </c>
      <c r="B469" s="17" t="s">
        <v>192</v>
      </c>
      <c r="C469" s="16">
        <v>35</v>
      </c>
      <c r="G469" s="16">
        <v>469</v>
      </c>
      <c r="H469" s="17" t="s">
        <v>497</v>
      </c>
      <c r="I469" s="16">
        <v>30</v>
      </c>
    </row>
    <row r="470" spans="1:9">
      <c r="A470" s="16">
        <v>470</v>
      </c>
      <c r="B470" s="17" t="s">
        <v>201</v>
      </c>
      <c r="C470" s="16">
        <v>35</v>
      </c>
      <c r="G470" s="16">
        <v>470</v>
      </c>
      <c r="H470" s="17" t="s">
        <v>501</v>
      </c>
      <c r="I470" s="16">
        <v>30</v>
      </c>
    </row>
    <row r="471" spans="1:9">
      <c r="A471" s="16">
        <v>471</v>
      </c>
      <c r="B471" s="17" t="s">
        <v>208</v>
      </c>
      <c r="C471" s="16">
        <v>35</v>
      </c>
      <c r="G471" s="16">
        <v>471</v>
      </c>
      <c r="H471" s="17" t="s">
        <v>512</v>
      </c>
      <c r="I471" s="16">
        <v>30</v>
      </c>
    </row>
    <row r="472" spans="1:9" ht="30">
      <c r="A472" s="16">
        <v>472</v>
      </c>
      <c r="B472" s="17" t="s">
        <v>277</v>
      </c>
      <c r="C472" s="16">
        <v>35</v>
      </c>
      <c r="G472" s="16">
        <v>472</v>
      </c>
      <c r="H472" s="17" t="s">
        <v>514</v>
      </c>
      <c r="I472" s="16">
        <v>30</v>
      </c>
    </row>
    <row r="473" spans="1:9">
      <c r="A473" s="16">
        <v>473</v>
      </c>
      <c r="B473" s="17" t="s">
        <v>395</v>
      </c>
      <c r="C473" s="16">
        <v>35</v>
      </c>
      <c r="G473" s="16">
        <v>473</v>
      </c>
      <c r="H473" s="17" t="s">
        <v>516</v>
      </c>
      <c r="I473" s="16">
        <v>30</v>
      </c>
    </row>
    <row r="474" spans="1:9">
      <c r="A474" s="16">
        <v>474</v>
      </c>
      <c r="B474" s="17" t="s">
        <v>397</v>
      </c>
      <c r="C474" s="16">
        <v>35</v>
      </c>
      <c r="G474" s="16">
        <v>474</v>
      </c>
      <c r="H474" s="17" t="s">
        <v>517</v>
      </c>
      <c r="I474" s="16">
        <v>30</v>
      </c>
    </row>
    <row r="475" spans="1:9">
      <c r="A475" s="16">
        <v>475</v>
      </c>
      <c r="B475" s="17" t="s">
        <v>400</v>
      </c>
      <c r="C475" s="16">
        <v>35</v>
      </c>
      <c r="G475" s="16">
        <v>475</v>
      </c>
      <c r="H475" s="17" t="s">
        <v>571</v>
      </c>
      <c r="I475" s="16">
        <v>28</v>
      </c>
    </row>
    <row r="476" spans="1:9">
      <c r="A476" s="16">
        <v>476</v>
      </c>
      <c r="B476" s="17" t="s">
        <v>409</v>
      </c>
      <c r="C476" s="16">
        <v>35</v>
      </c>
      <c r="G476" s="16">
        <v>476</v>
      </c>
      <c r="H476" s="17" t="s">
        <v>203</v>
      </c>
      <c r="I476" s="16">
        <v>25</v>
      </c>
    </row>
    <row r="477" spans="1:9" ht="30">
      <c r="A477" s="16">
        <v>477</v>
      </c>
      <c r="B477" s="17" t="s">
        <v>420</v>
      </c>
      <c r="C477" s="16">
        <v>35</v>
      </c>
      <c r="G477" s="16">
        <v>477</v>
      </c>
      <c r="H477" s="17" t="s">
        <v>205</v>
      </c>
      <c r="I477" s="16">
        <v>25</v>
      </c>
    </row>
    <row r="478" spans="1:9" ht="30">
      <c r="A478" s="16">
        <v>478</v>
      </c>
      <c r="B478" s="17" t="s">
        <v>446</v>
      </c>
      <c r="C478" s="16">
        <v>35</v>
      </c>
      <c r="G478" s="16">
        <v>478</v>
      </c>
      <c r="H478" s="17" t="s">
        <v>256</v>
      </c>
      <c r="I478" s="16">
        <v>25</v>
      </c>
    </row>
    <row r="479" spans="1:9">
      <c r="A479" s="16">
        <v>479</v>
      </c>
      <c r="B479" s="17" t="s">
        <v>466</v>
      </c>
      <c r="C479" s="16">
        <v>35</v>
      </c>
      <c r="G479" s="16">
        <v>479</v>
      </c>
      <c r="H479" s="17" t="s">
        <v>302</v>
      </c>
      <c r="I479" s="16">
        <v>25</v>
      </c>
    </row>
    <row r="480" spans="1:9" ht="30">
      <c r="A480" s="16">
        <v>480</v>
      </c>
      <c r="B480" s="17" t="s">
        <v>532</v>
      </c>
      <c r="C480" s="16">
        <v>35</v>
      </c>
      <c r="G480" s="16">
        <v>480</v>
      </c>
      <c r="H480" s="17" t="s">
        <v>341</v>
      </c>
      <c r="I480" s="16">
        <v>25</v>
      </c>
    </row>
    <row r="481" spans="1:9">
      <c r="A481" s="16">
        <v>481</v>
      </c>
      <c r="B481" s="17" t="s">
        <v>545</v>
      </c>
      <c r="C481" s="16">
        <v>35</v>
      </c>
      <c r="G481" s="16">
        <v>481</v>
      </c>
      <c r="H481" s="17" t="s">
        <v>400</v>
      </c>
      <c r="I481" s="16">
        <v>25</v>
      </c>
    </row>
    <row r="482" spans="1:9">
      <c r="A482" s="16">
        <v>482</v>
      </c>
      <c r="B482" s="17" t="s">
        <v>386</v>
      </c>
      <c r="C482" s="16">
        <v>31</v>
      </c>
      <c r="G482" s="16">
        <v>482</v>
      </c>
      <c r="H482" s="17" t="s">
        <v>448</v>
      </c>
      <c r="I482" s="16">
        <v>25</v>
      </c>
    </row>
    <row r="483" spans="1:9">
      <c r="A483" s="16">
        <v>483</v>
      </c>
      <c r="B483" s="17" t="s">
        <v>170</v>
      </c>
      <c r="C483" s="16">
        <v>30</v>
      </c>
      <c r="G483" s="16">
        <v>483</v>
      </c>
      <c r="H483" s="17" t="s">
        <v>500</v>
      </c>
      <c r="I483" s="16">
        <v>25</v>
      </c>
    </row>
    <row r="484" spans="1:9">
      <c r="A484" s="16">
        <v>484</v>
      </c>
      <c r="B484" s="17" t="s">
        <v>236</v>
      </c>
      <c r="C484" s="16">
        <v>30</v>
      </c>
      <c r="G484" s="16">
        <v>484</v>
      </c>
      <c r="H484" s="17" t="s">
        <v>137</v>
      </c>
      <c r="I484" s="16">
        <v>23</v>
      </c>
    </row>
    <row r="485" spans="1:9">
      <c r="A485" s="16">
        <v>485</v>
      </c>
      <c r="B485" s="17" t="s">
        <v>278</v>
      </c>
      <c r="C485" s="16">
        <v>30</v>
      </c>
      <c r="G485" s="16">
        <v>485</v>
      </c>
      <c r="H485" s="17" t="s">
        <v>316</v>
      </c>
      <c r="I485" s="16">
        <v>23</v>
      </c>
    </row>
    <row r="486" spans="1:9">
      <c r="A486" s="16">
        <v>486</v>
      </c>
      <c r="B486" s="17" t="s">
        <v>291</v>
      </c>
      <c r="C486" s="16">
        <v>30</v>
      </c>
      <c r="G486" s="16">
        <v>486</v>
      </c>
      <c r="H486" s="17" t="s">
        <v>578</v>
      </c>
      <c r="I486" s="16">
        <v>23</v>
      </c>
    </row>
    <row r="487" spans="1:9">
      <c r="A487" s="16">
        <v>487</v>
      </c>
      <c r="B487" s="17" t="s">
        <v>301</v>
      </c>
      <c r="C487" s="16">
        <v>30</v>
      </c>
      <c r="G487" s="16">
        <v>487</v>
      </c>
      <c r="H487" s="17" t="s">
        <v>117</v>
      </c>
      <c r="I487" s="16">
        <v>20</v>
      </c>
    </row>
    <row r="488" spans="1:9">
      <c r="A488" s="16">
        <v>488</v>
      </c>
      <c r="B488" s="17" t="s">
        <v>355</v>
      </c>
      <c r="C488" s="16">
        <v>30</v>
      </c>
      <c r="G488" s="16">
        <v>488</v>
      </c>
      <c r="H488" s="17" t="s">
        <v>239</v>
      </c>
      <c r="I488" s="16">
        <v>20</v>
      </c>
    </row>
    <row r="489" spans="1:9" ht="30">
      <c r="A489" s="16">
        <v>489</v>
      </c>
      <c r="B489" s="17" t="s">
        <v>390</v>
      </c>
      <c r="C489" s="16">
        <v>30</v>
      </c>
      <c r="G489" s="16">
        <v>489</v>
      </c>
      <c r="H489" s="17" t="s">
        <v>287</v>
      </c>
      <c r="I489" s="16">
        <v>20</v>
      </c>
    </row>
    <row r="490" spans="1:9">
      <c r="A490" s="16">
        <v>490</v>
      </c>
      <c r="B490" s="17" t="s">
        <v>439</v>
      </c>
      <c r="C490" s="16">
        <v>30</v>
      </c>
      <c r="G490" s="16">
        <v>490</v>
      </c>
      <c r="H490" s="17" t="s">
        <v>466</v>
      </c>
      <c r="I490" s="16">
        <v>20</v>
      </c>
    </row>
    <row r="491" spans="1:9">
      <c r="A491" s="16">
        <v>491</v>
      </c>
      <c r="B491" s="17" t="s">
        <v>471</v>
      </c>
      <c r="C491" s="16">
        <v>30</v>
      </c>
      <c r="G491" s="16">
        <v>491</v>
      </c>
      <c r="H491" s="17" t="s">
        <v>490</v>
      </c>
      <c r="I491" s="16">
        <v>20</v>
      </c>
    </row>
    <row r="492" spans="1:9">
      <c r="A492" s="16">
        <v>492</v>
      </c>
      <c r="B492" s="17" t="s">
        <v>473</v>
      </c>
      <c r="C492" s="16">
        <v>30</v>
      </c>
      <c r="G492" s="16">
        <v>492</v>
      </c>
      <c r="H492" s="17" t="s">
        <v>532</v>
      </c>
      <c r="I492" s="16">
        <v>20</v>
      </c>
    </row>
    <row r="493" spans="1:9">
      <c r="A493" s="16">
        <v>493</v>
      </c>
      <c r="B493" s="17" t="s">
        <v>511</v>
      </c>
      <c r="C493" s="16">
        <v>30</v>
      </c>
      <c r="G493" s="16">
        <v>493</v>
      </c>
      <c r="H493" s="17" t="s">
        <v>535</v>
      </c>
      <c r="I493" s="16">
        <v>20</v>
      </c>
    </row>
    <row r="494" spans="1:9" ht="30">
      <c r="A494" s="16">
        <v>494</v>
      </c>
      <c r="B494" s="17" t="s">
        <v>517</v>
      </c>
      <c r="C494" s="16">
        <v>30</v>
      </c>
      <c r="G494" s="16">
        <v>494</v>
      </c>
      <c r="H494" s="17" t="s">
        <v>577</v>
      </c>
      <c r="I494" s="16">
        <v>20</v>
      </c>
    </row>
    <row r="495" spans="1:9">
      <c r="A495" s="16">
        <v>495</v>
      </c>
      <c r="B495" s="17" t="s">
        <v>435</v>
      </c>
      <c r="C495" s="16">
        <v>28</v>
      </c>
      <c r="G495" s="16">
        <v>495</v>
      </c>
      <c r="H495" s="17" t="s">
        <v>149</v>
      </c>
      <c r="I495" s="16">
        <v>15</v>
      </c>
    </row>
    <row r="496" spans="1:9">
      <c r="A496" s="16">
        <v>496</v>
      </c>
      <c r="B496" s="17" t="s">
        <v>99</v>
      </c>
      <c r="C496" s="16">
        <v>25</v>
      </c>
      <c r="G496" s="16">
        <v>496</v>
      </c>
      <c r="H496" s="17" t="s">
        <v>168</v>
      </c>
      <c r="I496" s="16">
        <v>15</v>
      </c>
    </row>
    <row r="497" spans="1:9" ht="30">
      <c r="A497" s="16">
        <v>497</v>
      </c>
      <c r="B497" s="17" t="s">
        <v>338</v>
      </c>
      <c r="C497" s="16">
        <v>25</v>
      </c>
      <c r="G497" s="16">
        <v>497</v>
      </c>
      <c r="H497" s="17" t="s">
        <v>283</v>
      </c>
      <c r="I497" s="16">
        <v>15</v>
      </c>
    </row>
    <row r="498" spans="1:9">
      <c r="A498" s="16">
        <v>498</v>
      </c>
      <c r="B498" s="17" t="s">
        <v>205</v>
      </c>
      <c r="C498" s="16">
        <v>20</v>
      </c>
      <c r="G498" s="16">
        <v>498</v>
      </c>
      <c r="H498" s="17" t="s">
        <v>411</v>
      </c>
      <c r="I498" s="16">
        <v>15</v>
      </c>
    </row>
    <row r="499" spans="1:9">
      <c r="A499" s="16">
        <v>499</v>
      </c>
      <c r="B499" s="17" t="s">
        <v>222</v>
      </c>
      <c r="C499" s="16">
        <v>20</v>
      </c>
      <c r="G499" s="16">
        <v>499</v>
      </c>
      <c r="H499" s="17" t="s">
        <v>479</v>
      </c>
      <c r="I499" s="16">
        <v>15</v>
      </c>
    </row>
    <row r="500" spans="1:9" ht="30">
      <c r="A500" s="16">
        <v>500</v>
      </c>
      <c r="B500" s="17" t="s">
        <v>335</v>
      </c>
      <c r="C500" s="16">
        <v>20</v>
      </c>
      <c r="G500" s="16">
        <v>500</v>
      </c>
      <c r="H500" s="17" t="s">
        <v>489</v>
      </c>
      <c r="I500" s="16">
        <v>15</v>
      </c>
    </row>
    <row r="501" spans="1:9">
      <c r="A501" s="16">
        <v>501</v>
      </c>
      <c r="B501" s="17" t="s">
        <v>367</v>
      </c>
      <c r="C501" s="16">
        <v>20</v>
      </c>
      <c r="G501" s="16">
        <v>501</v>
      </c>
      <c r="H501" s="17" t="s">
        <v>575</v>
      </c>
      <c r="I501" s="16">
        <v>15</v>
      </c>
    </row>
    <row r="502" spans="1:9">
      <c r="A502" s="16">
        <v>502</v>
      </c>
      <c r="B502" s="17" t="s">
        <v>405</v>
      </c>
      <c r="C502" s="16">
        <v>20</v>
      </c>
      <c r="G502" s="16">
        <v>502</v>
      </c>
      <c r="H502" s="17" t="s">
        <v>134</v>
      </c>
      <c r="I502" s="16">
        <v>10</v>
      </c>
    </row>
    <row r="503" spans="1:9">
      <c r="A503" s="16">
        <v>503</v>
      </c>
      <c r="B503" s="17" t="s">
        <v>477</v>
      </c>
      <c r="C503" s="16">
        <v>20</v>
      </c>
      <c r="G503" s="16">
        <v>503</v>
      </c>
      <c r="H503" s="17" t="s">
        <v>539</v>
      </c>
      <c r="I503" s="16">
        <v>10</v>
      </c>
    </row>
    <row r="504" spans="1:9" ht="30">
      <c r="A504" s="16">
        <v>504</v>
      </c>
      <c r="B504" s="17" t="s">
        <v>189</v>
      </c>
      <c r="C504" s="16">
        <v>10</v>
      </c>
      <c r="G504" s="16">
        <v>504</v>
      </c>
      <c r="H504" s="17" t="s">
        <v>377</v>
      </c>
      <c r="I504" s="16">
        <v>5</v>
      </c>
    </row>
    <row r="505" spans="1:9">
      <c r="A505" s="16">
        <v>505</v>
      </c>
      <c r="B505" s="17" t="s">
        <v>469</v>
      </c>
      <c r="C505" s="16">
        <v>1</v>
      </c>
      <c r="G505" s="16">
        <v>505</v>
      </c>
      <c r="H505" s="17" t="s">
        <v>477</v>
      </c>
      <c r="I505" s="16">
        <v>5</v>
      </c>
    </row>
  </sheetData>
  <hyperlinks>
    <hyperlink ref="B1" r:id="rId1" display="http://www.psypokes.com/dex/psydex/242/stats"/>
    <hyperlink ref="B2" r:id="rId2" display="http://www.psypokes.com/dex/psydex/113/stats"/>
    <hyperlink ref="B3" r:id="rId3" display="http://www.psypokes.com/dex/psydex/202/stats"/>
    <hyperlink ref="B4" r:id="rId4" display="http://www.psypokes.com/dex/psydex/321/stats"/>
    <hyperlink ref="B5" r:id="rId5" display="http://www.psypokes.com/dex/psydex/143/stats"/>
    <hyperlink ref="B6" r:id="rId6" display="http://www.psypokes.com/dex/psydex/426/stats"/>
    <hyperlink ref="B7" r:id="rId7" display="http://www.psypokes.com/dex/psydex/487/stats"/>
    <hyperlink ref="B8" r:id="rId8" display="http://www.psypokes.com/dex/psydex/487_origin/stats"/>
    <hyperlink ref="B9" r:id="rId9" display="http://www.psypokes.com/dex/psydex/289/stats"/>
    <hyperlink ref="B10" r:id="rId10" display="http://www.psypokes.com/dex/psydex/297/stats"/>
    <hyperlink ref="B11" r:id="rId11" display="http://www.psypokes.com/dex/psydex/040/stats"/>
    <hyperlink ref="B12" r:id="rId12" display="http://www.psypokes.com/dex/psydex/446/stats"/>
    <hyperlink ref="B13" r:id="rId13" display="http://www.psypokes.com/dex/psydex/131/stats"/>
    <hyperlink ref="B14" r:id="rId14" display="http://www.psypokes.com/dex/psydex/134/stats"/>
    <hyperlink ref="B15" r:id="rId15" display="http://www.psypokes.com/dex/psydex/320/stats"/>
    <hyperlink ref="B16" r:id="rId16" display="http://www.psypokes.com/dex/psydex/171/stats"/>
    <hyperlink ref="B17" r:id="rId17" display="http://www.psypokes.com/dex/psydex/493/stats"/>
    <hyperlink ref="B18" r:id="rId18" display="http://www.psypokes.com/dex/psydex/488/stats"/>
    <hyperlink ref="B19" r:id="rId19" display="http://www.psypokes.com/dex/psydex/244/stats"/>
    <hyperlink ref="B20" r:id="rId20" display="http://www.psypokes.com/dex/psydex/039/stats"/>
    <hyperlink ref="B21" r:id="rId21" display="http://www.psypokes.com/dex/psydex/464/stats"/>
    <hyperlink ref="B22" r:id="rId22" display="http://www.psypokes.com/dex/psydex/423/stats"/>
    <hyperlink ref="B23" r:id="rId23" display="http://www.psypokes.com/dex/psydex/463/stats"/>
    <hyperlink ref="B24" r:id="rId24" display="http://www.psypokes.com/dex/psydex/473/stats"/>
    <hyperlink ref="B25" r:id="rId25" display="http://www.psypokes.com/dex/psydex/486/stats"/>
    <hyperlink ref="B26" r:id="rId26" display="http://www.psypokes.com/dex/psydex/365/stats"/>
    <hyperlink ref="B27" r:id="rId27" display="http://www.psypokes.com/dex/psydex/340/stats"/>
    <hyperlink ref="B28" r:id="rId28" display="http://www.psypokes.com/dex/psydex/445/stats"/>
    <hyperlink ref="B29" r:id="rId29" display="http://www.psypokes.com/dex/psydex/450/stats"/>
    <hyperlink ref="B30" r:id="rId30" display="http://www.psypokes.com/dex/psydex/250/stats"/>
    <hyperlink ref="B31" r:id="rId31" display="http://www.psypokes.com/dex/psydex/249/stats"/>
    <hyperlink ref="B32" r:id="rId32" display="http://www.psypokes.com/dex/psydex/150/stats"/>
    <hyperlink ref="B33" r:id="rId33" display="http://www.psypokes.com/dex/psydex/115/stats"/>
    <hyperlink ref="B34" r:id="rId34" display="http://www.psypokes.com/dex/psydex/089/stats"/>
    <hyperlink ref="B35" r:id="rId35" display="http://www.psypokes.com/dex/psydex/384/stats"/>
    <hyperlink ref="B36" r:id="rId36" display="http://www.psypokes.com/dex/psydex/112/stats"/>
    <hyperlink ref="B37" r:id="rId37" display="http://www.psypokes.com/dex/psydex/295/stats"/>
    <hyperlink ref="B38" r:id="rId38" display="http://www.psypokes.com/dex/psydex/435/stats"/>
    <hyperlink ref="B39" r:id="rId39" display="http://www.psypokes.com/dex/psydex/184/stats"/>
    <hyperlink ref="B40" r:id="rId40" display="http://www.psypokes.com/dex/psydex/251/stats"/>
    <hyperlink ref="B41" r:id="rId41" display="http://www.psypokes.com/dex/psydex/483/stats"/>
    <hyperlink ref="B42" r:id="rId42" display="http://www.psypokes.com/dex/psydex/206/stats"/>
    <hyperlink ref="B43" r:id="rId43" display="http://www.psypokes.com/dex/psydex/383/stats"/>
    <hyperlink ref="B44" r:id="rId44" display="http://www.psypokes.com/dex/psydex/440/stats"/>
    <hyperlink ref="B45" r:id="rId45" display="http://www.psypokes.com/dex/psydex/430/stats"/>
    <hyperlink ref="B46" r:id="rId46" display="http://www.psypokes.com/dex/psydex/385/stats"/>
    <hyperlink ref="B47" r:id="rId47" display="http://www.psypokes.com/dex/psydex/382/stats"/>
    <hyperlink ref="B48" r:id="rId48" display="http://www.psypokes.com/dex/psydex/490/stats"/>
    <hyperlink ref="B49" r:id="rId49" display="http://www.psypokes.com/dex/psydex/151/stats"/>
    <hyperlink ref="B50" r:id="rId50" display="http://www.psypokes.com/dex/psydex/164/stats"/>
    <hyperlink ref="B51" r:id="rId51" display="http://www.psypokes.com/dex/psydex/221/stats"/>
    <hyperlink ref="B52" r:id="rId52" display="http://www.psypokes.com/dex/psydex/369/stats"/>
    <hyperlink ref="B53" r:id="rId53" display="http://www.psypokes.com/dex/psydex/492/stats"/>
    <hyperlink ref="B54" r:id="rId54" display="http://www.psypokes.com/dex/psydex/492_sky/stats"/>
    <hyperlink ref="B55" r:id="rId55" display="http://www.psypokes.com/dex/psydex/245/stats"/>
    <hyperlink ref="B56" r:id="rId56" display="http://www.psypokes.com/dex/psydex/317/stats"/>
    <hyperlink ref="B57" r:id="rId57" display="http://www.psypokes.com/dex/psydex/260/stats"/>
    <hyperlink ref="B58" r:id="rId58" display="http://www.psypokes.com/dex/psydex/465/stats"/>
    <hyperlink ref="B59" r:id="rId59" display="http://www.psypokes.com/dex/psydex/248/stats"/>
    <hyperlink ref="B60" r:id="rId60" display="http://www.psypokes.com/dex/psydex/357/stats"/>
    <hyperlink ref="B61" r:id="rId61" display="http://www.psypokes.com/dex/psydex/409/stats"/>
    <hyperlink ref="B62" r:id="rId62" display="http://www.psypokes.com/dex/psydex/036/stats"/>
    <hyperlink ref="B63" r:id="rId63" display="http://www.psypokes.com/dex/psydex/103/stats"/>
    <hyperlink ref="B64" r:id="rId64" display="http://www.psypokes.com/dex/psydex/130/stats"/>
    <hyperlink ref="B65" r:id="rId65" display="http://www.psypokes.com/dex/psydex/350/stats"/>
    <hyperlink ref="B66" r:id="rId66" display="http://www.psypokes.com/dex/psydex/241/stats"/>
    <hyperlink ref="B67" r:id="rId67" display="http://www.psypokes.com/dex/psydex/195/stats"/>
    <hyperlink ref="B68" r:id="rId68" display="http://www.psypokes.com/dex/psydex/373/stats"/>
    <hyperlink ref="B69" r:id="rId69" display="http://www.psypokes.com/dex/psydex/080/stats"/>
    <hyperlink ref="B70" r:id="rId70" display="http://www.psypokes.com/dex/psydex/199/stats"/>
    <hyperlink ref="B71" r:id="rId71" display="http://www.psypokes.com/dex/psydex/389/stats"/>
    <hyperlink ref="B72" r:id="rId72" display="http://www.psypokes.com/dex/psydex/197/stats"/>
    <hyperlink ref="B73" r:id="rId73" display="http://www.psypokes.com/dex/psydex/360/stats"/>
    <hyperlink ref="B74" r:id="rId74" display="http://www.psypokes.com/dex/psydex/149/stats"/>
    <hyperlink ref="B75" r:id="rId75" display="http://www.psypokes.com/dex/psydex/485/stats"/>
    <hyperlink ref="B76" r:id="rId76" display="http://www.psypokes.com/dex/psydex/460/stats"/>
    <hyperlink ref="B77" r:id="rId77" display="http://www.psypokes.com/dex/psydex/181/stats"/>
    <hyperlink ref="B78" r:id="rId78" display="http://www.psypokes.com/dex/psydex/059/stats"/>
    <hyperlink ref="B79" r:id="rId79" display="http://www.psypokes.com/dex/psydex/144/stats"/>
    <hyperlink ref="B80" r:id="rId80" display="http://www.psypokes.com/dex/psydex/087/stats"/>
    <hyperlink ref="B81" r:id="rId81" display="http://www.psypokes.com/dex/psydex/232/stats"/>
    <hyperlink ref="B82" r:id="rId82" display="http://www.psypokes.com/dex/psydex/425/stats"/>
    <hyperlink ref="B83" r:id="rId83" display="http://www.psypokes.com/dex/psydex/210/stats"/>
    <hyperlink ref="B84" r:id="rId84" display="http://www.psypokes.com/dex/psydex/174/stats"/>
    <hyperlink ref="B85" r:id="rId85" display="http://www.psypokes.com/dex/psydex/108/stats"/>
    <hyperlink ref="B86" r:id="rId86" display="http://www.psypokes.com/dex/psydex/068/stats"/>
    <hyperlink ref="B87" r:id="rId87" display="http://www.psypokes.com/dex/psydex/146/stats"/>
    <hyperlink ref="B88" r:id="rId88" display="http://www.psypokes.com/dex/psydex/031/stats"/>
    <hyperlink ref="B89" r:id="rId89" display="http://www.psypokes.com/dex/psydex/484/stats"/>
    <hyperlink ref="B90" r:id="rId90" display="http://www.psypokes.com/dex/psydex/231/stats"/>
    <hyperlink ref="B91" r:id="rId91" display="http://www.psypokes.com/dex/psydex/186/stats"/>
    <hyperlink ref="B92" r:id="rId92" display="http://www.psypokes.com/dex/psydex/062/stats"/>
    <hyperlink ref="B93" r:id="rId93" display="http://www.psypokes.com/dex/psydex/243/stats"/>
    <hyperlink ref="B94" r:id="rId94" display="http://www.psypokes.com/dex/psydex/364/stats"/>
    <hyperlink ref="B95" r:id="rId95" display="http://www.psypokes.com/dex/psydex/275/stats"/>
    <hyperlink ref="B96" r:id="rId96" display="http://www.psypokes.com/dex/psydex/079/stats"/>
    <hyperlink ref="B97" r:id="rId97" display="http://www.psypokes.com/dex/psydex/217/stats"/>
    <hyperlink ref="B98" r:id="rId98" display="http://www.psypokes.com/dex/psydex/145/stats"/>
    <hyperlink ref="B99" r:id="rId99" display="http://www.psypokes.com/dex/psydex/346/stats"/>
    <hyperlink ref="B100" r:id="rId100" display="http://www.psypokes.com/dex/psydex/469/stats"/>
    <hyperlink ref="B101" r:id="rId101" display="http://www.psypokes.com/dex/psydex/169/stats"/>
    <hyperlink ref="B102" r:id="rId102" display="http://www.psypokes.com/dex/psydex/160/stats"/>
    <hyperlink ref="B103" r:id="rId103" display="http://www.psypokes.com/dex/psydex/419/stats"/>
    <hyperlink ref="B104" r:id="rId104" display="http://www.psypokes.com/dex/psydex/162/stats"/>
    <hyperlink ref="B105" r:id="rId105" display="http://www.psypokes.com/dex/psydex/097/stats"/>
    <hyperlink ref="B106" r:id="rId106" display="http://www.psypokes.com/dex/psydex/474/stats"/>
    <hyperlink ref="B107" r:id="rId107" display="http://www.psypokes.com/dex/psydex/233/stats"/>
    <hyperlink ref="B108" r:id="rId108" display="http://www.psypokes.com/dex/psydex/398/stats"/>
    <hyperlink ref="B109" r:id="rId109" display="http://www.psypokes.com/dex/psydex/468/stats"/>
    <hyperlink ref="B110" r:id="rId110" display="http://www.psypokes.com/dex/psydex/395/stats"/>
    <hyperlink ref="B111" r:id="rId111" display="http://www.psypokes.com/dex/psydex/294/stats"/>
    <hyperlink ref="B112" r:id="rId112" display="http://www.psypokes.com/dex/psydex/018/stats"/>
    <hyperlink ref="B113" r:id="rId113" display="http://www.psypokes.com/dex/psydex/454/stats"/>
    <hyperlink ref="B114" r:id="rId114" display="http://www.psypokes.com/dex/psydex/034/stats"/>
    <hyperlink ref="B115" r:id="rId115" display="http://www.psypokes.com/dex/psydex/142/stats"/>
    <hyperlink ref="B116" r:id="rId116" display="http://www.psypokes.com/dex/psydex/257/stats"/>
    <hyperlink ref="B117" r:id="rId117" display="http://www.psypokes.com/dex/psydex/330/stats"/>
    <hyperlink ref="B118" r:id="rId118" display="http://www.psypokes.com/dex/psydex/362/stats"/>
    <hyperlink ref="B119" r:id="rId119" display="http://www.psypokes.com/dex/psydex/055/stats"/>
    <hyperlink ref="B120" r:id="rId120" display="http://www.psypokes.com/dex/psydex/076/stats"/>
    <hyperlink ref="B121" r:id="rId121" display="http://www.psypokes.com/dex/psydex/088/stats"/>
    <hyperlink ref="B122" r:id="rId122" display="http://www.psypokes.com/dex/psydex/326/stats"/>
    <hyperlink ref="B123" r:id="rId123" display="http://www.psypokes.com/dex/psydex/214/stats"/>
    <hyperlink ref="B124" r:id="rId124" display="http://www.psypokes.com/dex/psydex/380/stats"/>
    <hyperlink ref="B125" r:id="rId125" display="http://www.psypokes.com/dex/psydex/381/stats"/>
    <hyperlink ref="B126" r:id="rId126" display="http://www.psypokes.com/dex/psydex/272/stats"/>
    <hyperlink ref="B127" r:id="rId127" display="http://www.psypokes.com/dex/psydex/405/stats"/>
    <hyperlink ref="B128" r:id="rId128" display="http://www.psypokes.com/dex/psydex/067/stats"/>
    <hyperlink ref="B129" r:id="rId129" display="http://www.psypokes.com/dex/psydex/154/stats"/>
    <hyperlink ref="B130" r:id="rId130" display="http://www.psypokes.com/dex/psydex/481/stats"/>
    <hyperlink ref="B131" r:id="rId131" display="http://www.psypokes.com/dex/psydex/376/stats"/>
    <hyperlink ref="B132" r:id="rId132" display="http://www.psypokes.com/dex/psydex/489/stats"/>
    <hyperlink ref="B133" r:id="rId133" display="http://www.psypokes.com/dex/psydex/378/stats"/>
    <hyperlink ref="B134" r:id="rId134" display="http://www.psypokes.com/dex/psydex/377/stats"/>
    <hyperlink ref="B135" r:id="rId135" display="http://www.psypokes.com/dex/psydex/379/stats"/>
    <hyperlink ref="B136" r:id="rId136" display="http://www.psypokes.com/dex/psydex/111/stats"/>
    <hyperlink ref="B137" r:id="rId137" display="http://www.psypokes.com/dex/psydex/119/stats"/>
    <hyperlink ref="B138" r:id="rId138" display="http://www.psypokes.com/dex/psydex/073/stats"/>
    <hyperlink ref="B139" r:id="rId139" display="http://www.psypokes.com/dex/psydex/003/stats"/>
    <hyperlink ref="B140" r:id="rId140" display="http://www.psypokes.com/dex/psydex/071/stats"/>
    <hyperlink ref="B141" r:id="rId141" display="http://www.psypokes.com/dex/psydex/288/stats"/>
    <hyperlink ref="B142" r:id="rId142" display="http://www.psypokes.com/dex/psydex/400/stats"/>
    <hyperlink ref="B143" r:id="rId143" display="http://www.psypokes.com/dex/psydex/009/stats"/>
    <hyperlink ref="B144" r:id="rId144" display="http://www.psypokes.com/dex/psydex/006/stats"/>
    <hyperlink ref="B145" r:id="rId145" display="http://www.psypokes.com/dex/psydex/264/stats"/>
    <hyperlink ref="B146" r:id="rId146" display="http://www.psypokes.com/dex/psydex/157/stats"/>
    <hyperlink ref="B147" r:id="rId147" display="http://www.psypokes.com/dex/psydex/402/stats"/>
    <hyperlink ref="B148" r:id="rId148" display="http://www.psypokes.com/dex/psydex/441/stats"/>
    <hyperlink ref="B149" r:id="rId149" display="http://www.psypokes.com/dex/psydex/392/stats"/>
    <hyperlink ref="B150" r:id="rId150" display="http://www.psypokes.com/dex/psydex/422/stats"/>
    <hyperlink ref="B151" r:id="rId151" display="http://www.psypokes.com/dex/psydex/334/stats"/>
    <hyperlink ref="B152" r:id="rId152" display="http://www.psypokes.com/dex/psydex/424/stats"/>
    <hyperlink ref="B153" r:id="rId153" display="http://www.psypokes.com/dex/psydex/348/stats"/>
    <hyperlink ref="B154" r:id="rId154" display="http://www.psypokes.com/dex/psydex/482/stats"/>
    <hyperlink ref="B155" r:id="rId155" display="http://www.psypokes.com/dex/psydex/182/stats"/>
    <hyperlink ref="B156" r:id="rId156" display="http://www.psypokes.com/dex/psydex/170/stats"/>
    <hyperlink ref="B157" r:id="rId157" display="http://www.psypokes.com/dex/psydex/466/stats"/>
    <hyperlink ref="B158" r:id="rId158" display="http://www.psypokes.com/dex/psydex/205/stats"/>
    <hyperlink ref="B159" r:id="rId159" display="http://www.psypokes.com/dex/psydex/472/stats"/>
    <hyperlink ref="B160" r:id="rId160" display="http://www.psypokes.com/dex/psydex/042/stats"/>
    <hyperlink ref="B161" r:id="rId161" display="http://www.psypokes.com/dex/psydex/388/stats"/>
    <hyperlink ref="B162" r:id="rId162" display="http://www.psypokes.com/dex/psydex/229/stats"/>
    <hyperlink ref="B163" r:id="rId163" display="http://www.psypokes.com/dex/psydex/189/stats"/>
    <hyperlink ref="B164" r:id="rId164" display="http://www.psypokes.com/dex/psydex/230/stats"/>
    <hyperlink ref="B165" r:id="rId165" display="http://www.psypokes.com/dex/psydex/467/stats"/>
    <hyperlink ref="B166" r:id="rId166" display="http://www.psypokes.com/dex/psydex/224/stats"/>
    <hyperlink ref="B167" r:id="rId167" display="http://www.psypokes.com/dex/psydex/028/stats"/>
    <hyperlink ref="B168" r:id="rId168" display="http://www.psypokes.com/dex/psydex/208/stats"/>
    <hyperlink ref="B169" r:id="rId169" display="http://www.psypokes.com/dex/psydex/192/stats"/>
    <hyperlink ref="B170" r:id="rId170" display="http://www.psypokes.com/dex/psydex/128/stats"/>
    <hyperlink ref="B171" r:id="rId171" display="http://www.psypokes.com/dex/psydex/480/stats"/>
    <hyperlink ref="B172" r:id="rId172" display="http://www.psypokes.com/dex/psydex/045/stats"/>
    <hyperlink ref="B173" r:id="rId173" display="http://www.psypokes.com/dex/psydex/455/stats"/>
    <hyperlink ref="B174" r:id="rId174" display="http://www.psypokes.com/dex/psydex/038/stats"/>
    <hyperlink ref="B175" r:id="rId175" display="http://www.psypokes.com/dex/psydex/336/stats"/>
    <hyperlink ref="B176" r:id="rId176" display="http://www.psypokes.com/dex/psydex/234/stats"/>
    <hyperlink ref="B177" r:id="rId177" display="http://www.psypokes.com/dex/psydex/335/stats"/>
    <hyperlink ref="B178" r:id="rId178" display="http://www.psypokes.com/dex/psydex/296/stats"/>
    <hyperlink ref="B179" r:id="rId179" display="http://www.psypokes.com/dex/psydex/432/stats"/>
    <hyperlink ref="B180" r:id="rId180" display="http://www.psypokes.com/dex/psydex/306/stats"/>
    <hyperlink ref="B181" r:id="rId181" display="http://www.psypokes.com/dex/psydex/168/stats"/>
    <hyperlink ref="B182" r:id="rId182" display="http://www.psypokes.com/dex/psydex/332/stats"/>
    <hyperlink ref="B183" r:id="rId183" display="http://www.psypokes.com/dex/psydex/323/stats"/>
    <hyperlink ref="B184" r:id="rId184" display="http://www.psypokes.com/dex/psydex/351/stats"/>
    <hyperlink ref="B185" r:id="rId185" display="http://www.psypokes.com/dex/psydex/421/stats"/>
    <hyperlink ref="B186" r:id="rId186" display="http://www.psypokes.com/dex/psydex/035/stats"/>
    <hyperlink ref="B187" r:id="rId187" display="http://www.psypokes.com/dex/psydex/491/stats"/>
    <hyperlink ref="B188" r:id="rId188" display="http://www.psypokes.com/dex/psydex/301/stats"/>
    <hyperlink ref="B189" r:id="rId189" display="http://www.psypokes.com/dex/psydex/452/stats"/>
    <hyperlink ref="B190" r:id="rId190" display="http://www.psypokes.com/dex/psydex/180/stats"/>
    <hyperlink ref="B191" r:id="rId191" display="http://www.psypokes.com/dex/psydex/478/stats"/>
    <hyperlink ref="B192" r:id="rId192" display="http://www.psypokes.com/dex/psydex/203/stats"/>
    <hyperlink ref="B193" r:id="rId193" display="http://www.psypokes.com/dex/psydex/316/stats"/>
    <hyperlink ref="B194" r:id="rId194" display="http://www.psypokes.com/dex/psydex/448/stats"/>
    <hyperlink ref="B195" r:id="rId195" display="http://www.psypokes.com/dex/psydex/337/stats"/>
    <hyperlink ref="B196" r:id="rId196" display="http://www.psypokes.com/dex/psydex/066/stats"/>
    <hyperlink ref="B197" r:id="rId197" display="http://www.psypokes.com/dex/psydex/462/stats"/>
    <hyperlink ref="B198" r:id="rId198" display="http://www.psypokes.com/dex/psydex/310/stats"/>
    <hyperlink ref="B199" r:id="rId199" display="http://www.psypokes.com/dex/psydex/183/stats"/>
    <hyperlink ref="B200" r:id="rId200" display="http://www.psypokes.com/dex/psydex/259/stats"/>
    <hyperlink ref="B201" r:id="rId201" display="http://www.psypokes.com/dex/psydex/284/stats"/>
    <hyperlink ref="B202" r:id="rId202" display="http://www.psypokes.com/dex/psydex/262/stats"/>
    <hyperlink ref="B203" r:id="rId203" display="http://www.psypokes.com/dex/psydex/414/stats"/>
    <hyperlink ref="B204" r:id="rId204" display="http://www.psypokes.com/dex/psydex/030/stats"/>
    <hyperlink ref="B205" r:id="rId205" display="http://www.psypokes.com/dex/psydex/274/stats"/>
    <hyperlink ref="B206" r:id="rId206" display="http://www.psypokes.com/dex/psydex/139/stats"/>
    <hyperlink ref="B207" r:id="rId207" display="http://www.psypokes.com/dex/psydex/247/stats"/>
    <hyperlink ref="B208" r:id="rId208" display="http://www.psypokes.com/dex/psydex/254/stats"/>
    <hyperlink ref="B209" r:id="rId209" display="http://www.psypokes.com/dex/psydex/212/stats"/>
    <hyperlink ref="B210" r:id="rId210" display="http://www.psypokes.com/dex/psydex/123/stats"/>
    <hyperlink ref="B211" r:id="rId211" display="http://www.psypokes.com/dex/psydex/319/stats"/>
    <hyperlink ref="B212" r:id="rId212" display="http://www.psypokes.com/dex/psydex/338/stats"/>
    <hyperlink ref="B213" r:id="rId213" display="http://www.psypokes.com/dex/psydex/363/stats"/>
    <hyperlink ref="B214" r:id="rId214" display="http://www.psypokes.com/dex/psydex/185/stats"/>
    <hyperlink ref="B215" r:id="rId215" display="http://www.psypokes.com/dex/psydex/324/stats"/>
    <hyperlink ref="B216" r:id="rId216" display="http://www.psypokes.com/dex/psydex/049/stats"/>
    <hyperlink ref="B217" r:id="rId217" display="http://www.psypokes.com/dex/psydex/416/stats"/>
    <hyperlink ref="B218" r:id="rId218" display="http://www.psypokes.com/dex/psydex/461/stats"/>
    <hyperlink ref="B219" r:id="rId219" display="http://www.psypokes.com/dex/psydex/457/stats"/>
    <hyperlink ref="B220" r:id="rId220" display="http://www.psypokes.com/dex/psydex/444/stats"/>
    <hyperlink ref="B221" r:id="rId221" display="http://www.psypokes.com/dex/psydex/475/stats"/>
    <hyperlink ref="B222" r:id="rId222" display="http://www.psypokes.com/dex/psydex/282/stats"/>
    <hyperlink ref="B223" r:id="rId223" display="http://www.psypokes.com/dex/psydex/449/stats"/>
    <hyperlink ref="B224" r:id="rId224" display="http://www.psypokes.com/dex/psydex/437/stats"/>
    <hyperlink ref="B225" r:id="rId225" display="http://www.psypokes.com/dex/psydex/408/stats"/>
    <hyperlink ref="B226" r:id="rId226" display="http://www.psypokes.com/dex/psydex/345/stats"/>
    <hyperlink ref="B227" r:id="rId227" display="http://www.psypokes.com/dex/psydex/359/stats"/>
    <hyperlink ref="B228" r:id="rId228" display="http://www.psypokes.com/dex/psydex/015/stats"/>
    <hyperlink ref="B229" r:id="rId229" display="http://www.psypokes.com/dex/psydex/358/stats"/>
    <hyperlink ref="B230" r:id="rId230" display="http://www.psypokes.com/dex/psydex/159/stats"/>
    <hyperlink ref="B231" r:id="rId231" display="http://www.psypokes.com/dex/psydex/125/stats"/>
    <hyperlink ref="B232" r:id="rId232" display="http://www.psypokes.com/dex/psydex/196/stats"/>
    <hyperlink ref="B233" r:id="rId233" display="http://www.psypokes.com/dex/psydex/022/stats"/>
    <hyperlink ref="B234" r:id="rId234" display="http://www.psypokes.com/dex/psydex/136/stats"/>
    <hyperlink ref="B235" r:id="rId235" display="http://www.psypokes.com/dex/psydex/471/stats"/>
    <hyperlink ref="B236" r:id="rId236" display="http://www.psypokes.com/dex/psydex/207/stats"/>
    <hyperlink ref="B237" r:id="rId237" display="http://www.psypokes.com/dex/psydex/314/stats"/>
    <hyperlink ref="B238" r:id="rId238" display="http://www.psypokes.com/dex/psydex/135/stats"/>
    <hyperlink ref="B239" r:id="rId239" display="http://www.psypokes.com/dex/psydex/124/stats"/>
    <hyperlink ref="B240" r:id="rId240" display="http://www.psypokes.com/dex/psydex/470/stats"/>
    <hyperlink ref="B241" r:id="rId241" display="http://www.psypokes.com/dex/psydex/428/stats"/>
    <hyperlink ref="B242" r:id="rId242" display="http://www.psypokes.com/dex/psydex/126/stats"/>
    <hyperlink ref="B243" r:id="rId243" display="http://www.psypokes.com/dex/psydex/226/stats"/>
    <hyperlink ref="B244" r:id="rId244" display="http://www.psypokes.com/dex/psydex/053/stats"/>
    <hyperlink ref="B245" r:id="rId245" display="http://www.psypokes.com/dex/psydex/127/stats"/>
    <hyperlink ref="B246" r:id="rId246" display="http://www.psypokes.com/dex/psydex/061/stats"/>
    <hyperlink ref="B247" r:id="rId247" display="http://www.psypokes.com/dex/psydex/137/stats"/>
    <hyperlink ref="B248" r:id="rId248" display="http://www.psypokes.com/dex/psydex/057/stats"/>
    <hyperlink ref="B249" r:id="rId249" display="http://www.psypokes.com/dex/psydex/211/stats"/>
    <hyperlink ref="B250" r:id="rId250" display="http://www.psypokes.com/dex/psydex/078/stats"/>
    <hyperlink ref="B251" r:id="rId251" display="http://www.psypokes.com/dex/psydex/086/stats"/>
    <hyperlink ref="B252" r:id="rId252" display="http://www.psypokes.com/dex/psydex/372/stats"/>
    <hyperlink ref="B253" r:id="rId253" display="http://www.psypokes.com/dex/psydex/227/stats"/>
    <hyperlink ref="B254" r:id="rId254" display="http://www.psypokes.com/dex/psydex/114/stats"/>
    <hyperlink ref="B255" r:id="rId255" display="http://www.psypokes.com/dex/psydex/313/stats"/>
    <hyperlink ref="B256" r:id="rId256" display="http://www.psypokes.com/dex/psydex/070/stats"/>
    <hyperlink ref="B257" r:id="rId257" display="http://www.psypokes.com/dex/psydex/110/stats"/>
    <hyperlink ref="B258" r:id="rId258" display="http://www.psypokes.com/dex/psydex/178/stats"/>
    <hyperlink ref="B259" r:id="rId259" display="http://www.psypokes.com/dex/psydex/193/stats"/>
    <hyperlink ref="B260" r:id="rId260" display="http://www.psypokes.com/dex/psydex/354/stats"/>
    <hyperlink ref="B261" r:id="rId261" display="http://www.psypokes.com/dex/psydex/391/stats"/>
    <hyperlink ref="B262" r:id="rId262" display="http://www.psypokes.com/dex/psydex/394/stats"/>
    <hyperlink ref="B263" r:id="rId263" display="http://www.psypokes.com/dex/psydex/293/stats"/>
    <hyperlink ref="B264" r:id="rId264" display="http://www.psypokes.com/dex/psydex/342/stats"/>
    <hyperlink ref="B265" r:id="rId265" display="http://www.psypokes.com/dex/psydex/017/stats"/>
    <hyperlink ref="B266" r:id="rId266" display="http://www.psypokes.com/dex/psydex/434/stats"/>
    <hyperlink ref="B267" r:id="rId267" display="http://www.psypokes.com/dex/psydex/148/stats"/>
    <hyperlink ref="B268" r:id="rId268" display="http://www.psypokes.com/dex/psydex/033/stats"/>
    <hyperlink ref="B269" r:id="rId269" display="http://www.psypokes.com/dex/psydex/291/stats"/>
    <hyperlink ref="B270" r:id="rId270" display="http://www.psypokes.com/dex/psydex/024/stats"/>
    <hyperlink ref="B271" r:id="rId271" display="http://www.psypokes.com/dex/psydex/411/stats"/>
    <hyperlink ref="B272" r:id="rId272" display="http://www.psypokes.com/dex/psydex/153/stats"/>
    <hyperlink ref="B273" r:id="rId273" display="http://www.psypokes.com/dex/psydex/267/stats"/>
    <hyperlink ref="B274" r:id="rId274" display="http://www.psypokes.com/dex/psydex/286/stats"/>
    <hyperlink ref="B275" r:id="rId275" display="http://www.psypokes.com/dex/psydex/012/stats"/>
    <hyperlink ref="B276" r:id="rId276" display="http://www.psypokes.com/dex/psydex/344/stats"/>
    <hyperlink ref="B277" r:id="rId277" display="http://www.psypokes.com/dex/psydex/256/stats"/>
    <hyperlink ref="B278" r:id="rId278" display="http://www.psypokes.com/dex/psydex/085/stats"/>
    <hyperlink ref="B279" r:id="rId279" display="http://www.psypokes.com/dex/psydex/096/stats"/>
    <hyperlink ref="B280" r:id="rId280" display="http://www.psypokes.com/dex/psydex/269/stats"/>
    <hyperlink ref="B281" r:id="rId281" display="http://www.psypokes.com/dex/psydex/101/stats"/>
    <hyperlink ref="B282" r:id="rId282" display="http://www.psypokes.com/dex/psydex/102/stats"/>
    <hyperlink ref="B283" r:id="rId283" display="http://www.psypokes.com/dex/psydex/094/stats"/>
    <hyperlink ref="B284" r:id="rId284" display="http://www.psypokes.com/dex/psydex/044/stats"/>
    <hyperlink ref="B285" r:id="rId285" display="http://www.psypokes.com/dex/psydex/163/stats"/>
    <hyperlink ref="B286" r:id="rId286" display="http://www.psypokes.com/dex/psydex/002/stats"/>
    <hyperlink ref="B287" r:id="rId287" display="http://www.psypokes.com/dex/psydex/141/stats"/>
    <hyperlink ref="B288" r:id="rId288" display="http://www.psypokes.com/dex/psydex/352/stats"/>
    <hyperlink ref="B289" r:id="rId289" display="http://www.psypokes.com/dex/psydex/305/stats"/>
    <hyperlink ref="B290" r:id="rId290" display="http://www.psypokes.com/dex/psydex/271/stats"/>
    <hyperlink ref="B291" r:id="rId291" display="http://www.psypokes.com/dex/psydex/404/stats"/>
    <hyperlink ref="B292" r:id="rId292" display="http://www.psypokes.com/dex/psydex/105/stats"/>
    <hyperlink ref="B293" r:id="rId293" display="http://www.psypokes.com/dex/psydex/308/stats"/>
    <hyperlink ref="B294" r:id="rId294" display="http://www.psypokes.com/dex/psydex/375/stats"/>
    <hyperlink ref="B295" r:id="rId295" display="http://www.psypokes.com/dex/psydex/312/stats"/>
    <hyperlink ref="B296" r:id="rId296" display="http://www.psypokes.com/dex/psydex/200/stats"/>
    <hyperlink ref="B297" r:id="rId297" display="http://www.psypokes.com/dex/psydex/429/stats"/>
    <hyperlink ref="B298" r:id="rId298" display="http://www.psypokes.com/dex/psydex/198/stats"/>
    <hyperlink ref="B299" r:id="rId299" display="http://www.psypokes.com/dex/psydex/322/stats"/>
    <hyperlink ref="B300" r:id="rId300" display="http://www.psypokes.com/dex/psydex/417/stats"/>
    <hyperlink ref="B301" r:id="rId301" display="http://www.psypokes.com/dex/psydex/047/stats"/>
    <hyperlink ref="B302" r:id="rId302" display="http://www.psypokes.com/dex/psydex/279/stats"/>
    <hyperlink ref="B303" r:id="rId303" display="http://www.psypokes.com/dex/psydex/311/stats"/>
    <hyperlink ref="B304" r:id="rId304" display="http://www.psypokes.com/dex/psydex/476/stats"/>
    <hyperlink ref="B305" r:id="rId305" display="http://www.psypokes.com/dex/psydex/026/stats"/>
    <hyperlink ref="B306" r:id="rId306" display="http://www.psypokes.com/dex/psydex/407/stats"/>
    <hyperlink ref="B307" r:id="rId307" display="http://www.psypokes.com/dex/psydex/285/stats"/>
    <hyperlink ref="B308" r:id="rId308" display="http://www.psypokes.com/dex/psydex/287/stats"/>
    <hyperlink ref="B309" r:id="rId309" display="http://www.psypokes.com/dex/psydex/459/stats"/>
    <hyperlink ref="B310" r:id="rId310" display="http://www.psypokes.com/dex/psydex/209/stats"/>
    <hyperlink ref="B311" r:id="rId311" display="http://www.psypokes.com/dex/psydex/327/stats"/>
    <hyperlink ref="B312" r:id="rId312" display="http://www.psypokes.com/dex/psydex/325/stats"/>
    <hyperlink ref="B313" r:id="rId313" display="http://www.psypokes.com/dex/psydex/121/stats"/>
    <hyperlink ref="B314" r:id="rId314" display="http://www.psypokes.com/dex/psydex/277/stats"/>
    <hyperlink ref="B315" r:id="rId315" display="http://www.psypokes.com/dex/psydex/216/stats"/>
    <hyperlink ref="B316" r:id="rId316" display="http://www.psypokes.com/dex/psydex/048/stats"/>
    <hyperlink ref="B317" r:id="rId317" display="http://www.psypokes.com/dex/psydex/413/stats"/>
    <hyperlink ref="B318" r:id="rId318" display="http://www.psypokes.com/dex/psydex/413_sandy/stats"/>
    <hyperlink ref="B319" r:id="rId319" display="http://www.psypokes.com/dex/psydex/413_trash/stats"/>
    <hyperlink ref="B320" r:id="rId320" display="http://www.psypokes.com/dex/psydex/399/stats"/>
    <hyperlink ref="B321" r:id="rId321" display="http://www.psypokes.com/dex/psydex/008/stats"/>
    <hyperlink ref="B322" r:id="rId322" display="http://www.psypokes.com/dex/psydex/005/stats"/>
    <hyperlink ref="B323" r:id="rId323" display="http://www.psypokes.com/dex/psydex/443/stats"/>
    <hyperlink ref="B324" r:id="rId324" display="http://www.psypokes.com/dex/psydex/156/stats"/>
    <hyperlink ref="B325" r:id="rId325" display="http://www.psypokes.com/dex/psydex/436/stats"/>
    <hyperlink ref="B326" r:id="rId326" display="http://www.psypokes.com/dex/psydex/190/stats"/>
    <hyperlink ref="B327" r:id="rId327" display="http://www.psypokes.com/dex/psydex/065/stats"/>
    <hyperlink ref="B328" r:id="rId328" display="http://www.psypokes.com/dex/psydex/418/stats"/>
    <hyperlink ref="B329" r:id="rId329" display="http://www.psypokes.com/dex/psydex/427/stats"/>
    <hyperlink ref="B330" r:id="rId330" display="http://www.psypokes.com/dex/psydex/222/stats"/>
    <hyperlink ref="B331" r:id="rId331" display="http://www.psypokes.com/dex/psydex/133/stats"/>
    <hyperlink ref="B332" r:id="rId332" display="http://www.psypokes.com/dex/psydex/368/stats"/>
    <hyperlink ref="B333" r:id="rId333" display="http://www.psypokes.com/dex/psydex/075/stats"/>
    <hyperlink ref="B334" r:id="rId334" display="http://www.psypokes.com/dex/psydex/058/stats"/>
    <hyperlink ref="B335" r:id="rId335" display="http://www.psypokes.com/dex/psydex/367/stats"/>
    <hyperlink ref="B336" r:id="rId336" display="http://www.psypokes.com/dex/psydex/099/stats"/>
    <hyperlink ref="B337" r:id="rId337" display="http://www.psypokes.com/dex/psydex/166/stats"/>
    <hyperlink ref="B338" r:id="rId338" display="http://www.psypokes.com/dex/psydex/179/stats"/>
    <hyperlink ref="B339" r:id="rId339" display="http://www.psypokes.com/dex/psydex/029/stats"/>
    <hyperlink ref="B340" r:id="rId340" display="http://www.psypokes.com/dex/psydex/020/stats"/>
    <hyperlink ref="B341" r:id="rId341" display="http://www.psypokes.com/dex/psydex/117/stats"/>
    <hyperlink ref="B342" r:id="rId342" display="http://www.psypokes.com/dex/psydex/188/stats"/>
    <hyperlink ref="B343" r:id="rId343" display="http://www.psypokes.com/dex/psydex/235/stats"/>
    <hyperlink ref="B344" r:id="rId344" display="http://www.psypokes.com/dex/psydex/215/stats"/>
    <hyperlink ref="B345" r:id="rId345" display="http://www.psypokes.com/dex/psydex/397/stats"/>
    <hyperlink ref="B346" r:id="rId346" display="http://www.psypokes.com/dex/psydex/176/stats"/>
    <hyperlink ref="B347" r:id="rId347" display="http://www.psypokes.com/dex/psydex/387/stats"/>
    <hyperlink ref="B348" r:id="rId348" display="http://www.psypokes.com/dex/psydex/194/stats"/>
    <hyperlink ref="B349" r:id="rId349" display="http://www.psypokes.com/dex/psydex/393/stats"/>
    <hyperlink ref="B350" r:id="rId350" display="http://www.psypokes.com/dex/psydex/083/stats"/>
    <hyperlink ref="B351" r:id="rId351" display="http://www.psypokes.com/dex/psydex/304/stats"/>
    <hyperlink ref="B352" r:id="rId352" display="http://www.psypokes.com/dex/psydex/298/stats"/>
    <hyperlink ref="B353" r:id="rId353" display="http://www.psypokes.com/dex/psydex/339/stats"/>
    <hyperlink ref="B354" r:id="rId354" display="http://www.psypokes.com/dex/psydex/069/stats"/>
    <hyperlink ref="B355" r:id="rId355" display="http://www.psypokes.com/dex/psydex/438/stats"/>
    <hyperlink ref="B356" r:id="rId356" display="http://www.psypokes.com/dex/psydex/331/stats"/>
    <hyperlink ref="B357" r:id="rId357" display="http://www.psypokes.com/dex/psydex/268/stats"/>
    <hyperlink ref="B358" r:id="rId358" display="http://www.psypokes.com/dex/psydex/173/stats"/>
    <hyperlink ref="B359" r:id="rId359" display="http://www.psypokes.com/dex/psydex/091/stats"/>
    <hyperlink ref="B360" r:id="rId360" display="http://www.psypokes.com/dex/psydex/104/stats"/>
    <hyperlink ref="B361" r:id="rId361" display="http://www.psypokes.com/dex/psydex/386/stats"/>
    <hyperlink ref="B362" r:id="rId362" display="http://www.psypokes.com/dex/psydex/386_attack/stats"/>
    <hyperlink ref="B363" r:id="rId363" display="http://www.psypokes.com/dex/psydex/386_defense/stats"/>
    <hyperlink ref="B364" r:id="rId364" display="http://www.psypokes.com/dex/psydex/386_speed/stats"/>
    <hyperlink ref="B365" r:id="rId365" display="http://www.psypokes.com/dex/psydex/253/stats"/>
    <hyperlink ref="B366" r:id="rId366" display="http://www.psypokes.com/dex/psydex/107/stats"/>
    <hyperlink ref="B367" r:id="rId367" display="http://www.psypokes.com/dex/psydex/106/stats"/>
    <hyperlink ref="B368" r:id="rId368" display="http://www.psypokes.com/dex/psydex/237/stats"/>
    <hyperlink ref="B369" r:id="rId369" display="http://www.psypokes.com/dex/psydex/246/stats"/>
    <hyperlink ref="B370" r:id="rId370" display="http://www.psypokes.com/dex/psydex/219/stats"/>
    <hyperlink ref="B371" r:id="rId371" display="http://www.psypokes.com/dex/psydex/082/stats"/>
    <hyperlink ref="B372" r:id="rId372" display="http://www.psypokes.com/dex/psydex/303/stats"/>
    <hyperlink ref="B373" r:id="rId373" display="http://www.psypokes.com/dex/psydex/011/stats"/>
    <hyperlink ref="B374" r:id="rId374" display="http://www.psypokes.com/dex/psydex/258/stats"/>
    <hyperlink ref="B375" r:id="rId375" display="http://www.psypokes.com/dex/psydex/204/stats"/>
    <hyperlink ref="B376" r:id="rId376" display="http://www.psypokes.com/dex/psydex/077/stats"/>
    <hyperlink ref="B377" r:id="rId377" display="http://www.psypokes.com/dex/psydex/054/stats"/>
    <hyperlink ref="B378" r:id="rId378" display="http://www.psypokes.com/dex/psydex/315/stats"/>
    <hyperlink ref="B379" r:id="rId379" display="http://www.psypokes.com/dex/psydex/479/stats"/>
    <hyperlink ref="B380" r:id="rId380" display="http://www.psypokes.com/dex/psydex/479_fan/stats"/>
    <hyperlink ref="B381" r:id="rId381" display="http://www.psypokes.com/dex/psydex/479_frost/stats"/>
    <hyperlink ref="B382" r:id="rId382" display="http://www.psypokes.com/dex/psydex/479_heat/stats"/>
    <hyperlink ref="B383" r:id="rId383" display="http://www.psypokes.com/dex/psydex/479_mow/stats"/>
    <hyperlink ref="B384" r:id="rId384" display="http://www.psypokes.com/dex/psydex/479_wash/stats"/>
    <hyperlink ref="B385" r:id="rId385" display="http://www.psypokes.com/dex/psydex/302/stats"/>
    <hyperlink ref="B386" r:id="rId386" display="http://www.psypokes.com/dex/psydex/027/stats"/>
    <hyperlink ref="B387" r:id="rId387" display="http://www.psypokes.com/dex/psydex/266/stats"/>
    <hyperlink ref="B388" r:id="rId388" display="http://www.psypokes.com/dex/psydex/300/stats"/>
    <hyperlink ref="B389" r:id="rId389" display="http://www.psypokes.com/dex/psydex/361/stats"/>
    <hyperlink ref="B390" r:id="rId390" display="http://www.psypokes.com/dex/psydex/442/stats"/>
    <hyperlink ref="B391" r:id="rId391" display="http://www.psypokes.com/dex/psydex/220/stats"/>
    <hyperlink ref="B392" r:id="rId392" display="http://www.psypokes.com/dex/psydex/158/stats"/>
    <hyperlink ref="B393" r:id="rId393" display="http://www.psypokes.com/dex/psydex/329/stats"/>
    <hyperlink ref="B394" r:id="rId394" display="http://www.psypokes.com/dex/psydex/456/stats"/>
    <hyperlink ref="B395" r:id="rId395" display="http://www.psypokes.com/dex/psydex/431/stats"/>
    <hyperlink ref="B396" r:id="rId396" display="http://www.psypokes.com/dex/psydex/453/stats"/>
    <hyperlink ref="B397" r:id="rId397" display="http://www.psypokes.com/dex/psydex/132/stats"/>
    <hyperlink ref="B398" r:id="rId398" display="http://www.psypokes.com/dex/psydex/201/stats"/>
    <hyperlink ref="B399" r:id="rId399" display="http://www.psypokes.com/dex/psydex/032/stats"/>
    <hyperlink ref="B400" r:id="rId400" display="http://www.psypokes.com/dex/psydex/347/stats"/>
    <hyperlink ref="B401" r:id="rId401" display="http://www.psypokes.com/dex/psydex/371/stats"/>
    <hyperlink ref="B402" r:id="rId402" display="http://www.psypokes.com/dex/psydex/001/stats"/>
    <hyperlink ref="B403" r:id="rId403" display="http://www.psypokes.com/dex/psydex/318/stats"/>
    <hyperlink ref="B404" r:id="rId404" display="http://www.psypokes.com/dex/psydex/010/stats"/>
    <hyperlink ref="B405" r:id="rId405" display="http://www.psypokes.com/dex/psydex/420/stats"/>
    <hyperlink ref="B406" r:id="rId406" display="http://www.psypokes.com/dex/psydex/152/stats"/>
    <hyperlink ref="B407" r:id="rId407" display="http://www.psypokes.com/dex/psydex/433/stats"/>
    <hyperlink ref="B408" r:id="rId408" display="http://www.psypokes.com/dex/psydex/225/stats"/>
    <hyperlink ref="B409" r:id="rId409" display="http://www.psypokes.com/dex/psydex/477/stats"/>
    <hyperlink ref="B410" r:id="rId410" display="http://www.psypokes.com/dex/psydex/239/stats"/>
    <hyperlink ref="B411" r:id="rId411" display="http://www.psypokes.com/dex/psydex/118/stats"/>
    <hyperlink ref="B412" r:id="rId412" display="http://www.psypokes.com/dex/psydex/093/stats"/>
    <hyperlink ref="B413" r:id="rId413" display="http://www.psypokes.com/dex/psydex/228/stats"/>
    <hyperlink ref="B414" r:id="rId414" display="http://www.psypokes.com/dex/psydex/014/stats"/>
    <hyperlink ref="B415" r:id="rId415" display="http://www.psypokes.com/dex/psydex/240/stats"/>
    <hyperlink ref="B416" r:id="rId416" display="http://www.psypokes.com/dex/psydex/458/stats"/>
    <hyperlink ref="B417" r:id="rId417" display="http://www.psypokes.com/dex/psydex/043/stats"/>
    <hyperlink ref="B418" r:id="rId418" display="http://www.psypokes.com/dex/psydex/403/stats"/>
    <hyperlink ref="B419" r:id="rId419" display="http://www.psypokes.com/dex/psydex/238/stats"/>
    <hyperlink ref="B420" r:id="rId420" display="http://www.psypokes.com/dex/psydex/333/stats"/>
    <hyperlink ref="B421" r:id="rId421" display="http://www.psypokes.com/dex/psydex/255/stats"/>
    <hyperlink ref="B422" r:id="rId422" display="http://www.psypokes.com/dex/psydex/328/stats"/>
    <hyperlink ref="B423" r:id="rId423" display="http://www.psypokes.com/dex/psydex/265/stats"/>
    <hyperlink ref="B424" r:id="rId424" display="http://www.psypokes.com/dex/psydex/390/stats"/>
    <hyperlink ref="B425" r:id="rId425" display="http://www.psypokes.com/dex/psydex/353/stats"/>
    <hyperlink ref="B426" r:id="rId426" display="http://www.psypokes.com/dex/psydex/007/stats"/>
    <hyperlink ref="B427" r:id="rId427" display="http://www.psypokes.com/dex/psydex/341/stats"/>
    <hyperlink ref="B428" r:id="rId428" display="http://www.psypokes.com/dex/psydex/370/stats"/>
    <hyperlink ref="B429" r:id="rId429" display="http://www.psypokes.com/dex/psydex/147/stats"/>
    <hyperlink ref="B430" r:id="rId430" display="http://www.psypokes.com/dex/psydex/343/stats"/>
    <hyperlink ref="B431" r:id="rId431" display="http://www.psypokes.com/dex/psydex/374/stats"/>
    <hyperlink ref="B432" r:id="rId432" display="http://www.psypokes.com/dex/psydex/406/stats"/>
    <hyperlink ref="B433" r:id="rId433" display="http://www.psypokes.com/dex/psydex/412/stats"/>
    <hyperlink ref="B434" r:id="rId434" display="http://www.psypokes.com/dex/psydex/356/stats"/>
    <hyperlink ref="B435" r:id="rId435" display="http://www.psypokes.com/dex/psydex/309/stats"/>
    <hyperlink ref="B436" r:id="rId436" display="http://www.psypokes.com/dex/psydex/074/stats"/>
    <hyperlink ref="B437" r:id="rId437" display="http://www.psypokes.com/dex/psydex/064/stats"/>
    <hyperlink ref="B438" r:id="rId438" display="http://www.psypokes.com/dex/psydex/109/stats"/>
    <hyperlink ref="B439" r:id="rId439" display="http://www.psypokes.com/dex/psydex/165/stats"/>
    <hyperlink ref="B440" r:id="rId440" display="http://www.psypokes.com/dex/psydex/270/stats"/>
    <hyperlink ref="B441" r:id="rId441" display="http://www.psypokes.com/dex/psydex/056/stats"/>
    <hyperlink ref="B442" r:id="rId442" display="http://www.psypokes.com/dex/psydex/052/stats"/>
    <hyperlink ref="B443" r:id="rId443" display="http://www.psypokes.com/dex/psydex/122/stats"/>
    <hyperlink ref="B444" r:id="rId444" display="http://www.psypokes.com/dex/psydex/177/stats"/>
    <hyperlink ref="B445" r:id="rId445" display="http://www.psypokes.com/dex/psydex/016/stats"/>
    <hyperlink ref="B446" r:id="rId446" display="http://www.psypokes.com/dex/psydex/060/stats"/>
    <hyperlink ref="B447" r:id="rId447" display="http://www.psypokes.com/dex/psydex/447/stats"/>
    <hyperlink ref="B448" r:id="rId448" display="http://www.psypokes.com/dex/psydex/273/stats"/>
    <hyperlink ref="B449" r:id="rId449" display="http://www.psypokes.com/dex/psydex/451/stats"/>
    <hyperlink ref="B450" r:id="rId450" display="http://www.psypokes.com/dex/psydex/218/stats"/>
    <hyperlink ref="B451" r:id="rId451" display="http://www.psypokes.com/dex/psydex/021/stats"/>
    <hyperlink ref="B452" r:id="rId452" display="http://www.psypokes.com/dex/psydex/167/stats"/>
    <hyperlink ref="B453" r:id="rId453" display="http://www.psypokes.com/dex/psydex/396/stats"/>
    <hyperlink ref="B454" r:id="rId454" display="http://www.psypokes.com/dex/psydex/283/stats"/>
    <hyperlink ref="B455" r:id="rId455" display="http://www.psypokes.com/dex/psydex/276/stats"/>
    <hyperlink ref="B456" r:id="rId456" display="http://www.psypokes.com/dex/psydex/072/stats"/>
    <hyperlink ref="B457" r:id="rId457" display="http://www.psypokes.com/dex/psydex/252/stats"/>
    <hyperlink ref="B458" r:id="rId458" display="http://www.psypokes.com/dex/psydex/100/stats"/>
    <hyperlink ref="B459" r:id="rId459" display="http://www.psypokes.com/dex/psydex/013/stats"/>
    <hyperlink ref="B460" r:id="rId460" display="http://www.psypokes.com/dex/psydex/278/stats"/>
    <hyperlink ref="B461" r:id="rId461" display="http://www.psypokes.com/dex/psydex/041/stats"/>
    <hyperlink ref="B462" r:id="rId462" display="http://www.psypokes.com/dex/psydex/004/stats"/>
    <hyperlink ref="B463" r:id="rId463" display="http://www.psypokes.com/dex/psydex/155/stats"/>
    <hyperlink ref="B464" r:id="rId464" display="http://www.psypokes.com/dex/psydex/281/stats"/>
    <hyperlink ref="B465" r:id="rId465" display="http://www.psypokes.com/dex/psydex/037/stats"/>
    <hyperlink ref="B466" r:id="rId466" display="http://www.psypokes.com/dex/psydex/263/stats"/>
    <hyperlink ref="B467" r:id="rId467" display="http://www.psypokes.com/dex/psydex/401/stats"/>
    <hyperlink ref="B468" r:id="rId468" display="http://www.psypokes.com/dex/psydex/366/stats"/>
    <hyperlink ref="B469" r:id="rId469" display="http://www.psypokes.com/dex/psydex/084/stats"/>
    <hyperlink ref="B470" r:id="rId470" display="http://www.psypokes.com/dex/psydex/051/stats"/>
    <hyperlink ref="B471" r:id="rId471" display="http://www.psypokes.com/dex/psydex/023/stats"/>
    <hyperlink ref="B472" r:id="rId472" display="http://www.psypokes.com/dex/psydex/187/stats"/>
    <hyperlink ref="B473" r:id="rId473" display="http://www.psypokes.com/dex/psydex/138/stats"/>
    <hyperlink ref="B474" r:id="rId474" display="http://www.psypokes.com/dex/psydex/095/stats"/>
    <hyperlink ref="B475" r:id="rId475" display="http://www.psypokes.com/dex/psydex/046/stats"/>
    <hyperlink ref="B476" r:id="rId476" display="http://www.psypokes.com/dex/psydex/025/stats"/>
    <hyperlink ref="B477" r:id="rId477" display="http://www.psypokes.com/dex/psydex/261/stats"/>
    <hyperlink ref="B478" r:id="rId478" display="http://www.psypokes.com/dex/psydex/223/stats"/>
    <hyperlink ref="B479" r:id="rId479" display="http://www.psypokes.com/dex/psydex/161/stats"/>
    <hyperlink ref="B480" r:id="rId480" display="http://www.psypokes.com/dex/psydex/175/stats"/>
    <hyperlink ref="B481" r:id="rId481" display="http://www.psypokes.com/dex/psydex/236/stats"/>
    <hyperlink ref="B482" r:id="rId482" display="http://www.psypokes.com/dex/psydex/290/stats"/>
    <hyperlink ref="B483" r:id="rId483" display="http://www.psypokes.com/dex/psydex/415/stats"/>
    <hyperlink ref="B484" r:id="rId484" display="http://www.psypokes.com/dex/psydex/092/stats"/>
    <hyperlink ref="B485" r:id="rId485" display="http://www.psypokes.com/dex/psydex/116/stats"/>
    <hyperlink ref="B486" r:id="rId486" display="http://www.psypokes.com/dex/psydex/140/stats"/>
    <hyperlink ref="B487" r:id="rId487" display="http://www.psypokes.com/dex/psydex/098/stats"/>
    <hyperlink ref="B488" r:id="rId488" display="http://www.psypokes.com/dex/psydex/307/stats"/>
    <hyperlink ref="B489" r:id="rId489" display="http://www.psypokes.com/dex/psydex/299/stats"/>
    <hyperlink ref="B490" r:id="rId490" display="http://www.psypokes.com/dex/psydex/019/stats"/>
    <hyperlink ref="B491" r:id="rId491" display="http://www.psypokes.com/dex/psydex/090/stats"/>
    <hyperlink ref="B492" r:id="rId492" display="http://www.psypokes.com/dex/psydex/410/stats"/>
    <hyperlink ref="B493" r:id="rId493" display="http://www.psypokes.com/dex/psydex/120/stats"/>
    <hyperlink ref="B494" r:id="rId494" display="http://www.psypokes.com/dex/psydex/191/stats"/>
    <hyperlink ref="B495" r:id="rId495" display="http://www.psypokes.com/dex/psydex/280/stats"/>
    <hyperlink ref="B496" r:id="rId496" display="http://www.psypokes.com/dex/psydex/063/stats"/>
    <hyperlink ref="B497" r:id="rId497" display="http://www.psypokes.com/dex/psydex/081/stats"/>
    <hyperlink ref="B498" r:id="rId498" display="http://www.psypokes.com/dex/psydex/355/stats"/>
    <hyperlink ref="B499" r:id="rId499" display="http://www.psypokes.com/dex/psydex/349/stats"/>
    <hyperlink ref="B500" r:id="rId500" display="http://www.psypokes.com/dex/psydex/129/stats"/>
    <hyperlink ref="B501" r:id="rId501" display="http://www.psypokes.com/dex/psydex/439/stats"/>
    <hyperlink ref="B502" r:id="rId502" display="http://www.psypokes.com/dex/psydex/172/stats"/>
    <hyperlink ref="B503" r:id="rId503" display="http://www.psypokes.com/dex/psydex/213/stats"/>
    <hyperlink ref="B504" r:id="rId504" display="http://www.psypokes.com/dex/psydex/050/stats"/>
    <hyperlink ref="B505" r:id="rId505" display="http://www.psypokes.com/dex/psydex/292/stats"/>
    <hyperlink ref="H1" r:id="rId506" display="http://www.psypokes.com/dex/psydex/386_speed/stats"/>
    <hyperlink ref="H2" r:id="rId507" display="http://www.psypokes.com/dex/psydex/291/stats"/>
    <hyperlink ref="H3" r:id="rId508" display="http://www.psypokes.com/dex/psydex/386/stats"/>
    <hyperlink ref="H4" r:id="rId509" display="http://www.psypokes.com/dex/psydex/386_attack/stats"/>
    <hyperlink ref="H5" r:id="rId510" display="http://www.psypokes.com/dex/psydex/101/stats"/>
    <hyperlink ref="H6" r:id="rId511" display="http://www.psypokes.com/dex/psydex/142/stats"/>
    <hyperlink ref="H7" r:id="rId512" display="http://www.psypokes.com/dex/psydex/169/stats"/>
    <hyperlink ref="H8" r:id="rId513" display="http://www.psypokes.com/dex/psydex/135/stats"/>
    <hyperlink ref="H9" r:id="rId514" display="http://www.psypokes.com/dex/psydex/150/stats"/>
    <hyperlink ref="H10" r:id="rId515" display="http://www.psypokes.com/dex/psydex/492_sky/stats"/>
    <hyperlink ref="H11" r:id="rId516" display="http://www.psypokes.com/dex/psydex/491/stats"/>
    <hyperlink ref="H12" r:id="rId517" display="http://www.psypokes.com/dex/psydex/277/stats"/>
    <hyperlink ref="H13" r:id="rId518" display="http://www.psypokes.com/dex/psydex/461/stats"/>
    <hyperlink ref="H14" r:id="rId519" display="http://www.psypokes.com/dex/psydex/065/stats"/>
    <hyperlink ref="H15" r:id="rId520" display="http://www.psypokes.com/dex/psydex/493/stats"/>
    <hyperlink ref="H16" r:id="rId521" display="http://www.psypokes.com/dex/psydex/051/stats"/>
    <hyperlink ref="H17" r:id="rId522" display="http://www.psypokes.com/dex/psydex/254/stats"/>
    <hyperlink ref="H18" r:id="rId523" display="http://www.psypokes.com/dex/psydex/424/stats"/>
    <hyperlink ref="H19" r:id="rId524" display="http://www.psypokes.com/dex/psydex/482/stats"/>
    <hyperlink ref="H20" r:id="rId525" display="http://www.psypokes.com/dex/psydex/419/stats"/>
    <hyperlink ref="H21" r:id="rId526" display="http://www.psypokes.com/dex/psydex/053/stats"/>
    <hyperlink ref="H22" r:id="rId527" display="http://www.psypokes.com/dex/psydex/243/stats"/>
    <hyperlink ref="H23" r:id="rId528" display="http://www.psypokes.com/dex/psydex/215/stats"/>
    <hyperlink ref="H24" r:id="rId529" display="http://www.psypokes.com/dex/psydex/121/stats"/>
    <hyperlink ref="H25" r:id="rId530" display="http://www.psypokes.com/dex/psydex/432/stats"/>
    <hyperlink ref="H26" r:id="rId531" display="http://www.psypokes.com/dex/psydex/196/stats"/>
    <hyperlink ref="H27" r:id="rId532" display="http://www.psypokes.com/dex/psydex/478/stats"/>
    <hyperlink ref="H28" r:id="rId533" display="http://www.psypokes.com/dex/psydex/094/stats"/>
    <hyperlink ref="H29" r:id="rId534" display="http://www.psypokes.com/dex/psydex/189/stats"/>
    <hyperlink ref="H30" r:id="rId535" display="http://www.psypokes.com/dex/psydex/380/stats"/>
    <hyperlink ref="H31" r:id="rId536" display="http://www.psypokes.com/dex/psydex/381/stats"/>
    <hyperlink ref="H32" r:id="rId537" display="http://www.psypokes.com/dex/psydex/249/stats"/>
    <hyperlink ref="H33" r:id="rId538" display="http://www.psypokes.com/dex/psydex/128/stats"/>
    <hyperlink ref="H34" r:id="rId539" display="http://www.psypokes.com/dex/psydex/392/stats"/>
    <hyperlink ref="H35" r:id="rId540" display="http://www.psypokes.com/dex/psydex/125/stats"/>
    <hyperlink ref="H36" r:id="rId541" display="http://www.psypokes.com/dex/psydex/064/stats"/>
    <hyperlink ref="H37" r:id="rId542" display="http://www.psypokes.com/dex/psydex/428/stats"/>
    <hyperlink ref="H38" r:id="rId543" display="http://www.psypokes.com/dex/psydex/310/stats"/>
    <hyperlink ref="H39" r:id="rId544" display="http://www.psypokes.com/dex/psydex/429/stats"/>
    <hyperlink ref="H40" r:id="rId545" display="http://www.psypokes.com/dex/psydex/078/stats"/>
    <hyperlink ref="H41" r:id="rId546" display="http://www.psypokes.com/dex/psydex/123/stats"/>
    <hyperlink ref="H42" r:id="rId547" display="http://www.psypokes.com/dex/psydex/445/stats"/>
    <hyperlink ref="H43" r:id="rId548" display="http://www.psypokes.com/dex/psydex/251/stats"/>
    <hyperlink ref="H44" r:id="rId549" display="http://www.psypokes.com/dex/psydex/006/stats"/>
    <hyperlink ref="H45" r:id="rId550" display="http://www.psypokes.com/dex/psydex/085/stats"/>
    <hyperlink ref="H46" r:id="rId551" display="http://www.psypokes.com/dex/psydex/244/stats"/>
    <hyperlink ref="H47" r:id="rId552" display="http://www.psypokes.com/dex/psydex/022/stats"/>
    <hyperlink ref="H48" r:id="rId553" display="http://www.psypokes.com/dex/psydex/330/stats"/>
    <hyperlink ref="H49" r:id="rId554" display="http://www.psypokes.com/dex/psydex/385/stats"/>
    <hyperlink ref="H50" r:id="rId555" display="http://www.psypokes.com/dex/psydex/264/stats"/>
    <hyperlink ref="H51" r:id="rId556" display="http://www.psypokes.com/dex/psydex/490/stats"/>
    <hyperlink ref="H52" r:id="rId557" display="http://www.psypokes.com/dex/psydex/151/stats"/>
    <hyperlink ref="H53" r:id="rId558" display="http://www.psypokes.com/dex/psydex/241/stats"/>
    <hyperlink ref="H54" r:id="rId559" display="http://www.psypokes.com/dex/psydex/038/stats"/>
    <hyperlink ref="H55" r:id="rId560" display="http://www.psypokes.com/dex/psydex/484/stats"/>
    <hyperlink ref="H56" r:id="rId561" display="http://www.psypokes.com/dex/psydex/026/stats"/>
    <hyperlink ref="H57" r:id="rId562" display="http://www.psypokes.com/dex/psydex/486/stats"/>
    <hyperlink ref="H58" r:id="rId563" display="http://www.psypokes.com/dex/psydex/373/stats"/>
    <hyperlink ref="H59" r:id="rId564" display="http://www.psypokes.com/dex/psydex/492/stats"/>
    <hyperlink ref="H60" r:id="rId565" display="http://www.psypokes.com/dex/psydex/289/stats"/>
    <hyperlink ref="H61" r:id="rId566" display="http://www.psypokes.com/dex/psydex/398/stats"/>
    <hyperlink ref="H62" r:id="rId567" display="http://www.psypokes.com/dex/psydex/073/stats"/>
    <hyperlink ref="H63" r:id="rId568" display="http://www.psypokes.com/dex/psydex/157/stats"/>
    <hyperlink ref="H64" r:id="rId569" display="http://www.psypokes.com/dex/psydex/100/stats"/>
    <hyperlink ref="H65" r:id="rId570" display="http://www.psypokes.com/dex/psydex/145/stats"/>
    <hyperlink ref="H66" r:id="rId571" display="http://www.psypokes.com/dex/psydex/370/stats"/>
    <hyperlink ref="H67" r:id="rId572" display="http://www.psypokes.com/dex/psydex/020/stats"/>
    <hyperlink ref="H68" r:id="rId573" display="http://www.psypokes.com/dex/psydex/059/stats"/>
    <hyperlink ref="H69" r:id="rId574" display="http://www.psypokes.com/dex/psydex/050/stats"/>
    <hyperlink ref="H70" r:id="rId575" display="http://www.psypokes.com/dex/psydex/452/stats"/>
    <hyperlink ref="H71" r:id="rId576" display="http://www.psypokes.com/dex/psydex/466/stats"/>
    <hyperlink ref="H72" r:id="rId577" display="http://www.psypokes.com/dex/psydex/239/stats"/>
    <hyperlink ref="H73" r:id="rId578" display="http://www.psypokes.com/dex/psydex/472/stats"/>
    <hyperlink ref="H74" r:id="rId579" display="http://www.psypokes.com/dex/psydex/253/stats"/>
    <hyperlink ref="H75" r:id="rId580" display="http://www.psypokes.com/dex/psydex/093/stats"/>
    <hyperlink ref="H76" r:id="rId581" display="http://www.psypokes.com/dex/psydex/229/stats"/>
    <hyperlink ref="H77" r:id="rId582" display="http://www.psypokes.com/dex/psydex/124/stats"/>
    <hyperlink ref="H78" r:id="rId583" display="http://www.psypokes.com/dex/psydex/470/stats"/>
    <hyperlink ref="H79" r:id="rId584" display="http://www.psypokes.com/dex/psydex/312/stats"/>
    <hyperlink ref="H80" r:id="rId585" display="http://www.psypokes.com/dex/psydex/417/stats"/>
    <hyperlink ref="H81" r:id="rId586" display="http://www.psypokes.com/dex/psydex/311/stats"/>
    <hyperlink ref="H82" r:id="rId587" display="http://www.psypokes.com/dex/psydex/057/stats"/>
    <hyperlink ref="H83" r:id="rId588" display="http://www.psypokes.com/dex/psydex/384/stats"/>
    <hyperlink ref="H84" r:id="rId589" display="http://www.psypokes.com/dex/psydex/319/stats"/>
    <hyperlink ref="H85" r:id="rId590" display="http://www.psypokes.com/dex/psydex/480/stats"/>
    <hyperlink ref="H86" r:id="rId591" display="http://www.psypokes.com/dex/psydex/178/stats"/>
    <hyperlink ref="H87" r:id="rId592" display="http://www.psypokes.com/dex/psydex/193/stats"/>
    <hyperlink ref="H88" r:id="rId593" display="http://www.psypokes.com/dex/psydex/469/stats"/>
    <hyperlink ref="H89" r:id="rId594" display="http://www.psypokes.com/dex/psydex/126/stats"/>
    <hyperlink ref="H90" r:id="rId595" display="http://www.psypokes.com/dex/psydex/441/stats"/>
    <hyperlink ref="H91" r:id="rId596" display="http://www.psypokes.com/dex/psydex/457/stats"/>
    <hyperlink ref="H92" r:id="rId597" display="http://www.psypokes.com/dex/psydex/198/stats"/>
    <hyperlink ref="H93" r:id="rId598" display="http://www.psypokes.com/dex/psydex/018/stats"/>
    <hyperlink ref="H94" r:id="rId599" display="http://www.psypokes.com/dex/psydex/479/stats"/>
    <hyperlink ref="H95" r:id="rId600" display="http://www.psypokes.com/dex/psydex/063/stats"/>
    <hyperlink ref="H96" r:id="rId601" display="http://www.psypokes.com/dex/psydex/386_defense/stats"/>
    <hyperlink ref="H97" r:id="rId602" display="http://www.psypokes.com/dex/psydex/483/stats"/>
    <hyperlink ref="H98" r:id="rId603" display="http://www.psypokes.com/dex/psydex/162/stats"/>
    <hyperlink ref="H99" r:id="rId604" display="http://www.psypokes.com/dex/psydex/487/stats"/>
    <hyperlink ref="H100" r:id="rId605" display="http://www.psypokes.com/dex/psydex/487_origin/stats"/>
    <hyperlink ref="H101" r:id="rId606" display="http://www.psypokes.com/dex/psydex/042/stats"/>
    <hyperlink ref="H102" r:id="rId607" display="http://www.psypokes.com/dex/psydex/383/stats"/>
    <hyperlink ref="H103" r:id="rId608" display="http://www.psypokes.com/dex/psydex/250/stats"/>
    <hyperlink ref="H104" r:id="rId609" display="http://www.psypokes.com/dex/psydex/115/stats"/>
    <hyperlink ref="H105" r:id="rId610" display="http://www.psypokes.com/dex/psydex/382/stats"/>
    <hyperlink ref="H106" r:id="rId611" display="http://www.psypokes.com/dex/psydex/448/stats"/>
    <hyperlink ref="H107" r:id="rId612" display="http://www.psypokes.com/dex/psydex/052/stats"/>
    <hyperlink ref="H108" r:id="rId613" display="http://www.psypokes.com/dex/psydex/146/stats"/>
    <hyperlink ref="H109" r:id="rId614" display="http://www.psypokes.com/dex/psydex/122/stats"/>
    <hyperlink ref="H110" r:id="rId615" display="http://www.psypokes.com/dex/psydex/025/stats"/>
    <hyperlink ref="H111" r:id="rId616" display="http://www.psypokes.com/dex/psydex/060/stats"/>
    <hyperlink ref="H112" r:id="rId617" display="http://www.psypokes.com/dex/psydex/061/stats"/>
    <hyperlink ref="H113" r:id="rId618" display="http://www.psypokes.com/dex/psydex/077/stats"/>
    <hyperlink ref="H114" r:id="rId619" display="http://www.psypokes.com/dex/psydex/474/stats"/>
    <hyperlink ref="H115" r:id="rId620" display="http://www.psypokes.com/dex/psydex/407/stats"/>
    <hyperlink ref="H116" r:id="rId621" display="http://www.psypokes.com/dex/psydex/049/stats"/>
    <hyperlink ref="H117" r:id="rId622" display="http://www.psypokes.com/dex/psydex/288/stats"/>
    <hyperlink ref="H118" r:id="rId623" display="http://www.psypokes.com/dex/psydex/335/stats"/>
    <hyperlink ref="H119" r:id="rId624" display="http://www.psypokes.com/dex/psydex/106/stats"/>
    <hyperlink ref="H120" r:id="rId625" display="http://www.psypokes.com/dex/psydex/479_fan/stats"/>
    <hyperlink ref="H121" r:id="rId626" display="http://www.psypokes.com/dex/psydex/479_frost/stats"/>
    <hyperlink ref="H122" r:id="rId627" display="http://www.psypokes.com/dex/psydex/479_heat/stats"/>
    <hyperlink ref="H123" r:id="rId628" display="http://www.psypokes.com/dex/psydex/479_mow/stats"/>
    <hyperlink ref="H124" r:id="rId629" display="http://www.psypokes.com/dex/psydex/479_wash/stats"/>
    <hyperlink ref="H125" r:id="rId630" display="http://www.psypokes.com/dex/psydex/190/stats"/>
    <hyperlink ref="H126" r:id="rId631" display="http://www.psypokes.com/dex/psydex/144/stats"/>
    <hyperlink ref="H127" r:id="rId632" display="http://www.psypokes.com/dex/psydex/418/stats"/>
    <hyperlink ref="H128" r:id="rId633" display="http://www.psypokes.com/dex/psydex/427/stats"/>
    <hyperlink ref="H129" r:id="rId634" display="http://www.psypokes.com/dex/psydex/421/stats"/>
    <hyperlink ref="H130" r:id="rId635" display="http://www.psypokes.com/dex/psydex/488/stats"/>
    <hyperlink ref="H131" r:id="rId636" display="http://www.psypokes.com/dex/psydex/203/stats"/>
    <hyperlink ref="H132" r:id="rId637" display="http://www.psypokes.com/dex/psydex/431/stats"/>
    <hyperlink ref="H133" r:id="rId638" display="http://www.psypokes.com/dex/psydex/207/stats"/>
    <hyperlink ref="H134" r:id="rId639" display="http://www.psypokes.com/dex/psydex/055/stats"/>
    <hyperlink ref="H135" r:id="rId640" display="http://www.psypokes.com/dex/psydex/214/stats"/>
    <hyperlink ref="H136" r:id="rId641" display="http://www.psypokes.com/dex/psydex/314/stats"/>
    <hyperlink ref="H137" r:id="rId642" display="http://www.psypokes.com/dex/psydex/230/stats"/>
    <hyperlink ref="H138" r:id="rId643" display="http://www.psypokes.com/dex/psydex/166/stats"/>
    <hyperlink ref="H139" r:id="rId644" display="http://www.psypokes.com/dex/psydex/200/stats"/>
    <hyperlink ref="H140" r:id="rId645" display="http://www.psypokes.com/dex/psydex/034/stats"/>
    <hyperlink ref="H141" r:id="rId646" display="http://www.psypokes.com/dex/psydex/127/stats"/>
    <hyperlink ref="H142" r:id="rId647" display="http://www.psypokes.com/dex/psydex/211/stats"/>
    <hyperlink ref="H143" r:id="rId648" display="http://www.psypokes.com/dex/psydex/117/stats"/>
    <hyperlink ref="H144" r:id="rId649" display="http://www.psypokes.com/dex/psydex/234/stats"/>
    <hyperlink ref="H145" r:id="rId650" display="http://www.psypokes.com/dex/psydex/120/stats"/>
    <hyperlink ref="H146" r:id="rId651" display="http://www.psypokes.com/dex/psydex/245/stats"/>
    <hyperlink ref="H147" r:id="rId652" display="http://www.psypokes.com/dex/psydex/276/stats"/>
    <hyperlink ref="H148" r:id="rId653" display="http://www.psypokes.com/dex/psydex/454/stats"/>
    <hyperlink ref="H149" r:id="rId654" display="http://www.psypokes.com/dex/psydex/313/stats"/>
    <hyperlink ref="H150" r:id="rId655" display="http://www.psypokes.com/dex/psydex/278/stats"/>
    <hyperlink ref="H151" r:id="rId656" display="http://www.psypokes.com/dex/psydex/435/stats"/>
    <hyperlink ref="H152" r:id="rId657" display="http://www.psypokes.com/dex/psydex/240/stats"/>
    <hyperlink ref="H153" r:id="rId658" display="http://www.psypokes.com/dex/psydex/467/stats"/>
    <hyperlink ref="H154" r:id="rId659" display="http://www.psypokes.com/dex/psydex/444/stats"/>
    <hyperlink ref="H155" r:id="rId660" display="http://www.psypokes.com/dex/psydex/130/stats"/>
    <hyperlink ref="H156" r:id="rId661" display="http://www.psypokes.com/dex/psydex/350/stats"/>
    <hyperlink ref="H157" r:id="rId662" display="http://www.psypokes.com/dex/psydex/391/stats"/>
    <hyperlink ref="H158" r:id="rId663" display="http://www.psypokes.com/dex/psydex/334/stats"/>
    <hyperlink ref="H159" r:id="rId664" display="http://www.psypokes.com/dex/psydex/024/stats"/>
    <hyperlink ref="H160" r:id="rId665" display="http://www.psypokes.com/dex/psydex/257/stats"/>
    <hyperlink ref="H161" r:id="rId666" display="http://www.psypokes.com/dex/psydex/005/stats"/>
    <hyperlink ref="H162" r:id="rId667" display="http://www.psypokes.com/dex/psydex/149/stats"/>
    <hyperlink ref="H163" r:id="rId668" display="http://www.psypokes.com/dex/psydex/426/stats"/>
    <hyperlink ref="H164" r:id="rId669" display="http://www.psypokes.com/dex/psydex/349/stats"/>
    <hyperlink ref="H165" r:id="rId670" display="http://www.psypokes.com/dex/psydex/475/stats"/>
    <hyperlink ref="H166" r:id="rId671" display="http://www.psypokes.com/dex/psydex/282/stats"/>
    <hyperlink ref="H167" r:id="rId672" display="http://www.psypokes.com/dex/psydex/092/stats"/>
    <hyperlink ref="H168" r:id="rId673" display="http://www.psypokes.com/dex/psydex/362/stats"/>
    <hyperlink ref="H169" r:id="rId674" display="http://www.psypokes.com/dex/psydex/326/stats"/>
    <hyperlink ref="H170" r:id="rId675" display="http://www.psypokes.com/dex/psydex/141/stats"/>
    <hyperlink ref="H171" r:id="rId676" display="http://www.psypokes.com/dex/psydex/129/stats"/>
    <hyperlink ref="H172" r:id="rId677" display="http://www.psypokes.com/dex/psydex/473/stats"/>
    <hyperlink ref="H173" r:id="rId678" display="http://www.psypokes.com/dex/psydex/308/stats"/>
    <hyperlink ref="H174" r:id="rId679" display="http://www.psypokes.com/dex/psydex/154/stats"/>
    <hyperlink ref="H175" r:id="rId680" display="http://www.psypokes.com/dex/psydex/481/stats"/>
    <hyperlink ref="H176" r:id="rId681" display="http://www.psypokes.com/dex/psydex/489/stats"/>
    <hyperlink ref="H177" r:id="rId682" display="http://www.psypokes.com/dex/psydex/156/stats"/>
    <hyperlink ref="H178" r:id="rId683" display="http://www.psypokes.com/dex/psydex/275/stats"/>
    <hyperlink ref="H179" r:id="rId684" display="http://www.psypokes.com/dex/psydex/188/stats"/>
    <hyperlink ref="H180" r:id="rId685" display="http://www.psypokes.com/dex/psydex/397/stats"/>
    <hyperlink ref="H181" r:id="rId686" display="http://www.psypokes.com/dex/psydex/468/stats"/>
    <hyperlink ref="H182" r:id="rId687" display="http://www.psypokes.com/dex/psydex/003/stats"/>
    <hyperlink ref="H183" r:id="rId688" display="http://www.psypokes.com/dex/psydex/009/stats"/>
    <hyperlink ref="H184" r:id="rId689" display="http://www.psypokes.com/dex/psydex/160/stats"/>
    <hyperlink ref="H185" r:id="rId690" display="http://www.psypokes.com/dex/psydex/485/stats"/>
    <hyperlink ref="H186" r:id="rId691" display="http://www.psypokes.com/dex/psydex/107/stats"/>
    <hyperlink ref="H187" r:id="rId692" display="http://www.psypokes.com/dex/psydex/031/stats"/>
    <hyperlink ref="H188" r:id="rId693" display="http://www.psypokes.com/dex/psydex/359/stats"/>
    <hyperlink ref="H189" r:id="rId694" display="http://www.psypokes.com/dex/psydex/347/stats"/>
    <hyperlink ref="H190" r:id="rId695" display="http://www.psypokes.com/dex/psydex/015/stats"/>
    <hyperlink ref="H191" r:id="rId696" display="http://www.psypokes.com/dex/psydex/344/stats"/>
    <hyperlink ref="H192" r:id="rId697" display="http://www.psypokes.com/dex/psydex/225/stats"/>
    <hyperlink ref="H193" r:id="rId698" display="http://www.psypokes.com/dex/psydex/084/stats"/>
    <hyperlink ref="H194" r:id="rId699" display="http://www.psypokes.com/dex/psydex/099/stats"/>
    <hyperlink ref="H195" r:id="rId700" display="http://www.psypokes.com/dex/psydex/235/stats"/>
    <hyperlink ref="H196" r:id="rId701" display="http://www.psypokes.com/dex/psydex/434/stats"/>
    <hyperlink ref="H197" r:id="rId702" display="http://www.psypokes.com/dex/psydex/019/stats"/>
    <hyperlink ref="H198" r:id="rId703" display="http://www.psypokes.com/dex/psydex/400/stats"/>
    <hyperlink ref="H199" r:id="rId704" display="http://www.psypokes.com/dex/psydex/430/stats"/>
    <hyperlink ref="H200" r:id="rId705" display="http://www.psypokes.com/dex/psydex/017/stats"/>
    <hyperlink ref="H201" r:id="rId706" display="http://www.psypokes.com/dex/psydex/286/stats"/>
    <hyperlink ref="H202" r:id="rId707" display="http://www.psypokes.com/dex/psydex/012/stats"/>
    <hyperlink ref="H203" r:id="rId708" display="http://www.psypokes.com/dex/psydex/351/stats"/>
    <hyperlink ref="H204" r:id="rId709" display="http://www.psypokes.com/dex/psydex/091/stats"/>
    <hyperlink ref="H205" r:id="rId710" display="http://www.psypokes.com/dex/psydex/415/stats"/>
    <hyperlink ref="H206" r:id="rId711" display="http://www.psypokes.com/dex/psydex/301/stats"/>
    <hyperlink ref="H207" r:id="rId712" display="http://www.psypokes.com/dex/psydex/087/stats"/>
    <hyperlink ref="H208" r:id="rId713" display="http://www.psypokes.com/dex/psydex/148/stats"/>
    <hyperlink ref="H209" r:id="rId714" display="http://www.psypokes.com/dex/psydex/425/stats"/>
    <hyperlink ref="H210" r:id="rId715" display="http://www.psypokes.com/dex/psydex/237/stats"/>
    <hyperlink ref="H211" r:id="rId716" display="http://www.psypokes.com/dex/psydex/272/stats"/>
    <hyperlink ref="H212" r:id="rId717" display="http://www.psypokes.com/dex/psydex/337/stats"/>
    <hyperlink ref="H213" r:id="rId718" display="http://www.psypokes.com/dex/psydex/405/stats"/>
    <hyperlink ref="H214" r:id="rId719" display="http://www.psypokes.com/dex/psydex/082/stats"/>
    <hyperlink ref="H215" r:id="rId720" display="http://www.psypokes.com/dex/psydex/056/stats"/>
    <hyperlink ref="H216" r:id="rId721" display="http://www.psypokes.com/dex/psydex/226/stats"/>
    <hyperlink ref="H217" r:id="rId722" display="http://www.psypokes.com/dex/psydex/376/stats"/>
    <hyperlink ref="H218" r:id="rId723" display="http://www.psypokes.com/dex/psydex/262/stats"/>
    <hyperlink ref="H219" r:id="rId724" display="http://www.psypokes.com/dex/psydex/177/stats"/>
    <hyperlink ref="H220" r:id="rId725" display="http://www.psypokes.com/dex/psydex/164/stats"/>
    <hyperlink ref="H221" r:id="rId726" display="http://www.psypokes.com/dex/psydex/095/stats"/>
    <hyperlink ref="H222" r:id="rId727" display="http://www.psypokes.com/dex/psydex/186/stats"/>
    <hyperlink ref="H223" r:id="rId728" display="http://www.psypokes.com/dex/psydex/062/stats"/>
    <hyperlink ref="H224" r:id="rId729" display="http://www.psypokes.com/dex/psydex/227/stats"/>
    <hyperlink ref="H225" r:id="rId730" display="http://www.psypokes.com/dex/psydex/338/stats"/>
    <hyperlink ref="H226" r:id="rId731" display="http://www.psypokes.com/dex/psydex/021/stats"/>
    <hyperlink ref="H227" r:id="rId732" display="http://www.psypokes.com/dex/psydex/072/stats"/>
    <hyperlink ref="H228" r:id="rId733" display="http://www.psypokes.com/dex/psydex/252/stats"/>
    <hyperlink ref="H229" r:id="rId734" display="http://www.psypokes.com/dex/psydex/329/stats"/>
    <hyperlink ref="H230" r:id="rId735" display="http://www.psypokes.com/dex/psydex/071/stats"/>
    <hyperlink ref="H231" r:id="rId736" display="http://www.psypokes.com/dex/psydex/295/stats"/>
    <hyperlink ref="H232" r:id="rId737" display="http://www.psypokes.com/dex/psydex/119/stats"/>
    <hyperlink ref="H233" r:id="rId738" display="http://www.psypokes.com/dex/psydex/170/stats"/>
    <hyperlink ref="H234" r:id="rId739" display="http://www.psypokes.com/dex/psydex/097/stats"/>
    <hyperlink ref="H235" r:id="rId740" display="http://www.psypokes.com/dex/psydex/171/stats"/>
    <hyperlink ref="H236" r:id="rId741" display="http://www.psypokes.com/dex/psydex/456/stats"/>
    <hyperlink ref="H237" r:id="rId742" display="http://www.psypokes.com/dex/psydex/414/stats"/>
    <hyperlink ref="H238" r:id="rId743" display="http://www.psypokes.com/dex/psydex/354/stats"/>
    <hyperlink ref="H239" r:id="rId744" display="http://www.psypokes.com/dex/psydex/267/stats"/>
    <hyperlink ref="H240" r:id="rId745" display="http://www.psypokes.com/dex/psydex/318/stats"/>
    <hyperlink ref="H241" r:id="rId746" display="http://www.psypokes.com/dex/psydex/004/stats"/>
    <hyperlink ref="H242" r:id="rId747" display="http://www.psypokes.com/dex/psydex/358/stats"/>
    <hyperlink ref="H243" r:id="rId748" display="http://www.psypokes.com/dex/psydex/155/stats"/>
    <hyperlink ref="H244" r:id="rId749" display="http://www.psypokes.com/dex/psydex/269/stats"/>
    <hyperlink ref="H245" r:id="rId750" display="http://www.psypokes.com/dex/psydex/309/stats"/>
    <hyperlink ref="H246" r:id="rId751" display="http://www.psypokes.com/dex/psydex/136/stats"/>
    <hyperlink ref="H247" r:id="rId752" display="http://www.psypokes.com/dex/psydex/471/stats"/>
    <hyperlink ref="H248" r:id="rId753" display="http://www.psypokes.com/dex/psydex/228/stats"/>
    <hyperlink ref="H249" r:id="rId754" display="http://www.psypokes.com/dex/psydex/402/stats"/>
    <hyperlink ref="H250" r:id="rId755" display="http://www.psypokes.com/dex/psydex/033/stats"/>
    <hyperlink ref="H251" r:id="rId756" display="http://www.psypokes.com/dex/psydex/279/stats"/>
    <hyperlink ref="H252" r:id="rId757" display="http://www.psypokes.com/dex/psydex/223/stats"/>
    <hyperlink ref="H253" r:id="rId758" display="http://www.psypokes.com/dex/psydex/315/stats"/>
    <hyperlink ref="H254" r:id="rId759" display="http://www.psypokes.com/dex/psydex/028/stats"/>
    <hyperlink ref="H255" r:id="rId760" display="http://www.psypokes.com/dex/psydex/212/stats"/>
    <hyperlink ref="H256" r:id="rId761" display="http://www.psypokes.com/dex/psydex/336/stats"/>
    <hyperlink ref="H257" r:id="rId762" display="http://www.psypokes.com/dex/psydex/451/stats"/>
    <hyperlink ref="H258" r:id="rId763" display="http://www.psypokes.com/dex/psydex/238/stats"/>
    <hyperlink ref="H259" r:id="rId764" display="http://www.psypokes.com/dex/psydex/283/stats"/>
    <hyperlink ref="H260" r:id="rId765" display="http://www.psypokes.com/dex/psydex/197/stats"/>
    <hyperlink ref="H261" r:id="rId766" display="http://www.psypokes.com/dex/psydex/134/stats"/>
    <hyperlink ref="H262" r:id="rId767" display="http://www.psypokes.com/dex/psydex/037/stats"/>
    <hyperlink ref="H263" r:id="rId768" display="http://www.psypokes.com/dex/psydex/365/stats"/>
    <hyperlink ref="H264" r:id="rId769" display="http://www.psypokes.com/dex/psydex/118/stats"/>
    <hyperlink ref="H265" r:id="rId770" display="http://www.psypokes.com/dex/psydex/390/stats"/>
    <hyperlink ref="H266" r:id="rId771" display="http://www.psypokes.com/dex/psydex/248/stats"/>
    <hyperlink ref="H267" r:id="rId772" display="http://www.psypokes.com/dex/psydex/460/stats"/>
    <hyperlink ref="H268" r:id="rId773" display="http://www.psypokes.com/dex/psydex/339/stats"/>
    <hyperlink ref="H269" r:id="rId774" display="http://www.psypokes.com/dex/psydex/153/stats"/>
    <hyperlink ref="H270" r:id="rId775" display="http://www.psypokes.com/dex/psydex/036/stats"/>
    <hyperlink ref="H271" r:id="rId776" display="http://www.psypokes.com/dex/psydex/395/stats"/>
    <hyperlink ref="H272" r:id="rId777" display="http://www.psypokes.com/dex/psydex/083/stats"/>
    <hyperlink ref="H273" r:id="rId778" display="http://www.psypokes.com/dex/psydex/058/stats"/>
    <hyperlink ref="H274" r:id="rId779" display="http://www.psypokes.com/dex/psydex/116/stats"/>
    <hyperlink ref="H275" r:id="rId780" display="http://www.psypokes.com/dex/psydex/002/stats"/>
    <hyperlink ref="H276" r:id="rId781" display="http://www.psypokes.com/dex/psydex/131/stats"/>
    <hyperlink ref="H277" r:id="rId782" display="http://www.psypokes.com/dex/psydex/404/stats"/>
    <hyperlink ref="H278" r:id="rId783" display="http://www.psypokes.com/dex/psydex/462/stats"/>
    <hyperlink ref="H279" r:id="rId784" display="http://www.psypokes.com/dex/psydex/284/stats"/>
    <hyperlink ref="H280" r:id="rId785" display="http://www.psypokes.com/dex/psydex/307/stats"/>
    <hyperlink ref="H281" r:id="rId786" display="http://www.psypokes.com/dex/psydex/439/stats"/>
    <hyperlink ref="H282" r:id="rId787" display="http://www.psypokes.com/dex/psydex/274/stats"/>
    <hyperlink ref="H283" r:id="rId788" display="http://www.psypokes.com/dex/psydex/172/stats"/>
    <hyperlink ref="H284" r:id="rId789" display="http://www.psypokes.com/dex/psydex/233/stats"/>
    <hyperlink ref="H285" r:id="rId790" display="http://www.psypokes.com/dex/psydex/447/stats"/>
    <hyperlink ref="H286" r:id="rId791" display="http://www.psypokes.com/dex/psydex/327/stats"/>
    <hyperlink ref="H287" r:id="rId792" display="http://www.psypokes.com/dex/psydex/325/stats"/>
    <hyperlink ref="H288" r:id="rId793" display="http://www.psypokes.com/dex/psydex/396/stats"/>
    <hyperlink ref="H289" r:id="rId794" display="http://www.psypokes.com/dex/psydex/260/stats"/>
    <hyperlink ref="H290" r:id="rId795" display="http://www.psypokes.com/dex/psydex/114/stats"/>
    <hyperlink ref="H291" r:id="rId796" display="http://www.psypokes.com/dex/psydex/320/stats"/>
    <hyperlink ref="H292" r:id="rId797" display="http://www.psypokes.com/dex/psydex/321/stats"/>
    <hyperlink ref="H293" r:id="rId798" display="http://www.psypokes.com/dex/psydex/110/stats"/>
    <hyperlink ref="H294" r:id="rId799" display="http://www.psypokes.com/dex/psydex/340/stats"/>
    <hyperlink ref="H295" r:id="rId800" display="http://www.psypokes.com/dex/psydex/263/stats"/>
    <hyperlink ref="H296" r:id="rId801" display="http://www.psypokes.com/dex/psydex/408/stats"/>
    <hyperlink ref="H297" r:id="rId802" display="http://www.psypokes.com/dex/psydex/159/stats"/>
    <hyperlink ref="H298" r:id="rId803" display="http://www.psypokes.com/dex/psydex/409/stats"/>
    <hyperlink ref="H299" r:id="rId804" display="http://www.psypokes.com/dex/psydex/008/stats"/>
    <hyperlink ref="H300" r:id="rId805" display="http://www.psypokes.com/dex/psydex/030/stats"/>
    <hyperlink ref="H301" r:id="rId806" display="http://www.psypokes.com/dex/psydex/016/stats"/>
    <hyperlink ref="H302" r:id="rId807" display="http://www.psypokes.com/dex/psydex/389/stats"/>
    <hyperlink ref="H303" r:id="rId808" display="http://www.psypokes.com/dex/psydex/181/stats"/>
    <hyperlink ref="H304" r:id="rId809" display="http://www.psypokes.com/dex/psydex/343/stats"/>
    <hyperlink ref="H305" r:id="rId810" display="http://www.psypokes.com/dex/psydex/242/stats"/>
    <hyperlink ref="H306" r:id="rId811" display="http://www.psypokes.com/dex/psydex/406/stats"/>
    <hyperlink ref="H307" r:id="rId812" display="http://www.psypokes.com/dex/psydex/332/stats"/>
    <hyperlink ref="H308" r:id="rId813" display="http://www.psypokes.com/dex/psydex/256/stats"/>
    <hyperlink ref="H309" r:id="rId814" display="http://www.psypokes.com/dex/psydex/342/stats"/>
    <hyperlink ref="H310" r:id="rId815" display="http://www.psypokes.com/dex/psydex/133/stats"/>
    <hyperlink ref="H311" r:id="rId816" display="http://www.psypokes.com/dex/psydex/023/stats"/>
    <hyperlink ref="H312" r:id="rId817" display="http://www.psypokes.com/dex/psydex/103/stats"/>
    <hyperlink ref="H313" r:id="rId818" display="http://www.psypokes.com/dex/psydex/140/stats"/>
    <hyperlink ref="H314" r:id="rId819" display="http://www.psypokes.com/dex/psydex/165/stats"/>
    <hyperlink ref="H315" r:id="rId820" display="http://www.psypokes.com/dex/psydex/068/stats"/>
    <hyperlink ref="H316" r:id="rId821" display="http://www.psypokes.com/dex/psydex/139/stats"/>
    <hyperlink ref="H317" r:id="rId822" display="http://www.psypokes.com/dex/psydex/054/stats"/>
    <hyperlink ref="H318" r:id="rId823" display="http://www.psypokes.com/dex/psydex/369/stats"/>
    <hyperlink ref="H319" r:id="rId824" display="http://www.psypokes.com/dex/psydex/317/stats"/>
    <hyperlink ref="H320" r:id="rId825" display="http://www.psypokes.com/dex/psydex/217/stats"/>
    <hyperlink ref="H321" r:id="rId826" display="http://www.psypokes.com/dex/psydex/070/stats"/>
    <hyperlink ref="H322" r:id="rId827" display="http://www.psypokes.com/dex/psydex/041/stats"/>
    <hyperlink ref="H323" r:id="rId828" display="http://www.psypokes.com/dex/psydex/368/stats"/>
    <hyperlink ref="H324" r:id="rId829" display="http://www.psypokes.com/dex/psydex/367/stats"/>
    <hyperlink ref="H325" r:id="rId830" display="http://www.psypokes.com/dex/psydex/247/stats"/>
    <hyperlink ref="H326" r:id="rId831" display="http://www.psypokes.com/dex/psydex/357/stats"/>
    <hyperlink ref="H327" r:id="rId832" display="http://www.psypokes.com/dex/psydex/306/stats"/>
    <hyperlink ref="H328" r:id="rId833" display="http://www.psypokes.com/dex/psydex/184/stats"/>
    <hyperlink ref="H329" r:id="rId834" display="http://www.psypokes.com/dex/psydex/371/stats"/>
    <hyperlink ref="H330" r:id="rId835" display="http://www.psypokes.com/dex/psydex/182/stats"/>
    <hyperlink ref="H331" r:id="rId836" display="http://www.psypokes.com/dex/psydex/113/stats"/>
    <hyperlink ref="H332" r:id="rId837" display="http://www.psypokes.com/dex/psydex/453/stats"/>
    <hyperlink ref="H333" r:id="rId838" display="http://www.psypokes.com/dex/psydex/232/stats"/>
    <hyperlink ref="H334" r:id="rId839" display="http://www.psypokes.com/dex/psydex/147/stats"/>
    <hyperlink ref="H335" r:id="rId840" display="http://www.psypokes.com/dex/psydex/297/stats"/>
    <hyperlink ref="H336" r:id="rId841" display="http://www.psypokes.com/dex/psydex/163/stats"/>
    <hyperlink ref="H337" r:id="rId842" display="http://www.psypokes.com/dex/psydex/187/stats"/>
    <hyperlink ref="H338" r:id="rId843" display="http://www.psypokes.com/dex/psydex/281/stats"/>
    <hyperlink ref="H339" r:id="rId844" display="http://www.psypokes.com/dex/psydex/098/stats"/>
    <hyperlink ref="H340" r:id="rId845" display="http://www.psypokes.com/dex/psydex/463/stats"/>
    <hyperlink ref="H341" r:id="rId846" display="http://www.psypokes.com/dex/psydex/271/stats"/>
    <hyperlink ref="H342" r:id="rId847" display="http://www.psypokes.com/dex/psydex/458/stats"/>
    <hyperlink ref="H343" r:id="rId848" display="http://www.psypokes.com/dex/psydex/259/stats"/>
    <hyperlink ref="H344" r:id="rId849" display="http://www.psypokes.com/dex/psydex/303/stats"/>
    <hyperlink ref="H345" r:id="rId850" display="http://www.psypokes.com/dex/psydex/375/stats"/>
    <hyperlink ref="H346" r:id="rId851" display="http://www.psypokes.com/dex/psydex/089/stats"/>
    <hyperlink ref="H347" r:id="rId852" display="http://www.psypokes.com/dex/psydex/032/stats"/>
    <hyperlink ref="H348" r:id="rId853" display="http://www.psypokes.com/dex/psydex/221/stats"/>
    <hyperlink ref="H349" r:id="rId854" display="http://www.psypokes.com/dex/psydex/394/stats"/>
    <hyperlink ref="H350" r:id="rId855" display="http://www.psypokes.com/dex/psydex/378/stats"/>
    <hyperlink ref="H351" r:id="rId856" display="http://www.psypokes.com/dex/psydex/377/stats"/>
    <hyperlink ref="H352" r:id="rId857" display="http://www.psypokes.com/dex/psydex/379/stats"/>
    <hyperlink ref="H353" r:id="rId858" display="http://www.psypokes.com/dex/psydex/302/stats"/>
    <hyperlink ref="H354" r:id="rId859" display="http://www.psypokes.com/dex/psydex/372/stats"/>
    <hyperlink ref="H355" r:id="rId860" display="http://www.psypokes.com/dex/psydex/300/stats"/>
    <hyperlink ref="H356" r:id="rId861" display="http://www.psypokes.com/dex/psydex/361/stats"/>
    <hyperlink ref="H357" r:id="rId862" display="http://www.psypokes.com/dex/psydex/333/stats"/>
    <hyperlink ref="H358" r:id="rId863" display="http://www.psypokes.com/dex/psydex/220/stats"/>
    <hyperlink ref="H359" r:id="rId864" display="http://www.psypokes.com/dex/psydex/465/stats"/>
    <hyperlink ref="H360" r:id="rId865" display="http://www.psypokes.com/dex/psydex/045/stats"/>
    <hyperlink ref="H361" r:id="rId866" display="http://www.psypokes.com/dex/psydex/013/stats"/>
    <hyperlink ref="H362" r:id="rId867" display="http://www.psypokes.com/dex/psydex/132/stats"/>
    <hyperlink ref="H363" r:id="rId868" display="http://www.psypokes.com/dex/psydex/294/stats"/>
    <hyperlink ref="H364" r:id="rId869" display="http://www.psypokes.com/dex/psydex/201/stats"/>
    <hyperlink ref="H365" r:id="rId870" display="http://www.psypokes.com/dex/psydex/450/stats"/>
    <hyperlink ref="H366" r:id="rId871" display="http://www.psypokes.com/dex/psydex/455/stats"/>
    <hyperlink ref="H367" r:id="rId872" display="http://www.psypokes.com/dex/psydex/348/stats"/>
    <hyperlink ref="H368" r:id="rId873" display="http://www.psypokes.com/dex/psydex/001/stats"/>
    <hyperlink ref="H369" r:id="rId874" display="http://www.psypokes.com/dex/psydex/010/stats"/>
    <hyperlink ref="H370" r:id="rId875" display="http://www.psypokes.com/dex/psydex/152/stats"/>
    <hyperlink ref="H371" r:id="rId876" display="http://www.psypokes.com/dex/psydex/433/stats"/>
    <hyperlink ref="H372" r:id="rId877" display="http://www.psypokes.com/dex/psydex/206/stats"/>
    <hyperlink ref="H373" r:id="rId878" display="http://www.psypokes.com/dex/psydex/477/stats"/>
    <hyperlink ref="H374" r:id="rId879" display="http://www.psypokes.com/dex/psydex/180/stats"/>
    <hyperlink ref="H375" r:id="rId880" display="http://www.psypokes.com/dex/psydex/076/stats"/>
    <hyperlink ref="H376" r:id="rId881" display="http://www.psypokes.com/dex/psydex/210/stats"/>
    <hyperlink ref="H377" r:id="rId882" display="http://www.psypokes.com/dex/psydex/067/stats"/>
    <hyperlink ref="H378" r:id="rId883" display="http://www.psypokes.com/dex/psydex/081/stats"/>
    <hyperlink ref="H379" r:id="rId884" display="http://www.psypokes.com/dex/psydex/105/stats"/>
    <hyperlink ref="H380" r:id="rId885" display="http://www.psypokes.com/dex/psydex/224/stats"/>
    <hyperlink ref="H381" r:id="rId886" display="http://www.psypokes.com/dex/psydex/364/stats"/>
    <hyperlink ref="H382" r:id="rId887" display="http://www.psypokes.com/dex/psydex/086/stats"/>
    <hyperlink ref="H383" r:id="rId888" display="http://www.psypokes.com/dex/psydex/403/stats"/>
    <hyperlink ref="H384" r:id="rId889" display="http://www.psypokes.com/dex/psydex/353/stats"/>
    <hyperlink ref="H385" r:id="rId890" display="http://www.psypokes.com/dex/psydex/255/stats"/>
    <hyperlink ref="H386" r:id="rId891" display="http://www.psypokes.com/dex/psydex/048/stats"/>
    <hyperlink ref="H387" r:id="rId892" display="http://www.psypokes.com/dex/psydex/040/stats"/>
    <hyperlink ref="H388" r:id="rId893" display="http://www.psypokes.com/dex/psydex/346/stats"/>
    <hyperlink ref="H389" r:id="rId894" display="http://www.psypokes.com/dex/psydex/007/stats"/>
    <hyperlink ref="H390" r:id="rId895" display="http://www.psypokes.com/dex/psydex/158/stats"/>
    <hyperlink ref="H391" r:id="rId896" display="http://www.psypokes.com/dex/psydex/096/stats"/>
    <hyperlink ref="H392" r:id="rId897" display="http://www.psypokes.com/dex/psydex/443/stats"/>
    <hyperlink ref="H393" r:id="rId898" display="http://www.psypokes.com/dex/psydex/246/stats"/>
    <hyperlink ref="H394" r:id="rId899" display="http://www.psypokes.com/dex/psydex/029/stats"/>
    <hyperlink ref="H395" r:id="rId900" display="http://www.psypokes.com/dex/psydex/168/stats"/>
    <hyperlink ref="H396" r:id="rId901" display="http://www.psypokes.com/dex/psydex/069/stats"/>
    <hyperlink ref="H397" r:id="rId902" display="http://www.psypokes.com/dex/psydex/323/stats"/>
    <hyperlink ref="H398" r:id="rId903" display="http://www.psypokes.com/dex/psydex/102/stats"/>
    <hyperlink ref="H399" r:id="rId904" display="http://www.psypokes.com/dex/psydex/205/stats"/>
    <hyperlink ref="H400" r:id="rId905" display="http://www.psypokes.com/dex/psydex/044/stats"/>
    <hyperlink ref="H401" r:id="rId906" display="http://www.psypokes.com/dex/psydex/316/stats"/>
    <hyperlink ref="H402" r:id="rId907" display="http://www.psypokes.com/dex/psydex/352/stats"/>
    <hyperlink ref="H403" r:id="rId908" display="http://www.psypokes.com/dex/psydex/305/stats"/>
    <hyperlink ref="H404" r:id="rId909" display="http://www.psypokes.com/dex/psydex/183/stats"/>
    <hyperlink ref="H405" r:id="rId910" display="http://www.psypokes.com/dex/psydex/258/stats"/>
    <hyperlink ref="H406" r:id="rId911" display="http://www.psypokes.com/dex/psydex/290/stats"/>
    <hyperlink ref="H407" r:id="rId912" display="http://www.psypokes.com/dex/psydex/231/stats"/>
    <hyperlink ref="H408" r:id="rId913" display="http://www.psypokes.com/dex/psydex/393/stats"/>
    <hyperlink ref="H409" r:id="rId914" display="http://www.psypokes.com/dex/psydex/137/stats"/>
    <hyperlink ref="H410" r:id="rId915" display="http://www.psypokes.com/dex/psydex/476/stats"/>
    <hyperlink ref="H411" r:id="rId916" display="http://www.psypokes.com/dex/psydex/280/stats"/>
    <hyperlink ref="H412" r:id="rId917" display="http://www.psypokes.com/dex/psydex/112/stats"/>
    <hyperlink ref="H413" r:id="rId918" display="http://www.psypokes.com/dex/psydex/464/stats"/>
    <hyperlink ref="H414" r:id="rId919" display="http://www.psypokes.com/dex/psydex/027/stats"/>
    <hyperlink ref="H415" r:id="rId920" display="http://www.psypokes.com/dex/psydex/292/stats"/>
    <hyperlink ref="H416" r:id="rId921" display="http://www.psypokes.com/dex/psydex/090/stats"/>
    <hyperlink ref="H417" r:id="rId922" display="http://www.psypokes.com/dex/psydex/459/stats"/>
    <hyperlink ref="H418" r:id="rId923" display="http://www.psypokes.com/dex/psydex/216/stats"/>
    <hyperlink ref="H419" r:id="rId924" display="http://www.psypokes.com/dex/psydex/176/stats"/>
    <hyperlink ref="H420" r:id="rId925" display="http://www.psypokes.com/dex/psydex/416/stats"/>
    <hyperlink ref="H421" r:id="rId926" display="http://www.psypokes.com/dex/psydex/423/stats"/>
    <hyperlink ref="H422" r:id="rId927" display="http://www.psypokes.com/dex/psydex/412/stats"/>
    <hyperlink ref="H423" r:id="rId928" display="http://www.psypokes.com/dex/psydex/388/stats"/>
    <hyperlink ref="H424" r:id="rId929" display="http://www.psypokes.com/dex/psydex/413/stats"/>
    <hyperlink ref="H425" r:id="rId930" display="http://www.psypokes.com/dex/psydex/413_sandy/stats"/>
    <hyperlink ref="H426" r:id="rId931" display="http://www.psypokes.com/dex/psydex/413_trash/stats"/>
    <hyperlink ref="H427" r:id="rId932" display="http://www.psypokes.com/dex/psydex/331/stats"/>
    <hyperlink ref="H428" r:id="rId933" display="http://www.psypokes.com/dex/psydex/420/stats"/>
    <hyperlink ref="H429" r:id="rId934" display="http://www.psypokes.com/dex/psydex/035/stats"/>
    <hyperlink ref="H430" r:id="rId935" display="http://www.psypokes.com/dex/psydex/341/stats"/>
    <hyperlink ref="H431" r:id="rId936" display="http://www.psypokes.com/dex/psydex/222/stats"/>
    <hyperlink ref="H432" r:id="rId937" display="http://www.psypokes.com/dex/psydex/104/stats"/>
    <hyperlink ref="H433" r:id="rId938" display="http://www.psypokes.com/dex/psydex/075/stats"/>
    <hyperlink ref="H434" r:id="rId939" display="http://www.psypokes.com/dex/psydex/014/stats"/>
    <hyperlink ref="H435" r:id="rId940" display="http://www.psypokes.com/dex/psydex/109/stats"/>
    <hyperlink ref="H436" r:id="rId941" display="http://www.psypokes.com/dex/psydex/066/stats"/>
    <hyperlink ref="H437" r:id="rId942" display="http://www.psypokes.com/dex/psydex/179/stats"/>
    <hyperlink ref="H438" r:id="rId943" display="http://www.psypokes.com/dex/psydex/322/stats"/>
    <hyperlink ref="H439" r:id="rId944" display="http://www.psypokes.com/dex/psydex/138/stats"/>
    <hyperlink ref="H440" r:id="rId945" display="http://www.psypokes.com/dex/psydex/261/stats"/>
    <hyperlink ref="H441" r:id="rId946" display="http://www.psypokes.com/dex/psydex/195/stats"/>
    <hyperlink ref="H442" r:id="rId947" display="http://www.psypokes.com/dex/psydex/285/stats"/>
    <hyperlink ref="H443" r:id="rId948" display="http://www.psypokes.com/dex/psydex/442/stats"/>
    <hyperlink ref="H444" r:id="rId949" display="http://www.psypokes.com/dex/psydex/236/stats"/>
    <hyperlink ref="H445" r:id="rId950" display="http://www.psypokes.com/dex/psydex/422/stats"/>
    <hyperlink ref="H446" r:id="rId951" display="http://www.psypokes.com/dex/psydex/437/stats"/>
    <hyperlink ref="H447" r:id="rId952" display="http://www.psypokes.com/dex/psydex/202/stats"/>
    <hyperlink ref="H448" r:id="rId953" display="http://www.psypokes.com/dex/psydex/366/stats"/>
    <hyperlink ref="H449" r:id="rId954" display="http://www.psypokes.com/dex/psydex/449/stats"/>
    <hyperlink ref="H450" r:id="rId955" display="http://www.psypokes.com/dex/psydex/399/stats"/>
    <hyperlink ref="H451" r:id="rId956" display="http://www.psypokes.com/dex/psydex/387/stats"/>
    <hyperlink ref="H452" r:id="rId957" display="http://www.psypokes.com/dex/psydex/304/stats"/>
    <hyperlink ref="H453" r:id="rId958" display="http://www.psypokes.com/dex/psydex/411/stats"/>
    <hyperlink ref="H454" r:id="rId959" display="http://www.psypokes.com/dex/psydex/374/stats"/>
    <hyperlink ref="H455" r:id="rId960" display="http://www.psypokes.com/dex/psydex/440/stats"/>
    <hyperlink ref="H456" r:id="rId961" display="http://www.psypokes.com/dex/psydex/108/stats"/>
    <hyperlink ref="H457" r:id="rId962" display="http://www.psypokes.com/dex/psydex/270/stats"/>
    <hyperlink ref="H458" r:id="rId963" display="http://www.psypokes.com/dex/psydex/219/stats"/>
    <hyperlink ref="H459" r:id="rId964" display="http://www.psypokes.com/dex/psydex/011/stats"/>
    <hyperlink ref="H460" r:id="rId965" display="http://www.psypokes.com/dex/psydex/299/stats"/>
    <hyperlink ref="H461" r:id="rId966" display="http://www.psypokes.com/dex/psydex/043/stats"/>
    <hyperlink ref="H462" r:id="rId967" display="http://www.psypokes.com/dex/psydex/047/stats"/>
    <hyperlink ref="H463" r:id="rId968" display="http://www.psypokes.com/dex/psydex/273/stats"/>
    <hyperlink ref="H464" r:id="rId969" display="http://www.psypokes.com/dex/psydex/410/stats"/>
    <hyperlink ref="H465" r:id="rId970" display="http://www.psypokes.com/dex/psydex/287/stats"/>
    <hyperlink ref="H466" r:id="rId971" display="http://www.psypokes.com/dex/psydex/080/stats"/>
    <hyperlink ref="H467" r:id="rId972" display="http://www.psypokes.com/dex/psydex/199/stats"/>
    <hyperlink ref="H468" r:id="rId973" display="http://www.psypokes.com/dex/psydex/143/stats"/>
    <hyperlink ref="H469" r:id="rId974" display="http://www.psypokes.com/dex/psydex/209/stats"/>
    <hyperlink ref="H470" r:id="rId975" display="http://www.psypokes.com/dex/psydex/167/stats"/>
    <hyperlink ref="H471" r:id="rId976" display="http://www.psypokes.com/dex/psydex/208/stats"/>
    <hyperlink ref="H472" r:id="rId977" display="http://www.psypokes.com/dex/psydex/185/stats"/>
    <hyperlink ref="H473" r:id="rId978" display="http://www.psypokes.com/dex/psydex/192/stats"/>
    <hyperlink ref="H474" r:id="rId979" display="http://www.psypokes.com/dex/psydex/191/stats"/>
    <hyperlink ref="H475" r:id="rId980" display="http://www.psypokes.com/dex/psydex/293/stats"/>
    <hyperlink ref="H476" r:id="rId981" display="http://www.psypokes.com/dex/psydex/356/stats"/>
    <hyperlink ref="H477" r:id="rId982" display="http://www.psypokes.com/dex/psydex/355/stats"/>
    <hyperlink ref="H478" r:id="rId983" display="http://www.psypokes.com/dex/psydex/088/stats"/>
    <hyperlink ref="H479" r:id="rId984" display="http://www.psypokes.com/dex/psydex/401/stats"/>
    <hyperlink ref="H480" r:id="rId985" display="http://www.psypokes.com/dex/psydex/296/stats"/>
    <hyperlink ref="H481" r:id="rId986" display="http://www.psypokes.com/dex/psydex/046/stats"/>
    <hyperlink ref="H482" r:id="rId987" display="http://www.psypokes.com/dex/psydex/111/stats"/>
    <hyperlink ref="H483" r:id="rId988" display="http://www.psypokes.com/dex/psydex/363/stats"/>
    <hyperlink ref="H484" r:id="rId989" display="http://www.psypokes.com/dex/psydex/436/stats"/>
    <hyperlink ref="H485" r:id="rId990" display="http://www.psypokes.com/dex/psydex/345/stats"/>
    <hyperlink ref="H486" r:id="rId991" display="http://www.psypokes.com/dex/psydex/360/stats"/>
    <hyperlink ref="H487" r:id="rId992" display="http://www.psypokes.com/dex/psydex/298/stats"/>
    <hyperlink ref="H488" r:id="rId993" display="http://www.psypokes.com/dex/psydex/074/stats"/>
    <hyperlink ref="H489" r:id="rId994" display="http://www.psypokes.com/dex/psydex/039/stats"/>
    <hyperlink ref="H490" r:id="rId995" display="http://www.psypokes.com/dex/psydex/161/stats"/>
    <hyperlink ref="H491" r:id="rId996" display="http://www.psypokes.com/dex/psydex/218/stats"/>
    <hyperlink ref="H492" r:id="rId997" display="http://www.psypokes.com/dex/psydex/175/stats"/>
    <hyperlink ref="H493" r:id="rId998" display="http://www.psypokes.com/dex/psydex/324/stats"/>
    <hyperlink ref="H494" r:id="rId999" display="http://www.psypokes.com/dex/psydex/265/stats"/>
    <hyperlink ref="H495" r:id="rId1000" display="http://www.psypokes.com/dex/psydex/268/stats"/>
    <hyperlink ref="H496" r:id="rId1001" display="http://www.psypokes.com/dex/psydex/173/stats"/>
    <hyperlink ref="H497" r:id="rId1002" display="http://www.psypokes.com/dex/psydex/174/stats"/>
    <hyperlink ref="H498" r:id="rId1003" display="http://www.psypokes.com/dex/psydex/204/stats"/>
    <hyperlink ref="H499" r:id="rId1004" display="http://www.psypokes.com/dex/psydex/266/stats"/>
    <hyperlink ref="H500" r:id="rId1005" display="http://www.psypokes.com/dex/psydex/079/stats"/>
    <hyperlink ref="H501" r:id="rId1006" display="http://www.psypokes.com/dex/psydex/194/stats"/>
    <hyperlink ref="H502" r:id="rId1007" display="http://www.psypokes.com/dex/psydex/438/stats"/>
    <hyperlink ref="H503" r:id="rId1008" display="http://www.psypokes.com/dex/psydex/328/stats"/>
    <hyperlink ref="H504" r:id="rId1009" display="http://www.psypokes.com/dex/psydex/446/stats"/>
    <hyperlink ref="H505" r:id="rId1010" display="http://www.psypokes.com/dex/psydex/213/stats"/>
  </hyperlinks>
  <pageMargins left="0.7" right="0.7" top="0.75" bottom="0.75" header="0.3" footer="0.3"/>
  <pageSetup orientation="portrait" verticalDpi="0" r:id="rId10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Value List</vt:lpstr>
      <vt:lpstr>Pokemon Details</vt:lpstr>
      <vt:lpstr>Type Modifiers</vt:lpstr>
      <vt:lpstr>Move List</vt:lpstr>
      <vt:lpstr>Abilities</vt:lpstr>
      <vt:lpstr>Equations</vt:lpstr>
      <vt:lpstr>Averages</vt:lpstr>
    </vt:vector>
  </TitlesOfParts>
  <Company>Alpha Natural Resources LLC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IT</dc:creator>
  <cp:lastModifiedBy>IT</cp:lastModifiedBy>
  <dcterms:created xsi:type="dcterms:W3CDTF">2009-11-24T15:27:05Z</dcterms:created>
  <dcterms:modified xsi:type="dcterms:W3CDTF">2010-10-15T20:21:52Z</dcterms:modified>
</cp:coreProperties>
</file>